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270" windowWidth="20115" windowHeight="7245"/>
  </bookViews>
  <sheets>
    <sheet name="Összesítő" sheetId="78" r:id="rId1"/>
    <sheet name="Szár össz" sheetId="69" r:id="rId2"/>
    <sheet name="Szár össz tev" sheetId="39" r:id="rId3"/>
    <sheet name="Bevételek" sheetId="68" r:id="rId4"/>
    <sheet name="Kiadások" sheetId="66" r:id="rId5"/>
    <sheet name="Igazgatás" sheetId="71" r:id="rId6"/>
    <sheet name="Községgazd" sheetId="72" r:id="rId7"/>
    <sheet name="Vagyongazd" sheetId="74" r:id="rId8"/>
    <sheet name="Közfoglalkoztatás" sheetId="80" r:id="rId9"/>
    <sheet name="Közút" sheetId="73" r:id="rId10"/>
    <sheet name="Környezetvédelem" sheetId="81" r:id="rId11"/>
    <sheet name="Egészségügy" sheetId="82" r:id="rId12"/>
    <sheet name="Sport" sheetId="75" r:id="rId13"/>
    <sheet name="Közművelődés" sheetId="76" r:id="rId14"/>
    <sheet name="Étkeztetés" sheetId="83" r:id="rId15"/>
    <sheet name="Támogatás" sheetId="77" r:id="rId16"/>
    <sheet name="Hivatal össz" sheetId="84" r:id="rId17"/>
    <sheet name="Hivatal be" sheetId="89" r:id="rId18"/>
    <sheet name="Hivatal ki" sheetId="85" r:id="rId19"/>
    <sheet name="Óvoda össz" sheetId="86" r:id="rId20"/>
    <sheet name="Óvoda be" sheetId="87" r:id="rId21"/>
    <sheet name="Óvoda ki" sheetId="88" r:id="rId22"/>
  </sheets>
  <definedNames>
    <definedName name="_xlnm.Print_Area" localSheetId="3">Bevételek!$B$1:$AL$276</definedName>
    <definedName name="_xlnm.Print_Area" localSheetId="11">Egészségügy!$B$1:$Z$284</definedName>
    <definedName name="_xlnm.Print_Area" localSheetId="14">Étkeztetés!$B$1:$Y$266</definedName>
    <definedName name="_xlnm.Print_Area" localSheetId="17">'Hivatal be'!$B$1:$X$238</definedName>
    <definedName name="_xlnm.Print_Area" localSheetId="18">'Hivatal ki'!$B$1:$W$264</definedName>
    <definedName name="_xlnm.Print_Area" localSheetId="5">Igazgatás!$B$1:$W$276</definedName>
    <definedName name="_xlnm.Print_Area" localSheetId="4">Kiadások!$B$1:$W$246</definedName>
    <definedName name="_xlnm.Print_Area" localSheetId="10">Környezetvédelem!$B$1:$Z$250</definedName>
    <definedName name="_xlnm.Print_Area" localSheetId="8">Közfoglalkoztatás!$B$1:$W$246</definedName>
    <definedName name="_xlnm.Print_Area" localSheetId="13">Közművelődés!$B$1:$Y$298</definedName>
    <definedName name="_xlnm.Print_Area" localSheetId="9">Közút!$B$1:$W$246</definedName>
    <definedName name="_xlnm.Print_Area" localSheetId="6">Községgazd!$B$1:$Z$260</definedName>
    <definedName name="_xlnm.Print_Area" localSheetId="20">'Óvoda be'!$B$1:$W$238</definedName>
    <definedName name="_xlnm.Print_Area" localSheetId="21">'Óvoda ki'!$B$1:$U$256</definedName>
    <definedName name="_xlnm.Print_Area" localSheetId="0">Összesítő!$A$1:$H$14</definedName>
    <definedName name="_xlnm.Print_Area" localSheetId="12">Sport!$B$1:$W$253</definedName>
    <definedName name="_xlnm.Print_Area" localSheetId="15">Támogatás!$B$1:$AC$259</definedName>
    <definedName name="_xlnm.Print_Area" localSheetId="7">Vagyongazd!$B$1:$W$254</definedName>
  </definedNames>
  <calcPr calcId="145621"/>
</workbook>
</file>

<file path=xl/calcChain.xml><?xml version="1.0" encoding="utf-8"?>
<calcChain xmlns="http://schemas.openxmlformats.org/spreadsheetml/2006/main">
  <c r="Z168" i="77" l="1"/>
  <c r="Z167" i="77"/>
  <c r="H167" i="77" s="1"/>
  <c r="Z166" i="77"/>
  <c r="Z165" i="77"/>
  <c r="H168" i="77"/>
  <c r="H166" i="77"/>
  <c r="H165" i="77"/>
  <c r="O257" i="77"/>
  <c r="O251" i="77"/>
  <c r="O244" i="77"/>
  <c r="O238" i="77"/>
  <c r="O234" i="77"/>
  <c r="O221" i="77"/>
  <c r="O207" i="77"/>
  <c r="O204" i="77"/>
  <c r="O193" i="77"/>
  <c r="O182" i="77"/>
  <c r="O171" i="77"/>
  <c r="O156" i="77"/>
  <c r="O154" i="77"/>
  <c r="O137" i="77"/>
  <c r="O134" i="77" s="1"/>
  <c r="O119" i="77"/>
  <c r="O116" i="77"/>
  <c r="O112" i="77"/>
  <c r="O104" i="77" s="1"/>
  <c r="O93" i="77"/>
  <c r="O82" i="77"/>
  <c r="O78" i="77"/>
  <c r="O75" i="77"/>
  <c r="O69" i="77"/>
  <c r="O65" i="77"/>
  <c r="O59" i="77" s="1"/>
  <c r="O53" i="77"/>
  <c r="O50" i="77"/>
  <c r="O45" i="77"/>
  <c r="O40" i="77" s="1"/>
  <c r="O37" i="77"/>
  <c r="O33" i="77"/>
  <c r="O24" i="77"/>
  <c r="O20" i="77"/>
  <c r="O6" i="77"/>
  <c r="X231" i="89"/>
  <c r="W231" i="89"/>
  <c r="V231" i="89"/>
  <c r="U231" i="89"/>
  <c r="T231" i="89"/>
  <c r="S231" i="89"/>
  <c r="R231" i="89"/>
  <c r="Q231" i="89"/>
  <c r="P231" i="89"/>
  <c r="O231" i="89"/>
  <c r="N231" i="89"/>
  <c r="M231" i="89"/>
  <c r="L231" i="89"/>
  <c r="K231" i="89"/>
  <c r="I231" i="89"/>
  <c r="H231" i="89"/>
  <c r="G231" i="89"/>
  <c r="F231" i="89"/>
  <c r="X229" i="89"/>
  <c r="U229" i="89"/>
  <c r="U228" i="89"/>
  <c r="H228" i="89" s="1"/>
  <c r="K228" i="89" s="1"/>
  <c r="W227" i="89"/>
  <c r="V227" i="89"/>
  <c r="T227" i="89"/>
  <c r="S227" i="89"/>
  <c r="R227" i="89"/>
  <c r="Q227" i="89"/>
  <c r="P227" i="89"/>
  <c r="O227" i="89"/>
  <c r="N227" i="89"/>
  <c r="M227" i="89"/>
  <c r="L227" i="89"/>
  <c r="I227" i="89"/>
  <c r="G227" i="89"/>
  <c r="D20" i="84" s="1"/>
  <c r="F227" i="89"/>
  <c r="C20" i="84" s="1"/>
  <c r="U224" i="89"/>
  <c r="H224" i="89" s="1"/>
  <c r="X223" i="89"/>
  <c r="W223" i="89"/>
  <c r="V223" i="89"/>
  <c r="U223" i="89"/>
  <c r="T223" i="89"/>
  <c r="S223" i="89"/>
  <c r="R223" i="89"/>
  <c r="Q223" i="89"/>
  <c r="P223" i="89"/>
  <c r="O223" i="89"/>
  <c r="N223" i="89"/>
  <c r="M223" i="89"/>
  <c r="L223" i="89"/>
  <c r="I223" i="89"/>
  <c r="G223" i="89"/>
  <c r="D16" i="84" s="1"/>
  <c r="F223" i="89"/>
  <c r="C16" i="84" s="1"/>
  <c r="X216" i="89"/>
  <c r="X215" i="89" s="1"/>
  <c r="W216" i="89"/>
  <c r="V216" i="89"/>
  <c r="U216" i="89"/>
  <c r="U215" i="89" s="1"/>
  <c r="T216" i="89"/>
  <c r="T215" i="89" s="1"/>
  <c r="S216" i="89"/>
  <c r="R216" i="89"/>
  <c r="Q216" i="89"/>
  <c r="Q215" i="89" s="1"/>
  <c r="P216" i="89"/>
  <c r="P215" i="89" s="1"/>
  <c r="O216" i="89"/>
  <c r="N216" i="89"/>
  <c r="M216" i="89"/>
  <c r="M215" i="89" s="1"/>
  <c r="L216" i="89"/>
  <c r="L215" i="89" s="1"/>
  <c r="K216" i="89"/>
  <c r="I216" i="89"/>
  <c r="H216" i="89"/>
  <c r="H215" i="89" s="1"/>
  <c r="G216" i="89"/>
  <c r="G215" i="89" s="1"/>
  <c r="F216" i="89"/>
  <c r="W215" i="89"/>
  <c r="V215" i="89"/>
  <c r="V210" i="89" s="1"/>
  <c r="V209" i="89" s="1"/>
  <c r="S215" i="89"/>
  <c r="R215" i="89"/>
  <c r="O215" i="89"/>
  <c r="N215" i="89"/>
  <c r="N210" i="89" s="1"/>
  <c r="N209" i="89" s="1"/>
  <c r="K215" i="89"/>
  <c r="I215" i="89"/>
  <c r="F215" i="89"/>
  <c r="X211" i="89"/>
  <c r="W211" i="89"/>
  <c r="V211" i="89"/>
  <c r="U211" i="89"/>
  <c r="T211" i="89"/>
  <c r="S211" i="89"/>
  <c r="R211" i="89"/>
  <c r="Q211" i="89"/>
  <c r="P211" i="89"/>
  <c r="O211" i="89"/>
  <c r="N211" i="89"/>
  <c r="M211" i="89"/>
  <c r="L211" i="89"/>
  <c r="K211" i="89"/>
  <c r="I211" i="89"/>
  <c r="H211" i="89"/>
  <c r="G211" i="89"/>
  <c r="F211" i="89"/>
  <c r="R210" i="89"/>
  <c r="I210" i="89"/>
  <c r="R209" i="89"/>
  <c r="I209" i="89"/>
  <c r="X197" i="89"/>
  <c r="W197" i="89"/>
  <c r="V197" i="89"/>
  <c r="U197" i="89"/>
  <c r="T197" i="89"/>
  <c r="S197" i="89"/>
  <c r="R197" i="89"/>
  <c r="Q197" i="89"/>
  <c r="P197" i="89"/>
  <c r="O197" i="89"/>
  <c r="N197" i="89"/>
  <c r="M197" i="89"/>
  <c r="L197" i="89"/>
  <c r="K197" i="89"/>
  <c r="I197" i="89"/>
  <c r="H197" i="89"/>
  <c r="G197" i="89"/>
  <c r="F197" i="89"/>
  <c r="X187" i="89"/>
  <c r="X183" i="89" s="1"/>
  <c r="W187" i="89"/>
  <c r="V187" i="89"/>
  <c r="U187" i="89"/>
  <c r="U183" i="89" s="1"/>
  <c r="T187" i="89"/>
  <c r="T183" i="89" s="1"/>
  <c r="S187" i="89"/>
  <c r="R187" i="89"/>
  <c r="Q187" i="89"/>
  <c r="Q183" i="89" s="1"/>
  <c r="P187" i="89"/>
  <c r="P183" i="89" s="1"/>
  <c r="O187" i="89"/>
  <c r="N187" i="89"/>
  <c r="M187" i="89"/>
  <c r="M183" i="89" s="1"/>
  <c r="L187" i="89"/>
  <c r="L183" i="89" s="1"/>
  <c r="K187" i="89"/>
  <c r="I187" i="89"/>
  <c r="H187" i="89"/>
  <c r="H183" i="89" s="1"/>
  <c r="E12" i="84" s="1"/>
  <c r="G187" i="89"/>
  <c r="G183" i="89" s="1"/>
  <c r="D12" i="84" s="1"/>
  <c r="F187" i="89"/>
  <c r="W183" i="89"/>
  <c r="V183" i="89"/>
  <c r="S183" i="89"/>
  <c r="R183" i="89"/>
  <c r="O183" i="89"/>
  <c r="N183" i="89"/>
  <c r="K183" i="89"/>
  <c r="I183" i="89"/>
  <c r="F183" i="89"/>
  <c r="C12" i="84" s="1"/>
  <c r="X171" i="89"/>
  <c r="W171" i="89"/>
  <c r="V171" i="89"/>
  <c r="U171" i="89"/>
  <c r="T171" i="89"/>
  <c r="S171" i="89"/>
  <c r="R171" i="89"/>
  <c r="Q171" i="89"/>
  <c r="P171" i="89"/>
  <c r="O171" i="89"/>
  <c r="N171" i="89"/>
  <c r="M171" i="89"/>
  <c r="L171" i="89"/>
  <c r="K171" i="89"/>
  <c r="I171" i="89"/>
  <c r="H171" i="89"/>
  <c r="G171" i="89"/>
  <c r="F171" i="89"/>
  <c r="X161" i="89"/>
  <c r="W161" i="89"/>
  <c r="W157" i="89" s="1"/>
  <c r="V161" i="89"/>
  <c r="V157" i="89" s="1"/>
  <c r="U161" i="89"/>
  <c r="T161" i="89"/>
  <c r="S161" i="89"/>
  <c r="S157" i="89" s="1"/>
  <c r="R161" i="89"/>
  <c r="R157" i="89" s="1"/>
  <c r="Q161" i="89"/>
  <c r="P161" i="89"/>
  <c r="O161" i="89"/>
  <c r="O157" i="89" s="1"/>
  <c r="N161" i="89"/>
  <c r="N157" i="89" s="1"/>
  <c r="M161" i="89"/>
  <c r="L161" i="89"/>
  <c r="K161" i="89"/>
  <c r="K157" i="89" s="1"/>
  <c r="I161" i="89"/>
  <c r="I157" i="89" s="1"/>
  <c r="E8" i="84" s="1"/>
  <c r="H161" i="89"/>
  <c r="G161" i="89"/>
  <c r="F161" i="89"/>
  <c r="F157" i="89" s="1"/>
  <c r="X157" i="89"/>
  <c r="U157" i="89"/>
  <c r="T157" i="89"/>
  <c r="Q157" i="89"/>
  <c r="P157" i="89"/>
  <c r="M157" i="89"/>
  <c r="L157" i="89"/>
  <c r="H157" i="89"/>
  <c r="D8" i="84" s="1"/>
  <c r="G157" i="89"/>
  <c r="C8" i="84" s="1"/>
  <c r="X153" i="89"/>
  <c r="W153" i="89"/>
  <c r="V153" i="89"/>
  <c r="U153" i="89"/>
  <c r="T153" i="89"/>
  <c r="S153" i="89"/>
  <c r="R153" i="89"/>
  <c r="Q153" i="89"/>
  <c r="P153" i="89"/>
  <c r="O153" i="89"/>
  <c r="N153" i="89"/>
  <c r="M153" i="89"/>
  <c r="L153" i="89"/>
  <c r="K153" i="89"/>
  <c r="I153" i="89"/>
  <c r="H153" i="89"/>
  <c r="G153" i="89"/>
  <c r="F153" i="89"/>
  <c r="X149" i="89"/>
  <c r="X147" i="89" s="1"/>
  <c r="W149" i="89"/>
  <c r="V149" i="89"/>
  <c r="U149" i="89"/>
  <c r="U147" i="89" s="1"/>
  <c r="T149" i="89"/>
  <c r="T147" i="89" s="1"/>
  <c r="S149" i="89"/>
  <c r="R149" i="89"/>
  <c r="Q149" i="89"/>
  <c r="Q147" i="89" s="1"/>
  <c r="P149" i="89"/>
  <c r="P147" i="89" s="1"/>
  <c r="O149" i="89"/>
  <c r="N149" i="89"/>
  <c r="M149" i="89"/>
  <c r="M147" i="89" s="1"/>
  <c r="L149" i="89"/>
  <c r="L147" i="89" s="1"/>
  <c r="K149" i="89"/>
  <c r="I149" i="89"/>
  <c r="H149" i="89"/>
  <c r="H147" i="89" s="1"/>
  <c r="E11" i="84" s="1"/>
  <c r="G149" i="89"/>
  <c r="G147" i="89" s="1"/>
  <c r="D11" i="84" s="1"/>
  <c r="F149" i="89"/>
  <c r="W147" i="89"/>
  <c r="V147" i="89"/>
  <c r="S147" i="89"/>
  <c r="R147" i="89"/>
  <c r="O147" i="89"/>
  <c r="N147" i="89"/>
  <c r="K147" i="89"/>
  <c r="I147" i="89"/>
  <c r="F147" i="89"/>
  <c r="C11" i="84" s="1"/>
  <c r="U145" i="89"/>
  <c r="H145" i="89" s="1"/>
  <c r="X143" i="89"/>
  <c r="W143" i="89"/>
  <c r="V143" i="89"/>
  <c r="T143" i="89"/>
  <c r="S143" i="89"/>
  <c r="R143" i="89"/>
  <c r="Q143" i="89"/>
  <c r="P143" i="89"/>
  <c r="O143" i="89"/>
  <c r="N143" i="89"/>
  <c r="M143" i="89"/>
  <c r="L143" i="89"/>
  <c r="K143" i="89"/>
  <c r="G143" i="89"/>
  <c r="F143" i="89"/>
  <c r="X136" i="89"/>
  <c r="W136" i="89"/>
  <c r="V136" i="89"/>
  <c r="U136" i="89"/>
  <c r="T136" i="89"/>
  <c r="S136" i="89"/>
  <c r="R136" i="89"/>
  <c r="Q136" i="89"/>
  <c r="P136" i="89"/>
  <c r="O136" i="89"/>
  <c r="N136" i="89"/>
  <c r="M136" i="89"/>
  <c r="L136" i="89"/>
  <c r="K136" i="89"/>
  <c r="I136" i="89"/>
  <c r="H136" i="89"/>
  <c r="G136" i="89"/>
  <c r="F136" i="89"/>
  <c r="X132" i="89"/>
  <c r="W132" i="89"/>
  <c r="V132" i="89"/>
  <c r="U132" i="89"/>
  <c r="T132" i="89"/>
  <c r="S132" i="89"/>
  <c r="R132" i="89"/>
  <c r="Q132" i="89"/>
  <c r="P132" i="89"/>
  <c r="O132" i="89"/>
  <c r="N132" i="89"/>
  <c r="M132" i="89"/>
  <c r="L132" i="89"/>
  <c r="K132" i="89"/>
  <c r="I132" i="89"/>
  <c r="H132" i="89"/>
  <c r="G132" i="89"/>
  <c r="F132" i="89"/>
  <c r="X121" i="89"/>
  <c r="W121" i="89"/>
  <c r="V121" i="89"/>
  <c r="U121" i="89"/>
  <c r="T121" i="89"/>
  <c r="S121" i="89"/>
  <c r="R121" i="89"/>
  <c r="Q121" i="89"/>
  <c r="P121" i="89"/>
  <c r="O121" i="89"/>
  <c r="N121" i="89"/>
  <c r="M121" i="89"/>
  <c r="L121" i="89"/>
  <c r="K121" i="89"/>
  <c r="I121" i="89"/>
  <c r="H121" i="89"/>
  <c r="G121" i="89"/>
  <c r="F121" i="89"/>
  <c r="U120" i="89"/>
  <c r="H120" i="89" s="1"/>
  <c r="X118" i="89"/>
  <c r="W118" i="89"/>
  <c r="V118" i="89"/>
  <c r="U118" i="89"/>
  <c r="T118" i="89"/>
  <c r="S118" i="89"/>
  <c r="S112" i="89" s="1"/>
  <c r="R118" i="89"/>
  <c r="Q118" i="89"/>
  <c r="P118" i="89"/>
  <c r="O118" i="89"/>
  <c r="O112" i="89" s="1"/>
  <c r="N118" i="89"/>
  <c r="M118" i="89"/>
  <c r="L118" i="89"/>
  <c r="K118" i="89"/>
  <c r="K112" i="89" s="1"/>
  <c r="G118" i="89"/>
  <c r="F118" i="89"/>
  <c r="U117" i="89"/>
  <c r="H117" i="89" s="1"/>
  <c r="X114" i="89"/>
  <c r="W114" i="89"/>
  <c r="V114" i="89"/>
  <c r="T114" i="89"/>
  <c r="S114" i="89"/>
  <c r="R114" i="89"/>
  <c r="Q114" i="89"/>
  <c r="Q112" i="89" s="1"/>
  <c r="P114" i="89"/>
  <c r="O114" i="89"/>
  <c r="N114" i="89"/>
  <c r="M114" i="89"/>
  <c r="L114" i="89"/>
  <c r="K114" i="89"/>
  <c r="G114" i="89"/>
  <c r="F114" i="89"/>
  <c r="F112" i="89" s="1"/>
  <c r="C6" i="84" s="1"/>
  <c r="W112" i="89"/>
  <c r="M112" i="89"/>
  <c r="X101" i="89"/>
  <c r="W101" i="89"/>
  <c r="V101" i="89"/>
  <c r="U101" i="89"/>
  <c r="T101" i="89"/>
  <c r="S101" i="89"/>
  <c r="R101" i="89"/>
  <c r="Q101" i="89"/>
  <c r="P101" i="89"/>
  <c r="O101" i="89"/>
  <c r="N101" i="89"/>
  <c r="M101" i="89"/>
  <c r="L101" i="89"/>
  <c r="K101" i="89"/>
  <c r="I101" i="89"/>
  <c r="H101" i="89"/>
  <c r="G101" i="89"/>
  <c r="F101" i="89"/>
  <c r="X97" i="89"/>
  <c r="W97" i="89"/>
  <c r="V97" i="89"/>
  <c r="V93" i="89" s="1"/>
  <c r="V84" i="89" s="1"/>
  <c r="U97" i="89"/>
  <c r="U93" i="89" s="1"/>
  <c r="U84" i="89" s="1"/>
  <c r="T97" i="89"/>
  <c r="S97" i="89"/>
  <c r="R97" i="89"/>
  <c r="R93" i="89" s="1"/>
  <c r="R84" i="89" s="1"/>
  <c r="Q97" i="89"/>
  <c r="Q93" i="89" s="1"/>
  <c r="Q84" i="89" s="1"/>
  <c r="P97" i="89"/>
  <c r="O97" i="89"/>
  <c r="N97" i="89"/>
  <c r="N93" i="89" s="1"/>
  <c r="N84" i="89" s="1"/>
  <c r="M97" i="89"/>
  <c r="M93" i="89" s="1"/>
  <c r="M84" i="89" s="1"/>
  <c r="L97" i="89"/>
  <c r="K97" i="89"/>
  <c r="I97" i="89"/>
  <c r="I93" i="89" s="1"/>
  <c r="I84" i="89" s="1"/>
  <c r="H97" i="89"/>
  <c r="H93" i="89" s="1"/>
  <c r="H84" i="89" s="1"/>
  <c r="E5" i="84" s="1"/>
  <c r="G97" i="89"/>
  <c r="F97" i="89"/>
  <c r="X93" i="89"/>
  <c r="W93" i="89"/>
  <c r="T93" i="89"/>
  <c r="S93" i="89"/>
  <c r="P93" i="89"/>
  <c r="O93" i="89"/>
  <c r="L93" i="89"/>
  <c r="K93" i="89"/>
  <c r="G93" i="89"/>
  <c r="F93" i="89"/>
  <c r="X87" i="89"/>
  <c r="W87" i="89"/>
  <c r="V87" i="89"/>
  <c r="U87" i="89"/>
  <c r="T87" i="89"/>
  <c r="S87" i="89"/>
  <c r="R87" i="89"/>
  <c r="Q87" i="89"/>
  <c r="P87" i="89"/>
  <c r="O87" i="89"/>
  <c r="N87" i="89"/>
  <c r="M87" i="89"/>
  <c r="L87" i="89"/>
  <c r="K87" i="89"/>
  <c r="I87" i="89"/>
  <c r="H87" i="89"/>
  <c r="G87" i="89"/>
  <c r="F87" i="89"/>
  <c r="X85" i="89"/>
  <c r="X84" i="89" s="1"/>
  <c r="W85" i="89"/>
  <c r="W84" i="89" s="1"/>
  <c r="V85" i="89"/>
  <c r="U85" i="89"/>
  <c r="T85" i="89"/>
  <c r="T84" i="89" s="1"/>
  <c r="S85" i="89"/>
  <c r="S84" i="89" s="1"/>
  <c r="R85" i="89"/>
  <c r="Q85" i="89"/>
  <c r="P85" i="89"/>
  <c r="P84" i="89" s="1"/>
  <c r="O85" i="89"/>
  <c r="O84" i="89" s="1"/>
  <c r="N85" i="89"/>
  <c r="M85" i="89"/>
  <c r="L85" i="89"/>
  <c r="L84" i="89" s="1"/>
  <c r="K85" i="89"/>
  <c r="K84" i="89" s="1"/>
  <c r="I85" i="89"/>
  <c r="H85" i="89"/>
  <c r="G85" i="89"/>
  <c r="G84" i="89" s="1"/>
  <c r="D5" i="84" s="1"/>
  <c r="F85" i="89"/>
  <c r="F84" i="89" s="1"/>
  <c r="C5" i="84" s="1"/>
  <c r="X73" i="89"/>
  <c r="W73" i="89"/>
  <c r="V73" i="89"/>
  <c r="U73" i="89"/>
  <c r="T73" i="89"/>
  <c r="S73" i="89"/>
  <c r="R73" i="89"/>
  <c r="Q73" i="89"/>
  <c r="P73" i="89"/>
  <c r="O73" i="89"/>
  <c r="N73" i="89"/>
  <c r="M73" i="89"/>
  <c r="L73" i="89"/>
  <c r="K73" i="89"/>
  <c r="I73" i="89"/>
  <c r="H73" i="89"/>
  <c r="G73" i="89"/>
  <c r="F73" i="89"/>
  <c r="X62" i="89"/>
  <c r="W62" i="89"/>
  <c r="V62" i="89"/>
  <c r="U62" i="89"/>
  <c r="T62" i="89"/>
  <c r="S62" i="89"/>
  <c r="R62" i="89"/>
  <c r="Q62" i="89"/>
  <c r="P62" i="89"/>
  <c r="O62" i="89"/>
  <c r="N62" i="89"/>
  <c r="M62" i="89"/>
  <c r="L62" i="89"/>
  <c r="K62" i="89"/>
  <c r="I62" i="89"/>
  <c r="H62" i="89"/>
  <c r="G62" i="89"/>
  <c r="F62" i="89"/>
  <c r="X51" i="89"/>
  <c r="X48" i="89" s="1"/>
  <c r="W51" i="89"/>
  <c r="W48" i="89" s="1"/>
  <c r="V51" i="89"/>
  <c r="U51" i="89"/>
  <c r="T51" i="89"/>
  <c r="T48" i="89" s="1"/>
  <c r="S51" i="89"/>
  <c r="S48" i="89" s="1"/>
  <c r="R51" i="89"/>
  <c r="Q51" i="89"/>
  <c r="P51" i="89"/>
  <c r="P48" i="89" s="1"/>
  <c r="O51" i="89"/>
  <c r="O48" i="89" s="1"/>
  <c r="N51" i="89"/>
  <c r="M51" i="89"/>
  <c r="L51" i="89"/>
  <c r="L48" i="89" s="1"/>
  <c r="K51" i="89"/>
  <c r="K48" i="89" s="1"/>
  <c r="I51" i="89"/>
  <c r="H51" i="89"/>
  <c r="G51" i="89"/>
  <c r="G48" i="89" s="1"/>
  <c r="D10" i="84" s="1"/>
  <c r="F51" i="89"/>
  <c r="F48" i="89" s="1"/>
  <c r="C10" i="84" s="1"/>
  <c r="V48" i="89"/>
  <c r="U48" i="89"/>
  <c r="R48" i="89"/>
  <c r="Q48" i="89"/>
  <c r="N48" i="89"/>
  <c r="M48" i="89"/>
  <c r="I48" i="89"/>
  <c r="H48" i="89"/>
  <c r="E10" i="84" s="1"/>
  <c r="U44" i="89"/>
  <c r="H44" i="89"/>
  <c r="J44" i="89" s="1"/>
  <c r="X37" i="89"/>
  <c r="W37" i="89"/>
  <c r="V37" i="89"/>
  <c r="U37" i="89"/>
  <c r="T37" i="89"/>
  <c r="S37" i="89"/>
  <c r="R37" i="89"/>
  <c r="Q37" i="89"/>
  <c r="P37" i="89"/>
  <c r="O37" i="89"/>
  <c r="N37" i="89"/>
  <c r="M37" i="89"/>
  <c r="L37" i="89"/>
  <c r="K37" i="89"/>
  <c r="I37" i="89"/>
  <c r="H37" i="89"/>
  <c r="G37" i="89"/>
  <c r="F37" i="89"/>
  <c r="X26" i="89"/>
  <c r="W26" i="89"/>
  <c r="V26" i="89"/>
  <c r="U26" i="89"/>
  <c r="T26" i="89"/>
  <c r="S26" i="89"/>
  <c r="R26" i="89"/>
  <c r="Q26" i="89"/>
  <c r="P26" i="89"/>
  <c r="O26" i="89"/>
  <c r="N26" i="89"/>
  <c r="M26" i="89"/>
  <c r="L26" i="89"/>
  <c r="K26" i="89"/>
  <c r="I26" i="89"/>
  <c r="H26" i="89"/>
  <c r="G26" i="89"/>
  <c r="F26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L15" i="89"/>
  <c r="K15" i="89"/>
  <c r="I15" i="89"/>
  <c r="H15" i="89"/>
  <c r="G15" i="89"/>
  <c r="F15" i="89"/>
  <c r="X6" i="89"/>
  <c r="X5" i="89" s="1"/>
  <c r="W6" i="89"/>
  <c r="W5" i="89" s="1"/>
  <c r="V6" i="89"/>
  <c r="U6" i="89"/>
  <c r="T6" i="89"/>
  <c r="T5" i="89" s="1"/>
  <c r="S6" i="89"/>
  <c r="S5" i="89" s="1"/>
  <c r="R6" i="89"/>
  <c r="Q6" i="89"/>
  <c r="P6" i="89"/>
  <c r="P5" i="89" s="1"/>
  <c r="O6" i="89"/>
  <c r="O5" i="89" s="1"/>
  <c r="N6" i="89"/>
  <c r="M6" i="89"/>
  <c r="L6" i="89"/>
  <c r="L5" i="89" s="1"/>
  <c r="K6" i="89"/>
  <c r="K5" i="89" s="1"/>
  <c r="I6" i="89"/>
  <c r="H6" i="89"/>
  <c r="G6" i="89"/>
  <c r="G5" i="89" s="1"/>
  <c r="F6" i="89"/>
  <c r="F5" i="89" s="1"/>
  <c r="C4" i="84" s="1"/>
  <c r="V5" i="89"/>
  <c r="U5" i="89"/>
  <c r="R5" i="89"/>
  <c r="Q5" i="89"/>
  <c r="N5" i="89"/>
  <c r="M5" i="89"/>
  <c r="I5" i="89"/>
  <c r="H5" i="89"/>
  <c r="E4" i="84" s="1"/>
  <c r="I145" i="89" l="1"/>
  <c r="I143" i="89" s="1"/>
  <c r="H143" i="89"/>
  <c r="G210" i="89"/>
  <c r="G209" i="89" s="1"/>
  <c r="P210" i="89"/>
  <c r="P209" i="89" s="1"/>
  <c r="L210" i="89"/>
  <c r="L209" i="89" s="1"/>
  <c r="T210" i="89"/>
  <c r="T209" i="89" s="1"/>
  <c r="I120" i="89"/>
  <c r="I118" i="89" s="1"/>
  <c r="H118" i="89"/>
  <c r="U143" i="89"/>
  <c r="U227" i="89"/>
  <c r="O233" i="77"/>
  <c r="O232" i="77" s="1"/>
  <c r="H229" i="89"/>
  <c r="H227" i="89" s="1"/>
  <c r="I117" i="89"/>
  <c r="I114" i="89" s="1"/>
  <c r="H114" i="89"/>
  <c r="K224" i="89"/>
  <c r="K223" i="89" s="1"/>
  <c r="H223" i="89"/>
  <c r="E16" i="84" s="1"/>
  <c r="F7" i="78" s="1"/>
  <c r="N112" i="89"/>
  <c r="R112" i="89"/>
  <c r="V112" i="89"/>
  <c r="V238" i="89" s="1"/>
  <c r="O210" i="89"/>
  <c r="O209" i="89" s="1"/>
  <c r="O238" i="89" s="1"/>
  <c r="S210" i="89"/>
  <c r="S209" i="89" s="1"/>
  <c r="S238" i="89" s="1"/>
  <c r="W210" i="89"/>
  <c r="W209" i="89" s="1"/>
  <c r="W238" i="89" s="1"/>
  <c r="D4" i="84"/>
  <c r="G112" i="89"/>
  <c r="D6" i="84" s="1"/>
  <c r="L112" i="89"/>
  <c r="L238" i="89" s="1"/>
  <c r="P112" i="89"/>
  <c r="T112" i="89"/>
  <c r="T238" i="89" s="1"/>
  <c r="X112" i="89"/>
  <c r="O32" i="77"/>
  <c r="O169" i="77"/>
  <c r="N238" i="89"/>
  <c r="R238" i="89"/>
  <c r="U114" i="89"/>
  <c r="U112" i="89" s="1"/>
  <c r="F210" i="89"/>
  <c r="F209" i="89" s="1"/>
  <c r="F238" i="89" s="1"/>
  <c r="M210" i="89"/>
  <c r="M209" i="89" s="1"/>
  <c r="M238" i="89" s="1"/>
  <c r="Q210" i="89"/>
  <c r="Q209" i="89" s="1"/>
  <c r="Q238" i="89" s="1"/>
  <c r="U210" i="89"/>
  <c r="U209" i="89" s="1"/>
  <c r="O5" i="77"/>
  <c r="O74" i="77"/>
  <c r="X227" i="89"/>
  <c r="X210" i="89" s="1"/>
  <c r="X209" i="89" s="1"/>
  <c r="P238" i="89" l="1"/>
  <c r="K229" i="89"/>
  <c r="K227" i="89" s="1"/>
  <c r="K210" i="89" s="1"/>
  <c r="K209" i="89" s="1"/>
  <c r="K238" i="89" s="1"/>
  <c r="H112" i="89"/>
  <c r="E6" i="84" s="1"/>
  <c r="E9" i="84" s="1"/>
  <c r="F5" i="78" s="1"/>
  <c r="I112" i="89"/>
  <c r="I238" i="89" s="1"/>
  <c r="U238" i="89"/>
  <c r="G238" i="89"/>
  <c r="H210" i="89"/>
  <c r="H209" i="89" s="1"/>
  <c r="H238" i="89" s="1"/>
  <c r="E20" i="84"/>
  <c r="F8" i="78" s="1"/>
  <c r="X238" i="89"/>
  <c r="U254" i="88"/>
  <c r="T254" i="88"/>
  <c r="S254" i="88"/>
  <c r="R254" i="88"/>
  <c r="Q254" i="88"/>
  <c r="P254" i="88"/>
  <c r="O254" i="88"/>
  <c r="N254" i="88"/>
  <c r="M254" i="88"/>
  <c r="L254" i="88"/>
  <c r="K254" i="88"/>
  <c r="J254" i="88"/>
  <c r="I254" i="88"/>
  <c r="H254" i="88"/>
  <c r="G254" i="88"/>
  <c r="F254" i="88"/>
  <c r="U248" i="88"/>
  <c r="T248" i="88"/>
  <c r="S248" i="88"/>
  <c r="R248" i="88"/>
  <c r="Q248" i="88"/>
  <c r="P248" i="88"/>
  <c r="O248" i="88"/>
  <c r="N248" i="88"/>
  <c r="M248" i="88"/>
  <c r="L248" i="88"/>
  <c r="K248" i="88"/>
  <c r="J248" i="88"/>
  <c r="I248" i="88"/>
  <c r="H248" i="88"/>
  <c r="G248" i="88"/>
  <c r="F248" i="88"/>
  <c r="U239" i="88"/>
  <c r="T239" i="88"/>
  <c r="S239" i="88"/>
  <c r="R239" i="88"/>
  <c r="Q239" i="88"/>
  <c r="P239" i="88"/>
  <c r="O239" i="88"/>
  <c r="N239" i="88"/>
  <c r="M239" i="88"/>
  <c r="L239" i="88"/>
  <c r="K239" i="88"/>
  <c r="J239" i="88"/>
  <c r="I239" i="88"/>
  <c r="H239" i="88"/>
  <c r="G239" i="88"/>
  <c r="F239" i="88"/>
  <c r="U235" i="88"/>
  <c r="T235" i="88"/>
  <c r="S235" i="88"/>
  <c r="R235" i="88"/>
  <c r="Q235" i="88"/>
  <c r="P235" i="88"/>
  <c r="O235" i="88"/>
  <c r="N235" i="88"/>
  <c r="M235" i="88"/>
  <c r="L235" i="88"/>
  <c r="K235" i="88"/>
  <c r="J235" i="88"/>
  <c r="I235" i="88"/>
  <c r="H235" i="88"/>
  <c r="G235" i="88"/>
  <c r="F235" i="88"/>
  <c r="U234" i="88"/>
  <c r="T234" i="88"/>
  <c r="S234" i="88"/>
  <c r="R234" i="88"/>
  <c r="Q234" i="88"/>
  <c r="P234" i="88"/>
  <c r="O234" i="88"/>
  <c r="N234" i="88"/>
  <c r="M234" i="88"/>
  <c r="L234" i="88"/>
  <c r="K234" i="88"/>
  <c r="J234" i="88"/>
  <c r="I234" i="88"/>
  <c r="H234" i="88"/>
  <c r="G234" i="88"/>
  <c r="F234" i="88"/>
  <c r="U233" i="88"/>
  <c r="T233" i="88"/>
  <c r="S233" i="88"/>
  <c r="R233" i="88"/>
  <c r="Q233" i="88"/>
  <c r="P233" i="88"/>
  <c r="O233" i="88"/>
  <c r="N233" i="88"/>
  <c r="M233" i="88"/>
  <c r="L233" i="88"/>
  <c r="K233" i="88"/>
  <c r="J233" i="88"/>
  <c r="I233" i="88"/>
  <c r="H233" i="88"/>
  <c r="J20" i="86" s="1"/>
  <c r="G12" i="78" s="1"/>
  <c r="G233" i="88"/>
  <c r="F233" i="88"/>
  <c r="U222" i="88"/>
  <c r="T222" i="88"/>
  <c r="S222" i="88"/>
  <c r="R222" i="88"/>
  <c r="Q222" i="88"/>
  <c r="P222" i="88"/>
  <c r="O222" i="88"/>
  <c r="N222" i="88"/>
  <c r="M222" i="88"/>
  <c r="L222" i="88"/>
  <c r="K222" i="88"/>
  <c r="J222" i="88"/>
  <c r="I222" i="88"/>
  <c r="H222" i="88"/>
  <c r="G222" i="88"/>
  <c r="F222" i="88"/>
  <c r="U208" i="88"/>
  <c r="T208" i="88"/>
  <c r="S208" i="88"/>
  <c r="R208" i="88"/>
  <c r="Q208" i="88"/>
  <c r="P208" i="88"/>
  <c r="O208" i="88"/>
  <c r="N208" i="88"/>
  <c r="M208" i="88"/>
  <c r="L208" i="88"/>
  <c r="K208" i="88"/>
  <c r="J208" i="88"/>
  <c r="I208" i="88"/>
  <c r="H208" i="88"/>
  <c r="G208" i="88"/>
  <c r="F208" i="88"/>
  <c r="U205" i="88"/>
  <c r="T205" i="88"/>
  <c r="S205" i="88"/>
  <c r="R205" i="88"/>
  <c r="Q205" i="88"/>
  <c r="P205" i="88"/>
  <c r="O205" i="88"/>
  <c r="N205" i="88"/>
  <c r="M205" i="88"/>
  <c r="L205" i="88"/>
  <c r="K205" i="88"/>
  <c r="J205" i="88"/>
  <c r="I205" i="88"/>
  <c r="H205" i="88"/>
  <c r="G205" i="88"/>
  <c r="F205" i="88"/>
  <c r="U194" i="88"/>
  <c r="T194" i="88"/>
  <c r="S194" i="88"/>
  <c r="R194" i="88"/>
  <c r="Q194" i="88"/>
  <c r="P194" i="88"/>
  <c r="O194" i="88"/>
  <c r="N194" i="88"/>
  <c r="M194" i="88"/>
  <c r="L194" i="88"/>
  <c r="K194" i="88"/>
  <c r="J194" i="88"/>
  <c r="I194" i="88"/>
  <c r="H194" i="88"/>
  <c r="G194" i="88"/>
  <c r="F194" i="88"/>
  <c r="U183" i="88"/>
  <c r="T183" i="88"/>
  <c r="S183" i="88"/>
  <c r="R183" i="88"/>
  <c r="Q183" i="88"/>
  <c r="P183" i="88"/>
  <c r="O183" i="88"/>
  <c r="N183" i="88"/>
  <c r="M183" i="88"/>
  <c r="L183" i="88"/>
  <c r="K183" i="88"/>
  <c r="J183" i="88"/>
  <c r="I183" i="88"/>
  <c r="H183" i="88"/>
  <c r="G183" i="88"/>
  <c r="F183" i="88"/>
  <c r="U172" i="88"/>
  <c r="T172" i="88"/>
  <c r="S172" i="88"/>
  <c r="R172" i="88"/>
  <c r="Q172" i="88"/>
  <c r="P172" i="88"/>
  <c r="O172" i="88"/>
  <c r="N172" i="88"/>
  <c r="M172" i="88"/>
  <c r="L172" i="88"/>
  <c r="K172" i="88"/>
  <c r="J172" i="88"/>
  <c r="I172" i="88"/>
  <c r="H172" i="88"/>
  <c r="G172" i="88"/>
  <c r="F172" i="88"/>
  <c r="U170" i="88"/>
  <c r="T170" i="88"/>
  <c r="S170" i="88"/>
  <c r="R170" i="88"/>
  <c r="Q170" i="88"/>
  <c r="P170" i="88"/>
  <c r="O170" i="88"/>
  <c r="N170" i="88"/>
  <c r="M170" i="88"/>
  <c r="L170" i="88"/>
  <c r="K170" i="88"/>
  <c r="J170" i="88"/>
  <c r="I170" i="88"/>
  <c r="H170" i="88"/>
  <c r="J12" i="86" s="1"/>
  <c r="G170" i="88"/>
  <c r="F170" i="88"/>
  <c r="U165" i="88"/>
  <c r="T165" i="88"/>
  <c r="S165" i="88"/>
  <c r="R165" i="88"/>
  <c r="Q165" i="88"/>
  <c r="P165" i="88"/>
  <c r="O165" i="88"/>
  <c r="N165" i="88"/>
  <c r="M165" i="88"/>
  <c r="L165" i="88"/>
  <c r="K165" i="88"/>
  <c r="J165" i="88"/>
  <c r="I165" i="88"/>
  <c r="H165" i="88"/>
  <c r="J11" i="86" s="1"/>
  <c r="G165" i="88"/>
  <c r="F165" i="88"/>
  <c r="R164" i="88"/>
  <c r="H164" i="88" s="1"/>
  <c r="R163" i="88"/>
  <c r="R162" i="88"/>
  <c r="R161" i="88"/>
  <c r="H161" i="88" s="1"/>
  <c r="U157" i="88"/>
  <c r="T157" i="88"/>
  <c r="S157" i="88"/>
  <c r="R157" i="88"/>
  <c r="Q157" i="88"/>
  <c r="P157" i="88"/>
  <c r="P155" i="88" s="1"/>
  <c r="O157" i="88"/>
  <c r="N157" i="88"/>
  <c r="M157" i="88"/>
  <c r="L157" i="88"/>
  <c r="L155" i="88" s="1"/>
  <c r="K157" i="88"/>
  <c r="K155" i="88" s="1"/>
  <c r="J157" i="88"/>
  <c r="I157" i="88"/>
  <c r="H157" i="88"/>
  <c r="G157" i="88"/>
  <c r="G155" i="88" s="1"/>
  <c r="I10" i="86" s="1"/>
  <c r="F157" i="88"/>
  <c r="U155" i="88"/>
  <c r="T155" i="88"/>
  <c r="S155" i="88"/>
  <c r="Q155" i="88"/>
  <c r="O155" i="88"/>
  <c r="N155" i="88"/>
  <c r="M155" i="88"/>
  <c r="J155" i="88"/>
  <c r="I155" i="88"/>
  <c r="F155" i="88"/>
  <c r="U143" i="88"/>
  <c r="T143" i="88"/>
  <c r="S143" i="88"/>
  <c r="R143" i="88"/>
  <c r="Q143" i="88"/>
  <c r="P143" i="88"/>
  <c r="O143" i="88"/>
  <c r="N143" i="88"/>
  <c r="M143" i="88"/>
  <c r="L143" i="88"/>
  <c r="K143" i="88"/>
  <c r="J143" i="88"/>
  <c r="I143" i="88"/>
  <c r="H143" i="88"/>
  <c r="G143" i="88"/>
  <c r="F143" i="88"/>
  <c r="U128" i="88"/>
  <c r="T128" i="88"/>
  <c r="S128" i="88"/>
  <c r="R128" i="88"/>
  <c r="Q128" i="88"/>
  <c r="P128" i="88"/>
  <c r="O128" i="88"/>
  <c r="N128" i="88"/>
  <c r="M128" i="88"/>
  <c r="L128" i="88"/>
  <c r="K128" i="88"/>
  <c r="J128" i="88"/>
  <c r="I128" i="88"/>
  <c r="H128" i="88"/>
  <c r="G128" i="88"/>
  <c r="F128" i="88"/>
  <c r="U125" i="88"/>
  <c r="T125" i="88"/>
  <c r="S125" i="88"/>
  <c r="R125" i="88"/>
  <c r="Q125" i="88"/>
  <c r="P125" i="88"/>
  <c r="O125" i="88"/>
  <c r="N125" i="88"/>
  <c r="M125" i="88"/>
  <c r="L125" i="88"/>
  <c r="K125" i="88"/>
  <c r="J125" i="88"/>
  <c r="I125" i="88"/>
  <c r="H125" i="88"/>
  <c r="G125" i="88"/>
  <c r="F125" i="88"/>
  <c r="R122" i="88"/>
  <c r="H122" i="88" s="1"/>
  <c r="H114" i="88" s="1"/>
  <c r="U114" i="88"/>
  <c r="T114" i="88"/>
  <c r="S114" i="88"/>
  <c r="R114" i="88"/>
  <c r="Q114" i="88"/>
  <c r="P114" i="88"/>
  <c r="O114" i="88"/>
  <c r="N114" i="88"/>
  <c r="M114" i="88"/>
  <c r="L114" i="88"/>
  <c r="K114" i="88"/>
  <c r="J114" i="88"/>
  <c r="I114" i="88"/>
  <c r="G114" i="88"/>
  <c r="F114" i="88"/>
  <c r="U103" i="88"/>
  <c r="T103" i="88"/>
  <c r="S103" i="88"/>
  <c r="R103" i="88"/>
  <c r="Q103" i="88"/>
  <c r="P103" i="88"/>
  <c r="O103" i="88"/>
  <c r="N103" i="88"/>
  <c r="M103" i="88"/>
  <c r="L103" i="88"/>
  <c r="K103" i="88"/>
  <c r="J103" i="88"/>
  <c r="I103" i="88"/>
  <c r="H103" i="88"/>
  <c r="G103" i="88"/>
  <c r="F103" i="88"/>
  <c r="U92" i="88"/>
  <c r="T92" i="88"/>
  <c r="S92" i="88"/>
  <c r="R92" i="88"/>
  <c r="Q92" i="88"/>
  <c r="P92" i="88"/>
  <c r="O92" i="88"/>
  <c r="N92" i="88"/>
  <c r="M92" i="88"/>
  <c r="L92" i="88"/>
  <c r="K92" i="88"/>
  <c r="J92" i="88"/>
  <c r="I92" i="88"/>
  <c r="H92" i="88"/>
  <c r="G92" i="88"/>
  <c r="F92" i="88"/>
  <c r="U88" i="88"/>
  <c r="T88" i="88"/>
  <c r="S88" i="88"/>
  <c r="R88" i="88"/>
  <c r="Q88" i="88"/>
  <c r="P88" i="88"/>
  <c r="O88" i="88"/>
  <c r="N88" i="88"/>
  <c r="M88" i="88"/>
  <c r="L88" i="88"/>
  <c r="K88" i="88"/>
  <c r="J88" i="88"/>
  <c r="I88" i="88"/>
  <c r="H88" i="88"/>
  <c r="G88" i="88"/>
  <c r="F88" i="88"/>
  <c r="U85" i="88"/>
  <c r="T85" i="88"/>
  <c r="S85" i="88"/>
  <c r="R85" i="88"/>
  <c r="R84" i="88" s="1"/>
  <c r="Q85" i="88"/>
  <c r="Q84" i="88" s="1"/>
  <c r="P85" i="88"/>
  <c r="O85" i="88"/>
  <c r="N85" i="88"/>
  <c r="M85" i="88"/>
  <c r="L85" i="88"/>
  <c r="K85" i="88"/>
  <c r="J85" i="88"/>
  <c r="J84" i="88" s="1"/>
  <c r="I85" i="88"/>
  <c r="I84" i="88" s="1"/>
  <c r="H85" i="88"/>
  <c r="G85" i="88"/>
  <c r="G84" i="88" s="1"/>
  <c r="I8" i="86" s="1"/>
  <c r="F85" i="88"/>
  <c r="U84" i="88"/>
  <c r="N84" i="88"/>
  <c r="M84" i="88"/>
  <c r="F84" i="88"/>
  <c r="H8" i="86" s="1"/>
  <c r="U79" i="88"/>
  <c r="T79" i="88"/>
  <c r="S79" i="88"/>
  <c r="R79" i="88"/>
  <c r="Q79" i="88"/>
  <c r="P79" i="88"/>
  <c r="O79" i="88"/>
  <c r="N79" i="88"/>
  <c r="M79" i="88"/>
  <c r="L79" i="88"/>
  <c r="K79" i="88"/>
  <c r="J79" i="88"/>
  <c r="I79" i="88"/>
  <c r="H79" i="88"/>
  <c r="G79" i="88"/>
  <c r="F79" i="88"/>
  <c r="U75" i="88"/>
  <c r="T75" i="88"/>
  <c r="S75" i="88"/>
  <c r="R75" i="88"/>
  <c r="Q75" i="88"/>
  <c r="P75" i="88"/>
  <c r="O75" i="88"/>
  <c r="N75" i="88"/>
  <c r="M75" i="88"/>
  <c r="L75" i="88"/>
  <c r="K75" i="88"/>
  <c r="J75" i="88"/>
  <c r="I75" i="88"/>
  <c r="H75" i="88"/>
  <c r="G75" i="88"/>
  <c r="F75" i="88"/>
  <c r="U69" i="88"/>
  <c r="T69" i="88"/>
  <c r="S69" i="88"/>
  <c r="R69" i="88"/>
  <c r="Q69" i="88"/>
  <c r="P69" i="88"/>
  <c r="O69" i="88"/>
  <c r="N69" i="88"/>
  <c r="M69" i="88"/>
  <c r="L69" i="88"/>
  <c r="K69" i="88"/>
  <c r="J69" i="88"/>
  <c r="I69" i="88"/>
  <c r="H69" i="88"/>
  <c r="G69" i="88"/>
  <c r="F69" i="88"/>
  <c r="H7" i="86" s="1"/>
  <c r="R68" i="88"/>
  <c r="H68" i="88" s="1"/>
  <c r="R67" i="88"/>
  <c r="H67" i="88" s="1"/>
  <c r="R66" i="88"/>
  <c r="H66" i="88" s="1"/>
  <c r="R65" i="88"/>
  <c r="R64" i="88"/>
  <c r="H64" i="88" s="1"/>
  <c r="U63" i="88"/>
  <c r="T63" i="88"/>
  <c r="S63" i="88"/>
  <c r="Q63" i="88"/>
  <c r="P63" i="88"/>
  <c r="O63" i="88"/>
  <c r="N63" i="88"/>
  <c r="M63" i="88"/>
  <c r="L63" i="88"/>
  <c r="K63" i="88"/>
  <c r="J63" i="88"/>
  <c r="I63" i="88"/>
  <c r="G63" i="88"/>
  <c r="F63" i="88"/>
  <c r="R61" i="88"/>
  <c r="H61" i="88" s="1"/>
  <c r="H60" i="88" s="1"/>
  <c r="U60" i="88"/>
  <c r="T60" i="88"/>
  <c r="S60" i="88"/>
  <c r="R60" i="88"/>
  <c r="Q60" i="88"/>
  <c r="P60" i="88"/>
  <c r="O60" i="88"/>
  <c r="N60" i="88"/>
  <c r="M60" i="88"/>
  <c r="L60" i="88"/>
  <c r="K60" i="88"/>
  <c r="J60" i="88"/>
  <c r="I60" i="88"/>
  <c r="G60" i="88"/>
  <c r="F60" i="88"/>
  <c r="R59" i="88"/>
  <c r="H59" i="88" s="1"/>
  <c r="R58" i="88"/>
  <c r="H58" i="88" s="1"/>
  <c r="R57" i="88"/>
  <c r="H57" i="88" s="1"/>
  <c r="R56" i="88"/>
  <c r="R55" i="88"/>
  <c r="H55" i="88" s="1"/>
  <c r="U54" i="88"/>
  <c r="T54" i="88"/>
  <c r="S54" i="88"/>
  <c r="Q54" i="88"/>
  <c r="P54" i="88"/>
  <c r="O54" i="88"/>
  <c r="N54" i="88"/>
  <c r="M54" i="88"/>
  <c r="L54" i="88"/>
  <c r="K54" i="88"/>
  <c r="J54" i="88"/>
  <c r="I54" i="88"/>
  <c r="G54" i="88"/>
  <c r="F54" i="88"/>
  <c r="R53" i="88"/>
  <c r="H53" i="88" s="1"/>
  <c r="R51" i="88"/>
  <c r="H51" i="88" s="1"/>
  <c r="H50" i="88" s="1"/>
  <c r="U50" i="88"/>
  <c r="U42" i="88" s="1"/>
  <c r="T50" i="88"/>
  <c r="S50" i="88"/>
  <c r="Q50" i="88"/>
  <c r="P50" i="88"/>
  <c r="O50" i="88"/>
  <c r="N50" i="88"/>
  <c r="M50" i="88"/>
  <c r="L50" i="88"/>
  <c r="K50" i="88"/>
  <c r="J50" i="88"/>
  <c r="I50" i="88"/>
  <c r="G50" i="88"/>
  <c r="F50" i="88"/>
  <c r="R49" i="88"/>
  <c r="H49" i="88" s="1"/>
  <c r="R48" i="88"/>
  <c r="H48" i="88" s="1"/>
  <c r="R47" i="88"/>
  <c r="H47" i="88" s="1"/>
  <c r="R46" i="88"/>
  <c r="H46" i="88" s="1"/>
  <c r="R45" i="88"/>
  <c r="H45" i="88" s="1"/>
  <c r="R44" i="88"/>
  <c r="J44" i="88"/>
  <c r="J43" i="88" s="1"/>
  <c r="J42" i="88" s="1"/>
  <c r="U43" i="88"/>
  <c r="T43" i="88"/>
  <c r="S43" i="88"/>
  <c r="Q43" i="88"/>
  <c r="P43" i="88"/>
  <c r="P42" i="88" s="1"/>
  <c r="O43" i="88"/>
  <c r="N43" i="88"/>
  <c r="N42" i="88" s="1"/>
  <c r="M43" i="88"/>
  <c r="L43" i="88"/>
  <c r="K43" i="88"/>
  <c r="I43" i="88"/>
  <c r="G43" i="88"/>
  <c r="F43" i="88"/>
  <c r="L42" i="88"/>
  <c r="G42" i="88"/>
  <c r="R41" i="88"/>
  <c r="H41" i="88" s="1"/>
  <c r="R40" i="88"/>
  <c r="H40" i="88" s="1"/>
  <c r="R39" i="88"/>
  <c r="H39" i="88" s="1"/>
  <c r="H38" i="88" s="1"/>
  <c r="H37" i="88" s="1"/>
  <c r="U38" i="88"/>
  <c r="U37" i="88" s="1"/>
  <c r="U32" i="88" s="1"/>
  <c r="T38" i="88"/>
  <c r="T37" i="88" s="1"/>
  <c r="S38" i="88"/>
  <c r="Q38" i="88"/>
  <c r="Q37" i="88" s="1"/>
  <c r="P38" i="88"/>
  <c r="O38" i="88"/>
  <c r="N38" i="88"/>
  <c r="M38" i="88"/>
  <c r="M37" i="88" s="1"/>
  <c r="L38" i="88"/>
  <c r="K38" i="88"/>
  <c r="J38" i="88"/>
  <c r="I38" i="88"/>
  <c r="I37" i="88" s="1"/>
  <c r="G38" i="88"/>
  <c r="G37" i="88" s="1"/>
  <c r="F38" i="88"/>
  <c r="S37" i="88"/>
  <c r="P37" i="88"/>
  <c r="O37" i="88"/>
  <c r="N37" i="88"/>
  <c r="L37" i="88"/>
  <c r="K37" i="88"/>
  <c r="J37" i="88"/>
  <c r="F37" i="88"/>
  <c r="R35" i="88"/>
  <c r="H35" i="88" s="1"/>
  <c r="N34" i="88"/>
  <c r="R34" i="88" s="1"/>
  <c r="U33" i="88"/>
  <c r="T33" i="88"/>
  <c r="S33" i="88"/>
  <c r="Q33" i="88"/>
  <c r="P33" i="88"/>
  <c r="O33" i="88"/>
  <c r="N33" i="88"/>
  <c r="N32" i="88" s="1"/>
  <c r="M33" i="88"/>
  <c r="L33" i="88"/>
  <c r="K33" i="88"/>
  <c r="J33" i="88"/>
  <c r="I33" i="88"/>
  <c r="G33" i="88"/>
  <c r="F33" i="88"/>
  <c r="R31" i="88"/>
  <c r="H31" i="88" s="1"/>
  <c r="R30" i="88"/>
  <c r="H30" i="88" s="1"/>
  <c r="R29" i="88"/>
  <c r="H29" i="88" s="1"/>
  <c r="R28" i="88"/>
  <c r="H28" i="88" s="1"/>
  <c r="R27" i="88"/>
  <c r="H27" i="88" s="1"/>
  <c r="R26" i="88"/>
  <c r="R25" i="88"/>
  <c r="H25" i="88" s="1"/>
  <c r="U24" i="88"/>
  <c r="T24" i="88"/>
  <c r="S24" i="88"/>
  <c r="Q24" i="88"/>
  <c r="P24" i="88"/>
  <c r="O24" i="88"/>
  <c r="N24" i="88"/>
  <c r="M24" i="88"/>
  <c r="L24" i="88"/>
  <c r="K24" i="88"/>
  <c r="J24" i="88"/>
  <c r="I24" i="88"/>
  <c r="G24" i="88"/>
  <c r="I5" i="86" s="1"/>
  <c r="F24" i="88"/>
  <c r="H5" i="86" s="1"/>
  <c r="R23" i="88"/>
  <c r="H23" i="88" s="1"/>
  <c r="R22" i="88"/>
  <c r="H22" i="88" s="1"/>
  <c r="U20" i="88"/>
  <c r="T20" i="88"/>
  <c r="T5" i="88" s="1"/>
  <c r="S20" i="88"/>
  <c r="Q20" i="88"/>
  <c r="P20" i="88"/>
  <c r="P5" i="88" s="1"/>
  <c r="O20" i="88"/>
  <c r="O5" i="88" s="1"/>
  <c r="N20" i="88"/>
  <c r="M20" i="88"/>
  <c r="L20" i="88"/>
  <c r="L5" i="88" s="1"/>
  <c r="K20" i="88"/>
  <c r="K5" i="88" s="1"/>
  <c r="J20" i="88"/>
  <c r="I20" i="88"/>
  <c r="G20" i="88"/>
  <c r="G5" i="88" s="1"/>
  <c r="F20" i="88"/>
  <c r="F5" i="88" s="1"/>
  <c r="H4" i="86" s="1"/>
  <c r="R19" i="88"/>
  <c r="H19" i="88" s="1"/>
  <c r="R18" i="88"/>
  <c r="H18" i="88" s="1"/>
  <c r="R17" i="88"/>
  <c r="H17" i="88" s="1"/>
  <c r="R16" i="88"/>
  <c r="H16" i="88" s="1"/>
  <c r="R15" i="88"/>
  <c r="H15" i="88" s="1"/>
  <c r="R14" i="88"/>
  <c r="H14" i="88" s="1"/>
  <c r="H13" i="88"/>
  <c r="H12" i="88"/>
  <c r="H11" i="88"/>
  <c r="R10" i="88"/>
  <c r="H10" i="88"/>
  <c r="H9" i="88"/>
  <c r="H8" i="88"/>
  <c r="R7" i="88"/>
  <c r="H7" i="88"/>
  <c r="U6" i="88"/>
  <c r="U5" i="88" s="1"/>
  <c r="T6" i="88"/>
  <c r="S6" i="88"/>
  <c r="Q6" i="88"/>
  <c r="Q5" i="88" s="1"/>
  <c r="P6" i="88"/>
  <c r="O6" i="88"/>
  <c r="N6" i="88"/>
  <c r="N5" i="88" s="1"/>
  <c r="M6" i="88"/>
  <c r="L6" i="88"/>
  <c r="K6" i="88"/>
  <c r="J6" i="88"/>
  <c r="J5" i="88" s="1"/>
  <c r="I6" i="88"/>
  <c r="I5" i="88" s="1"/>
  <c r="G6" i="88"/>
  <c r="F6" i="88"/>
  <c r="S5" i="88"/>
  <c r="M5" i="88"/>
  <c r="W231" i="87"/>
  <c r="V231" i="87"/>
  <c r="U231" i="87"/>
  <c r="T231" i="87"/>
  <c r="S231" i="87"/>
  <c r="R231" i="87"/>
  <c r="Q231" i="87"/>
  <c r="P231" i="87"/>
  <c r="O231" i="87"/>
  <c r="N231" i="87"/>
  <c r="M231" i="87"/>
  <c r="L231" i="87"/>
  <c r="K231" i="87"/>
  <c r="J231" i="87"/>
  <c r="I231" i="87"/>
  <c r="H231" i="87"/>
  <c r="G231" i="87"/>
  <c r="F231" i="87"/>
  <c r="T229" i="87"/>
  <c r="H229" i="87" s="1"/>
  <c r="I229" i="87" s="1"/>
  <c r="T228" i="87"/>
  <c r="H228" i="87"/>
  <c r="W227" i="87"/>
  <c r="V227" i="87"/>
  <c r="U227" i="87"/>
  <c r="T227" i="87"/>
  <c r="S227" i="87"/>
  <c r="R227" i="87"/>
  <c r="Q227" i="87"/>
  <c r="P227" i="87"/>
  <c r="O227" i="87"/>
  <c r="N227" i="87"/>
  <c r="M227" i="87"/>
  <c r="L227" i="87"/>
  <c r="K227" i="87"/>
  <c r="J227" i="87"/>
  <c r="G227" i="87"/>
  <c r="F227" i="87"/>
  <c r="T224" i="87"/>
  <c r="H224" i="87" s="1"/>
  <c r="W223" i="87"/>
  <c r="V223" i="87"/>
  <c r="U223" i="87"/>
  <c r="S223" i="87"/>
  <c r="R223" i="87"/>
  <c r="Q223" i="87"/>
  <c r="P223" i="87"/>
  <c r="O223" i="87"/>
  <c r="N223" i="87"/>
  <c r="M223" i="87"/>
  <c r="L223" i="87"/>
  <c r="K223" i="87"/>
  <c r="J223" i="87"/>
  <c r="G223" i="87"/>
  <c r="D16" i="86" s="1"/>
  <c r="F223" i="87"/>
  <c r="C16" i="86" s="1"/>
  <c r="W216" i="87"/>
  <c r="V216" i="87"/>
  <c r="U216" i="87"/>
  <c r="U215" i="87" s="1"/>
  <c r="T216" i="87"/>
  <c r="T215" i="87" s="1"/>
  <c r="S216" i="87"/>
  <c r="S215" i="87" s="1"/>
  <c r="R216" i="87"/>
  <c r="Q216" i="87"/>
  <c r="P216" i="87"/>
  <c r="P215" i="87" s="1"/>
  <c r="O216" i="87"/>
  <c r="N216" i="87"/>
  <c r="M216" i="87"/>
  <c r="L216" i="87"/>
  <c r="L215" i="87" s="1"/>
  <c r="K216" i="87"/>
  <c r="J216" i="87"/>
  <c r="I216" i="87"/>
  <c r="I215" i="87" s="1"/>
  <c r="H216" i="87"/>
  <c r="H215" i="87" s="1"/>
  <c r="G216" i="87"/>
  <c r="F216" i="87"/>
  <c r="W215" i="87"/>
  <c r="V215" i="87"/>
  <c r="V210" i="87" s="1"/>
  <c r="V209" i="87" s="1"/>
  <c r="R215" i="87"/>
  <c r="Q215" i="87"/>
  <c r="O215" i="87"/>
  <c r="N215" i="87"/>
  <c r="M215" i="87"/>
  <c r="K215" i="87"/>
  <c r="J215" i="87"/>
  <c r="G215" i="87"/>
  <c r="F215" i="87"/>
  <c r="F210" i="87" s="1"/>
  <c r="F209" i="87" s="1"/>
  <c r="C20" i="86" s="1"/>
  <c r="W211" i="87"/>
  <c r="V211" i="87"/>
  <c r="U211" i="87"/>
  <c r="T211" i="87"/>
  <c r="S211" i="87"/>
  <c r="R211" i="87"/>
  <c r="Q211" i="87"/>
  <c r="Q210" i="87" s="1"/>
  <c r="Q209" i="87" s="1"/>
  <c r="P211" i="87"/>
  <c r="P210" i="87" s="1"/>
  <c r="P209" i="87" s="1"/>
  <c r="O211" i="87"/>
  <c r="N211" i="87"/>
  <c r="M211" i="87"/>
  <c r="M210" i="87" s="1"/>
  <c r="M209" i="87" s="1"/>
  <c r="L211" i="87"/>
  <c r="L210" i="87" s="1"/>
  <c r="L209" i="87" s="1"/>
  <c r="K211" i="87"/>
  <c r="J211" i="87"/>
  <c r="I211" i="87"/>
  <c r="H211" i="87"/>
  <c r="G211" i="87"/>
  <c r="F211" i="87"/>
  <c r="U210" i="87"/>
  <c r="U209" i="87" s="1"/>
  <c r="R210" i="87"/>
  <c r="N210" i="87"/>
  <c r="J210" i="87"/>
  <c r="W197" i="87"/>
  <c r="V197" i="87"/>
  <c r="U197" i="87"/>
  <c r="T197" i="87"/>
  <c r="S197" i="87"/>
  <c r="R197" i="87"/>
  <c r="Q197" i="87"/>
  <c r="P197" i="87"/>
  <c r="O197" i="87"/>
  <c r="O183" i="87" s="1"/>
  <c r="N197" i="87"/>
  <c r="M197" i="87"/>
  <c r="L197" i="87"/>
  <c r="K197" i="87"/>
  <c r="K183" i="87" s="1"/>
  <c r="J197" i="87"/>
  <c r="I197" i="87"/>
  <c r="H197" i="87"/>
  <c r="G197" i="87"/>
  <c r="G183" i="87" s="1"/>
  <c r="D12" i="86" s="1"/>
  <c r="F197" i="87"/>
  <c r="W187" i="87"/>
  <c r="V187" i="87"/>
  <c r="U187" i="87"/>
  <c r="U183" i="87" s="1"/>
  <c r="T187" i="87"/>
  <c r="T183" i="87" s="1"/>
  <c r="S187" i="87"/>
  <c r="R187" i="87"/>
  <c r="Q187" i="87"/>
  <c r="Q183" i="87" s="1"/>
  <c r="P187" i="87"/>
  <c r="O187" i="87"/>
  <c r="N187" i="87"/>
  <c r="M187" i="87"/>
  <c r="M183" i="87" s="1"/>
  <c r="L187" i="87"/>
  <c r="K187" i="87"/>
  <c r="J187" i="87"/>
  <c r="I187" i="87"/>
  <c r="I183" i="87" s="1"/>
  <c r="H187" i="87"/>
  <c r="H183" i="87" s="1"/>
  <c r="E12" i="86" s="1"/>
  <c r="G187" i="87"/>
  <c r="F187" i="87"/>
  <c r="W183" i="87"/>
  <c r="P183" i="87"/>
  <c r="L183" i="87"/>
  <c r="W171" i="87"/>
  <c r="V171" i="87"/>
  <c r="U171" i="87"/>
  <c r="T171" i="87"/>
  <c r="S171" i="87"/>
  <c r="R171" i="87"/>
  <c r="Q171" i="87"/>
  <c r="P171" i="87"/>
  <c r="O171" i="87"/>
  <c r="O157" i="87" s="1"/>
  <c r="N171" i="87"/>
  <c r="M171" i="87"/>
  <c r="L171" i="87"/>
  <c r="K171" i="87"/>
  <c r="J171" i="87"/>
  <c r="I171" i="87"/>
  <c r="H171" i="87"/>
  <c r="G171" i="87"/>
  <c r="G157" i="87" s="1"/>
  <c r="D8" i="86" s="1"/>
  <c r="F171" i="87"/>
  <c r="W161" i="87"/>
  <c r="V161" i="87"/>
  <c r="V157" i="87" s="1"/>
  <c r="U161" i="87"/>
  <c r="U157" i="87" s="1"/>
  <c r="T161" i="87"/>
  <c r="S161" i="87"/>
  <c r="R161" i="87"/>
  <c r="Q161" i="87"/>
  <c r="Q157" i="87" s="1"/>
  <c r="P161" i="87"/>
  <c r="O161" i="87"/>
  <c r="N161" i="87"/>
  <c r="M161" i="87"/>
  <c r="M157" i="87" s="1"/>
  <c r="L161" i="87"/>
  <c r="K161" i="87"/>
  <c r="J161" i="87"/>
  <c r="I161" i="87"/>
  <c r="I157" i="87" s="1"/>
  <c r="H161" i="87"/>
  <c r="G161" i="87"/>
  <c r="F161" i="87"/>
  <c r="W157" i="87"/>
  <c r="S157" i="87"/>
  <c r="R157" i="87"/>
  <c r="K157" i="87"/>
  <c r="F157" i="87"/>
  <c r="C8" i="86" s="1"/>
  <c r="W153" i="87"/>
  <c r="V153" i="87"/>
  <c r="U153" i="87"/>
  <c r="T153" i="87"/>
  <c r="S153" i="87"/>
  <c r="S147" i="87" s="1"/>
  <c r="R153" i="87"/>
  <c r="Q153" i="87"/>
  <c r="P153" i="87"/>
  <c r="P147" i="87" s="1"/>
  <c r="O153" i="87"/>
  <c r="O147" i="87" s="1"/>
  <c r="N153" i="87"/>
  <c r="M153" i="87"/>
  <c r="L153" i="87"/>
  <c r="L147" i="87" s="1"/>
  <c r="K153" i="87"/>
  <c r="J153" i="87"/>
  <c r="I153" i="87"/>
  <c r="H153" i="87"/>
  <c r="H147" i="87" s="1"/>
  <c r="E11" i="86" s="1"/>
  <c r="G153" i="87"/>
  <c r="G147" i="87" s="1"/>
  <c r="D11" i="86" s="1"/>
  <c r="F153" i="87"/>
  <c r="W149" i="87"/>
  <c r="V149" i="87"/>
  <c r="V147" i="87" s="1"/>
  <c r="U149" i="87"/>
  <c r="U147" i="87" s="1"/>
  <c r="T149" i="87"/>
  <c r="S149" i="87"/>
  <c r="R149" i="87"/>
  <c r="R147" i="87" s="1"/>
  <c r="Q149" i="87"/>
  <c r="P149" i="87"/>
  <c r="O149" i="87"/>
  <c r="N149" i="87"/>
  <c r="N147" i="87" s="1"/>
  <c r="M149" i="87"/>
  <c r="M147" i="87" s="1"/>
  <c r="L149" i="87"/>
  <c r="K149" i="87"/>
  <c r="J149" i="87"/>
  <c r="J147" i="87" s="1"/>
  <c r="I149" i="87"/>
  <c r="H149" i="87"/>
  <c r="G149" i="87"/>
  <c r="F149" i="87"/>
  <c r="F147" i="87" s="1"/>
  <c r="C11" i="86" s="1"/>
  <c r="W147" i="87"/>
  <c r="Q147" i="87"/>
  <c r="K147" i="87"/>
  <c r="I147" i="87"/>
  <c r="W143" i="87"/>
  <c r="V143" i="87"/>
  <c r="V112" i="87" s="1"/>
  <c r="U143" i="87"/>
  <c r="T143" i="87"/>
  <c r="S143" i="87"/>
  <c r="R143" i="87"/>
  <c r="R112" i="87" s="1"/>
  <c r="Q143" i="87"/>
  <c r="P143" i="87"/>
  <c r="O143" i="87"/>
  <c r="N143" i="87"/>
  <c r="N112" i="87" s="1"/>
  <c r="M143" i="87"/>
  <c r="L143" i="87"/>
  <c r="K143" i="87"/>
  <c r="J143" i="87"/>
  <c r="I143" i="87"/>
  <c r="H143" i="87"/>
  <c r="G143" i="87"/>
  <c r="F143" i="87"/>
  <c r="T142" i="87"/>
  <c r="H142" i="87" s="1"/>
  <c r="J142" i="87" s="1"/>
  <c r="W136" i="87"/>
  <c r="V136" i="87"/>
  <c r="U136" i="87"/>
  <c r="T136" i="87"/>
  <c r="S136" i="87"/>
  <c r="R136" i="87"/>
  <c r="Q136" i="87"/>
  <c r="P136" i="87"/>
  <c r="O136" i="87"/>
  <c r="N136" i="87"/>
  <c r="M136" i="87"/>
  <c r="L136" i="87"/>
  <c r="K136" i="87"/>
  <c r="J136" i="87"/>
  <c r="I136" i="87"/>
  <c r="H136" i="87"/>
  <c r="G136" i="87"/>
  <c r="F136" i="87"/>
  <c r="W132" i="87"/>
  <c r="W112" i="87" s="1"/>
  <c r="V132" i="87"/>
  <c r="U132" i="87"/>
  <c r="T132" i="87"/>
  <c r="S132" i="87"/>
  <c r="R132" i="87"/>
  <c r="Q132" i="87"/>
  <c r="P132" i="87"/>
  <c r="O132" i="87"/>
  <c r="N132" i="87"/>
  <c r="M132" i="87"/>
  <c r="L132" i="87"/>
  <c r="K132" i="87"/>
  <c r="K112" i="87" s="1"/>
  <c r="J132" i="87"/>
  <c r="I132" i="87"/>
  <c r="H132" i="87"/>
  <c r="G132" i="87"/>
  <c r="F132" i="87"/>
  <c r="W121" i="87"/>
  <c r="V121" i="87"/>
  <c r="U121" i="87"/>
  <c r="T121" i="87"/>
  <c r="S121" i="87"/>
  <c r="R121" i="87"/>
  <c r="Q121" i="87"/>
  <c r="P121" i="87"/>
  <c r="O121" i="87"/>
  <c r="N121" i="87"/>
  <c r="M121" i="87"/>
  <c r="L121" i="87"/>
  <c r="K121" i="87"/>
  <c r="J121" i="87"/>
  <c r="I121" i="87"/>
  <c r="I112" i="87" s="1"/>
  <c r="H121" i="87"/>
  <c r="G121" i="87"/>
  <c r="F121" i="87"/>
  <c r="T120" i="87"/>
  <c r="H120" i="87" s="1"/>
  <c r="W118" i="87"/>
  <c r="V118" i="87"/>
  <c r="U118" i="87"/>
  <c r="T118" i="87"/>
  <c r="S118" i="87"/>
  <c r="R118" i="87"/>
  <c r="Q118" i="87"/>
  <c r="P118" i="87"/>
  <c r="O118" i="87"/>
  <c r="N118" i="87"/>
  <c r="M118" i="87"/>
  <c r="L118" i="87"/>
  <c r="K118" i="87"/>
  <c r="I118" i="87"/>
  <c r="G118" i="87"/>
  <c r="F118" i="87"/>
  <c r="T117" i="87"/>
  <c r="W114" i="87"/>
  <c r="V114" i="87"/>
  <c r="U114" i="87"/>
  <c r="U112" i="87" s="1"/>
  <c r="S114" i="87"/>
  <c r="S112" i="87" s="1"/>
  <c r="R114" i="87"/>
  <c r="Q114" i="87"/>
  <c r="P114" i="87"/>
  <c r="O114" i="87"/>
  <c r="N114" i="87"/>
  <c r="M114" i="87"/>
  <c r="L114" i="87"/>
  <c r="K114" i="87"/>
  <c r="I114" i="87"/>
  <c r="G114" i="87"/>
  <c r="F114" i="87"/>
  <c r="O112" i="87"/>
  <c r="W101" i="87"/>
  <c r="V101" i="87"/>
  <c r="U101" i="87"/>
  <c r="T101" i="87"/>
  <c r="S101" i="87"/>
  <c r="R101" i="87"/>
  <c r="Q101" i="87"/>
  <c r="P101" i="87"/>
  <c r="O101" i="87"/>
  <c r="N101" i="87"/>
  <c r="M101" i="87"/>
  <c r="L101" i="87"/>
  <c r="K101" i="87"/>
  <c r="J101" i="87"/>
  <c r="I101" i="87"/>
  <c r="H101" i="87"/>
  <c r="G101" i="87"/>
  <c r="F101" i="87"/>
  <c r="W97" i="87"/>
  <c r="V97" i="87"/>
  <c r="U97" i="87"/>
  <c r="U93" i="87" s="1"/>
  <c r="T97" i="87"/>
  <c r="T93" i="87" s="1"/>
  <c r="S97" i="87"/>
  <c r="R97" i="87"/>
  <c r="Q97" i="87"/>
  <c r="Q93" i="87" s="1"/>
  <c r="P97" i="87"/>
  <c r="P93" i="87" s="1"/>
  <c r="O97" i="87"/>
  <c r="N97" i="87"/>
  <c r="M97" i="87"/>
  <c r="M93" i="87" s="1"/>
  <c r="L97" i="87"/>
  <c r="L93" i="87" s="1"/>
  <c r="L84" i="87" s="1"/>
  <c r="K97" i="87"/>
  <c r="J97" i="87"/>
  <c r="I97" i="87"/>
  <c r="I93" i="87" s="1"/>
  <c r="H97" i="87"/>
  <c r="H93" i="87" s="1"/>
  <c r="G97" i="87"/>
  <c r="F97" i="87"/>
  <c r="W93" i="87"/>
  <c r="V93" i="87"/>
  <c r="S93" i="87"/>
  <c r="R93" i="87"/>
  <c r="O93" i="87"/>
  <c r="N93" i="87"/>
  <c r="K93" i="87"/>
  <c r="J93" i="87"/>
  <c r="G93" i="87"/>
  <c r="F93" i="87"/>
  <c r="W87" i="87"/>
  <c r="V87" i="87"/>
  <c r="U87" i="87"/>
  <c r="U84" i="87" s="1"/>
  <c r="T87" i="87"/>
  <c r="S87" i="87"/>
  <c r="R87" i="87"/>
  <c r="Q87" i="87"/>
  <c r="Q84" i="87" s="1"/>
  <c r="P87" i="87"/>
  <c r="O87" i="87"/>
  <c r="N87" i="87"/>
  <c r="M87" i="87"/>
  <c r="L87" i="87"/>
  <c r="K87" i="87"/>
  <c r="J87" i="87"/>
  <c r="I87" i="87"/>
  <c r="I84" i="87" s="1"/>
  <c r="H87" i="87"/>
  <c r="H84" i="87" s="1"/>
  <c r="E5" i="86" s="1"/>
  <c r="G87" i="87"/>
  <c r="F87" i="87"/>
  <c r="W85" i="87"/>
  <c r="W84" i="87" s="1"/>
  <c r="V85" i="87"/>
  <c r="U85" i="87"/>
  <c r="T85" i="87"/>
  <c r="S85" i="87"/>
  <c r="S84" i="87" s="1"/>
  <c r="R85" i="87"/>
  <c r="R84" i="87" s="1"/>
  <c r="Q85" i="87"/>
  <c r="P85" i="87"/>
  <c r="O85" i="87"/>
  <c r="N85" i="87"/>
  <c r="M85" i="87"/>
  <c r="L85" i="87"/>
  <c r="K85" i="87"/>
  <c r="J85" i="87"/>
  <c r="I85" i="87"/>
  <c r="H85" i="87"/>
  <c r="G85" i="87"/>
  <c r="G84" i="87" s="1"/>
  <c r="D5" i="86" s="1"/>
  <c r="F85" i="87"/>
  <c r="M84" i="87"/>
  <c r="F84" i="87"/>
  <c r="C5" i="86" s="1"/>
  <c r="W73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W62" i="87"/>
  <c r="V62" i="87"/>
  <c r="V48" i="87" s="1"/>
  <c r="U62" i="87"/>
  <c r="T62" i="87"/>
  <c r="S62" i="87"/>
  <c r="R62" i="87"/>
  <c r="R48" i="87" s="1"/>
  <c r="Q62" i="87"/>
  <c r="P62" i="87"/>
  <c r="O62" i="87"/>
  <c r="N62" i="87"/>
  <c r="N48" i="87" s="1"/>
  <c r="M62" i="87"/>
  <c r="L62" i="87"/>
  <c r="K62" i="87"/>
  <c r="J62" i="87"/>
  <c r="I62" i="87"/>
  <c r="H62" i="87"/>
  <c r="G62" i="87"/>
  <c r="F62" i="87"/>
  <c r="W51" i="87"/>
  <c r="V51" i="87"/>
  <c r="U51" i="87"/>
  <c r="T51" i="87"/>
  <c r="T48" i="87" s="1"/>
  <c r="S51" i="87"/>
  <c r="R51" i="87"/>
  <c r="Q51" i="87"/>
  <c r="P51" i="87"/>
  <c r="P48" i="87" s="1"/>
  <c r="O51" i="87"/>
  <c r="N51" i="87"/>
  <c r="M51" i="87"/>
  <c r="M48" i="87" s="1"/>
  <c r="L51" i="87"/>
  <c r="L48" i="87" s="1"/>
  <c r="K51" i="87"/>
  <c r="J51" i="87"/>
  <c r="I51" i="87"/>
  <c r="I48" i="87" s="1"/>
  <c r="H51" i="87"/>
  <c r="H48" i="87" s="1"/>
  <c r="G51" i="87"/>
  <c r="F51" i="87"/>
  <c r="U48" i="87"/>
  <c r="Q48" i="87"/>
  <c r="J48" i="87"/>
  <c r="F48" i="87"/>
  <c r="C10" i="86" s="1"/>
  <c r="T44" i="87"/>
  <c r="W37" i="87"/>
  <c r="V37" i="87"/>
  <c r="U37" i="87"/>
  <c r="S37" i="87"/>
  <c r="R37" i="87"/>
  <c r="Q37" i="87"/>
  <c r="P37" i="87"/>
  <c r="O37" i="87"/>
  <c r="N37" i="87"/>
  <c r="M37" i="87"/>
  <c r="L37" i="87"/>
  <c r="K37" i="87"/>
  <c r="J37" i="87"/>
  <c r="G37" i="87"/>
  <c r="F37" i="87"/>
  <c r="W26" i="87"/>
  <c r="V26" i="87"/>
  <c r="U26" i="87"/>
  <c r="T26" i="87"/>
  <c r="S26" i="87"/>
  <c r="R26" i="87"/>
  <c r="Q26" i="87"/>
  <c r="P26" i="87"/>
  <c r="O26" i="87"/>
  <c r="N26" i="87"/>
  <c r="M26" i="87"/>
  <c r="L26" i="87"/>
  <c r="K26" i="87"/>
  <c r="J26" i="87"/>
  <c r="I26" i="87"/>
  <c r="H26" i="87"/>
  <c r="G26" i="87"/>
  <c r="F26" i="87"/>
  <c r="W15" i="87"/>
  <c r="V15" i="87"/>
  <c r="V5" i="87" s="1"/>
  <c r="U15" i="87"/>
  <c r="T15" i="87"/>
  <c r="S15" i="87"/>
  <c r="R15" i="87"/>
  <c r="R5" i="87" s="1"/>
  <c r="Q15" i="87"/>
  <c r="Q5" i="87" s="1"/>
  <c r="P15" i="87"/>
  <c r="O15" i="87"/>
  <c r="N15" i="87"/>
  <c r="N5" i="87" s="1"/>
  <c r="M15" i="87"/>
  <c r="M5" i="87" s="1"/>
  <c r="L15" i="87"/>
  <c r="K15" i="87"/>
  <c r="J15" i="87"/>
  <c r="J5" i="87" s="1"/>
  <c r="I15" i="87"/>
  <c r="H15" i="87"/>
  <c r="G15" i="87"/>
  <c r="F15" i="87"/>
  <c r="F5" i="87" s="1"/>
  <c r="W6" i="87"/>
  <c r="W5" i="87" s="1"/>
  <c r="V6" i="87"/>
  <c r="U6" i="87"/>
  <c r="T6" i="87"/>
  <c r="S6" i="87"/>
  <c r="S5" i="87" s="1"/>
  <c r="R6" i="87"/>
  <c r="Q6" i="87"/>
  <c r="P6" i="87"/>
  <c r="P5" i="87" s="1"/>
  <c r="O6" i="87"/>
  <c r="N6" i="87"/>
  <c r="M6" i="87"/>
  <c r="L6" i="87"/>
  <c r="L5" i="87" s="1"/>
  <c r="K6" i="87"/>
  <c r="K5" i="87" s="1"/>
  <c r="J6" i="87"/>
  <c r="I6" i="87"/>
  <c r="H6" i="87"/>
  <c r="G6" i="87"/>
  <c r="G5" i="87" s="1"/>
  <c r="F6" i="87"/>
  <c r="U5" i="87"/>
  <c r="O5" i="87"/>
  <c r="I20" i="86"/>
  <c r="H20" i="86"/>
  <c r="K18" i="86"/>
  <c r="I12" i="86"/>
  <c r="H12" i="86"/>
  <c r="I11" i="86"/>
  <c r="H11" i="86"/>
  <c r="H10" i="86"/>
  <c r="E10" i="86"/>
  <c r="J7" i="86"/>
  <c r="I7" i="86"/>
  <c r="D4" i="86"/>
  <c r="W262" i="85"/>
  <c r="V262" i="85"/>
  <c r="U262" i="85"/>
  <c r="T262" i="85"/>
  <c r="S262" i="85"/>
  <c r="R262" i="85"/>
  <c r="Q262" i="85"/>
  <c r="P262" i="85"/>
  <c r="O262" i="85"/>
  <c r="N262" i="85"/>
  <c r="M262" i="85"/>
  <c r="L262" i="85"/>
  <c r="K262" i="85"/>
  <c r="J262" i="85"/>
  <c r="I262" i="85"/>
  <c r="H262" i="85"/>
  <c r="G262" i="85"/>
  <c r="F262" i="85"/>
  <c r="W256" i="85"/>
  <c r="V256" i="85"/>
  <c r="U256" i="85"/>
  <c r="T256" i="85"/>
  <c r="S256" i="85"/>
  <c r="R256" i="85"/>
  <c r="Q256" i="85"/>
  <c r="P256" i="85"/>
  <c r="O256" i="85"/>
  <c r="N256" i="85"/>
  <c r="M256" i="85"/>
  <c r="L256" i="85"/>
  <c r="K256" i="85"/>
  <c r="J256" i="85"/>
  <c r="I256" i="85"/>
  <c r="H256" i="85"/>
  <c r="G256" i="85"/>
  <c r="F256" i="85"/>
  <c r="W247" i="85"/>
  <c r="V247" i="85"/>
  <c r="U247" i="85"/>
  <c r="T247" i="85"/>
  <c r="S247" i="85"/>
  <c r="R247" i="85"/>
  <c r="Q247" i="85"/>
  <c r="P247" i="85"/>
  <c r="O247" i="85"/>
  <c r="N247" i="85"/>
  <c r="M247" i="85"/>
  <c r="L247" i="85"/>
  <c r="K247" i="85"/>
  <c r="J247" i="85"/>
  <c r="I247" i="85"/>
  <c r="H247" i="85"/>
  <c r="G247" i="85"/>
  <c r="F247" i="85"/>
  <c r="W243" i="85"/>
  <c r="V243" i="85"/>
  <c r="V242" i="85" s="1"/>
  <c r="V241" i="85" s="1"/>
  <c r="U243" i="85"/>
  <c r="U242" i="85" s="1"/>
  <c r="U241" i="85" s="1"/>
  <c r="T243" i="85"/>
  <c r="S243" i="85"/>
  <c r="R243" i="85"/>
  <c r="Q243" i="85"/>
  <c r="Q242" i="85" s="1"/>
  <c r="Q241" i="85" s="1"/>
  <c r="P243" i="85"/>
  <c r="O243" i="85"/>
  <c r="N243" i="85"/>
  <c r="N242" i="85" s="1"/>
  <c r="N241" i="85" s="1"/>
  <c r="M243" i="85"/>
  <c r="L243" i="85"/>
  <c r="K243" i="85"/>
  <c r="J243" i="85"/>
  <c r="I243" i="85"/>
  <c r="I242" i="85" s="1"/>
  <c r="H243" i="85"/>
  <c r="G243" i="85"/>
  <c r="F243" i="85"/>
  <c r="F242" i="85" s="1"/>
  <c r="F241" i="85" s="1"/>
  <c r="H20" i="84" s="1"/>
  <c r="M242" i="85"/>
  <c r="M241" i="85" s="1"/>
  <c r="I241" i="85"/>
  <c r="W230" i="85"/>
  <c r="V230" i="85"/>
  <c r="U230" i="85"/>
  <c r="T230" i="85"/>
  <c r="S230" i="85"/>
  <c r="R230" i="85"/>
  <c r="Q230" i="85"/>
  <c r="P230" i="85"/>
  <c r="O230" i="85"/>
  <c r="N230" i="85"/>
  <c r="M230" i="85"/>
  <c r="L230" i="85"/>
  <c r="K230" i="85"/>
  <c r="J230" i="85"/>
  <c r="I230" i="85"/>
  <c r="H230" i="85"/>
  <c r="G230" i="85"/>
  <c r="F230" i="85"/>
  <c r="W216" i="85"/>
  <c r="V216" i="85"/>
  <c r="U216" i="85"/>
  <c r="T216" i="85"/>
  <c r="S216" i="85"/>
  <c r="R216" i="85"/>
  <c r="Q216" i="85"/>
  <c r="P216" i="85"/>
  <c r="O216" i="85"/>
  <c r="N216" i="85"/>
  <c r="M216" i="85"/>
  <c r="L216" i="85"/>
  <c r="K216" i="85"/>
  <c r="J216" i="85"/>
  <c r="I216" i="85"/>
  <c r="H216" i="85"/>
  <c r="G216" i="85"/>
  <c r="F216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W202" i="85"/>
  <c r="V202" i="85"/>
  <c r="U202" i="85"/>
  <c r="T202" i="85"/>
  <c r="S202" i="85"/>
  <c r="R202" i="85"/>
  <c r="Q202" i="85"/>
  <c r="P202" i="85"/>
  <c r="O202" i="85"/>
  <c r="N202" i="85"/>
  <c r="M202" i="85"/>
  <c r="L202" i="85"/>
  <c r="K202" i="85"/>
  <c r="J202" i="85"/>
  <c r="I202" i="85"/>
  <c r="H202" i="85"/>
  <c r="G202" i="85"/>
  <c r="F202" i="85"/>
  <c r="W191" i="85"/>
  <c r="V191" i="85"/>
  <c r="V178" i="85" s="1"/>
  <c r="U191" i="85"/>
  <c r="T191" i="85"/>
  <c r="S191" i="85"/>
  <c r="R191" i="85"/>
  <c r="R178" i="85" s="1"/>
  <c r="Q191" i="85"/>
  <c r="P191" i="85"/>
  <c r="O191" i="85"/>
  <c r="N191" i="85"/>
  <c r="M191" i="85"/>
  <c r="L191" i="85"/>
  <c r="K191" i="85"/>
  <c r="J191" i="85"/>
  <c r="J178" i="85" s="1"/>
  <c r="I191" i="85"/>
  <c r="H191" i="85"/>
  <c r="G191" i="85"/>
  <c r="F191" i="85"/>
  <c r="F178" i="85" s="1"/>
  <c r="W180" i="85"/>
  <c r="W178" i="85" s="1"/>
  <c r="V180" i="85"/>
  <c r="U180" i="85"/>
  <c r="T180" i="85"/>
  <c r="T178" i="85" s="1"/>
  <c r="S180" i="85"/>
  <c r="S178" i="85" s="1"/>
  <c r="R180" i="85"/>
  <c r="Q180" i="85"/>
  <c r="P180" i="85"/>
  <c r="P178" i="85" s="1"/>
  <c r="O180" i="85"/>
  <c r="O178" i="85" s="1"/>
  <c r="N180" i="85"/>
  <c r="M180" i="85"/>
  <c r="L180" i="85"/>
  <c r="L178" i="85" s="1"/>
  <c r="K180" i="85"/>
  <c r="K178" i="85" s="1"/>
  <c r="J180" i="85"/>
  <c r="I180" i="85"/>
  <c r="H180" i="85"/>
  <c r="H178" i="85" s="1"/>
  <c r="J12" i="84" s="1"/>
  <c r="G180" i="85"/>
  <c r="G178" i="85" s="1"/>
  <c r="I12" i="84" s="1"/>
  <c r="F180" i="85"/>
  <c r="N178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I11" i="84" s="1"/>
  <c r="F173" i="85"/>
  <c r="T168" i="85"/>
  <c r="W165" i="85"/>
  <c r="W163" i="85" s="1"/>
  <c r="V165" i="85"/>
  <c r="V163" i="85" s="1"/>
  <c r="U165" i="85"/>
  <c r="T165" i="85"/>
  <c r="S165" i="85"/>
  <c r="S163" i="85" s="1"/>
  <c r="R165" i="85"/>
  <c r="R163" i="85" s="1"/>
  <c r="Q165" i="85"/>
  <c r="P165" i="85"/>
  <c r="O165" i="85"/>
  <c r="O163" i="85" s="1"/>
  <c r="N165" i="85"/>
  <c r="N163" i="85" s="1"/>
  <c r="M165" i="85"/>
  <c r="L165" i="85"/>
  <c r="K165" i="85"/>
  <c r="K163" i="85" s="1"/>
  <c r="J165" i="85"/>
  <c r="I165" i="85"/>
  <c r="H165" i="85"/>
  <c r="G165" i="85"/>
  <c r="F165" i="85"/>
  <c r="F163" i="85" s="1"/>
  <c r="U163" i="85"/>
  <c r="Q163" i="85"/>
  <c r="P163" i="85"/>
  <c r="M163" i="85"/>
  <c r="L163" i="85"/>
  <c r="W151" i="85"/>
  <c r="V151" i="85"/>
  <c r="U151" i="85"/>
  <c r="T151" i="85"/>
  <c r="S151" i="85"/>
  <c r="R151" i="85"/>
  <c r="Q151" i="85"/>
  <c r="P151" i="85"/>
  <c r="O151" i="85"/>
  <c r="N151" i="85"/>
  <c r="M151" i="85"/>
  <c r="L151" i="85"/>
  <c r="K151" i="85"/>
  <c r="J151" i="85"/>
  <c r="I151" i="85"/>
  <c r="H151" i="85"/>
  <c r="G151" i="85"/>
  <c r="F151" i="85"/>
  <c r="W136" i="85"/>
  <c r="V136" i="85"/>
  <c r="U136" i="85"/>
  <c r="T136" i="85"/>
  <c r="S136" i="85"/>
  <c r="R136" i="85"/>
  <c r="Q136" i="85"/>
  <c r="P136" i="85"/>
  <c r="O136" i="85"/>
  <c r="N136" i="85"/>
  <c r="M136" i="85"/>
  <c r="L136" i="85"/>
  <c r="K136" i="85"/>
  <c r="J136" i="85"/>
  <c r="I136" i="85"/>
  <c r="H136" i="85"/>
  <c r="G136" i="85"/>
  <c r="F136" i="85"/>
  <c r="W133" i="85"/>
  <c r="V133" i="85"/>
  <c r="U133" i="85"/>
  <c r="T133" i="85"/>
  <c r="S133" i="85"/>
  <c r="R133" i="85"/>
  <c r="Q133" i="85"/>
  <c r="P133" i="85"/>
  <c r="O133" i="85"/>
  <c r="N133" i="85"/>
  <c r="M133" i="85"/>
  <c r="L133" i="85"/>
  <c r="K133" i="85"/>
  <c r="J133" i="85"/>
  <c r="I133" i="85"/>
  <c r="H133" i="85"/>
  <c r="G133" i="85"/>
  <c r="F133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W111" i="85"/>
  <c r="V111" i="85"/>
  <c r="V92" i="85" s="1"/>
  <c r="U111" i="85"/>
  <c r="U92" i="85" s="1"/>
  <c r="T111" i="85"/>
  <c r="S111" i="85"/>
  <c r="R111" i="85"/>
  <c r="R92" i="85" s="1"/>
  <c r="Q111" i="85"/>
  <c r="Q92" i="85" s="1"/>
  <c r="P111" i="85"/>
  <c r="O111" i="85"/>
  <c r="N111" i="85"/>
  <c r="N92" i="85" s="1"/>
  <c r="M111" i="85"/>
  <c r="M92" i="85" s="1"/>
  <c r="L111" i="85"/>
  <c r="K111" i="85"/>
  <c r="J111" i="85"/>
  <c r="J92" i="85" s="1"/>
  <c r="I111" i="85"/>
  <c r="I92" i="85" s="1"/>
  <c r="H111" i="85"/>
  <c r="G111" i="85"/>
  <c r="F111" i="85"/>
  <c r="F92" i="85" s="1"/>
  <c r="H8" i="84" s="1"/>
  <c r="W100" i="85"/>
  <c r="V100" i="85"/>
  <c r="U100" i="85"/>
  <c r="T100" i="85"/>
  <c r="S100" i="85"/>
  <c r="R100" i="85"/>
  <c r="Q100" i="85"/>
  <c r="P100" i="85"/>
  <c r="O100" i="85"/>
  <c r="N100" i="85"/>
  <c r="M100" i="85"/>
  <c r="L100" i="85"/>
  <c r="K100" i="85"/>
  <c r="J100" i="85"/>
  <c r="I100" i="85"/>
  <c r="H100" i="85"/>
  <c r="G100" i="85"/>
  <c r="F100" i="85"/>
  <c r="W96" i="85"/>
  <c r="V96" i="85"/>
  <c r="U96" i="85"/>
  <c r="T96" i="85"/>
  <c r="S96" i="85"/>
  <c r="R96" i="85"/>
  <c r="Q96" i="85"/>
  <c r="P96" i="85"/>
  <c r="O96" i="85"/>
  <c r="N96" i="85"/>
  <c r="M96" i="85"/>
  <c r="L96" i="85"/>
  <c r="K96" i="85"/>
  <c r="J96" i="85"/>
  <c r="I96" i="85"/>
  <c r="H96" i="85"/>
  <c r="G96" i="85"/>
  <c r="F96" i="85"/>
  <c r="W93" i="85"/>
  <c r="W92" i="85" s="1"/>
  <c r="V93" i="85"/>
  <c r="U93" i="85"/>
  <c r="T93" i="85"/>
  <c r="T92" i="85" s="1"/>
  <c r="S93" i="85"/>
  <c r="S92" i="85" s="1"/>
  <c r="R93" i="85"/>
  <c r="Q93" i="85"/>
  <c r="P93" i="85"/>
  <c r="P92" i="85" s="1"/>
  <c r="O93" i="85"/>
  <c r="O92" i="85" s="1"/>
  <c r="N93" i="85"/>
  <c r="M93" i="85"/>
  <c r="L93" i="85"/>
  <c r="L92" i="85" s="1"/>
  <c r="K93" i="85"/>
  <c r="K92" i="85" s="1"/>
  <c r="J93" i="85"/>
  <c r="I93" i="85"/>
  <c r="H93" i="85"/>
  <c r="H92" i="85" s="1"/>
  <c r="G93" i="85"/>
  <c r="G92" i="85" s="1"/>
  <c r="I8" i="84" s="1"/>
  <c r="F93" i="85"/>
  <c r="W87" i="85"/>
  <c r="V87" i="85"/>
  <c r="U87" i="85"/>
  <c r="T87" i="85"/>
  <c r="S87" i="85"/>
  <c r="R87" i="85"/>
  <c r="Q87" i="85"/>
  <c r="P87" i="85"/>
  <c r="O87" i="85"/>
  <c r="N87" i="85"/>
  <c r="M87" i="85"/>
  <c r="L87" i="85"/>
  <c r="K87" i="85"/>
  <c r="J87" i="85"/>
  <c r="I87" i="85"/>
  <c r="H87" i="85"/>
  <c r="G87" i="85"/>
  <c r="F87" i="85"/>
  <c r="W83" i="85"/>
  <c r="W77" i="85" s="1"/>
  <c r="V83" i="85"/>
  <c r="U83" i="85"/>
  <c r="T83" i="85"/>
  <c r="S83" i="85"/>
  <c r="R83" i="85"/>
  <c r="Q83" i="85"/>
  <c r="P83" i="85"/>
  <c r="O83" i="85"/>
  <c r="O77" i="85" s="1"/>
  <c r="N83" i="85"/>
  <c r="M83" i="85"/>
  <c r="L83" i="85"/>
  <c r="K83" i="85"/>
  <c r="K77" i="85" s="1"/>
  <c r="J83" i="85"/>
  <c r="I83" i="85"/>
  <c r="H83" i="85"/>
  <c r="H77" i="85" s="1"/>
  <c r="J7" i="84" s="1"/>
  <c r="G83" i="85"/>
  <c r="F83" i="85"/>
  <c r="S77" i="85"/>
  <c r="P77" i="85"/>
  <c r="G77" i="85"/>
  <c r="T76" i="85"/>
  <c r="H76" i="85" s="1"/>
  <c r="I76" i="85" s="1"/>
  <c r="T75" i="85"/>
  <c r="H75" i="85" s="1"/>
  <c r="I75" i="85" s="1"/>
  <c r="T74" i="85"/>
  <c r="H74" i="85" s="1"/>
  <c r="I74" i="85" s="1"/>
  <c r="T73" i="85"/>
  <c r="H73" i="85" s="1"/>
  <c r="I73" i="85" s="1"/>
  <c r="T72" i="85"/>
  <c r="H72" i="85"/>
  <c r="W71" i="85"/>
  <c r="V71" i="85"/>
  <c r="U71" i="85"/>
  <c r="T71" i="85"/>
  <c r="S71" i="85"/>
  <c r="R71" i="85"/>
  <c r="Q71" i="85"/>
  <c r="P71" i="85"/>
  <c r="O71" i="85"/>
  <c r="N71" i="85"/>
  <c r="M71" i="85"/>
  <c r="L71" i="85"/>
  <c r="K71" i="85"/>
  <c r="J71" i="85"/>
  <c r="G71" i="85"/>
  <c r="F71" i="85"/>
  <c r="T70" i="85"/>
  <c r="H70" i="85" s="1"/>
  <c r="J70" i="85" s="1"/>
  <c r="J68" i="85" s="1"/>
  <c r="T69" i="85"/>
  <c r="W68" i="85"/>
  <c r="V68" i="85"/>
  <c r="U68" i="85"/>
  <c r="S68" i="85"/>
  <c r="R68" i="85"/>
  <c r="Q68" i="85"/>
  <c r="P68" i="85"/>
  <c r="O68" i="85"/>
  <c r="N68" i="85"/>
  <c r="M68" i="85"/>
  <c r="L68" i="85"/>
  <c r="K68" i="85"/>
  <c r="G68" i="85"/>
  <c r="F68" i="85"/>
  <c r="T67" i="85"/>
  <c r="H67" i="85" s="1"/>
  <c r="I67" i="85" s="1"/>
  <c r="T66" i="85"/>
  <c r="H66" i="85" s="1"/>
  <c r="I66" i="85" s="1"/>
  <c r="T65" i="85"/>
  <c r="H65" i="85" s="1"/>
  <c r="I65" i="85" s="1"/>
  <c r="T64" i="85"/>
  <c r="H64" i="85" s="1"/>
  <c r="I64" i="85" s="1"/>
  <c r="T63" i="85"/>
  <c r="H63" i="85" s="1"/>
  <c r="I63" i="85" s="1"/>
  <c r="T62" i="85"/>
  <c r="H62" i="85" s="1"/>
  <c r="W61" i="85"/>
  <c r="V61" i="85"/>
  <c r="U61" i="85"/>
  <c r="S61" i="85"/>
  <c r="R61" i="85"/>
  <c r="Q61" i="85"/>
  <c r="P61" i="85"/>
  <c r="O61" i="85"/>
  <c r="N61" i="85"/>
  <c r="M61" i="85"/>
  <c r="L61" i="85"/>
  <c r="K61" i="85"/>
  <c r="J61" i="85"/>
  <c r="G61" i="85"/>
  <c r="F61" i="85"/>
  <c r="T60" i="85"/>
  <c r="H60" i="85" s="1"/>
  <c r="I60" i="85" s="1"/>
  <c r="T59" i="85"/>
  <c r="H59" i="85" s="1"/>
  <c r="I59" i="85" s="1"/>
  <c r="T58" i="85"/>
  <c r="H58" i="85" s="1"/>
  <c r="I58" i="85" s="1"/>
  <c r="T57" i="85"/>
  <c r="H57" i="85" s="1"/>
  <c r="W56" i="85"/>
  <c r="V56" i="85"/>
  <c r="U56" i="85"/>
  <c r="S56" i="85"/>
  <c r="R56" i="85"/>
  <c r="Q56" i="85"/>
  <c r="P56" i="85"/>
  <c r="O56" i="85"/>
  <c r="N56" i="85"/>
  <c r="M56" i="85"/>
  <c r="L56" i="85"/>
  <c r="K56" i="85"/>
  <c r="J56" i="85"/>
  <c r="G56" i="85"/>
  <c r="F56" i="85"/>
  <c r="T54" i="85"/>
  <c r="T53" i="85"/>
  <c r="H53" i="85" s="1"/>
  <c r="I53" i="85"/>
  <c r="T52" i="85"/>
  <c r="H52" i="85" s="1"/>
  <c r="W51" i="85"/>
  <c r="W50" i="85" s="1"/>
  <c r="V51" i="85"/>
  <c r="V50" i="85" s="1"/>
  <c r="U51" i="85"/>
  <c r="S51" i="85"/>
  <c r="S50" i="85" s="1"/>
  <c r="R51" i="85"/>
  <c r="R50" i="85" s="1"/>
  <c r="Q51" i="85"/>
  <c r="Q50" i="85" s="1"/>
  <c r="Q45" i="85" s="1"/>
  <c r="P51" i="85"/>
  <c r="O51" i="85"/>
  <c r="O50" i="85" s="1"/>
  <c r="N51" i="85"/>
  <c r="N50" i="85" s="1"/>
  <c r="M51" i="85"/>
  <c r="M50" i="85" s="1"/>
  <c r="L51" i="85"/>
  <c r="K51" i="85"/>
  <c r="K50" i="85" s="1"/>
  <c r="J51" i="85"/>
  <c r="J50" i="85" s="1"/>
  <c r="G51" i="85"/>
  <c r="F51" i="85"/>
  <c r="F50" i="85" s="1"/>
  <c r="F45" i="85" s="1"/>
  <c r="U50" i="85"/>
  <c r="P50" i="85"/>
  <c r="P45" i="85" s="1"/>
  <c r="L50" i="85"/>
  <c r="L45" i="85" s="1"/>
  <c r="G50" i="85"/>
  <c r="G45" i="85" s="1"/>
  <c r="T49" i="85"/>
  <c r="H49" i="85" s="1"/>
  <c r="I49" i="85" s="1"/>
  <c r="T48" i="85"/>
  <c r="U45" i="85"/>
  <c r="T44" i="85"/>
  <c r="H44" i="85" s="1"/>
  <c r="I44" i="85" s="1"/>
  <c r="T43" i="85"/>
  <c r="H43" i="85" s="1"/>
  <c r="W42" i="85"/>
  <c r="V42" i="85"/>
  <c r="U42" i="85"/>
  <c r="S42" i="85"/>
  <c r="R42" i="85"/>
  <c r="Q42" i="85"/>
  <c r="P42" i="85"/>
  <c r="O42" i="85"/>
  <c r="N42" i="85"/>
  <c r="M42" i="85"/>
  <c r="L42" i="85"/>
  <c r="K42" i="85"/>
  <c r="J42" i="85"/>
  <c r="G42" i="85"/>
  <c r="F42" i="85"/>
  <c r="M41" i="85"/>
  <c r="M38" i="85" s="1"/>
  <c r="M37" i="85" s="1"/>
  <c r="K41" i="85"/>
  <c r="K38" i="85" s="1"/>
  <c r="N40" i="85"/>
  <c r="T40" i="85" s="1"/>
  <c r="H40" i="85" s="1"/>
  <c r="T39" i="85"/>
  <c r="H39" i="85" s="1"/>
  <c r="I39" i="85" s="1"/>
  <c r="W38" i="85"/>
  <c r="V38" i="85"/>
  <c r="U38" i="85"/>
  <c r="U37" i="85" s="1"/>
  <c r="S38" i="85"/>
  <c r="R38" i="85"/>
  <c r="Q38" i="85"/>
  <c r="P38" i="85"/>
  <c r="P37" i="85" s="1"/>
  <c r="O38" i="85"/>
  <c r="N38" i="85"/>
  <c r="L38" i="85"/>
  <c r="J38" i="85"/>
  <c r="G38" i="85"/>
  <c r="G37" i="85" s="1"/>
  <c r="F38" i="85"/>
  <c r="S37" i="85"/>
  <c r="K37" i="85"/>
  <c r="Z36" i="85"/>
  <c r="T35" i="85"/>
  <c r="W33" i="85"/>
  <c r="V33" i="85"/>
  <c r="U33" i="85"/>
  <c r="S33" i="85"/>
  <c r="R33" i="85"/>
  <c r="Q33" i="85"/>
  <c r="P33" i="85"/>
  <c r="O33" i="85"/>
  <c r="N33" i="85"/>
  <c r="M33" i="85"/>
  <c r="L33" i="85"/>
  <c r="K33" i="85"/>
  <c r="J33" i="85"/>
  <c r="G33" i="85"/>
  <c r="F33" i="85"/>
  <c r="T31" i="85"/>
  <c r="H31" i="85" s="1"/>
  <c r="I31" i="85" s="1"/>
  <c r="T30" i="85"/>
  <c r="H30" i="85" s="1"/>
  <c r="I30" i="85" s="1"/>
  <c r="T29" i="85"/>
  <c r="H29" i="85" s="1"/>
  <c r="I29" i="85" s="1"/>
  <c r="T28" i="85"/>
  <c r="H28" i="85" s="1"/>
  <c r="I28" i="85" s="1"/>
  <c r="T27" i="85"/>
  <c r="H27" i="85" s="1"/>
  <c r="I27" i="85" s="1"/>
  <c r="T26" i="85"/>
  <c r="H26" i="85" s="1"/>
  <c r="I26" i="85" s="1"/>
  <c r="T25" i="85"/>
  <c r="H25" i="85" s="1"/>
  <c r="W24" i="85"/>
  <c r="V24" i="85"/>
  <c r="U24" i="85"/>
  <c r="S24" i="85"/>
  <c r="R24" i="85"/>
  <c r="Q24" i="85"/>
  <c r="P24" i="85"/>
  <c r="O24" i="85"/>
  <c r="N24" i="85"/>
  <c r="M24" i="85"/>
  <c r="L24" i="85"/>
  <c r="K24" i="85"/>
  <c r="J24" i="85"/>
  <c r="G24" i="85"/>
  <c r="I5" i="84" s="1"/>
  <c r="F24" i="85"/>
  <c r="H5" i="84" s="1"/>
  <c r="T23" i="85"/>
  <c r="T22" i="85"/>
  <c r="H22" i="85"/>
  <c r="W20" i="85"/>
  <c r="V20" i="85"/>
  <c r="U20" i="85"/>
  <c r="S20" i="85"/>
  <c r="S5" i="85" s="1"/>
  <c r="R20" i="85"/>
  <c r="Q20" i="85"/>
  <c r="P20" i="85"/>
  <c r="O20" i="85"/>
  <c r="N20" i="85"/>
  <c r="N5" i="85" s="1"/>
  <c r="M20" i="85"/>
  <c r="L20" i="85"/>
  <c r="K20" i="85"/>
  <c r="K5" i="85" s="1"/>
  <c r="J20" i="85"/>
  <c r="G20" i="85"/>
  <c r="F20" i="85"/>
  <c r="T19" i="85"/>
  <c r="H19" i="85" s="1"/>
  <c r="I19" i="85" s="1"/>
  <c r="T18" i="85"/>
  <c r="H18" i="85" s="1"/>
  <c r="I18" i="85" s="1"/>
  <c r="T17" i="85"/>
  <c r="H17" i="85" s="1"/>
  <c r="I17" i="85" s="1"/>
  <c r="T16" i="85"/>
  <c r="H16" i="85" s="1"/>
  <c r="I16" i="85" s="1"/>
  <c r="T15" i="85"/>
  <c r="H15" i="85" s="1"/>
  <c r="I15" i="85" s="1"/>
  <c r="T14" i="85"/>
  <c r="H14" i="85" s="1"/>
  <c r="I14" i="85" s="1"/>
  <c r="T13" i="85"/>
  <c r="H13" i="85" s="1"/>
  <c r="I13" i="85" s="1"/>
  <c r="T12" i="85"/>
  <c r="H12" i="85"/>
  <c r="Z12" i="85" s="1"/>
  <c r="T11" i="85"/>
  <c r="H11" i="85" s="1"/>
  <c r="I11" i="85" s="1"/>
  <c r="H10" i="85"/>
  <c r="I10" i="85" s="1"/>
  <c r="H9" i="85"/>
  <c r="J9" i="85" s="1"/>
  <c r="J6" i="85" s="1"/>
  <c r="H8" i="85"/>
  <c r="I8" i="85" s="1"/>
  <c r="T7" i="85"/>
  <c r="W6" i="85"/>
  <c r="V6" i="85"/>
  <c r="U6" i="85"/>
  <c r="U5" i="85" s="1"/>
  <c r="S6" i="85"/>
  <c r="R6" i="85"/>
  <c r="Q6" i="85"/>
  <c r="Q5" i="85" s="1"/>
  <c r="P6" i="85"/>
  <c r="O6" i="85"/>
  <c r="N6" i="85"/>
  <c r="M6" i="85"/>
  <c r="M5" i="85" s="1"/>
  <c r="L6" i="85"/>
  <c r="K6" i="85"/>
  <c r="G6" i="85"/>
  <c r="F6" i="85"/>
  <c r="W5" i="85"/>
  <c r="O5" i="85"/>
  <c r="K18" i="84"/>
  <c r="K16" i="84"/>
  <c r="H12" i="84"/>
  <c r="J11" i="84"/>
  <c r="H11" i="84"/>
  <c r="H10" i="84"/>
  <c r="E13" i="84"/>
  <c r="D13" i="84"/>
  <c r="C13" i="84"/>
  <c r="J8" i="84"/>
  <c r="I7" i="84"/>
  <c r="D9" i="84"/>
  <c r="D14" i="84" s="1"/>
  <c r="D17" i="84" s="1"/>
  <c r="D22" i="84" s="1"/>
  <c r="C9" i="84"/>
  <c r="W245" i="66"/>
  <c r="V245" i="66"/>
  <c r="U245" i="66"/>
  <c r="T245" i="66"/>
  <c r="S245" i="66"/>
  <c r="R245" i="66"/>
  <c r="Q245" i="66"/>
  <c r="P245" i="66"/>
  <c r="O245" i="66"/>
  <c r="N245" i="66"/>
  <c r="M245" i="66"/>
  <c r="L245" i="66"/>
  <c r="W243" i="66"/>
  <c r="V243" i="66"/>
  <c r="U243" i="66"/>
  <c r="T243" i="66"/>
  <c r="S243" i="66"/>
  <c r="R243" i="66"/>
  <c r="Q243" i="66"/>
  <c r="P243" i="66"/>
  <c r="O243" i="66"/>
  <c r="N243" i="66"/>
  <c r="M243" i="66"/>
  <c r="L243" i="66"/>
  <c r="W242" i="66"/>
  <c r="V242" i="66"/>
  <c r="U242" i="66"/>
  <c r="T242" i="66"/>
  <c r="S242" i="66"/>
  <c r="R242" i="66"/>
  <c r="Q242" i="66"/>
  <c r="P242" i="66"/>
  <c r="O242" i="66"/>
  <c r="N242" i="66"/>
  <c r="M242" i="66"/>
  <c r="L242" i="66"/>
  <c r="W241" i="66"/>
  <c r="V241" i="66"/>
  <c r="U241" i="66"/>
  <c r="T241" i="66"/>
  <c r="S241" i="66"/>
  <c r="R241" i="66"/>
  <c r="Q241" i="66"/>
  <c r="P241" i="66"/>
  <c r="O241" i="66"/>
  <c r="N241" i="66"/>
  <c r="M241" i="66"/>
  <c r="L241" i="66"/>
  <c r="W240" i="66"/>
  <c r="V240" i="66"/>
  <c r="U240" i="66"/>
  <c r="T240" i="66"/>
  <c r="S240" i="66"/>
  <c r="R240" i="66"/>
  <c r="Q240" i="66"/>
  <c r="P240" i="66"/>
  <c r="O240" i="66"/>
  <c r="N240" i="66"/>
  <c r="M240" i="66"/>
  <c r="L240" i="66"/>
  <c r="W239" i="66"/>
  <c r="V239" i="66"/>
  <c r="U239" i="66"/>
  <c r="T239" i="66"/>
  <c r="S239" i="66"/>
  <c r="R239" i="66"/>
  <c r="Q239" i="66"/>
  <c r="P239" i="66"/>
  <c r="O239" i="66"/>
  <c r="N239" i="66"/>
  <c r="M239" i="66"/>
  <c r="L239" i="66"/>
  <c r="W237" i="66"/>
  <c r="V237" i="66"/>
  <c r="U237" i="66"/>
  <c r="T237" i="66"/>
  <c r="S237" i="66"/>
  <c r="R237" i="66"/>
  <c r="Q237" i="66"/>
  <c r="P237" i="66"/>
  <c r="O237" i="66"/>
  <c r="N237" i="66"/>
  <c r="M237" i="66"/>
  <c r="L237" i="66"/>
  <c r="W236" i="66"/>
  <c r="V236" i="66"/>
  <c r="U236" i="66"/>
  <c r="T236" i="66"/>
  <c r="S236" i="66"/>
  <c r="R236" i="66"/>
  <c r="Q236" i="66"/>
  <c r="P236" i="66"/>
  <c r="O236" i="66"/>
  <c r="N236" i="66"/>
  <c r="M236" i="66"/>
  <c r="L236" i="66"/>
  <c r="W234" i="66"/>
  <c r="V234" i="66"/>
  <c r="U234" i="66"/>
  <c r="S234" i="66"/>
  <c r="R234" i="66"/>
  <c r="Q234" i="66"/>
  <c r="P234" i="66"/>
  <c r="O234" i="66"/>
  <c r="N234" i="66"/>
  <c r="M234" i="66"/>
  <c r="L234" i="66"/>
  <c r="W233" i="66"/>
  <c r="V233" i="66"/>
  <c r="U233" i="66"/>
  <c r="T233" i="66"/>
  <c r="S233" i="66"/>
  <c r="R233" i="66"/>
  <c r="Q233" i="66"/>
  <c r="P233" i="66"/>
  <c r="O233" i="66"/>
  <c r="N233" i="66"/>
  <c r="M233" i="66"/>
  <c r="L233" i="66"/>
  <c r="W232" i="66"/>
  <c r="V232" i="66"/>
  <c r="U232" i="66"/>
  <c r="T232" i="66"/>
  <c r="S232" i="66"/>
  <c r="R232" i="66"/>
  <c r="Q232" i="66"/>
  <c r="P232" i="66"/>
  <c r="O232" i="66"/>
  <c r="N232" i="66"/>
  <c r="M232" i="66"/>
  <c r="L232" i="66"/>
  <c r="W231" i="66"/>
  <c r="V231" i="66"/>
  <c r="U231" i="66"/>
  <c r="T231" i="66"/>
  <c r="S231" i="66"/>
  <c r="R231" i="66"/>
  <c r="Q231" i="66"/>
  <c r="P231" i="66"/>
  <c r="O231" i="66"/>
  <c r="N231" i="66"/>
  <c r="M231" i="66"/>
  <c r="L231" i="66"/>
  <c r="W230" i="66"/>
  <c r="V230" i="66"/>
  <c r="U230" i="66"/>
  <c r="T230" i="66"/>
  <c r="S230" i="66"/>
  <c r="R230" i="66"/>
  <c r="Q230" i="66"/>
  <c r="P230" i="66"/>
  <c r="O230" i="66"/>
  <c r="N230" i="66"/>
  <c r="M230" i="66"/>
  <c r="L230" i="66"/>
  <c r="W228" i="66"/>
  <c r="V228" i="66"/>
  <c r="U228" i="66"/>
  <c r="T228" i="66"/>
  <c r="S228" i="66"/>
  <c r="R228" i="66"/>
  <c r="Q228" i="66"/>
  <c r="P228" i="66"/>
  <c r="O228" i="66"/>
  <c r="N228" i="66"/>
  <c r="M228" i="66"/>
  <c r="L228" i="66"/>
  <c r="W227" i="66"/>
  <c r="V227" i="66"/>
  <c r="U227" i="66"/>
  <c r="T227" i="66"/>
  <c r="S227" i="66"/>
  <c r="R227" i="66"/>
  <c r="Q227" i="66"/>
  <c r="P227" i="66"/>
  <c r="O227" i="66"/>
  <c r="N227" i="66"/>
  <c r="M227" i="66"/>
  <c r="L227" i="66"/>
  <c r="W226" i="66"/>
  <c r="V226" i="66"/>
  <c r="U226" i="66"/>
  <c r="T226" i="66"/>
  <c r="S226" i="66"/>
  <c r="R226" i="66"/>
  <c r="Q226" i="66"/>
  <c r="P226" i="66"/>
  <c r="O226" i="66"/>
  <c r="N226" i="66"/>
  <c r="M226" i="66"/>
  <c r="L226" i="66"/>
  <c r="W222" i="66"/>
  <c r="V222" i="66"/>
  <c r="U222" i="66"/>
  <c r="T222" i="66"/>
  <c r="S222" i="66"/>
  <c r="R222" i="66"/>
  <c r="Q222" i="66"/>
  <c r="P222" i="66"/>
  <c r="O222" i="66"/>
  <c r="N222" i="66"/>
  <c r="M222" i="66"/>
  <c r="L222" i="66"/>
  <c r="W221" i="66"/>
  <c r="V221" i="66"/>
  <c r="U221" i="66"/>
  <c r="T221" i="66"/>
  <c r="S221" i="66"/>
  <c r="R221" i="66"/>
  <c r="Q221" i="66"/>
  <c r="P221" i="66"/>
  <c r="O221" i="66"/>
  <c r="N221" i="66"/>
  <c r="M221" i="66"/>
  <c r="L221" i="66"/>
  <c r="W220" i="66"/>
  <c r="V220" i="66"/>
  <c r="U220" i="66"/>
  <c r="T220" i="66"/>
  <c r="S220" i="66"/>
  <c r="R220" i="66"/>
  <c r="Q220" i="66"/>
  <c r="P220" i="66"/>
  <c r="O220" i="66"/>
  <c r="N220" i="66"/>
  <c r="M220" i="66"/>
  <c r="L220" i="66"/>
  <c r="W219" i="66"/>
  <c r="V219" i="66"/>
  <c r="U219" i="66"/>
  <c r="T219" i="66"/>
  <c r="S219" i="66"/>
  <c r="R219" i="66"/>
  <c r="Q219" i="66"/>
  <c r="P219" i="66"/>
  <c r="O219" i="66"/>
  <c r="N219" i="66"/>
  <c r="M219" i="66"/>
  <c r="L219" i="66"/>
  <c r="W218" i="66"/>
  <c r="V218" i="66"/>
  <c r="U218" i="66"/>
  <c r="T218" i="66"/>
  <c r="S218" i="66"/>
  <c r="R218" i="66"/>
  <c r="Q218" i="66"/>
  <c r="P218" i="66"/>
  <c r="O218" i="66"/>
  <c r="N218" i="66"/>
  <c r="M218" i="66"/>
  <c r="L218" i="66"/>
  <c r="W217" i="66"/>
  <c r="V217" i="66"/>
  <c r="U217" i="66"/>
  <c r="T217" i="66"/>
  <c r="S217" i="66"/>
  <c r="R217" i="66"/>
  <c r="Q217" i="66"/>
  <c r="P217" i="66"/>
  <c r="O217" i="66"/>
  <c r="N217" i="66"/>
  <c r="M217" i="66"/>
  <c r="L217" i="66"/>
  <c r="W216" i="66"/>
  <c r="V216" i="66"/>
  <c r="U216" i="66"/>
  <c r="T216" i="66"/>
  <c r="S216" i="66"/>
  <c r="R216" i="66"/>
  <c r="Q216" i="66"/>
  <c r="P216" i="66"/>
  <c r="O216" i="66"/>
  <c r="N216" i="66"/>
  <c r="M216" i="66"/>
  <c r="L216" i="66"/>
  <c r="W215" i="66"/>
  <c r="V215" i="66"/>
  <c r="U215" i="66"/>
  <c r="T215" i="66"/>
  <c r="S215" i="66"/>
  <c r="R215" i="66"/>
  <c r="Q215" i="66"/>
  <c r="P215" i="66"/>
  <c r="O215" i="66"/>
  <c r="N215" i="66"/>
  <c r="M215" i="66"/>
  <c r="L215" i="66"/>
  <c r="W214" i="66"/>
  <c r="V214" i="66"/>
  <c r="U214" i="66"/>
  <c r="T214" i="66"/>
  <c r="S214" i="66"/>
  <c r="R214" i="66"/>
  <c r="Q214" i="66"/>
  <c r="P214" i="66"/>
  <c r="O214" i="66"/>
  <c r="N214" i="66"/>
  <c r="M214" i="66"/>
  <c r="L214" i="66"/>
  <c r="W213" i="66"/>
  <c r="V213" i="66"/>
  <c r="U213" i="66"/>
  <c r="T213" i="66"/>
  <c r="S213" i="66"/>
  <c r="R213" i="66"/>
  <c r="Q213" i="66"/>
  <c r="P213" i="66"/>
  <c r="O213" i="66"/>
  <c r="N213" i="66"/>
  <c r="M213" i="66"/>
  <c r="L213" i="66"/>
  <c r="W211" i="66"/>
  <c r="V211" i="66"/>
  <c r="U211" i="66"/>
  <c r="T211" i="66"/>
  <c r="S211" i="66"/>
  <c r="R211" i="66"/>
  <c r="Q211" i="66"/>
  <c r="P211" i="66"/>
  <c r="O211" i="66"/>
  <c r="N211" i="66"/>
  <c r="M211" i="66"/>
  <c r="L211" i="66"/>
  <c r="W210" i="66"/>
  <c r="V210" i="66"/>
  <c r="U210" i="66"/>
  <c r="T210" i="66"/>
  <c r="S210" i="66"/>
  <c r="R210" i="66"/>
  <c r="Q210" i="66"/>
  <c r="P210" i="66"/>
  <c r="O210" i="66"/>
  <c r="N210" i="66"/>
  <c r="M210" i="66"/>
  <c r="L210" i="66"/>
  <c r="W209" i="66"/>
  <c r="V209" i="66"/>
  <c r="U209" i="66"/>
  <c r="T209" i="66"/>
  <c r="S209" i="66"/>
  <c r="R209" i="66"/>
  <c r="Q209" i="66"/>
  <c r="P209" i="66"/>
  <c r="O209" i="66"/>
  <c r="N209" i="66"/>
  <c r="M209" i="66"/>
  <c r="L209" i="66"/>
  <c r="W208" i="66"/>
  <c r="V208" i="66"/>
  <c r="U208" i="66"/>
  <c r="T208" i="66"/>
  <c r="S208" i="66"/>
  <c r="R208" i="66"/>
  <c r="Q208" i="66"/>
  <c r="P208" i="66"/>
  <c r="O208" i="66"/>
  <c r="N208" i="66"/>
  <c r="M208" i="66"/>
  <c r="L208" i="66"/>
  <c r="W207" i="66"/>
  <c r="V207" i="66"/>
  <c r="U207" i="66"/>
  <c r="T207" i="66"/>
  <c r="S207" i="66"/>
  <c r="R207" i="66"/>
  <c r="Q207" i="66"/>
  <c r="P207" i="66"/>
  <c r="O207" i="66"/>
  <c r="N207" i="66"/>
  <c r="M207" i="66"/>
  <c r="L207" i="66"/>
  <c r="W206" i="66"/>
  <c r="V206" i="66"/>
  <c r="U206" i="66"/>
  <c r="T206" i="66"/>
  <c r="S206" i="66"/>
  <c r="R206" i="66"/>
  <c r="Q206" i="66"/>
  <c r="P206" i="66"/>
  <c r="O206" i="66"/>
  <c r="N206" i="66"/>
  <c r="M206" i="66"/>
  <c r="L206" i="66"/>
  <c r="W205" i="66"/>
  <c r="V205" i="66"/>
  <c r="U205" i="66"/>
  <c r="T205" i="66"/>
  <c r="S205" i="66"/>
  <c r="R205" i="66"/>
  <c r="Q205" i="66"/>
  <c r="P205" i="66"/>
  <c r="O205" i="66"/>
  <c r="N205" i="66"/>
  <c r="M205" i="66"/>
  <c r="L205" i="66"/>
  <c r="W204" i="66"/>
  <c r="V204" i="66"/>
  <c r="U204" i="66"/>
  <c r="T204" i="66"/>
  <c r="S204" i="66"/>
  <c r="R204" i="66"/>
  <c r="Q204" i="66"/>
  <c r="P204" i="66"/>
  <c r="O204" i="66"/>
  <c r="N204" i="66"/>
  <c r="M204" i="66"/>
  <c r="L204" i="66"/>
  <c r="W203" i="66"/>
  <c r="V203" i="66"/>
  <c r="U203" i="66"/>
  <c r="T203" i="66"/>
  <c r="S203" i="66"/>
  <c r="R203" i="66"/>
  <c r="Q203" i="66"/>
  <c r="P203" i="66"/>
  <c r="O203" i="66"/>
  <c r="N203" i="66"/>
  <c r="M203" i="66"/>
  <c r="L203" i="66"/>
  <c r="W202" i="66"/>
  <c r="V202" i="66"/>
  <c r="U202" i="66"/>
  <c r="T202" i="66"/>
  <c r="S202" i="66"/>
  <c r="R202" i="66"/>
  <c r="Q202" i="66"/>
  <c r="P202" i="66"/>
  <c r="O202" i="66"/>
  <c r="N202" i="66"/>
  <c r="M202" i="66"/>
  <c r="L202" i="66"/>
  <c r="W201" i="66"/>
  <c r="V201" i="66"/>
  <c r="U201" i="66"/>
  <c r="T201" i="66"/>
  <c r="S201" i="66"/>
  <c r="R201" i="66"/>
  <c r="Q201" i="66"/>
  <c r="P201" i="66"/>
  <c r="O201" i="66"/>
  <c r="N201" i="66"/>
  <c r="M201" i="66"/>
  <c r="L201" i="66"/>
  <c r="W200" i="66"/>
  <c r="V200" i="66"/>
  <c r="U200" i="66"/>
  <c r="T200" i="66"/>
  <c r="S200" i="66"/>
  <c r="R200" i="66"/>
  <c r="Q200" i="66"/>
  <c r="P200" i="66"/>
  <c r="O200" i="66"/>
  <c r="N200" i="66"/>
  <c r="M200" i="66"/>
  <c r="L200" i="66"/>
  <c r="W199" i="66"/>
  <c r="V199" i="66"/>
  <c r="U199" i="66"/>
  <c r="T199" i="66"/>
  <c r="S199" i="66"/>
  <c r="R199" i="66"/>
  <c r="Q199" i="66"/>
  <c r="P199" i="66"/>
  <c r="O199" i="66"/>
  <c r="N199" i="66"/>
  <c r="M199" i="66"/>
  <c r="L199" i="66"/>
  <c r="W197" i="66"/>
  <c r="V197" i="66"/>
  <c r="U197" i="66"/>
  <c r="T197" i="66"/>
  <c r="S197" i="66"/>
  <c r="R197" i="66"/>
  <c r="Q197" i="66"/>
  <c r="P197" i="66"/>
  <c r="O197" i="66"/>
  <c r="N197" i="66"/>
  <c r="M197" i="66"/>
  <c r="L197" i="66"/>
  <c r="W196" i="66"/>
  <c r="V196" i="66"/>
  <c r="U196" i="66"/>
  <c r="T196" i="66"/>
  <c r="S196" i="66"/>
  <c r="R196" i="66"/>
  <c r="Q196" i="66"/>
  <c r="P196" i="66"/>
  <c r="O196" i="66"/>
  <c r="N196" i="66"/>
  <c r="M196" i="66"/>
  <c r="L196" i="66"/>
  <c r="W194" i="66"/>
  <c r="V194" i="66"/>
  <c r="U194" i="66"/>
  <c r="T194" i="66"/>
  <c r="S194" i="66"/>
  <c r="R194" i="66"/>
  <c r="Q194" i="66"/>
  <c r="P194" i="66"/>
  <c r="O194" i="66"/>
  <c r="N194" i="66"/>
  <c r="M194" i="66"/>
  <c r="L194" i="66"/>
  <c r="W193" i="66"/>
  <c r="V193" i="66"/>
  <c r="U193" i="66"/>
  <c r="T193" i="66"/>
  <c r="S193" i="66"/>
  <c r="R193" i="66"/>
  <c r="Q193" i="66"/>
  <c r="P193" i="66"/>
  <c r="O193" i="66"/>
  <c r="N193" i="66"/>
  <c r="M193" i="66"/>
  <c r="L193" i="66"/>
  <c r="W192" i="66"/>
  <c r="V192" i="66"/>
  <c r="U192" i="66"/>
  <c r="T192" i="66"/>
  <c r="S192" i="66"/>
  <c r="R192" i="66"/>
  <c r="Q192" i="66"/>
  <c r="P192" i="66"/>
  <c r="O192" i="66"/>
  <c r="N192" i="66"/>
  <c r="M192" i="66"/>
  <c r="L192" i="66"/>
  <c r="W191" i="66"/>
  <c r="V191" i="66"/>
  <c r="U191" i="66"/>
  <c r="T191" i="66"/>
  <c r="S191" i="66"/>
  <c r="R191" i="66"/>
  <c r="Q191" i="66"/>
  <c r="P191" i="66"/>
  <c r="O191" i="66"/>
  <c r="N191" i="66"/>
  <c r="M191" i="66"/>
  <c r="L191" i="66"/>
  <c r="W190" i="66"/>
  <c r="V190" i="66"/>
  <c r="U190" i="66"/>
  <c r="T190" i="66"/>
  <c r="S190" i="66"/>
  <c r="R190" i="66"/>
  <c r="Q190" i="66"/>
  <c r="P190" i="66"/>
  <c r="O190" i="66"/>
  <c r="N190" i="66"/>
  <c r="M190" i="66"/>
  <c r="L190" i="66"/>
  <c r="W189" i="66"/>
  <c r="V189" i="66"/>
  <c r="U189" i="66"/>
  <c r="T189" i="66"/>
  <c r="S189" i="66"/>
  <c r="R189" i="66"/>
  <c r="Q189" i="66"/>
  <c r="P189" i="66"/>
  <c r="O189" i="66"/>
  <c r="N189" i="66"/>
  <c r="M189" i="66"/>
  <c r="L189" i="66"/>
  <c r="W188" i="66"/>
  <c r="V188" i="66"/>
  <c r="U188" i="66"/>
  <c r="T188" i="66"/>
  <c r="S188" i="66"/>
  <c r="R188" i="66"/>
  <c r="Q188" i="66"/>
  <c r="P188" i="66"/>
  <c r="O188" i="66"/>
  <c r="N188" i="66"/>
  <c r="M188" i="66"/>
  <c r="L188" i="66"/>
  <c r="W187" i="66"/>
  <c r="V187" i="66"/>
  <c r="U187" i="66"/>
  <c r="T187" i="66"/>
  <c r="S187" i="66"/>
  <c r="R187" i="66"/>
  <c r="Q187" i="66"/>
  <c r="P187" i="66"/>
  <c r="O187" i="66"/>
  <c r="N187" i="66"/>
  <c r="M187" i="66"/>
  <c r="L187" i="66"/>
  <c r="W186" i="66"/>
  <c r="V186" i="66"/>
  <c r="U186" i="66"/>
  <c r="T186" i="66"/>
  <c r="S186" i="66"/>
  <c r="R186" i="66"/>
  <c r="Q186" i="66"/>
  <c r="P186" i="66"/>
  <c r="O186" i="66"/>
  <c r="N186" i="66"/>
  <c r="M186" i="66"/>
  <c r="L186" i="66"/>
  <c r="W185" i="66"/>
  <c r="V185" i="66"/>
  <c r="U185" i="66"/>
  <c r="T185" i="66"/>
  <c r="S185" i="66"/>
  <c r="R185" i="66"/>
  <c r="Q185" i="66"/>
  <c r="P185" i="66"/>
  <c r="O185" i="66"/>
  <c r="N185" i="66"/>
  <c r="M185" i="66"/>
  <c r="L185" i="66"/>
  <c r="W183" i="66"/>
  <c r="V183" i="66"/>
  <c r="U183" i="66"/>
  <c r="T183" i="66"/>
  <c r="S183" i="66"/>
  <c r="R183" i="66"/>
  <c r="Q183" i="66"/>
  <c r="P183" i="66"/>
  <c r="O183" i="66"/>
  <c r="N183" i="66"/>
  <c r="M183" i="66"/>
  <c r="L183" i="66"/>
  <c r="W182" i="66"/>
  <c r="V182" i="66"/>
  <c r="U182" i="66"/>
  <c r="T182" i="66"/>
  <c r="S182" i="66"/>
  <c r="R182" i="66"/>
  <c r="Q182" i="66"/>
  <c r="P182" i="66"/>
  <c r="O182" i="66"/>
  <c r="N182" i="66"/>
  <c r="M182" i="66"/>
  <c r="L182" i="66"/>
  <c r="W181" i="66"/>
  <c r="V181" i="66"/>
  <c r="U181" i="66"/>
  <c r="T181" i="66"/>
  <c r="S181" i="66"/>
  <c r="R181" i="66"/>
  <c r="Q181" i="66"/>
  <c r="P181" i="66"/>
  <c r="O181" i="66"/>
  <c r="N181" i="66"/>
  <c r="M181" i="66"/>
  <c r="L181" i="66"/>
  <c r="W180" i="66"/>
  <c r="V180" i="66"/>
  <c r="U180" i="66"/>
  <c r="T180" i="66"/>
  <c r="S180" i="66"/>
  <c r="R180" i="66"/>
  <c r="Q180" i="66"/>
  <c r="P180" i="66"/>
  <c r="O180" i="66"/>
  <c r="N180" i="66"/>
  <c r="M180" i="66"/>
  <c r="L180" i="66"/>
  <c r="W179" i="66"/>
  <c r="V179" i="66"/>
  <c r="U179" i="66"/>
  <c r="T179" i="66"/>
  <c r="S179" i="66"/>
  <c r="R179" i="66"/>
  <c r="Q179" i="66"/>
  <c r="P179" i="66"/>
  <c r="O179" i="66"/>
  <c r="N179" i="66"/>
  <c r="M179" i="66"/>
  <c r="L179" i="66"/>
  <c r="W178" i="66"/>
  <c r="V178" i="66"/>
  <c r="U178" i="66"/>
  <c r="T178" i="66"/>
  <c r="S178" i="66"/>
  <c r="R178" i="66"/>
  <c r="Q178" i="66"/>
  <c r="P178" i="66"/>
  <c r="O178" i="66"/>
  <c r="N178" i="66"/>
  <c r="M178" i="66"/>
  <c r="L178" i="66"/>
  <c r="W177" i="66"/>
  <c r="V177" i="66"/>
  <c r="U177" i="66"/>
  <c r="T177" i="66"/>
  <c r="S177" i="66"/>
  <c r="R177" i="66"/>
  <c r="Q177" i="66"/>
  <c r="P177" i="66"/>
  <c r="O177" i="66"/>
  <c r="N177" i="66"/>
  <c r="M177" i="66"/>
  <c r="L177" i="66"/>
  <c r="W176" i="66"/>
  <c r="V176" i="66"/>
  <c r="U176" i="66"/>
  <c r="T176" i="66"/>
  <c r="S176" i="66"/>
  <c r="R176" i="66"/>
  <c r="Q176" i="66"/>
  <c r="P176" i="66"/>
  <c r="O176" i="66"/>
  <c r="N176" i="66"/>
  <c r="M176" i="66"/>
  <c r="L176" i="66"/>
  <c r="W175" i="66"/>
  <c r="V175" i="66"/>
  <c r="U175" i="66"/>
  <c r="T175" i="66"/>
  <c r="S175" i="66"/>
  <c r="R175" i="66"/>
  <c r="Q175" i="66"/>
  <c r="P175" i="66"/>
  <c r="O175" i="66"/>
  <c r="N175" i="66"/>
  <c r="M175" i="66"/>
  <c r="L175" i="66"/>
  <c r="W174" i="66"/>
  <c r="V174" i="66"/>
  <c r="U174" i="66"/>
  <c r="T174" i="66"/>
  <c r="S174" i="66"/>
  <c r="R174" i="66"/>
  <c r="Q174" i="66"/>
  <c r="P174" i="66"/>
  <c r="O174" i="66"/>
  <c r="N174" i="66"/>
  <c r="M174" i="66"/>
  <c r="L174" i="66"/>
  <c r="W172" i="66"/>
  <c r="V172" i="66"/>
  <c r="U172" i="66"/>
  <c r="T172" i="66"/>
  <c r="S172" i="66"/>
  <c r="R172" i="66"/>
  <c r="Q172" i="66"/>
  <c r="P172" i="66"/>
  <c r="O172" i="66"/>
  <c r="N172" i="66"/>
  <c r="M172" i="66"/>
  <c r="L172" i="66"/>
  <c r="W171" i="66"/>
  <c r="V171" i="66"/>
  <c r="U171" i="66"/>
  <c r="T171" i="66"/>
  <c r="S171" i="66"/>
  <c r="R171" i="66"/>
  <c r="Q171" i="66"/>
  <c r="P171" i="66"/>
  <c r="O171" i="66"/>
  <c r="N171" i="66"/>
  <c r="M171" i="66"/>
  <c r="L171" i="66"/>
  <c r="W170" i="66"/>
  <c r="V170" i="66"/>
  <c r="U170" i="66"/>
  <c r="T170" i="66"/>
  <c r="S170" i="66"/>
  <c r="R170" i="66"/>
  <c r="Q170" i="66"/>
  <c r="P170" i="66"/>
  <c r="O170" i="66"/>
  <c r="N170" i="66"/>
  <c r="M170" i="66"/>
  <c r="L170" i="66"/>
  <c r="W169" i="66"/>
  <c r="V169" i="66"/>
  <c r="U169" i="66"/>
  <c r="T169" i="66"/>
  <c r="S169" i="66"/>
  <c r="R169" i="66"/>
  <c r="Q169" i="66"/>
  <c r="P169" i="66"/>
  <c r="O169" i="66"/>
  <c r="N169" i="66"/>
  <c r="M169" i="66"/>
  <c r="L169" i="66"/>
  <c r="W168" i="66"/>
  <c r="V168" i="66"/>
  <c r="U168" i="66"/>
  <c r="T168" i="66"/>
  <c r="S168" i="66"/>
  <c r="R168" i="66"/>
  <c r="Q168" i="66"/>
  <c r="P168" i="66"/>
  <c r="O168" i="66"/>
  <c r="N168" i="66"/>
  <c r="M168" i="66"/>
  <c r="L168" i="66"/>
  <c r="W167" i="66"/>
  <c r="V167" i="66"/>
  <c r="U167" i="66"/>
  <c r="T167" i="66"/>
  <c r="S167" i="66"/>
  <c r="R167" i="66"/>
  <c r="Q167" i="66"/>
  <c r="P167" i="66"/>
  <c r="O167" i="66"/>
  <c r="N167" i="66"/>
  <c r="M167" i="66"/>
  <c r="L167" i="66"/>
  <c r="W166" i="66"/>
  <c r="V166" i="66"/>
  <c r="U166" i="66"/>
  <c r="T166" i="66"/>
  <c r="S166" i="66"/>
  <c r="R166" i="66"/>
  <c r="Q166" i="66"/>
  <c r="P166" i="66"/>
  <c r="O166" i="66"/>
  <c r="N166" i="66"/>
  <c r="M166" i="66"/>
  <c r="L166" i="66"/>
  <c r="W165" i="66"/>
  <c r="V165" i="66"/>
  <c r="U165" i="66"/>
  <c r="T165" i="66"/>
  <c r="S165" i="66"/>
  <c r="R165" i="66"/>
  <c r="Q165" i="66"/>
  <c r="P165" i="66"/>
  <c r="O165" i="66"/>
  <c r="N165" i="66"/>
  <c r="M165" i="66"/>
  <c r="L165" i="66"/>
  <c r="W164" i="66"/>
  <c r="V164" i="66"/>
  <c r="U164" i="66"/>
  <c r="T164" i="66"/>
  <c r="S164" i="66"/>
  <c r="R164" i="66"/>
  <c r="Q164" i="66"/>
  <c r="P164" i="66"/>
  <c r="O164" i="66"/>
  <c r="N164" i="66"/>
  <c r="M164" i="66"/>
  <c r="L164" i="66"/>
  <c r="W163" i="66"/>
  <c r="V163" i="66"/>
  <c r="U163" i="66"/>
  <c r="T163" i="66"/>
  <c r="S163" i="66"/>
  <c r="R163" i="66"/>
  <c r="Q163" i="66"/>
  <c r="P163" i="66"/>
  <c r="O163" i="66"/>
  <c r="N163" i="66"/>
  <c r="M163" i="66"/>
  <c r="L163" i="66"/>
  <c r="W161" i="66"/>
  <c r="V161" i="66"/>
  <c r="U161" i="66"/>
  <c r="T161" i="66"/>
  <c r="S161" i="66"/>
  <c r="R161" i="66"/>
  <c r="Q161" i="66"/>
  <c r="P161" i="66"/>
  <c r="O161" i="66"/>
  <c r="N161" i="66"/>
  <c r="M161" i="66"/>
  <c r="L161" i="66"/>
  <c r="W159" i="66"/>
  <c r="V159" i="66"/>
  <c r="U159" i="66"/>
  <c r="S159" i="66"/>
  <c r="R159" i="66"/>
  <c r="Q159" i="66"/>
  <c r="P159" i="66"/>
  <c r="O159" i="66"/>
  <c r="N159" i="66"/>
  <c r="M159" i="66"/>
  <c r="L159" i="66"/>
  <c r="W158" i="66"/>
  <c r="V158" i="66"/>
  <c r="U158" i="66"/>
  <c r="S158" i="66"/>
  <c r="R158" i="66"/>
  <c r="Q158" i="66"/>
  <c r="P158" i="66"/>
  <c r="O158" i="66"/>
  <c r="N158" i="66"/>
  <c r="M158" i="66"/>
  <c r="L158" i="66"/>
  <c r="W157" i="66"/>
  <c r="V157" i="66"/>
  <c r="U157" i="66"/>
  <c r="S157" i="66"/>
  <c r="R157" i="66"/>
  <c r="Q157" i="66"/>
  <c r="P157" i="66"/>
  <c r="O157" i="66"/>
  <c r="N157" i="66"/>
  <c r="M157" i="66"/>
  <c r="L157" i="66"/>
  <c r="W156" i="66"/>
  <c r="V156" i="66"/>
  <c r="U156" i="66"/>
  <c r="S156" i="66"/>
  <c r="R156" i="66"/>
  <c r="Q156" i="66"/>
  <c r="P156" i="66"/>
  <c r="O156" i="66"/>
  <c r="N156" i="66"/>
  <c r="M156" i="66"/>
  <c r="L156" i="66"/>
  <c r="W153" i="66"/>
  <c r="V153" i="66"/>
  <c r="U153" i="66"/>
  <c r="S153" i="66"/>
  <c r="R153" i="66"/>
  <c r="Q153" i="66"/>
  <c r="P153" i="66"/>
  <c r="O153" i="66"/>
  <c r="N153" i="66"/>
  <c r="M153" i="66"/>
  <c r="L153" i="66"/>
  <c r="W152" i="66"/>
  <c r="V152" i="66"/>
  <c r="U152" i="66"/>
  <c r="S152" i="66"/>
  <c r="R152" i="66"/>
  <c r="Q152" i="66"/>
  <c r="P152" i="66"/>
  <c r="O152" i="66"/>
  <c r="N152" i="66"/>
  <c r="M152" i="66"/>
  <c r="L152" i="66"/>
  <c r="W150" i="66"/>
  <c r="V150" i="66"/>
  <c r="U150" i="66"/>
  <c r="S150" i="66"/>
  <c r="R150" i="66"/>
  <c r="Q150" i="66"/>
  <c r="P150" i="66"/>
  <c r="O150" i="66"/>
  <c r="N150" i="66"/>
  <c r="M150" i="66"/>
  <c r="L150" i="66"/>
  <c r="W149" i="66"/>
  <c r="V149" i="66"/>
  <c r="U149" i="66"/>
  <c r="S149" i="66"/>
  <c r="R149" i="66"/>
  <c r="Q149" i="66"/>
  <c r="P149" i="66"/>
  <c r="O149" i="66"/>
  <c r="N149" i="66"/>
  <c r="M149" i="66"/>
  <c r="L149" i="66"/>
  <c r="W146" i="66"/>
  <c r="V146" i="66"/>
  <c r="U146" i="66"/>
  <c r="T146" i="66"/>
  <c r="S146" i="66"/>
  <c r="R146" i="66"/>
  <c r="Q146" i="66"/>
  <c r="P146" i="66"/>
  <c r="O146" i="66"/>
  <c r="N146" i="66"/>
  <c r="M146" i="66"/>
  <c r="L146" i="66"/>
  <c r="W143" i="66"/>
  <c r="V143" i="66"/>
  <c r="U143" i="66"/>
  <c r="S143" i="66"/>
  <c r="R143" i="66"/>
  <c r="Q143" i="66"/>
  <c r="P143" i="66"/>
  <c r="O143" i="66"/>
  <c r="N143" i="66"/>
  <c r="M143" i="66"/>
  <c r="L143" i="66"/>
  <c r="W142" i="66"/>
  <c r="V142" i="66"/>
  <c r="U142" i="66"/>
  <c r="T142" i="66"/>
  <c r="S142" i="66"/>
  <c r="R142" i="66"/>
  <c r="Q142" i="66"/>
  <c r="P142" i="66"/>
  <c r="O142" i="66"/>
  <c r="N142" i="66"/>
  <c r="M142" i="66"/>
  <c r="L142" i="66"/>
  <c r="W141" i="66"/>
  <c r="V141" i="66"/>
  <c r="U141" i="66"/>
  <c r="T141" i="66"/>
  <c r="S141" i="66"/>
  <c r="R141" i="66"/>
  <c r="Q141" i="66"/>
  <c r="P141" i="66"/>
  <c r="O141" i="66"/>
  <c r="N141" i="66"/>
  <c r="M141" i="66"/>
  <c r="L141" i="66"/>
  <c r="W140" i="66"/>
  <c r="V140" i="66"/>
  <c r="U140" i="66"/>
  <c r="T140" i="66"/>
  <c r="S140" i="66"/>
  <c r="R140" i="66"/>
  <c r="Q140" i="66"/>
  <c r="P140" i="66"/>
  <c r="O140" i="66"/>
  <c r="N140" i="66"/>
  <c r="M140" i="66"/>
  <c r="L140" i="66"/>
  <c r="W139" i="66"/>
  <c r="V139" i="66"/>
  <c r="U139" i="66"/>
  <c r="T139" i="66"/>
  <c r="S139" i="66"/>
  <c r="R139" i="66"/>
  <c r="Q139" i="66"/>
  <c r="P139" i="66"/>
  <c r="O139" i="66"/>
  <c r="N139" i="66"/>
  <c r="M139" i="66"/>
  <c r="L139" i="66"/>
  <c r="W138" i="66"/>
  <c r="V138" i="66"/>
  <c r="U138" i="66"/>
  <c r="T138" i="66"/>
  <c r="S138" i="66"/>
  <c r="R138" i="66"/>
  <c r="Q138" i="66"/>
  <c r="P138" i="66"/>
  <c r="O138" i="66"/>
  <c r="N138" i="66"/>
  <c r="M138" i="66"/>
  <c r="L138" i="66"/>
  <c r="W137" i="66"/>
  <c r="V137" i="66"/>
  <c r="U137" i="66"/>
  <c r="T137" i="66"/>
  <c r="S137" i="66"/>
  <c r="R137" i="66"/>
  <c r="Q137" i="66"/>
  <c r="P137" i="66"/>
  <c r="O137" i="66"/>
  <c r="N137" i="66"/>
  <c r="M137" i="66"/>
  <c r="L137" i="66"/>
  <c r="W135" i="66"/>
  <c r="V135" i="66"/>
  <c r="U135" i="66"/>
  <c r="T135" i="66"/>
  <c r="S135" i="66"/>
  <c r="R135" i="66"/>
  <c r="Q135" i="66"/>
  <c r="P135" i="66"/>
  <c r="O135" i="66"/>
  <c r="N135" i="66"/>
  <c r="M135" i="66"/>
  <c r="L135" i="66"/>
  <c r="W134" i="66"/>
  <c r="V134" i="66"/>
  <c r="U134" i="66"/>
  <c r="T134" i="66"/>
  <c r="S134" i="66"/>
  <c r="R134" i="66"/>
  <c r="Q134" i="66"/>
  <c r="P134" i="66"/>
  <c r="O134" i="66"/>
  <c r="N134" i="66"/>
  <c r="M134" i="66"/>
  <c r="L134" i="66"/>
  <c r="W132" i="66"/>
  <c r="V132" i="66"/>
  <c r="U132" i="66"/>
  <c r="T132" i="66"/>
  <c r="S132" i="66"/>
  <c r="R132" i="66"/>
  <c r="Q132" i="66"/>
  <c r="P132" i="66"/>
  <c r="O132" i="66"/>
  <c r="N132" i="66"/>
  <c r="M132" i="66"/>
  <c r="L132" i="66"/>
  <c r="W131" i="66"/>
  <c r="V131" i="66"/>
  <c r="U131" i="66"/>
  <c r="T131" i="66"/>
  <c r="S131" i="66"/>
  <c r="R131" i="66"/>
  <c r="Q131" i="66"/>
  <c r="P131" i="66"/>
  <c r="O131" i="66"/>
  <c r="N131" i="66"/>
  <c r="M131" i="66"/>
  <c r="L131" i="66"/>
  <c r="W130" i="66"/>
  <c r="V130" i="66"/>
  <c r="U130" i="66"/>
  <c r="T130" i="66"/>
  <c r="S130" i="66"/>
  <c r="R130" i="66"/>
  <c r="Q130" i="66"/>
  <c r="P130" i="66"/>
  <c r="O130" i="66"/>
  <c r="N130" i="66"/>
  <c r="M130" i="66"/>
  <c r="L130" i="66"/>
  <c r="W129" i="66"/>
  <c r="V129" i="66"/>
  <c r="U129" i="66"/>
  <c r="T129" i="66"/>
  <c r="S129" i="66"/>
  <c r="R129" i="66"/>
  <c r="Q129" i="66"/>
  <c r="P129" i="66"/>
  <c r="O129" i="66"/>
  <c r="N129" i="66"/>
  <c r="M129" i="66"/>
  <c r="L129" i="66"/>
  <c r="W128" i="66"/>
  <c r="V128" i="66"/>
  <c r="U128" i="66"/>
  <c r="T128" i="66"/>
  <c r="S128" i="66"/>
  <c r="R128" i="66"/>
  <c r="Q128" i="66"/>
  <c r="P128" i="66"/>
  <c r="O128" i="66"/>
  <c r="N128" i="66"/>
  <c r="M128" i="66"/>
  <c r="L128" i="66"/>
  <c r="W127" i="66"/>
  <c r="V127" i="66"/>
  <c r="U127" i="66"/>
  <c r="T127" i="66"/>
  <c r="S127" i="66"/>
  <c r="R127" i="66"/>
  <c r="Q127" i="66"/>
  <c r="P127" i="66"/>
  <c r="O127" i="66"/>
  <c r="N127" i="66"/>
  <c r="M127" i="66"/>
  <c r="L127" i="66"/>
  <c r="W126" i="66"/>
  <c r="V126" i="66"/>
  <c r="U126" i="66"/>
  <c r="T126" i="66"/>
  <c r="S126" i="66"/>
  <c r="R126" i="66"/>
  <c r="Q126" i="66"/>
  <c r="P126" i="66"/>
  <c r="O126" i="66"/>
  <c r="N126" i="66"/>
  <c r="M126" i="66"/>
  <c r="L126" i="66"/>
  <c r="W125" i="66"/>
  <c r="V125" i="66"/>
  <c r="U125" i="66"/>
  <c r="T125" i="66"/>
  <c r="S125" i="66"/>
  <c r="R125" i="66"/>
  <c r="Q125" i="66"/>
  <c r="P125" i="66"/>
  <c r="O125" i="66"/>
  <c r="N125" i="66"/>
  <c r="M125" i="66"/>
  <c r="L125" i="66"/>
  <c r="W124" i="66"/>
  <c r="V124" i="66"/>
  <c r="U124" i="66"/>
  <c r="T124" i="66"/>
  <c r="S124" i="66"/>
  <c r="R124" i="66"/>
  <c r="Q124" i="66"/>
  <c r="P124" i="66"/>
  <c r="O124" i="66"/>
  <c r="N124" i="66"/>
  <c r="M124" i="66"/>
  <c r="L124" i="66"/>
  <c r="W123" i="66"/>
  <c r="V123" i="66"/>
  <c r="U123" i="66"/>
  <c r="T123" i="66"/>
  <c r="S123" i="66"/>
  <c r="R123" i="66"/>
  <c r="Q123" i="66"/>
  <c r="P123" i="66"/>
  <c r="O123" i="66"/>
  <c r="N123" i="66"/>
  <c r="M123" i="66"/>
  <c r="L123" i="66"/>
  <c r="W122" i="66"/>
  <c r="V122" i="66"/>
  <c r="U122" i="66"/>
  <c r="T122" i="66"/>
  <c r="S122" i="66"/>
  <c r="R122" i="66"/>
  <c r="Q122" i="66"/>
  <c r="P122" i="66"/>
  <c r="O122" i="66"/>
  <c r="N122" i="66"/>
  <c r="M122" i="66"/>
  <c r="L122" i="66"/>
  <c r="W121" i="66"/>
  <c r="V121" i="66"/>
  <c r="U121" i="66"/>
  <c r="T121" i="66"/>
  <c r="S121" i="66"/>
  <c r="R121" i="66"/>
  <c r="Q121" i="66"/>
  <c r="P121" i="66"/>
  <c r="O121" i="66"/>
  <c r="N121" i="66"/>
  <c r="M121" i="66"/>
  <c r="L121" i="66"/>
  <c r="W120" i="66"/>
  <c r="V120" i="66"/>
  <c r="U120" i="66"/>
  <c r="T120" i="66"/>
  <c r="S120" i="66"/>
  <c r="R120" i="66"/>
  <c r="Q120" i="66"/>
  <c r="P120" i="66"/>
  <c r="O120" i="66"/>
  <c r="N120" i="66"/>
  <c r="M120" i="66"/>
  <c r="L120" i="66"/>
  <c r="W119" i="66"/>
  <c r="V119" i="66"/>
  <c r="U119" i="66"/>
  <c r="T119" i="66"/>
  <c r="S119" i="66"/>
  <c r="R119" i="66"/>
  <c r="Q119" i="66"/>
  <c r="P119" i="66"/>
  <c r="O119" i="66"/>
  <c r="N119" i="66"/>
  <c r="M119" i="66"/>
  <c r="L119" i="66"/>
  <c r="W117" i="66"/>
  <c r="V117" i="66"/>
  <c r="U117" i="66"/>
  <c r="T117" i="66"/>
  <c r="S117" i="66"/>
  <c r="R117" i="66"/>
  <c r="Q117" i="66"/>
  <c r="P117" i="66"/>
  <c r="O117" i="66"/>
  <c r="N117" i="66"/>
  <c r="M117" i="66"/>
  <c r="L117" i="66"/>
  <c r="W116" i="66"/>
  <c r="V116" i="66"/>
  <c r="U116" i="66"/>
  <c r="T116" i="66"/>
  <c r="S116" i="66"/>
  <c r="R116" i="66"/>
  <c r="Q116" i="66"/>
  <c r="P116" i="66"/>
  <c r="O116" i="66"/>
  <c r="N116" i="66"/>
  <c r="M116" i="66"/>
  <c r="L116" i="66"/>
  <c r="W114" i="66"/>
  <c r="V114" i="66"/>
  <c r="U114" i="66"/>
  <c r="T114" i="66"/>
  <c r="S114" i="66"/>
  <c r="R114" i="66"/>
  <c r="Q114" i="66"/>
  <c r="P114" i="66"/>
  <c r="O114" i="66"/>
  <c r="N114" i="66"/>
  <c r="M114" i="66"/>
  <c r="L114" i="66"/>
  <c r="W113" i="66"/>
  <c r="V113" i="66"/>
  <c r="U113" i="66"/>
  <c r="T113" i="66"/>
  <c r="S113" i="66"/>
  <c r="R113" i="66"/>
  <c r="Q113" i="66"/>
  <c r="P113" i="66"/>
  <c r="O113" i="66"/>
  <c r="N113" i="66"/>
  <c r="M113" i="66"/>
  <c r="L113" i="66"/>
  <c r="W111" i="66"/>
  <c r="V111" i="66"/>
  <c r="U111" i="66"/>
  <c r="S111" i="66"/>
  <c r="R111" i="66"/>
  <c r="Q111" i="66"/>
  <c r="P111" i="66"/>
  <c r="O111" i="66"/>
  <c r="N111" i="66"/>
  <c r="M111" i="66"/>
  <c r="L111" i="66"/>
  <c r="W110" i="66"/>
  <c r="V110" i="66"/>
  <c r="U110" i="66"/>
  <c r="T110" i="66"/>
  <c r="S110" i="66"/>
  <c r="R110" i="66"/>
  <c r="Q110" i="66"/>
  <c r="P110" i="66"/>
  <c r="O110" i="66"/>
  <c r="N110" i="66"/>
  <c r="M110" i="66"/>
  <c r="L110" i="66"/>
  <c r="W109" i="66"/>
  <c r="V109" i="66"/>
  <c r="U109" i="66"/>
  <c r="T109" i="66"/>
  <c r="S109" i="66"/>
  <c r="R109" i="66"/>
  <c r="Q109" i="66"/>
  <c r="P109" i="66"/>
  <c r="O109" i="66"/>
  <c r="N109" i="66"/>
  <c r="M109" i="66"/>
  <c r="L109" i="66"/>
  <c r="W108" i="66"/>
  <c r="V108" i="66"/>
  <c r="U108" i="66"/>
  <c r="T108" i="66"/>
  <c r="S108" i="66"/>
  <c r="R108" i="66"/>
  <c r="Q108" i="66"/>
  <c r="P108" i="66"/>
  <c r="O108" i="66"/>
  <c r="N108" i="66"/>
  <c r="M108" i="66"/>
  <c r="L108" i="66"/>
  <c r="W107" i="66"/>
  <c r="V107" i="66"/>
  <c r="U107" i="66"/>
  <c r="T107" i="66"/>
  <c r="S107" i="66"/>
  <c r="R107" i="66"/>
  <c r="Q107" i="66"/>
  <c r="P107" i="66"/>
  <c r="O107" i="66"/>
  <c r="N107" i="66"/>
  <c r="M107" i="66"/>
  <c r="L107" i="66"/>
  <c r="W106" i="66"/>
  <c r="V106" i="66"/>
  <c r="U106" i="66"/>
  <c r="T106" i="66"/>
  <c r="S106" i="66"/>
  <c r="R106" i="66"/>
  <c r="Q106" i="66"/>
  <c r="P106" i="66"/>
  <c r="O106" i="66"/>
  <c r="N106" i="66"/>
  <c r="M106" i="66"/>
  <c r="L106" i="66"/>
  <c r="W105" i="66"/>
  <c r="V105" i="66"/>
  <c r="U105" i="66"/>
  <c r="T105" i="66"/>
  <c r="S105" i="66"/>
  <c r="R105" i="66"/>
  <c r="Q105" i="66"/>
  <c r="P105" i="66"/>
  <c r="O105" i="66"/>
  <c r="N105" i="66"/>
  <c r="M105" i="66"/>
  <c r="L105" i="66"/>
  <c r="W103" i="66"/>
  <c r="V103" i="66"/>
  <c r="U103" i="66"/>
  <c r="T103" i="66"/>
  <c r="S103" i="66"/>
  <c r="R103" i="66"/>
  <c r="Q103" i="66"/>
  <c r="P103" i="66"/>
  <c r="O103" i="66"/>
  <c r="N103" i="66"/>
  <c r="M103" i="66"/>
  <c r="L103" i="66"/>
  <c r="W102" i="66"/>
  <c r="V102" i="66"/>
  <c r="U102" i="66"/>
  <c r="T102" i="66"/>
  <c r="S102" i="66"/>
  <c r="R102" i="66"/>
  <c r="Q102" i="66"/>
  <c r="P102" i="66"/>
  <c r="O102" i="66"/>
  <c r="N102" i="66"/>
  <c r="M102" i="66"/>
  <c r="L102" i="66"/>
  <c r="W101" i="66"/>
  <c r="V101" i="66"/>
  <c r="U101" i="66"/>
  <c r="T101" i="66"/>
  <c r="S101" i="66"/>
  <c r="R101" i="66"/>
  <c r="Q101" i="66"/>
  <c r="P101" i="66"/>
  <c r="O101" i="66"/>
  <c r="N101" i="66"/>
  <c r="M101" i="66"/>
  <c r="L101" i="66"/>
  <c r="W100" i="66"/>
  <c r="V100" i="66"/>
  <c r="U100" i="66"/>
  <c r="T100" i="66"/>
  <c r="S100" i="66"/>
  <c r="R100" i="66"/>
  <c r="Q100" i="66"/>
  <c r="P100" i="66"/>
  <c r="O100" i="66"/>
  <c r="N100" i="66"/>
  <c r="M100" i="66"/>
  <c r="L100" i="66"/>
  <c r="W99" i="66"/>
  <c r="V99" i="66"/>
  <c r="U99" i="66"/>
  <c r="T99" i="66"/>
  <c r="S99" i="66"/>
  <c r="R99" i="66"/>
  <c r="Q99" i="66"/>
  <c r="P99" i="66"/>
  <c r="O99" i="66"/>
  <c r="N99" i="66"/>
  <c r="M99" i="66"/>
  <c r="L99" i="66"/>
  <c r="W98" i="66"/>
  <c r="V98" i="66"/>
  <c r="U98" i="66"/>
  <c r="T98" i="66"/>
  <c r="S98" i="66"/>
  <c r="R98" i="66"/>
  <c r="Q98" i="66"/>
  <c r="P98" i="66"/>
  <c r="O98" i="66"/>
  <c r="N98" i="66"/>
  <c r="M98" i="66"/>
  <c r="L98" i="66"/>
  <c r="W97" i="66"/>
  <c r="V97" i="66"/>
  <c r="U97" i="66"/>
  <c r="T97" i="66"/>
  <c r="S97" i="66"/>
  <c r="R97" i="66"/>
  <c r="Q97" i="66"/>
  <c r="P97" i="66"/>
  <c r="O97" i="66"/>
  <c r="N97" i="66"/>
  <c r="M97" i="66"/>
  <c r="L97" i="66"/>
  <c r="W96" i="66"/>
  <c r="V96" i="66"/>
  <c r="U96" i="66"/>
  <c r="T96" i="66"/>
  <c r="S96" i="66"/>
  <c r="R96" i="66"/>
  <c r="Q96" i="66"/>
  <c r="P96" i="66"/>
  <c r="O96" i="66"/>
  <c r="N96" i="66"/>
  <c r="M96" i="66"/>
  <c r="L96" i="66"/>
  <c r="W95" i="66"/>
  <c r="V95" i="66"/>
  <c r="U95" i="66"/>
  <c r="T95" i="66"/>
  <c r="S95" i="66"/>
  <c r="R95" i="66"/>
  <c r="Q95" i="66"/>
  <c r="P95" i="66"/>
  <c r="O95" i="66"/>
  <c r="N95" i="66"/>
  <c r="M95" i="66"/>
  <c r="L95" i="66"/>
  <c r="W94" i="66"/>
  <c r="V94" i="66"/>
  <c r="U94" i="66"/>
  <c r="T94" i="66"/>
  <c r="S94" i="66"/>
  <c r="R94" i="66"/>
  <c r="Q94" i="66"/>
  <c r="P94" i="66"/>
  <c r="O94" i="66"/>
  <c r="N94" i="66"/>
  <c r="M94" i="66"/>
  <c r="L94" i="66"/>
  <c r="W92" i="66"/>
  <c r="V92" i="66"/>
  <c r="U92" i="66"/>
  <c r="T92" i="66"/>
  <c r="S92" i="66"/>
  <c r="R92" i="66"/>
  <c r="Q92" i="66"/>
  <c r="P92" i="66"/>
  <c r="O92" i="66"/>
  <c r="N92" i="66"/>
  <c r="M92" i="66"/>
  <c r="L92" i="66"/>
  <c r="W91" i="66"/>
  <c r="V91" i="66"/>
  <c r="U91" i="66"/>
  <c r="T91" i="66"/>
  <c r="S91" i="66"/>
  <c r="R91" i="66"/>
  <c r="Q91" i="66"/>
  <c r="P91" i="66"/>
  <c r="O91" i="66"/>
  <c r="N91" i="66"/>
  <c r="M91" i="66"/>
  <c r="L91" i="66"/>
  <c r="W90" i="66"/>
  <c r="V90" i="66"/>
  <c r="U90" i="66"/>
  <c r="T90" i="66"/>
  <c r="S90" i="66"/>
  <c r="R90" i="66"/>
  <c r="Q90" i="66"/>
  <c r="P90" i="66"/>
  <c r="O90" i="66"/>
  <c r="N90" i="66"/>
  <c r="M90" i="66"/>
  <c r="L90" i="66"/>
  <c r="W88" i="66"/>
  <c r="V88" i="66"/>
  <c r="U88" i="66"/>
  <c r="T88" i="66"/>
  <c r="S88" i="66"/>
  <c r="R88" i="66"/>
  <c r="Q88" i="66"/>
  <c r="P88" i="66"/>
  <c r="O88" i="66"/>
  <c r="N88" i="66"/>
  <c r="M88" i="66"/>
  <c r="L88" i="66"/>
  <c r="W87" i="66"/>
  <c r="V87" i="66"/>
  <c r="U87" i="66"/>
  <c r="T87" i="66"/>
  <c r="S87" i="66"/>
  <c r="R87" i="66"/>
  <c r="Q87" i="66"/>
  <c r="P87" i="66"/>
  <c r="O87" i="66"/>
  <c r="N87" i="66"/>
  <c r="M87" i="66"/>
  <c r="L87" i="66"/>
  <c r="W86" i="66"/>
  <c r="V86" i="66"/>
  <c r="U86" i="66"/>
  <c r="T86" i="66"/>
  <c r="S86" i="66"/>
  <c r="R86" i="66"/>
  <c r="Q86" i="66"/>
  <c r="P86" i="66"/>
  <c r="O86" i="66"/>
  <c r="N86" i="66"/>
  <c r="M86" i="66"/>
  <c r="L86" i="66"/>
  <c r="W85" i="66"/>
  <c r="V85" i="66"/>
  <c r="U85" i="66"/>
  <c r="T85" i="66"/>
  <c r="S85" i="66"/>
  <c r="R85" i="66"/>
  <c r="Q85" i="66"/>
  <c r="P85" i="66"/>
  <c r="O85" i="66"/>
  <c r="N85" i="66"/>
  <c r="M85" i="66"/>
  <c r="L85" i="66"/>
  <c r="W84" i="66"/>
  <c r="V84" i="66"/>
  <c r="U84" i="66"/>
  <c r="T84" i="66"/>
  <c r="S84" i="66"/>
  <c r="R84" i="66"/>
  <c r="Q84" i="66"/>
  <c r="P84" i="66"/>
  <c r="O84" i="66"/>
  <c r="N84" i="66"/>
  <c r="M84" i="66"/>
  <c r="L84" i="66"/>
  <c r="W83" i="66"/>
  <c r="V83" i="66"/>
  <c r="U83" i="66"/>
  <c r="T83" i="66"/>
  <c r="S83" i="66"/>
  <c r="R83" i="66"/>
  <c r="Q83" i="66"/>
  <c r="P83" i="66"/>
  <c r="O83" i="66"/>
  <c r="N83" i="66"/>
  <c r="M83" i="66"/>
  <c r="L83" i="66"/>
  <c r="W81" i="66"/>
  <c r="V81" i="66"/>
  <c r="U81" i="66"/>
  <c r="T81" i="66"/>
  <c r="S81" i="66"/>
  <c r="R81" i="66"/>
  <c r="Q81" i="66"/>
  <c r="P81" i="66"/>
  <c r="O81" i="66"/>
  <c r="N81" i="66"/>
  <c r="M81" i="66"/>
  <c r="L81" i="66"/>
  <c r="W80" i="66"/>
  <c r="V80" i="66"/>
  <c r="U80" i="66"/>
  <c r="S80" i="66"/>
  <c r="R80" i="66"/>
  <c r="Q80" i="66"/>
  <c r="P80" i="66"/>
  <c r="O80" i="66"/>
  <c r="N80" i="66"/>
  <c r="M80" i="66"/>
  <c r="L80" i="66"/>
  <c r="W79" i="66"/>
  <c r="V79" i="66"/>
  <c r="U79" i="66"/>
  <c r="T79" i="66"/>
  <c r="S79" i="66"/>
  <c r="R79" i="66"/>
  <c r="Q79" i="66"/>
  <c r="P79" i="66"/>
  <c r="O79" i="66"/>
  <c r="N79" i="66"/>
  <c r="M79" i="66"/>
  <c r="L79" i="66"/>
  <c r="W77" i="66"/>
  <c r="V77" i="66"/>
  <c r="U77" i="66"/>
  <c r="T77" i="66"/>
  <c r="S77" i="66"/>
  <c r="R77" i="66"/>
  <c r="Q77" i="66"/>
  <c r="P77" i="66"/>
  <c r="O77" i="66"/>
  <c r="N77" i="66"/>
  <c r="M77" i="66"/>
  <c r="L77" i="66"/>
  <c r="W76" i="66"/>
  <c r="V76" i="66"/>
  <c r="U76" i="66"/>
  <c r="T76" i="66"/>
  <c r="S76" i="66"/>
  <c r="R76" i="66"/>
  <c r="Q76" i="66"/>
  <c r="P76" i="66"/>
  <c r="O76" i="66"/>
  <c r="N76" i="66"/>
  <c r="M76" i="66"/>
  <c r="L76" i="66"/>
  <c r="W73" i="66"/>
  <c r="V73" i="66"/>
  <c r="U73" i="66"/>
  <c r="S73" i="66"/>
  <c r="R73" i="66"/>
  <c r="Q73" i="66"/>
  <c r="P73" i="66"/>
  <c r="O73" i="66"/>
  <c r="N73" i="66"/>
  <c r="M73" i="66"/>
  <c r="L73" i="66"/>
  <c r="W72" i="66"/>
  <c r="V72" i="66"/>
  <c r="U72" i="66"/>
  <c r="S72" i="66"/>
  <c r="R72" i="66"/>
  <c r="Q72" i="66"/>
  <c r="P72" i="66"/>
  <c r="O72" i="66"/>
  <c r="N72" i="66"/>
  <c r="M72" i="66"/>
  <c r="L72" i="66"/>
  <c r="W71" i="66"/>
  <c r="V71" i="66"/>
  <c r="U71" i="66"/>
  <c r="T71" i="66"/>
  <c r="S71" i="66"/>
  <c r="R71" i="66"/>
  <c r="Q71" i="66"/>
  <c r="P71" i="66"/>
  <c r="O71" i="66"/>
  <c r="N71" i="66"/>
  <c r="M71" i="66"/>
  <c r="L71" i="66"/>
  <c r="W70" i="66"/>
  <c r="V70" i="66"/>
  <c r="U70" i="66"/>
  <c r="T70" i="66"/>
  <c r="S70" i="66"/>
  <c r="R70" i="66"/>
  <c r="Q70" i="66"/>
  <c r="P70" i="66"/>
  <c r="O70" i="66"/>
  <c r="N70" i="66"/>
  <c r="M70" i="66"/>
  <c r="L70" i="66"/>
  <c r="W68" i="66"/>
  <c r="V68" i="66"/>
  <c r="U68" i="66"/>
  <c r="T68" i="66"/>
  <c r="S68" i="66"/>
  <c r="R68" i="66"/>
  <c r="Q68" i="66"/>
  <c r="P68" i="66"/>
  <c r="O68" i="66"/>
  <c r="N68" i="66"/>
  <c r="M68" i="66"/>
  <c r="L68" i="66"/>
  <c r="W67" i="66"/>
  <c r="V67" i="66"/>
  <c r="U67" i="66"/>
  <c r="S67" i="66"/>
  <c r="R67" i="66"/>
  <c r="Q67" i="66"/>
  <c r="P67" i="66"/>
  <c r="O67" i="66"/>
  <c r="N67" i="66"/>
  <c r="M67" i="66"/>
  <c r="L67" i="66"/>
  <c r="W66" i="66"/>
  <c r="V66" i="66"/>
  <c r="U66" i="66"/>
  <c r="T66" i="66"/>
  <c r="S66" i="66"/>
  <c r="R66" i="66"/>
  <c r="Q66" i="66"/>
  <c r="P66" i="66"/>
  <c r="O66" i="66"/>
  <c r="N66" i="66"/>
  <c r="M66" i="66"/>
  <c r="L66" i="66"/>
  <c r="W64" i="66"/>
  <c r="V64" i="66"/>
  <c r="U64" i="66"/>
  <c r="T64" i="66"/>
  <c r="S64" i="66"/>
  <c r="R64" i="66"/>
  <c r="Q64" i="66"/>
  <c r="P64" i="66"/>
  <c r="O64" i="66"/>
  <c r="N64" i="66"/>
  <c r="M64" i="66"/>
  <c r="L64" i="66"/>
  <c r="W63" i="66"/>
  <c r="V63" i="66"/>
  <c r="U63" i="66"/>
  <c r="T63" i="66"/>
  <c r="S63" i="66"/>
  <c r="R63" i="66"/>
  <c r="Q63" i="66"/>
  <c r="P63" i="66"/>
  <c r="O63" i="66"/>
  <c r="N63" i="66"/>
  <c r="M63" i="66"/>
  <c r="L63" i="66"/>
  <c r="W62" i="66"/>
  <c r="V62" i="66"/>
  <c r="U62" i="66"/>
  <c r="T62" i="66"/>
  <c r="S62" i="66"/>
  <c r="R62" i="66"/>
  <c r="Q62" i="66"/>
  <c r="P62" i="66"/>
  <c r="O62" i="66"/>
  <c r="N62" i="66"/>
  <c r="M62" i="66"/>
  <c r="L62" i="66"/>
  <c r="W61" i="66"/>
  <c r="V61" i="66"/>
  <c r="U61" i="66"/>
  <c r="T61" i="66"/>
  <c r="S61" i="66"/>
  <c r="R61" i="66"/>
  <c r="Q61" i="66"/>
  <c r="P61" i="66"/>
  <c r="O61" i="66"/>
  <c r="N61" i="66"/>
  <c r="M61" i="66"/>
  <c r="L61" i="66"/>
  <c r="W60" i="66"/>
  <c r="V60" i="66"/>
  <c r="U60" i="66"/>
  <c r="T60" i="66"/>
  <c r="S60" i="66"/>
  <c r="R60" i="66"/>
  <c r="Q60" i="66"/>
  <c r="P60" i="66"/>
  <c r="O60" i="66"/>
  <c r="N60" i="66"/>
  <c r="M60" i="66"/>
  <c r="L60" i="66"/>
  <c r="W57" i="66"/>
  <c r="V57" i="66"/>
  <c r="U57" i="66"/>
  <c r="S57" i="66"/>
  <c r="R57" i="66"/>
  <c r="Q57" i="66"/>
  <c r="P57" i="66"/>
  <c r="O57" i="66"/>
  <c r="N57" i="66"/>
  <c r="M57" i="66"/>
  <c r="L57" i="66"/>
  <c r="W56" i="66"/>
  <c r="V56" i="66"/>
  <c r="U56" i="66"/>
  <c r="S56" i="66"/>
  <c r="R56" i="66"/>
  <c r="Q56" i="66"/>
  <c r="P56" i="66"/>
  <c r="O56" i="66"/>
  <c r="N56" i="66"/>
  <c r="M56" i="66"/>
  <c r="L56" i="66"/>
  <c r="W55" i="66"/>
  <c r="V55" i="66"/>
  <c r="U55" i="66"/>
  <c r="S55" i="66"/>
  <c r="R55" i="66"/>
  <c r="Q55" i="66"/>
  <c r="P55" i="66"/>
  <c r="O55" i="66"/>
  <c r="N55" i="66"/>
  <c r="M55" i="66"/>
  <c r="L55" i="66"/>
  <c r="W47" i="66"/>
  <c r="V47" i="66"/>
  <c r="U47" i="66"/>
  <c r="S47" i="66"/>
  <c r="R47" i="66"/>
  <c r="Q47" i="66"/>
  <c r="P47" i="66"/>
  <c r="O47" i="66"/>
  <c r="N47" i="66"/>
  <c r="M47" i="66"/>
  <c r="L47" i="66"/>
  <c r="W46" i="66"/>
  <c r="V46" i="66"/>
  <c r="U46" i="66"/>
  <c r="S46" i="66"/>
  <c r="R46" i="66"/>
  <c r="Q46" i="66"/>
  <c r="P46" i="66"/>
  <c r="O46" i="66"/>
  <c r="N46" i="66"/>
  <c r="M46" i="66"/>
  <c r="L46" i="66"/>
  <c r="W42" i="66"/>
  <c r="V42" i="66"/>
  <c r="U42" i="66"/>
  <c r="S42" i="66"/>
  <c r="R42" i="66"/>
  <c r="Q42" i="66"/>
  <c r="P42" i="66"/>
  <c r="O42" i="66"/>
  <c r="N42" i="66"/>
  <c r="M42" i="66"/>
  <c r="L42" i="66"/>
  <c r="W36" i="66"/>
  <c r="V36" i="66"/>
  <c r="U36" i="66"/>
  <c r="T36" i="66"/>
  <c r="S36" i="66"/>
  <c r="R36" i="66"/>
  <c r="Q36" i="66"/>
  <c r="P36" i="66"/>
  <c r="O36" i="66"/>
  <c r="N36" i="66"/>
  <c r="M36" i="66"/>
  <c r="L36" i="66"/>
  <c r="V31" i="66"/>
  <c r="U31" i="66"/>
  <c r="S31" i="66"/>
  <c r="R31" i="66"/>
  <c r="Q31" i="66"/>
  <c r="P31" i="66"/>
  <c r="O31" i="66"/>
  <c r="N31" i="66"/>
  <c r="M31" i="66"/>
  <c r="L31" i="66"/>
  <c r="W30" i="66"/>
  <c r="V30" i="66"/>
  <c r="U30" i="66"/>
  <c r="S30" i="66"/>
  <c r="R30" i="66"/>
  <c r="Q30" i="66"/>
  <c r="P30" i="66"/>
  <c r="O30" i="66"/>
  <c r="N30" i="66"/>
  <c r="M30" i="66"/>
  <c r="L30" i="66"/>
  <c r="W29" i="66"/>
  <c r="V29" i="66"/>
  <c r="U29" i="66"/>
  <c r="S29" i="66"/>
  <c r="R29" i="66"/>
  <c r="Q29" i="66"/>
  <c r="P29" i="66"/>
  <c r="O29" i="66"/>
  <c r="N29" i="66"/>
  <c r="M29" i="66"/>
  <c r="L29" i="66"/>
  <c r="V28" i="66"/>
  <c r="U28" i="66"/>
  <c r="S28" i="66"/>
  <c r="R28" i="66"/>
  <c r="Q28" i="66"/>
  <c r="P28" i="66"/>
  <c r="O28" i="66"/>
  <c r="N28" i="66"/>
  <c r="M28" i="66"/>
  <c r="L28" i="66"/>
  <c r="W27" i="66"/>
  <c r="V27" i="66"/>
  <c r="U27" i="66"/>
  <c r="S27" i="66"/>
  <c r="R27" i="66"/>
  <c r="Q27" i="66"/>
  <c r="P27" i="66"/>
  <c r="O27" i="66"/>
  <c r="N27" i="66"/>
  <c r="M27" i="66"/>
  <c r="L27" i="66"/>
  <c r="W26" i="66"/>
  <c r="V26" i="66"/>
  <c r="U26" i="66"/>
  <c r="S26" i="66"/>
  <c r="R26" i="66"/>
  <c r="Q26" i="66"/>
  <c r="P26" i="66"/>
  <c r="O26" i="66"/>
  <c r="N26" i="66"/>
  <c r="M26" i="66"/>
  <c r="L26" i="66"/>
  <c r="W23" i="66"/>
  <c r="V23" i="66"/>
  <c r="U23" i="66"/>
  <c r="T23" i="66"/>
  <c r="S23" i="66"/>
  <c r="R23" i="66"/>
  <c r="Q23" i="66"/>
  <c r="P23" i="66"/>
  <c r="O23" i="66"/>
  <c r="N23" i="66"/>
  <c r="M23" i="66"/>
  <c r="L23" i="66"/>
  <c r="W22" i="66"/>
  <c r="V22" i="66"/>
  <c r="U22" i="66"/>
  <c r="S22" i="66"/>
  <c r="R22" i="66"/>
  <c r="Q22" i="66"/>
  <c r="P22" i="66"/>
  <c r="O22" i="66"/>
  <c r="N22" i="66"/>
  <c r="M22" i="66"/>
  <c r="L22" i="66"/>
  <c r="U21" i="66"/>
  <c r="S21" i="66"/>
  <c r="R21" i="66"/>
  <c r="Q21" i="66"/>
  <c r="P21" i="66"/>
  <c r="O21" i="66"/>
  <c r="N21" i="66"/>
  <c r="L21" i="66"/>
  <c r="W19" i="66"/>
  <c r="V19" i="66"/>
  <c r="U19" i="66"/>
  <c r="S19" i="66"/>
  <c r="R19" i="66"/>
  <c r="Q19" i="66"/>
  <c r="P19" i="66"/>
  <c r="O19" i="66"/>
  <c r="N19" i="66"/>
  <c r="M19" i="66"/>
  <c r="L19" i="66"/>
  <c r="W18" i="66"/>
  <c r="V18" i="66"/>
  <c r="U18" i="66"/>
  <c r="S18" i="66"/>
  <c r="R18" i="66"/>
  <c r="Q18" i="66"/>
  <c r="P18" i="66"/>
  <c r="O18" i="66"/>
  <c r="N18" i="66"/>
  <c r="M18" i="66"/>
  <c r="L18" i="66"/>
  <c r="W17" i="66"/>
  <c r="V17" i="66"/>
  <c r="U17" i="66"/>
  <c r="S17" i="66"/>
  <c r="R17" i="66"/>
  <c r="Q17" i="66"/>
  <c r="P17" i="66"/>
  <c r="O17" i="66"/>
  <c r="N17" i="66"/>
  <c r="M17" i="66"/>
  <c r="L17" i="66"/>
  <c r="W16" i="66"/>
  <c r="V16" i="66"/>
  <c r="U16" i="66"/>
  <c r="S16" i="66"/>
  <c r="R16" i="66"/>
  <c r="Q16" i="66"/>
  <c r="P16" i="66"/>
  <c r="O16" i="66"/>
  <c r="N16" i="66"/>
  <c r="M16" i="66"/>
  <c r="L16" i="66"/>
  <c r="W15" i="66"/>
  <c r="V15" i="66"/>
  <c r="U15" i="66"/>
  <c r="S15" i="66"/>
  <c r="R15" i="66"/>
  <c r="Q15" i="66"/>
  <c r="P15" i="66"/>
  <c r="O15" i="66"/>
  <c r="N15" i="66"/>
  <c r="M15" i="66"/>
  <c r="L15" i="66"/>
  <c r="W14" i="66"/>
  <c r="V14" i="66"/>
  <c r="U14" i="66"/>
  <c r="S14" i="66"/>
  <c r="R14" i="66"/>
  <c r="Q14" i="66"/>
  <c r="P14" i="66"/>
  <c r="O14" i="66"/>
  <c r="N14" i="66"/>
  <c r="M14" i="66"/>
  <c r="L14" i="66"/>
  <c r="W13" i="66"/>
  <c r="V13" i="66"/>
  <c r="U13" i="66"/>
  <c r="S13" i="66"/>
  <c r="R13" i="66"/>
  <c r="Q13" i="66"/>
  <c r="P13" i="66"/>
  <c r="O13" i="66"/>
  <c r="N13" i="66"/>
  <c r="M13" i="66"/>
  <c r="L13" i="66"/>
  <c r="W12" i="66"/>
  <c r="V12" i="66"/>
  <c r="U12" i="66"/>
  <c r="S12" i="66"/>
  <c r="R12" i="66"/>
  <c r="Q12" i="66"/>
  <c r="P12" i="66"/>
  <c r="O12" i="66"/>
  <c r="N12" i="66"/>
  <c r="M12" i="66"/>
  <c r="L12" i="66"/>
  <c r="W11" i="66"/>
  <c r="V11" i="66"/>
  <c r="U11" i="66"/>
  <c r="S11" i="66"/>
  <c r="R11" i="66"/>
  <c r="Q11" i="66"/>
  <c r="P11" i="66"/>
  <c r="O11" i="66"/>
  <c r="N11" i="66"/>
  <c r="M11" i="66"/>
  <c r="L11" i="66"/>
  <c r="W10" i="66"/>
  <c r="V10" i="66"/>
  <c r="U10" i="66"/>
  <c r="S10" i="66"/>
  <c r="R10" i="66"/>
  <c r="Q10" i="66"/>
  <c r="P10" i="66"/>
  <c r="O10" i="66"/>
  <c r="N10" i="66"/>
  <c r="M10" i="66"/>
  <c r="L10" i="66"/>
  <c r="W9" i="66"/>
  <c r="V9" i="66"/>
  <c r="U9" i="66"/>
  <c r="S9" i="66"/>
  <c r="R9" i="66"/>
  <c r="Q9" i="66"/>
  <c r="P9" i="66"/>
  <c r="O9" i="66"/>
  <c r="N9" i="66"/>
  <c r="M9" i="66"/>
  <c r="L9" i="66"/>
  <c r="W8" i="66"/>
  <c r="V8" i="66"/>
  <c r="U8" i="66"/>
  <c r="S8" i="66"/>
  <c r="R8" i="66"/>
  <c r="Q8" i="66"/>
  <c r="P8" i="66"/>
  <c r="O8" i="66"/>
  <c r="N8" i="66"/>
  <c r="M8" i="66"/>
  <c r="L8" i="66"/>
  <c r="I245" i="66"/>
  <c r="H245" i="66"/>
  <c r="G245" i="66"/>
  <c r="I243" i="66"/>
  <c r="H243" i="66"/>
  <c r="G243" i="66"/>
  <c r="I242" i="66"/>
  <c r="H242" i="66"/>
  <c r="G242" i="66"/>
  <c r="I241" i="66"/>
  <c r="H241" i="66"/>
  <c r="G241" i="66"/>
  <c r="I240" i="66"/>
  <c r="H240" i="66"/>
  <c r="G240" i="66"/>
  <c r="I239" i="66"/>
  <c r="H239" i="66"/>
  <c r="G239" i="66"/>
  <c r="I237" i="66"/>
  <c r="H237" i="66"/>
  <c r="G237" i="66"/>
  <c r="I236" i="66"/>
  <c r="H236" i="66"/>
  <c r="G236" i="66"/>
  <c r="I234" i="66"/>
  <c r="G234" i="66"/>
  <c r="I233" i="66"/>
  <c r="H233" i="66"/>
  <c r="G233" i="66"/>
  <c r="I232" i="66"/>
  <c r="H232" i="66"/>
  <c r="G232" i="66"/>
  <c r="I231" i="66"/>
  <c r="H231" i="66"/>
  <c r="G231" i="66"/>
  <c r="I230" i="66"/>
  <c r="H230" i="66"/>
  <c r="G230" i="66"/>
  <c r="I228" i="66"/>
  <c r="H228" i="66"/>
  <c r="G228" i="66"/>
  <c r="I227" i="66"/>
  <c r="H227" i="66"/>
  <c r="G227" i="66"/>
  <c r="I226" i="66"/>
  <c r="H226" i="66"/>
  <c r="G226" i="66"/>
  <c r="I222" i="66"/>
  <c r="H222" i="66"/>
  <c r="G222" i="66"/>
  <c r="I221" i="66"/>
  <c r="H221" i="66"/>
  <c r="G221" i="66"/>
  <c r="I220" i="66"/>
  <c r="H220" i="66"/>
  <c r="G220" i="66"/>
  <c r="I219" i="66"/>
  <c r="H219" i="66"/>
  <c r="G219" i="66"/>
  <c r="I218" i="66"/>
  <c r="H218" i="66"/>
  <c r="G218" i="66"/>
  <c r="I217" i="66"/>
  <c r="H217" i="66"/>
  <c r="G217" i="66"/>
  <c r="I216" i="66"/>
  <c r="H216" i="66"/>
  <c r="G216" i="66"/>
  <c r="I215" i="66"/>
  <c r="H215" i="66"/>
  <c r="G215" i="66"/>
  <c r="I214" i="66"/>
  <c r="H214" i="66"/>
  <c r="G214" i="66"/>
  <c r="I213" i="66"/>
  <c r="H213" i="66"/>
  <c r="G213" i="66"/>
  <c r="I211" i="66"/>
  <c r="H211" i="66"/>
  <c r="G211" i="66"/>
  <c r="I210" i="66"/>
  <c r="H210" i="66"/>
  <c r="G210" i="66"/>
  <c r="I209" i="66"/>
  <c r="H209" i="66"/>
  <c r="G209" i="66"/>
  <c r="I208" i="66"/>
  <c r="H208" i="66"/>
  <c r="G208" i="66"/>
  <c r="I207" i="66"/>
  <c r="H207" i="66"/>
  <c r="G207" i="66"/>
  <c r="I206" i="66"/>
  <c r="H206" i="66"/>
  <c r="G206" i="66"/>
  <c r="I205" i="66"/>
  <c r="H205" i="66"/>
  <c r="G205" i="66"/>
  <c r="I204" i="66"/>
  <c r="H204" i="66"/>
  <c r="G204" i="66"/>
  <c r="I203" i="66"/>
  <c r="H203" i="66"/>
  <c r="G203" i="66"/>
  <c r="I202" i="66"/>
  <c r="H202" i="66"/>
  <c r="G202" i="66"/>
  <c r="I201" i="66"/>
  <c r="H201" i="66"/>
  <c r="G201" i="66"/>
  <c r="I200" i="66"/>
  <c r="H200" i="66"/>
  <c r="G200" i="66"/>
  <c r="I199" i="66"/>
  <c r="H199" i="66"/>
  <c r="G199" i="66"/>
  <c r="I197" i="66"/>
  <c r="H197" i="66"/>
  <c r="G197" i="66"/>
  <c r="I196" i="66"/>
  <c r="H196" i="66"/>
  <c r="G196" i="66"/>
  <c r="I194" i="66"/>
  <c r="H194" i="66"/>
  <c r="G194" i="66"/>
  <c r="I193" i="66"/>
  <c r="H193" i="66"/>
  <c r="G193" i="66"/>
  <c r="I192" i="66"/>
  <c r="H192" i="66"/>
  <c r="G192" i="66"/>
  <c r="I191" i="66"/>
  <c r="H191" i="66"/>
  <c r="G191" i="66"/>
  <c r="I190" i="66"/>
  <c r="H190" i="66"/>
  <c r="G190" i="66"/>
  <c r="I189" i="66"/>
  <c r="H189" i="66"/>
  <c r="G189" i="66"/>
  <c r="I188" i="66"/>
  <c r="H188" i="66"/>
  <c r="G188" i="66"/>
  <c r="I187" i="66"/>
  <c r="H187" i="66"/>
  <c r="G187" i="66"/>
  <c r="I186" i="66"/>
  <c r="H186" i="66"/>
  <c r="G186" i="66"/>
  <c r="I185" i="66"/>
  <c r="H185" i="66"/>
  <c r="G185" i="66"/>
  <c r="I183" i="66"/>
  <c r="H183" i="66"/>
  <c r="G183" i="66"/>
  <c r="I182" i="66"/>
  <c r="H182" i="66"/>
  <c r="G182" i="66"/>
  <c r="I181" i="66"/>
  <c r="H181" i="66"/>
  <c r="G181" i="66"/>
  <c r="I180" i="66"/>
  <c r="H180" i="66"/>
  <c r="G180" i="66"/>
  <c r="I179" i="66"/>
  <c r="H179" i="66"/>
  <c r="G179" i="66"/>
  <c r="I178" i="66"/>
  <c r="H178" i="66"/>
  <c r="G178" i="66"/>
  <c r="I177" i="66"/>
  <c r="H177" i="66"/>
  <c r="G177" i="66"/>
  <c r="I176" i="66"/>
  <c r="H176" i="66"/>
  <c r="G176" i="66"/>
  <c r="I175" i="66"/>
  <c r="H175" i="66"/>
  <c r="G175" i="66"/>
  <c r="I174" i="66"/>
  <c r="H174" i="66"/>
  <c r="G174" i="66"/>
  <c r="I172" i="66"/>
  <c r="H172" i="66"/>
  <c r="G172" i="66"/>
  <c r="I171" i="66"/>
  <c r="H171" i="66"/>
  <c r="G171" i="66"/>
  <c r="I170" i="66"/>
  <c r="H170" i="66"/>
  <c r="G170" i="66"/>
  <c r="I169" i="66"/>
  <c r="H169" i="66"/>
  <c r="G169" i="66"/>
  <c r="I168" i="66"/>
  <c r="H168" i="66"/>
  <c r="G168" i="66"/>
  <c r="I167" i="66"/>
  <c r="H167" i="66"/>
  <c r="G167" i="66"/>
  <c r="I166" i="66"/>
  <c r="H166" i="66"/>
  <c r="G166" i="66"/>
  <c r="I165" i="66"/>
  <c r="H165" i="66"/>
  <c r="G165" i="66"/>
  <c r="I164" i="66"/>
  <c r="H164" i="66"/>
  <c r="G164" i="66"/>
  <c r="I163" i="66"/>
  <c r="H163" i="66"/>
  <c r="G163" i="66"/>
  <c r="I161" i="66"/>
  <c r="H161" i="66"/>
  <c r="G161" i="66"/>
  <c r="I159" i="66"/>
  <c r="G159" i="66"/>
  <c r="I158" i="66"/>
  <c r="G158" i="66"/>
  <c r="I157" i="66"/>
  <c r="G157" i="66"/>
  <c r="I156" i="66"/>
  <c r="G156" i="66"/>
  <c r="G153" i="66"/>
  <c r="G152" i="66"/>
  <c r="I150" i="66"/>
  <c r="G150" i="66"/>
  <c r="I149" i="66"/>
  <c r="H149" i="66"/>
  <c r="G149" i="66"/>
  <c r="I146" i="66"/>
  <c r="H146" i="66"/>
  <c r="G146" i="66"/>
  <c r="I143" i="66"/>
  <c r="G143" i="66"/>
  <c r="I142" i="66"/>
  <c r="G142" i="66"/>
  <c r="I141" i="66"/>
  <c r="G141" i="66"/>
  <c r="I140" i="66"/>
  <c r="G140" i="66"/>
  <c r="I139" i="66"/>
  <c r="G139" i="66"/>
  <c r="I138" i="66"/>
  <c r="G138" i="66"/>
  <c r="I137" i="66"/>
  <c r="G137" i="66"/>
  <c r="I135" i="66"/>
  <c r="G135" i="66"/>
  <c r="I134" i="66"/>
  <c r="G134" i="66"/>
  <c r="I132" i="66"/>
  <c r="G132" i="66"/>
  <c r="I131" i="66"/>
  <c r="G131" i="66"/>
  <c r="I130" i="66"/>
  <c r="G130" i="66"/>
  <c r="I129" i="66"/>
  <c r="G129" i="66"/>
  <c r="I128" i="66"/>
  <c r="G128" i="66"/>
  <c r="I127" i="66"/>
  <c r="G127" i="66"/>
  <c r="I126" i="66"/>
  <c r="G126" i="66"/>
  <c r="I125" i="66"/>
  <c r="G125" i="66"/>
  <c r="I124" i="66"/>
  <c r="G124" i="66"/>
  <c r="I123" i="66"/>
  <c r="G123" i="66"/>
  <c r="I122" i="66"/>
  <c r="G122" i="66"/>
  <c r="I121" i="66"/>
  <c r="G121" i="66"/>
  <c r="I120" i="66"/>
  <c r="G120" i="66"/>
  <c r="I119" i="66"/>
  <c r="G119" i="66"/>
  <c r="I117" i="66"/>
  <c r="G117" i="66"/>
  <c r="I116" i="66"/>
  <c r="G116" i="66"/>
  <c r="I114" i="66"/>
  <c r="G114" i="66"/>
  <c r="I113" i="66"/>
  <c r="G113" i="66"/>
  <c r="I111" i="66"/>
  <c r="G111" i="66"/>
  <c r="I110" i="66"/>
  <c r="H110" i="66"/>
  <c r="G110" i="66"/>
  <c r="I109" i="66"/>
  <c r="H109" i="66"/>
  <c r="G109" i="66"/>
  <c r="I108" i="66"/>
  <c r="H108" i="66"/>
  <c r="G108" i="66"/>
  <c r="I107" i="66"/>
  <c r="H107" i="66"/>
  <c r="G107" i="66"/>
  <c r="I106" i="66"/>
  <c r="H106" i="66"/>
  <c r="G106" i="66"/>
  <c r="I105" i="66"/>
  <c r="H105" i="66"/>
  <c r="G105" i="66"/>
  <c r="I103" i="66"/>
  <c r="H103" i="66"/>
  <c r="G103" i="66"/>
  <c r="I102" i="66"/>
  <c r="H102" i="66"/>
  <c r="G102" i="66"/>
  <c r="I101" i="66"/>
  <c r="H101" i="66"/>
  <c r="G101" i="66"/>
  <c r="I100" i="66"/>
  <c r="H100" i="66"/>
  <c r="G100" i="66"/>
  <c r="I99" i="66"/>
  <c r="H99" i="66"/>
  <c r="G99" i="66"/>
  <c r="I98" i="66"/>
  <c r="H98" i="66"/>
  <c r="G98" i="66"/>
  <c r="I97" i="66"/>
  <c r="H97" i="66"/>
  <c r="G97" i="66"/>
  <c r="I96" i="66"/>
  <c r="H96" i="66"/>
  <c r="G96" i="66"/>
  <c r="I95" i="66"/>
  <c r="H95" i="66"/>
  <c r="G95" i="66"/>
  <c r="I94" i="66"/>
  <c r="H94" i="66"/>
  <c r="G94" i="66"/>
  <c r="I92" i="66"/>
  <c r="H92" i="66"/>
  <c r="G92" i="66"/>
  <c r="I91" i="66"/>
  <c r="H91" i="66"/>
  <c r="G91" i="66"/>
  <c r="I90" i="66"/>
  <c r="H90" i="66"/>
  <c r="G90" i="66"/>
  <c r="I88" i="66"/>
  <c r="H88" i="66"/>
  <c r="G88" i="66"/>
  <c r="I87" i="66"/>
  <c r="H87" i="66"/>
  <c r="G87" i="66"/>
  <c r="I86" i="66"/>
  <c r="H86" i="66"/>
  <c r="G86" i="66"/>
  <c r="I85" i="66"/>
  <c r="H85" i="66"/>
  <c r="G85" i="66"/>
  <c r="I84" i="66"/>
  <c r="H84" i="66"/>
  <c r="G84" i="66"/>
  <c r="I83" i="66"/>
  <c r="H83" i="66"/>
  <c r="G83" i="66"/>
  <c r="I81" i="66"/>
  <c r="H81" i="66"/>
  <c r="G81" i="66"/>
  <c r="I80" i="66"/>
  <c r="G80" i="66"/>
  <c r="I79" i="66"/>
  <c r="H79" i="66"/>
  <c r="G79" i="66"/>
  <c r="I77" i="66"/>
  <c r="H77" i="66"/>
  <c r="G77" i="66"/>
  <c r="I76" i="66"/>
  <c r="H76" i="66"/>
  <c r="G76" i="66"/>
  <c r="I73" i="66"/>
  <c r="G73" i="66"/>
  <c r="I72" i="66"/>
  <c r="G72" i="66"/>
  <c r="I71" i="66"/>
  <c r="H71" i="66"/>
  <c r="G71" i="66"/>
  <c r="I70" i="66"/>
  <c r="H70" i="66"/>
  <c r="G70" i="66"/>
  <c r="I68" i="66"/>
  <c r="H68" i="66"/>
  <c r="G68" i="66"/>
  <c r="I67" i="66"/>
  <c r="G67" i="66"/>
  <c r="I66" i="66"/>
  <c r="H66" i="66"/>
  <c r="G66" i="66"/>
  <c r="I64" i="66"/>
  <c r="H64" i="66"/>
  <c r="G64" i="66"/>
  <c r="I63" i="66"/>
  <c r="H63" i="66"/>
  <c r="G63" i="66"/>
  <c r="I62" i="66"/>
  <c r="H62" i="66"/>
  <c r="G62" i="66"/>
  <c r="I61" i="66"/>
  <c r="H61" i="66"/>
  <c r="G61" i="66"/>
  <c r="I60" i="66"/>
  <c r="H60" i="66"/>
  <c r="G60" i="66"/>
  <c r="I57" i="66"/>
  <c r="G57" i="66"/>
  <c r="I56" i="66"/>
  <c r="G56" i="66"/>
  <c r="I55" i="66"/>
  <c r="G55" i="66"/>
  <c r="I47" i="66"/>
  <c r="G47" i="66"/>
  <c r="I46" i="66"/>
  <c r="G46" i="66"/>
  <c r="I42" i="66"/>
  <c r="G42" i="66"/>
  <c r="I36" i="66"/>
  <c r="H36" i="66"/>
  <c r="G36" i="66"/>
  <c r="I31" i="66"/>
  <c r="G31" i="66"/>
  <c r="I30" i="66"/>
  <c r="G30" i="66"/>
  <c r="I29" i="66"/>
  <c r="G29" i="66"/>
  <c r="I28" i="66"/>
  <c r="G28" i="66"/>
  <c r="I27" i="66"/>
  <c r="G27" i="66"/>
  <c r="I26" i="66"/>
  <c r="G26" i="66"/>
  <c r="I23" i="66"/>
  <c r="H23" i="66"/>
  <c r="G23" i="66"/>
  <c r="I22" i="66"/>
  <c r="G22" i="66"/>
  <c r="I21" i="66"/>
  <c r="G21" i="66"/>
  <c r="I19" i="66"/>
  <c r="G19" i="66"/>
  <c r="I18" i="66"/>
  <c r="G18" i="66"/>
  <c r="I17" i="66"/>
  <c r="G17" i="66"/>
  <c r="I16" i="66"/>
  <c r="G16" i="66"/>
  <c r="I15" i="66"/>
  <c r="G15" i="66"/>
  <c r="I14" i="66"/>
  <c r="G14" i="66"/>
  <c r="I13" i="66"/>
  <c r="G13" i="66"/>
  <c r="I12" i="66"/>
  <c r="G12" i="66"/>
  <c r="I11" i="66"/>
  <c r="G11" i="66"/>
  <c r="I10" i="66"/>
  <c r="G10" i="66"/>
  <c r="I9" i="66"/>
  <c r="G9" i="66"/>
  <c r="I8" i="66"/>
  <c r="G8" i="66"/>
  <c r="F245" i="66"/>
  <c r="F243" i="66"/>
  <c r="F242" i="66"/>
  <c r="F241" i="66"/>
  <c r="F240" i="66"/>
  <c r="F239" i="66"/>
  <c r="F237" i="66"/>
  <c r="F236" i="66"/>
  <c r="F234" i="66"/>
  <c r="F233" i="66"/>
  <c r="F232" i="66"/>
  <c r="F231" i="66"/>
  <c r="F230" i="66"/>
  <c r="F228" i="66"/>
  <c r="F227" i="66"/>
  <c r="F226" i="66"/>
  <c r="F222" i="66"/>
  <c r="F221" i="66"/>
  <c r="F220" i="66"/>
  <c r="F219" i="66"/>
  <c r="F218" i="66"/>
  <c r="F217" i="66"/>
  <c r="F216" i="66"/>
  <c r="F215" i="66"/>
  <c r="F214" i="66"/>
  <c r="F213" i="66"/>
  <c r="F211" i="66"/>
  <c r="F210" i="66"/>
  <c r="F209" i="66"/>
  <c r="F208" i="66"/>
  <c r="F207" i="66"/>
  <c r="F206" i="66"/>
  <c r="F205" i="66"/>
  <c r="F204" i="66"/>
  <c r="F203" i="66"/>
  <c r="F202" i="66"/>
  <c r="F201" i="66"/>
  <c r="F200" i="66"/>
  <c r="F199" i="66"/>
  <c r="F197" i="66"/>
  <c r="F196" i="66"/>
  <c r="F194" i="66"/>
  <c r="F193" i="66"/>
  <c r="F192" i="66"/>
  <c r="F191" i="66"/>
  <c r="F190" i="66"/>
  <c r="F189" i="66"/>
  <c r="F188" i="66"/>
  <c r="F187" i="66"/>
  <c r="F186" i="66"/>
  <c r="F185" i="66"/>
  <c r="F183" i="66"/>
  <c r="F182" i="66"/>
  <c r="F181" i="66"/>
  <c r="F180" i="66"/>
  <c r="F179" i="66"/>
  <c r="F178" i="66"/>
  <c r="F177" i="66"/>
  <c r="F176" i="66"/>
  <c r="F175" i="66"/>
  <c r="F174" i="66"/>
  <c r="F172" i="66"/>
  <c r="F171" i="66"/>
  <c r="F170" i="66"/>
  <c r="F169" i="66"/>
  <c r="F168" i="66"/>
  <c r="F167" i="66"/>
  <c r="F166" i="66"/>
  <c r="F165" i="66"/>
  <c r="F164" i="66"/>
  <c r="F163" i="66"/>
  <c r="F161" i="66"/>
  <c r="F159" i="66"/>
  <c r="F158" i="66"/>
  <c r="F157" i="66"/>
  <c r="F156" i="66"/>
  <c r="F153" i="66"/>
  <c r="F152" i="66"/>
  <c r="F150" i="66"/>
  <c r="F149" i="66"/>
  <c r="F146" i="66"/>
  <c r="F143" i="66"/>
  <c r="F142" i="66"/>
  <c r="F141" i="66"/>
  <c r="F140" i="66"/>
  <c r="F139" i="66"/>
  <c r="F138" i="66"/>
  <c r="F137" i="66"/>
  <c r="F135" i="66"/>
  <c r="F134" i="66"/>
  <c r="F132" i="66"/>
  <c r="F131" i="66"/>
  <c r="F130" i="66"/>
  <c r="F129" i="66"/>
  <c r="F128" i="66"/>
  <c r="F127" i="66"/>
  <c r="F126" i="66"/>
  <c r="F125" i="66"/>
  <c r="F124" i="66"/>
  <c r="F123" i="66"/>
  <c r="F122" i="66"/>
  <c r="F121" i="66"/>
  <c r="F120" i="66"/>
  <c r="F119" i="66"/>
  <c r="F117" i="66"/>
  <c r="F116" i="66"/>
  <c r="F114" i="66"/>
  <c r="F113" i="66"/>
  <c r="F111" i="66"/>
  <c r="F110" i="66"/>
  <c r="F109" i="66"/>
  <c r="F108" i="66"/>
  <c r="F107" i="66"/>
  <c r="F106" i="66"/>
  <c r="F105" i="66"/>
  <c r="F103" i="66"/>
  <c r="F102" i="66"/>
  <c r="F101" i="66"/>
  <c r="F100" i="66"/>
  <c r="F99" i="66"/>
  <c r="F98" i="66"/>
  <c r="F97" i="66"/>
  <c r="F96" i="66"/>
  <c r="F95" i="66"/>
  <c r="F94" i="66"/>
  <c r="F92" i="66"/>
  <c r="F91" i="66"/>
  <c r="F90" i="66"/>
  <c r="F88" i="66"/>
  <c r="F87" i="66"/>
  <c r="F86" i="66"/>
  <c r="F85" i="66"/>
  <c r="F84" i="66"/>
  <c r="F83" i="66"/>
  <c r="F81" i="66"/>
  <c r="F80" i="66"/>
  <c r="F79" i="66"/>
  <c r="F77" i="66"/>
  <c r="F76" i="66"/>
  <c r="F73" i="66"/>
  <c r="F72" i="66"/>
  <c r="F71" i="66"/>
  <c r="F70" i="66"/>
  <c r="F68" i="66"/>
  <c r="F67" i="66"/>
  <c r="F66" i="66"/>
  <c r="F64" i="66"/>
  <c r="F63" i="66"/>
  <c r="F62" i="66"/>
  <c r="F61" i="66"/>
  <c r="F60" i="66"/>
  <c r="F57" i="66"/>
  <c r="F56" i="66"/>
  <c r="F55" i="66"/>
  <c r="F47" i="66"/>
  <c r="F46" i="66"/>
  <c r="F42" i="66"/>
  <c r="F36" i="66"/>
  <c r="F31" i="66"/>
  <c r="F30" i="66"/>
  <c r="F29" i="66"/>
  <c r="F28" i="66"/>
  <c r="F27" i="66"/>
  <c r="F26" i="66"/>
  <c r="F23" i="66"/>
  <c r="F22" i="66"/>
  <c r="F21" i="66"/>
  <c r="F19" i="66"/>
  <c r="F18" i="66"/>
  <c r="F17" i="66"/>
  <c r="F16" i="66"/>
  <c r="F15" i="66"/>
  <c r="F14" i="66"/>
  <c r="F13" i="66"/>
  <c r="F12" i="66"/>
  <c r="F11" i="66"/>
  <c r="F10" i="66"/>
  <c r="F9" i="66"/>
  <c r="F8" i="66"/>
  <c r="H136" i="77"/>
  <c r="I140" i="77"/>
  <c r="J140" i="77" s="1"/>
  <c r="M140" i="77" s="1"/>
  <c r="H179" i="83"/>
  <c r="H178" i="83"/>
  <c r="H177" i="83"/>
  <c r="H176" i="83"/>
  <c r="Y64" i="83"/>
  <c r="Y25" i="83"/>
  <c r="Y58" i="76"/>
  <c r="Y57" i="76"/>
  <c r="I161" i="75"/>
  <c r="I158" i="75"/>
  <c r="Z80" i="82"/>
  <c r="W148" i="81"/>
  <c r="W147" i="81"/>
  <c r="W56" i="81"/>
  <c r="W55" i="81"/>
  <c r="W49" i="81"/>
  <c r="W48" i="81"/>
  <c r="W47" i="81"/>
  <c r="W46" i="81"/>
  <c r="W44" i="81"/>
  <c r="W35" i="81"/>
  <c r="T29" i="80"/>
  <c r="H29" i="80" s="1"/>
  <c r="W31" i="71"/>
  <c r="W31" i="66" s="1"/>
  <c r="W28" i="71"/>
  <c r="W28" i="66" s="1"/>
  <c r="W25" i="71"/>
  <c r="W21" i="71"/>
  <c r="W21" i="66" s="1"/>
  <c r="V21" i="71"/>
  <c r="V21" i="66" s="1"/>
  <c r="Z248" i="77"/>
  <c r="H248" i="77" s="1"/>
  <c r="Z247" i="77"/>
  <c r="H247" i="77" s="1"/>
  <c r="Z246" i="77"/>
  <c r="H246" i="77" s="1"/>
  <c r="Z245" i="77"/>
  <c r="H245" i="77" s="1"/>
  <c r="Z243" i="77"/>
  <c r="T234" i="66" s="1"/>
  <c r="Z145" i="77"/>
  <c r="I145" i="77" s="1"/>
  <c r="Z144" i="77"/>
  <c r="I144" i="77" s="1"/>
  <c r="Z143" i="77"/>
  <c r="I143" i="77" s="1"/>
  <c r="Z142" i="77"/>
  <c r="I142" i="77" s="1"/>
  <c r="Z141" i="77"/>
  <c r="I141" i="77" s="1"/>
  <c r="Z139" i="77"/>
  <c r="I139" i="77" s="1"/>
  <c r="Z138" i="77"/>
  <c r="I138" i="77" s="1"/>
  <c r="Z80" i="77"/>
  <c r="T80" i="66" s="1"/>
  <c r="Z73" i="77"/>
  <c r="Z72" i="77"/>
  <c r="Z67" i="77"/>
  <c r="T67" i="66" s="1"/>
  <c r="Z56" i="77"/>
  <c r="H56" i="77" s="1"/>
  <c r="Z257" i="77"/>
  <c r="Z251" i="77"/>
  <c r="Z238" i="77"/>
  <c r="Z234" i="77"/>
  <c r="Z221" i="77"/>
  <c r="Z207" i="77"/>
  <c r="Z204" i="77"/>
  <c r="Z193" i="77"/>
  <c r="Z182" i="77"/>
  <c r="Z171" i="77"/>
  <c r="Z164" i="77"/>
  <c r="Z156" i="77"/>
  <c r="Z154" i="77" s="1"/>
  <c r="Z119" i="77"/>
  <c r="Z116" i="77"/>
  <c r="Z93" i="77"/>
  <c r="Z82" i="77"/>
  <c r="Z78" i="77"/>
  <c r="Z75" i="77"/>
  <c r="Z65" i="77"/>
  <c r="Z50" i="77"/>
  <c r="Z45" i="77"/>
  <c r="Z40" i="77" s="1"/>
  <c r="Z37" i="77"/>
  <c r="Z33" i="77"/>
  <c r="Z24" i="77"/>
  <c r="Z20" i="77"/>
  <c r="Z6" i="77"/>
  <c r="H27" i="83"/>
  <c r="H27" i="66" s="1"/>
  <c r="V174" i="83"/>
  <c r="H174" i="83" s="1"/>
  <c r="V173" i="83"/>
  <c r="H173" i="83" s="1"/>
  <c r="V172" i="83"/>
  <c r="H172" i="83" s="1"/>
  <c r="V171" i="83"/>
  <c r="H171" i="83" s="1"/>
  <c r="V170" i="83"/>
  <c r="H170" i="83" s="1"/>
  <c r="V164" i="83"/>
  <c r="H164" i="83" s="1"/>
  <c r="V78" i="83"/>
  <c r="H78" i="83" s="1"/>
  <c r="V77" i="83"/>
  <c r="H77" i="83" s="1"/>
  <c r="V72" i="83"/>
  <c r="H72" i="83" s="1"/>
  <c r="V71" i="83"/>
  <c r="H71" i="83" s="1"/>
  <c r="V65" i="83"/>
  <c r="H65" i="83" s="1"/>
  <c r="V64" i="83"/>
  <c r="V63" i="83" s="1"/>
  <c r="V62" i="83"/>
  <c r="H62" i="83" s="1"/>
  <c r="V61" i="83"/>
  <c r="H61" i="83" s="1"/>
  <c r="V56" i="83"/>
  <c r="H56" i="83" s="1"/>
  <c r="V55" i="83"/>
  <c r="H55" i="83" s="1"/>
  <c r="V49" i="83"/>
  <c r="V48" i="83"/>
  <c r="H48" i="83" s="1"/>
  <c r="V46" i="83"/>
  <c r="H46" i="83" s="1"/>
  <c r="V45" i="83"/>
  <c r="H45" i="83" s="1"/>
  <c r="V41" i="83"/>
  <c r="H41" i="83" s="1"/>
  <c r="V40" i="83"/>
  <c r="H40" i="83" s="1"/>
  <c r="V39" i="83"/>
  <c r="H39" i="83" s="1"/>
  <c r="V38" i="83"/>
  <c r="H38" i="83" s="1"/>
  <c r="V36" i="83"/>
  <c r="H36" i="83" s="1"/>
  <c r="V35" i="83"/>
  <c r="H35" i="83" s="1"/>
  <c r="V31" i="83"/>
  <c r="H31" i="83" s="1"/>
  <c r="V30" i="83"/>
  <c r="H30" i="83" s="1"/>
  <c r="H30" i="66" s="1"/>
  <c r="V29" i="83"/>
  <c r="H29" i="83" s="1"/>
  <c r="V28" i="83"/>
  <c r="H28" i="83" s="1"/>
  <c r="V27" i="83"/>
  <c r="V26" i="83"/>
  <c r="H26" i="83" s="1"/>
  <c r="H26" i="66" s="1"/>
  <c r="V25" i="83"/>
  <c r="V22" i="83"/>
  <c r="H22" i="83" s="1"/>
  <c r="V19" i="83"/>
  <c r="T19" i="66" s="1"/>
  <c r="V18" i="83"/>
  <c r="T18" i="66" s="1"/>
  <c r="V17" i="83"/>
  <c r="T17" i="66" s="1"/>
  <c r="V16" i="83"/>
  <c r="T16" i="66" s="1"/>
  <c r="V15" i="83"/>
  <c r="H15" i="83" s="1"/>
  <c r="V14" i="83"/>
  <c r="H14" i="83" s="1"/>
  <c r="V7" i="83"/>
  <c r="H7" i="83" s="1"/>
  <c r="V264" i="83"/>
  <c r="V258" i="83"/>
  <c r="V249" i="83"/>
  <c r="V244" i="83" s="1"/>
  <c r="V243" i="83" s="1"/>
  <c r="V245" i="83"/>
  <c r="V232" i="83"/>
  <c r="V218" i="83"/>
  <c r="V215" i="83"/>
  <c r="V204" i="83"/>
  <c r="V193" i="83"/>
  <c r="V182" i="83"/>
  <c r="V175" i="83"/>
  <c r="V167" i="83"/>
  <c r="V153" i="83"/>
  <c r="V138" i="83"/>
  <c r="V135" i="83"/>
  <c r="V124" i="83"/>
  <c r="V113" i="83"/>
  <c r="V102" i="83"/>
  <c r="V98" i="83"/>
  <c r="V95" i="83"/>
  <c r="V89" i="83"/>
  <c r="V85" i="83"/>
  <c r="V79" i="83" s="1"/>
  <c r="V66" i="83"/>
  <c r="V60" i="83"/>
  <c r="V34" i="83"/>
  <c r="V20" i="83"/>
  <c r="V206" i="76"/>
  <c r="I206" i="76" s="1"/>
  <c r="V205" i="76"/>
  <c r="I205" i="76" s="1"/>
  <c r="V201" i="76"/>
  <c r="I201" i="76" s="1"/>
  <c r="V200" i="76"/>
  <c r="I200" i="76" s="1"/>
  <c r="V192" i="76"/>
  <c r="H192" i="76" s="1"/>
  <c r="V106" i="76"/>
  <c r="H106" i="76" s="1"/>
  <c r="V105" i="76"/>
  <c r="V104" i="76"/>
  <c r="H104" i="76" s="1"/>
  <c r="V99" i="76"/>
  <c r="H99" i="76" s="1"/>
  <c r="V98" i="76"/>
  <c r="H98" i="76" s="1"/>
  <c r="V97" i="76"/>
  <c r="H97" i="76" s="1"/>
  <c r="V94" i="76"/>
  <c r="I94" i="76" s="1"/>
  <c r="V93" i="76"/>
  <c r="V91" i="76"/>
  <c r="V90" i="76"/>
  <c r="V89" i="76" s="1"/>
  <c r="V87" i="76"/>
  <c r="H87" i="76" s="1"/>
  <c r="V86" i="76"/>
  <c r="H86" i="76" s="1"/>
  <c r="V85" i="76"/>
  <c r="H85" i="76" s="1"/>
  <c r="V83" i="76"/>
  <c r="H83" i="76" s="1"/>
  <c r="V82" i="76"/>
  <c r="H82" i="76" s="1"/>
  <c r="V79" i="76"/>
  <c r="V78" i="76"/>
  <c r="H78" i="76" s="1"/>
  <c r="V71" i="76"/>
  <c r="H71" i="76" s="1"/>
  <c r="V70" i="76"/>
  <c r="H70" i="76" s="1"/>
  <c r="V69" i="76"/>
  <c r="H69" i="76" s="1"/>
  <c r="V67" i="76"/>
  <c r="H67" i="76" s="1"/>
  <c r="V66" i="76"/>
  <c r="H66" i="76" s="1"/>
  <c r="V63" i="76"/>
  <c r="H63" i="76" s="1"/>
  <c r="V62" i="76"/>
  <c r="H62" i="76" s="1"/>
  <c r="V61" i="76"/>
  <c r="H61" i="76" s="1"/>
  <c r="V59" i="76"/>
  <c r="H59" i="76" s="1"/>
  <c r="V58" i="76"/>
  <c r="V57" i="76"/>
  <c r="V55" i="76"/>
  <c r="H55" i="76" s="1"/>
  <c r="V54" i="76"/>
  <c r="H54" i="76" s="1"/>
  <c r="V53" i="76"/>
  <c r="H53" i="76" s="1"/>
  <c r="V49" i="76"/>
  <c r="H49" i="76" s="1"/>
  <c r="V48" i="76"/>
  <c r="H48" i="76" s="1"/>
  <c r="V46" i="76"/>
  <c r="H46" i="76" s="1"/>
  <c r="V45" i="76"/>
  <c r="H45" i="76" s="1"/>
  <c r="V41" i="76"/>
  <c r="H41" i="76" s="1"/>
  <c r="V40" i="76"/>
  <c r="H40" i="76" s="1"/>
  <c r="V38" i="76"/>
  <c r="H38" i="76" s="1"/>
  <c r="V29" i="76"/>
  <c r="H29" i="76" s="1"/>
  <c r="V28" i="76"/>
  <c r="V17" i="76"/>
  <c r="H17" i="76" s="1"/>
  <c r="V16" i="76"/>
  <c r="H16" i="76" s="1"/>
  <c r="V15" i="76"/>
  <c r="H15" i="76" s="1"/>
  <c r="V14" i="76"/>
  <c r="H14" i="76" s="1"/>
  <c r="V13" i="76"/>
  <c r="H13" i="76" s="1"/>
  <c r="V12" i="76"/>
  <c r="H12" i="76" s="1"/>
  <c r="V11" i="76"/>
  <c r="H11" i="76" s="1"/>
  <c r="V10" i="76"/>
  <c r="H10" i="76" s="1"/>
  <c r="V9" i="76"/>
  <c r="H9" i="76" s="1"/>
  <c r="V8" i="76"/>
  <c r="H8" i="76" s="1"/>
  <c r="V296" i="76"/>
  <c r="V290" i="76"/>
  <c r="V281" i="76"/>
  <c r="V277" i="76"/>
  <c r="V276" i="76"/>
  <c r="V264" i="76"/>
  <c r="V250" i="76"/>
  <c r="V247" i="76"/>
  <c r="V236" i="76"/>
  <c r="V225" i="76"/>
  <c r="V214" i="76"/>
  <c r="V207" i="76"/>
  <c r="V195" i="76"/>
  <c r="V181" i="76"/>
  <c r="V166" i="76"/>
  <c r="V163" i="76"/>
  <c r="V152" i="76"/>
  <c r="V141" i="76"/>
  <c r="V130" i="76"/>
  <c r="V126" i="76"/>
  <c r="V123" i="76"/>
  <c r="V117" i="76"/>
  <c r="V113" i="76"/>
  <c r="V72" i="76"/>
  <c r="V22" i="76"/>
  <c r="H63" i="75"/>
  <c r="T65" i="75"/>
  <c r="H65" i="75" s="1"/>
  <c r="T64" i="75"/>
  <c r="H64" i="75" s="1"/>
  <c r="T63" i="75"/>
  <c r="T62" i="75"/>
  <c r="T61" i="75"/>
  <c r="H61" i="75" s="1"/>
  <c r="T59" i="75"/>
  <c r="T56" i="75"/>
  <c r="H56" i="75" s="1"/>
  <c r="T55" i="75"/>
  <c r="H55" i="75" s="1"/>
  <c r="T54" i="75"/>
  <c r="H54" i="75" s="1"/>
  <c r="T53" i="75"/>
  <c r="H53" i="75" s="1"/>
  <c r="T47" i="75"/>
  <c r="H47" i="75" s="1"/>
  <c r="T46" i="75"/>
  <c r="H46" i="75" s="1"/>
  <c r="T45" i="75"/>
  <c r="H45" i="75" s="1"/>
  <c r="T44" i="75"/>
  <c r="H44" i="75" s="1"/>
  <c r="T43" i="75"/>
  <c r="H43" i="75" s="1"/>
  <c r="T42" i="75"/>
  <c r="H42" i="75" s="1"/>
  <c r="T39" i="75"/>
  <c r="H39" i="75" s="1"/>
  <c r="T38" i="75"/>
  <c r="H38" i="75" s="1"/>
  <c r="T35" i="75"/>
  <c r="H35" i="75" s="1"/>
  <c r="T25" i="75"/>
  <c r="T24" i="75" s="1"/>
  <c r="T251" i="75"/>
  <c r="T245" i="75"/>
  <c r="T236" i="75"/>
  <c r="T232" i="75"/>
  <c r="T231" i="75"/>
  <c r="T219" i="75"/>
  <c r="T205" i="75"/>
  <c r="T202" i="75"/>
  <c r="T191" i="75"/>
  <c r="T180" i="75"/>
  <c r="T169" i="75"/>
  <c r="T162" i="75"/>
  <c r="T154" i="75"/>
  <c r="T152" i="75" s="1"/>
  <c r="T140" i="75"/>
  <c r="T125" i="75"/>
  <c r="T122" i="75"/>
  <c r="T111" i="75"/>
  <c r="T100" i="75"/>
  <c r="T89" i="75"/>
  <c r="T85" i="75"/>
  <c r="T82" i="75"/>
  <c r="T76" i="75"/>
  <c r="T72" i="75"/>
  <c r="T48" i="75"/>
  <c r="T41" i="75"/>
  <c r="T33" i="75"/>
  <c r="T6" i="75"/>
  <c r="H83" i="82"/>
  <c r="W96" i="82"/>
  <c r="H96" i="82" s="1"/>
  <c r="W95" i="82"/>
  <c r="H95" i="82" s="1"/>
  <c r="W94" i="82"/>
  <c r="H94" i="82" s="1"/>
  <c r="W89" i="82"/>
  <c r="H89" i="82" s="1"/>
  <c r="W88" i="82"/>
  <c r="W87" i="82"/>
  <c r="H87" i="82" s="1"/>
  <c r="W83" i="82"/>
  <c r="T51" i="66" s="1"/>
  <c r="W81" i="82"/>
  <c r="H81" i="82" s="1"/>
  <c r="W80" i="82"/>
  <c r="W79" i="82"/>
  <c r="H79" i="82" s="1"/>
  <c r="W77" i="82"/>
  <c r="H77" i="82" s="1"/>
  <c r="W76" i="82"/>
  <c r="W75" i="82"/>
  <c r="H75" i="82" s="1"/>
  <c r="W68" i="82"/>
  <c r="H68" i="82" s="1"/>
  <c r="W67" i="82"/>
  <c r="H67" i="82" s="1"/>
  <c r="W66" i="82"/>
  <c r="H66" i="82" s="1"/>
  <c r="W62" i="82"/>
  <c r="H62" i="82" s="1"/>
  <c r="W61" i="82"/>
  <c r="H61" i="82" s="1"/>
  <c r="W60" i="82"/>
  <c r="H60" i="82" s="1"/>
  <c r="W58" i="82"/>
  <c r="H58" i="82" s="1"/>
  <c r="W57" i="82"/>
  <c r="W56" i="82"/>
  <c r="H56" i="82" s="1"/>
  <c r="W54" i="82"/>
  <c r="H54" i="82" s="1"/>
  <c r="W53" i="82"/>
  <c r="H53" i="82" s="1"/>
  <c r="W52" i="82"/>
  <c r="H52" i="82" s="1"/>
  <c r="W48" i="82"/>
  <c r="H48" i="82" s="1"/>
  <c r="W47" i="82"/>
  <c r="H47" i="82" s="1"/>
  <c r="W44" i="82"/>
  <c r="H44" i="82" s="1"/>
  <c r="W43" i="82"/>
  <c r="H43" i="82" s="1"/>
  <c r="W42" i="82"/>
  <c r="W40" i="82"/>
  <c r="H40" i="82" s="1"/>
  <c r="W31" i="82"/>
  <c r="H31" i="82" s="1"/>
  <c r="W30" i="82"/>
  <c r="H30" i="82" s="1"/>
  <c r="W29" i="82"/>
  <c r="H29" i="82" s="1"/>
  <c r="W18" i="82"/>
  <c r="W17" i="82"/>
  <c r="W16" i="82"/>
  <c r="H16" i="82" s="1"/>
  <c r="W15" i="82"/>
  <c r="W14" i="82"/>
  <c r="T11" i="66" s="1"/>
  <c r="W13" i="82"/>
  <c r="T10" i="66" s="1"/>
  <c r="W12" i="82"/>
  <c r="T9" i="66" s="1"/>
  <c r="W11" i="82"/>
  <c r="W10" i="82"/>
  <c r="H10" i="82" s="1"/>
  <c r="W9" i="82"/>
  <c r="H9" i="82" s="1"/>
  <c r="W8" i="82"/>
  <c r="H8" i="82" s="1"/>
  <c r="W282" i="82"/>
  <c r="W276" i="82"/>
  <c r="W267" i="82"/>
  <c r="W263" i="82"/>
  <c r="W250" i="82"/>
  <c r="W236" i="82"/>
  <c r="W233" i="82"/>
  <c r="W222" i="82"/>
  <c r="W211" i="82"/>
  <c r="W200" i="82"/>
  <c r="W193" i="82"/>
  <c r="W185" i="82"/>
  <c r="W183" i="82" s="1"/>
  <c r="W171" i="82"/>
  <c r="W156" i="82"/>
  <c r="W153" i="82"/>
  <c r="W142" i="82"/>
  <c r="W131" i="82"/>
  <c r="W120" i="82"/>
  <c r="W116" i="82"/>
  <c r="W113" i="82"/>
  <c r="W107" i="82"/>
  <c r="W103" i="82"/>
  <c r="W97" i="82" s="1"/>
  <c r="W82" i="82"/>
  <c r="W69" i="82"/>
  <c r="W65" i="82"/>
  <c r="W46" i="82"/>
  <c r="W23" i="82"/>
  <c r="H148" i="81"/>
  <c r="H147" i="81"/>
  <c r="H56" i="81"/>
  <c r="W33" i="81"/>
  <c r="W248" i="81"/>
  <c r="W242" i="81"/>
  <c r="W233" i="81"/>
  <c r="W229" i="81"/>
  <c r="W228" i="81" s="1"/>
  <c r="W216" i="81"/>
  <c r="W202" i="81"/>
  <c r="W199" i="81"/>
  <c r="W188" i="81"/>
  <c r="W177" i="81"/>
  <c r="W166" i="81"/>
  <c r="W159" i="81"/>
  <c r="W151" i="81"/>
  <c r="W149" i="81" s="1"/>
  <c r="W135" i="81"/>
  <c r="W120" i="81"/>
  <c r="W117" i="81"/>
  <c r="W106" i="81"/>
  <c r="W95" i="81"/>
  <c r="W84" i="81"/>
  <c r="W80" i="81"/>
  <c r="W77" i="81"/>
  <c r="W71" i="81"/>
  <c r="W67" i="81"/>
  <c r="W61" i="81" s="1"/>
  <c r="W50" i="81"/>
  <c r="W37" i="81"/>
  <c r="W24" i="81"/>
  <c r="W20" i="81"/>
  <c r="W6" i="81"/>
  <c r="W5" i="81" s="1"/>
  <c r="F257" i="77"/>
  <c r="F251" i="77"/>
  <c r="F244" i="77"/>
  <c r="F235" i="66" s="1"/>
  <c r="F238" i="77"/>
  <c r="F234" i="77"/>
  <c r="F221" i="77"/>
  <c r="F207" i="77"/>
  <c r="F204" i="77"/>
  <c r="F193" i="77"/>
  <c r="F182" i="77"/>
  <c r="F171" i="77"/>
  <c r="F164" i="77"/>
  <c r="F156" i="77"/>
  <c r="F154" i="77" s="1"/>
  <c r="F137" i="77"/>
  <c r="F134" i="77" s="1"/>
  <c r="F119" i="77"/>
  <c r="F116" i="77"/>
  <c r="F112" i="77"/>
  <c r="F104" i="77" s="1"/>
  <c r="F93" i="77"/>
  <c r="F82" i="77"/>
  <c r="F78" i="77"/>
  <c r="F75" i="77"/>
  <c r="F69" i="77"/>
  <c r="F65" i="77"/>
  <c r="F53" i="77"/>
  <c r="F50" i="77"/>
  <c r="F45" i="77"/>
  <c r="F40" i="77" s="1"/>
  <c r="F37" i="77"/>
  <c r="F33" i="77"/>
  <c r="F24" i="77"/>
  <c r="F20" i="77"/>
  <c r="F6" i="77"/>
  <c r="F264" i="83"/>
  <c r="F258" i="83"/>
  <c r="F249" i="83"/>
  <c r="F245" i="83"/>
  <c r="F232" i="83"/>
  <c r="F218" i="83"/>
  <c r="F215" i="83"/>
  <c r="F204" i="83"/>
  <c r="F193" i="83"/>
  <c r="F182" i="83"/>
  <c r="F175" i="83"/>
  <c r="F167" i="83"/>
  <c r="F165" i="83" s="1"/>
  <c r="F153" i="83"/>
  <c r="F138" i="83"/>
  <c r="F135" i="83"/>
  <c r="F124" i="83"/>
  <c r="F113" i="83"/>
  <c r="F102" i="83"/>
  <c r="F98" i="83"/>
  <c r="F95" i="83"/>
  <c r="F89" i="83"/>
  <c r="F85" i="83"/>
  <c r="F76" i="83"/>
  <c r="F70" i="83"/>
  <c r="F66" i="83"/>
  <c r="F63" i="83"/>
  <c r="F60" i="83"/>
  <c r="F57" i="83"/>
  <c r="F54" i="83"/>
  <c r="F47" i="83"/>
  <c r="F44" i="83"/>
  <c r="F37" i="83"/>
  <c r="F34" i="83"/>
  <c r="F24" i="83"/>
  <c r="F20" i="83"/>
  <c r="F6" i="83"/>
  <c r="F296" i="76"/>
  <c r="F290" i="76"/>
  <c r="F281" i="76"/>
  <c r="F277" i="76"/>
  <c r="F264" i="76"/>
  <c r="F250" i="76"/>
  <c r="F247" i="76"/>
  <c r="F236" i="76"/>
  <c r="F225" i="76"/>
  <c r="F214" i="76"/>
  <c r="F207" i="76"/>
  <c r="F204" i="76"/>
  <c r="F199" i="76"/>
  <c r="F151" i="66" s="1"/>
  <c r="F195" i="76"/>
  <c r="F181" i="76"/>
  <c r="F166" i="76"/>
  <c r="F163" i="76"/>
  <c r="F152" i="76"/>
  <c r="F141" i="76"/>
  <c r="F130" i="76"/>
  <c r="F126" i="76"/>
  <c r="F123" i="76"/>
  <c r="F117" i="76"/>
  <c r="F107" i="76" s="1"/>
  <c r="F113" i="76"/>
  <c r="F103" i="76"/>
  <c r="F96" i="76"/>
  <c r="F92" i="76"/>
  <c r="F89" i="76"/>
  <c r="F84" i="76"/>
  <c r="F80" i="76"/>
  <c r="F77" i="76"/>
  <c r="F72" i="76"/>
  <c r="F68" i="76"/>
  <c r="F65" i="76"/>
  <c r="F43" i="66" s="1"/>
  <c r="F60" i="76"/>
  <c r="F56" i="76"/>
  <c r="F52" i="76"/>
  <c r="F47" i="76"/>
  <c r="F39" i="66" s="1"/>
  <c r="F44" i="76"/>
  <c r="F39" i="76"/>
  <c r="F37" i="76" s="1"/>
  <c r="F27" i="76"/>
  <c r="F26" i="76" s="1"/>
  <c r="F22" i="76"/>
  <c r="F7" i="76"/>
  <c r="F6" i="76" s="1"/>
  <c r="F251" i="75"/>
  <c r="F245" i="75"/>
  <c r="F236" i="75"/>
  <c r="F232" i="75"/>
  <c r="F219" i="75"/>
  <c r="F205" i="75"/>
  <c r="F202" i="75"/>
  <c r="F191" i="75"/>
  <c r="F180" i="75"/>
  <c r="F169" i="75"/>
  <c r="F162" i="75"/>
  <c r="F154" i="75"/>
  <c r="F152" i="75" s="1"/>
  <c r="F140" i="75"/>
  <c r="F125" i="75"/>
  <c r="F122" i="75"/>
  <c r="F111" i="75"/>
  <c r="F100" i="75"/>
  <c r="F89" i="75"/>
  <c r="F85" i="75"/>
  <c r="F82" i="75"/>
  <c r="F76" i="75"/>
  <c r="F72" i="75"/>
  <c r="F60" i="75"/>
  <c r="F57" i="75"/>
  <c r="F52" i="75"/>
  <c r="F48" i="75"/>
  <c r="F41" i="75"/>
  <c r="F37" i="75"/>
  <c r="F33" i="75"/>
  <c r="F24" i="75"/>
  <c r="F20" i="75"/>
  <c r="F6" i="75"/>
  <c r="F282" i="82"/>
  <c r="F276" i="82"/>
  <c r="F267" i="82"/>
  <c r="F263" i="82"/>
  <c r="F250" i="82"/>
  <c r="F236" i="82"/>
  <c r="F233" i="82"/>
  <c r="F222" i="82"/>
  <c r="F211" i="82"/>
  <c r="F200" i="82"/>
  <c r="F193" i="82"/>
  <c r="F185" i="82"/>
  <c r="F183" i="82" s="1"/>
  <c r="F171" i="82"/>
  <c r="F156" i="82"/>
  <c r="F153" i="82"/>
  <c r="F142" i="82"/>
  <c r="F131" i="82"/>
  <c r="F120" i="82"/>
  <c r="F116" i="82"/>
  <c r="F113" i="82"/>
  <c r="F107" i="82"/>
  <c r="F97" i="82" s="1"/>
  <c r="F103" i="82"/>
  <c r="F93" i="82"/>
  <c r="F86" i="82"/>
  <c r="F85" i="82" s="1"/>
  <c r="F82" i="82"/>
  <c r="F78" i="82"/>
  <c r="F74" i="82"/>
  <c r="F69" i="82"/>
  <c r="F65" i="82"/>
  <c r="F44" i="66" s="1"/>
  <c r="F59" i="82"/>
  <c r="F55" i="82"/>
  <c r="F51" i="82"/>
  <c r="F50" i="82" s="1"/>
  <c r="F46" i="82"/>
  <c r="F41" i="82"/>
  <c r="F39" i="82" s="1"/>
  <c r="F28" i="82"/>
  <c r="F25" i="66" s="1"/>
  <c r="F27" i="82"/>
  <c r="F23" i="82"/>
  <c r="F7" i="82"/>
  <c r="F6" i="82" s="1"/>
  <c r="F248" i="81"/>
  <c r="F242" i="81"/>
  <c r="F233" i="81"/>
  <c r="F229" i="81"/>
  <c r="F228" i="81" s="1"/>
  <c r="F216" i="81"/>
  <c r="F202" i="81"/>
  <c r="F199" i="81"/>
  <c r="F188" i="81"/>
  <c r="F177" i="81"/>
  <c r="F166" i="81"/>
  <c r="F164" i="81" s="1"/>
  <c r="F159" i="81"/>
  <c r="F151" i="81"/>
  <c r="F149" i="81" s="1"/>
  <c r="F146" i="81"/>
  <c r="F135" i="81"/>
  <c r="F120" i="81"/>
  <c r="F117" i="81"/>
  <c r="F106" i="81"/>
  <c r="F95" i="81"/>
  <c r="F84" i="81"/>
  <c r="F80" i="81"/>
  <c r="F77" i="81"/>
  <c r="F71" i="81"/>
  <c r="F61" i="81" s="1"/>
  <c r="F67" i="81"/>
  <c r="F54" i="81"/>
  <c r="F53" i="81" s="1"/>
  <c r="F50" i="81"/>
  <c r="F45" i="81"/>
  <c r="F40" i="81" s="1"/>
  <c r="F37" i="81"/>
  <c r="F33" i="81"/>
  <c r="F24" i="81"/>
  <c r="F20" i="81"/>
  <c r="F6" i="81"/>
  <c r="T159" i="73"/>
  <c r="H159" i="73" s="1"/>
  <c r="T156" i="73"/>
  <c r="H156" i="73" s="1"/>
  <c r="T154" i="73"/>
  <c r="H154" i="73" s="1"/>
  <c r="T151" i="73"/>
  <c r="H151" i="73" s="1"/>
  <c r="T54" i="73"/>
  <c r="H54" i="73" s="1"/>
  <c r="T44" i="73"/>
  <c r="H44" i="73" s="1"/>
  <c r="T49" i="73"/>
  <c r="H49" i="73" s="1"/>
  <c r="T35" i="73"/>
  <c r="H35" i="73" s="1"/>
  <c r="T244" i="73"/>
  <c r="T238" i="73"/>
  <c r="T229" i="73"/>
  <c r="T225" i="73"/>
  <c r="T212" i="73"/>
  <c r="T198" i="73"/>
  <c r="T195" i="73"/>
  <c r="T184" i="73"/>
  <c r="T173" i="73"/>
  <c r="T162" i="73"/>
  <c r="T158" i="73"/>
  <c r="H158" i="73" s="1"/>
  <c r="T157" i="73"/>
  <c r="T153" i="73"/>
  <c r="H153" i="73" s="1"/>
  <c r="T152" i="73"/>
  <c r="H152" i="73" s="1"/>
  <c r="T147" i="73"/>
  <c r="T133" i="73"/>
  <c r="T118" i="73"/>
  <c r="T115" i="73"/>
  <c r="T104" i="73"/>
  <c r="T93" i="73"/>
  <c r="T82" i="73"/>
  <c r="T78" i="73"/>
  <c r="T75" i="73"/>
  <c r="T69" i="73"/>
  <c r="T65" i="73"/>
  <c r="T59" i="73" s="1"/>
  <c r="T50" i="73"/>
  <c r="T48" i="73"/>
  <c r="H48" i="73" s="1"/>
  <c r="T47" i="73"/>
  <c r="H47" i="73" s="1"/>
  <c r="T46" i="73"/>
  <c r="H46" i="73" s="1"/>
  <c r="T37" i="73"/>
  <c r="T33" i="73"/>
  <c r="T24" i="73"/>
  <c r="T20" i="73"/>
  <c r="T6" i="73"/>
  <c r="T5" i="73" s="1"/>
  <c r="F244" i="73"/>
  <c r="F238" i="73"/>
  <c r="F229" i="73"/>
  <c r="F225" i="73"/>
  <c r="F224" i="73" s="1"/>
  <c r="F223" i="73" s="1"/>
  <c r="F212" i="73"/>
  <c r="F198" i="73"/>
  <c r="F195" i="73"/>
  <c r="F184" i="73"/>
  <c r="F173" i="73"/>
  <c r="F162" i="73"/>
  <c r="F155" i="73"/>
  <c r="F147" i="73"/>
  <c r="F145" i="73" s="1"/>
  <c r="F133" i="73"/>
  <c r="F118" i="73"/>
  <c r="F115" i="73"/>
  <c r="F104" i="73"/>
  <c r="F93" i="73"/>
  <c r="F82" i="73"/>
  <c r="F78" i="73"/>
  <c r="F75" i="73"/>
  <c r="F69" i="73"/>
  <c r="F65" i="73"/>
  <c r="F53" i="73"/>
  <c r="F50" i="73"/>
  <c r="F45" i="73"/>
  <c r="F40" i="73" s="1"/>
  <c r="F37" i="73"/>
  <c r="F33" i="73"/>
  <c r="F24" i="73"/>
  <c r="F20" i="73"/>
  <c r="F6" i="73"/>
  <c r="T25" i="80"/>
  <c r="H25" i="80" s="1"/>
  <c r="T7" i="80"/>
  <c r="T6" i="80" s="1"/>
  <c r="T244" i="80"/>
  <c r="T238" i="80"/>
  <c r="T229" i="80"/>
  <c r="T225" i="80"/>
  <c r="T212" i="80"/>
  <c r="T198" i="80"/>
  <c r="T195" i="80"/>
  <c r="T184" i="80"/>
  <c r="T173" i="80"/>
  <c r="T162" i="80"/>
  <c r="T155" i="80"/>
  <c r="T147" i="80"/>
  <c r="T145" i="80" s="1"/>
  <c r="T133" i="80"/>
  <c r="T118" i="80"/>
  <c r="T115" i="80"/>
  <c r="T104" i="80"/>
  <c r="T93" i="80"/>
  <c r="T82" i="80"/>
  <c r="T78" i="80"/>
  <c r="T75" i="80"/>
  <c r="T69" i="80"/>
  <c r="T65" i="80"/>
  <c r="T53" i="80"/>
  <c r="T50" i="80"/>
  <c r="T45" i="80"/>
  <c r="T40" i="80" s="1"/>
  <c r="T37" i="80"/>
  <c r="T33" i="80"/>
  <c r="T24" i="80"/>
  <c r="T20" i="80"/>
  <c r="F244" i="80"/>
  <c r="F238" i="80"/>
  <c r="F229" i="80"/>
  <c r="F225" i="80"/>
  <c r="F212" i="80"/>
  <c r="F198" i="80"/>
  <c r="F195" i="80"/>
  <c r="F184" i="80"/>
  <c r="F173" i="80"/>
  <c r="F162" i="80"/>
  <c r="F155" i="80"/>
  <c r="F147" i="80"/>
  <c r="F145" i="80" s="1"/>
  <c r="F133" i="80"/>
  <c r="F118" i="80"/>
  <c r="F115" i="80"/>
  <c r="F104" i="80"/>
  <c r="F93" i="80"/>
  <c r="F82" i="80"/>
  <c r="F78" i="80"/>
  <c r="F75" i="80"/>
  <c r="F69" i="80"/>
  <c r="F65" i="80"/>
  <c r="F53" i="80"/>
  <c r="F50" i="80"/>
  <c r="F45" i="80"/>
  <c r="F40" i="80"/>
  <c r="F37" i="80"/>
  <c r="F33" i="80"/>
  <c r="F24" i="80"/>
  <c r="F20" i="80"/>
  <c r="F6" i="80"/>
  <c r="Z54" i="72"/>
  <c r="Y54" i="72"/>
  <c r="X54" i="72"/>
  <c r="V54" i="72"/>
  <c r="U54" i="72"/>
  <c r="T54" i="72"/>
  <c r="S54" i="72"/>
  <c r="R54" i="72"/>
  <c r="Q54" i="72"/>
  <c r="P54" i="72"/>
  <c r="O54" i="72"/>
  <c r="N54" i="72"/>
  <c r="L54" i="72"/>
  <c r="I54" i="72"/>
  <c r="G54" i="72"/>
  <c r="F54" i="72"/>
  <c r="W56" i="72"/>
  <c r="W55" i="72"/>
  <c r="W54" i="72" s="1"/>
  <c r="H56" i="72"/>
  <c r="J56" i="72" s="1"/>
  <c r="M56" i="72" s="1"/>
  <c r="M54" i="72" s="1"/>
  <c r="H55" i="72"/>
  <c r="J55" i="72" s="1"/>
  <c r="K55" i="72" s="1"/>
  <c r="K54" i="72" s="1"/>
  <c r="W168" i="72"/>
  <c r="W167" i="72"/>
  <c r="H167" i="72" s="1"/>
  <c r="W163" i="72"/>
  <c r="W160" i="72"/>
  <c r="H160" i="72" s="1"/>
  <c r="W159" i="72"/>
  <c r="W64" i="72"/>
  <c r="H64" i="72" s="1"/>
  <c r="W63" i="72"/>
  <c r="H63" i="72" s="1"/>
  <c r="W62" i="72"/>
  <c r="H62" i="72" s="1"/>
  <c r="W53" i="72"/>
  <c r="W52" i="72"/>
  <c r="W51" i="72"/>
  <c r="W49" i="72"/>
  <c r="H49" i="72" s="1"/>
  <c r="W48" i="72"/>
  <c r="H48" i="72" s="1"/>
  <c r="W47" i="72"/>
  <c r="W46" i="72"/>
  <c r="H46" i="72" s="1"/>
  <c r="W45" i="72"/>
  <c r="H45" i="72" s="1"/>
  <c r="W44" i="72"/>
  <c r="H44" i="72" s="1"/>
  <c r="W42" i="72"/>
  <c r="H42" i="72" s="1"/>
  <c r="W35" i="72"/>
  <c r="W25" i="72"/>
  <c r="H25" i="72" s="1"/>
  <c r="W7" i="72"/>
  <c r="H168" i="72"/>
  <c r="H163" i="72"/>
  <c r="H159" i="72"/>
  <c r="H53" i="72"/>
  <c r="H51" i="72"/>
  <c r="H47" i="72"/>
  <c r="H35" i="72"/>
  <c r="H7" i="72"/>
  <c r="F258" i="72"/>
  <c r="F252" i="72"/>
  <c r="F243" i="72"/>
  <c r="F239" i="72"/>
  <c r="F238" i="72" s="1"/>
  <c r="F237" i="72" s="1"/>
  <c r="F226" i="72"/>
  <c r="F212" i="72"/>
  <c r="F209" i="72"/>
  <c r="F198" i="72"/>
  <c r="F187" i="72"/>
  <c r="F176" i="72"/>
  <c r="F169" i="72"/>
  <c r="F166" i="72"/>
  <c r="F154" i="66" s="1"/>
  <c r="F158" i="72"/>
  <c r="F148" i="66" s="1"/>
  <c r="F143" i="72"/>
  <c r="F128" i="72"/>
  <c r="F125" i="72"/>
  <c r="F114" i="72"/>
  <c r="F103" i="72"/>
  <c r="F92" i="72"/>
  <c r="F88" i="72"/>
  <c r="F85" i="72"/>
  <c r="F84" i="72" s="1"/>
  <c r="F79" i="72"/>
  <c r="F75" i="72"/>
  <c r="F69" i="72" s="1"/>
  <c r="F61" i="72"/>
  <c r="F60" i="72" s="1"/>
  <c r="F57" i="72"/>
  <c r="F50" i="72"/>
  <c r="F41" i="72"/>
  <c r="F40" i="72" s="1"/>
  <c r="F37" i="72"/>
  <c r="F33" i="72"/>
  <c r="F24" i="72"/>
  <c r="F20" i="72"/>
  <c r="F6" i="72"/>
  <c r="F252" i="74"/>
  <c r="F246" i="74"/>
  <c r="F237" i="74"/>
  <c r="F233" i="74"/>
  <c r="F220" i="74"/>
  <c r="F206" i="74"/>
  <c r="F203" i="74"/>
  <c r="F192" i="74"/>
  <c r="F181" i="74"/>
  <c r="F170" i="74"/>
  <c r="F168" i="74" s="1"/>
  <c r="F163" i="74"/>
  <c r="F155" i="74"/>
  <c r="F153" i="74" s="1"/>
  <c r="F141" i="74"/>
  <c r="F126" i="74"/>
  <c r="F118" i="66" s="1"/>
  <c r="F123" i="74"/>
  <c r="F112" i="74"/>
  <c r="F101" i="74"/>
  <c r="F90" i="74"/>
  <c r="F86" i="74"/>
  <c r="F83" i="74"/>
  <c r="F77" i="74"/>
  <c r="F73" i="74"/>
  <c r="F67" i="74" s="1"/>
  <c r="F61" i="74"/>
  <c r="F58" i="74"/>
  <c r="F54" i="74"/>
  <c r="F50" i="74"/>
  <c r="F41" i="74"/>
  <c r="F37" i="74"/>
  <c r="F33" i="74"/>
  <c r="F24" i="74"/>
  <c r="F20" i="74"/>
  <c r="F6" i="74"/>
  <c r="W258" i="72"/>
  <c r="W252" i="72"/>
  <c r="W243" i="72"/>
  <c r="W238" i="72" s="1"/>
  <c r="W239" i="72"/>
  <c r="W226" i="72"/>
  <c r="W212" i="72"/>
  <c r="W209" i="72"/>
  <c r="W198" i="72"/>
  <c r="W187" i="72"/>
  <c r="W176" i="72"/>
  <c r="W174" i="72" s="1"/>
  <c r="W169" i="72"/>
  <c r="W162" i="72"/>
  <c r="W161" i="72"/>
  <c r="T149" i="66" s="1"/>
  <c r="W143" i="72"/>
  <c r="W128" i="72"/>
  <c r="W125" i="72"/>
  <c r="W114" i="72"/>
  <c r="W103" i="72"/>
  <c r="W92" i="72"/>
  <c r="W88" i="72"/>
  <c r="W85" i="72"/>
  <c r="W79" i="72"/>
  <c r="W75" i="72"/>
  <c r="W57" i="72"/>
  <c r="W37" i="72"/>
  <c r="W20" i="72"/>
  <c r="H63" i="74"/>
  <c r="T66" i="74"/>
  <c r="H66" i="74" s="1"/>
  <c r="T65" i="74"/>
  <c r="T57" i="66" s="1"/>
  <c r="T64" i="74"/>
  <c r="T56" i="66" s="1"/>
  <c r="T63" i="74"/>
  <c r="T62" i="74"/>
  <c r="T57" i="74"/>
  <c r="H57" i="74" s="1"/>
  <c r="T56" i="74"/>
  <c r="H56" i="74" s="1"/>
  <c r="T55" i="74"/>
  <c r="H55" i="74" s="1"/>
  <c r="T49" i="74"/>
  <c r="H49" i="74" s="1"/>
  <c r="T48" i="74"/>
  <c r="H48" i="74" s="1"/>
  <c r="T47" i="74"/>
  <c r="H47" i="74" s="1"/>
  <c r="T46" i="74"/>
  <c r="H46" i="74" s="1"/>
  <c r="T45" i="74"/>
  <c r="H45" i="74" s="1"/>
  <c r="T44" i="74"/>
  <c r="H44" i="74" s="1"/>
  <c r="T43" i="74"/>
  <c r="H43" i="74" s="1"/>
  <c r="T42" i="74"/>
  <c r="H42" i="74" s="1"/>
  <c r="T252" i="74"/>
  <c r="T246" i="74"/>
  <c r="T237" i="74"/>
  <c r="T233" i="74"/>
  <c r="T220" i="74"/>
  <c r="T206" i="74"/>
  <c r="T203" i="74"/>
  <c r="T192" i="74"/>
  <c r="T181" i="74"/>
  <c r="T170" i="74"/>
  <c r="T163" i="74"/>
  <c r="T155" i="74"/>
  <c r="T153" i="74" s="1"/>
  <c r="T141" i="74"/>
  <c r="T126" i="74"/>
  <c r="T123" i="74"/>
  <c r="T112" i="74"/>
  <c r="T101" i="74"/>
  <c r="T90" i="74"/>
  <c r="T86" i="74"/>
  <c r="T83" i="74"/>
  <c r="T77" i="74"/>
  <c r="T73" i="74"/>
  <c r="T58" i="74"/>
  <c r="T50" i="74"/>
  <c r="T37" i="74"/>
  <c r="T33" i="74"/>
  <c r="T24" i="74"/>
  <c r="T20" i="74"/>
  <c r="T6" i="74"/>
  <c r="T5" i="74" s="1"/>
  <c r="H52" i="71"/>
  <c r="T75" i="71"/>
  <c r="T55" i="66" s="1"/>
  <c r="T189" i="71"/>
  <c r="T159" i="66" s="1"/>
  <c r="T188" i="71"/>
  <c r="T185" i="71" s="1"/>
  <c r="T187" i="71"/>
  <c r="T186" i="71"/>
  <c r="T184" i="71"/>
  <c r="T183" i="71"/>
  <c r="T153" i="66" s="1"/>
  <c r="T182" i="71"/>
  <c r="T181" i="71"/>
  <c r="T180" i="71"/>
  <c r="T150" i="66" s="1"/>
  <c r="T174" i="71"/>
  <c r="T173" i="71"/>
  <c r="H173" i="71" s="1"/>
  <c r="T140" i="71"/>
  <c r="H140" i="71" s="1"/>
  <c r="T139" i="71"/>
  <c r="H139" i="71" s="1"/>
  <c r="T138" i="71"/>
  <c r="T137" i="71"/>
  <c r="H137" i="71" s="1"/>
  <c r="T136" i="71"/>
  <c r="H136" i="71" s="1"/>
  <c r="T134" i="71"/>
  <c r="T111" i="66" s="1"/>
  <c r="T112" i="71"/>
  <c r="T80" i="71"/>
  <c r="H80" i="71" s="1"/>
  <c r="T79" i="71"/>
  <c r="H79" i="71" s="1"/>
  <c r="T74" i="71"/>
  <c r="H74" i="71" s="1"/>
  <c r="T72" i="71"/>
  <c r="I72" i="71" s="1"/>
  <c r="T71" i="71"/>
  <c r="I71" i="71" s="1"/>
  <c r="T66" i="71"/>
  <c r="H66" i="71" s="1"/>
  <c r="T65" i="71"/>
  <c r="H65" i="71" s="1"/>
  <c r="T64" i="71"/>
  <c r="H64" i="71" s="1"/>
  <c r="T63" i="71"/>
  <c r="H63" i="71" s="1"/>
  <c r="T61" i="71"/>
  <c r="H61" i="71" s="1"/>
  <c r="T60" i="71"/>
  <c r="H60" i="71" s="1"/>
  <c r="T58" i="71"/>
  <c r="H58" i="71" s="1"/>
  <c r="T57" i="71"/>
  <c r="H57" i="71" s="1"/>
  <c r="T56" i="71"/>
  <c r="H56" i="71" s="1"/>
  <c r="T55" i="71"/>
  <c r="H55" i="71" s="1"/>
  <c r="T50" i="71"/>
  <c r="T49" i="71"/>
  <c r="H49" i="71" s="1"/>
  <c r="T48" i="71"/>
  <c r="T47" i="71"/>
  <c r="H47" i="71" s="1"/>
  <c r="T46" i="71"/>
  <c r="H46" i="71" s="1"/>
  <c r="T45" i="71"/>
  <c r="H45" i="71" s="1"/>
  <c r="T42" i="71"/>
  <c r="T41" i="71"/>
  <c r="H41" i="71" s="1"/>
  <c r="T40" i="71"/>
  <c r="T39" i="71"/>
  <c r="H39" i="71" s="1"/>
  <c r="T35" i="71"/>
  <c r="T34" i="71"/>
  <c r="T34" i="66" s="1"/>
  <c r="T31" i="71"/>
  <c r="T31" i="66" s="1"/>
  <c r="T30" i="71"/>
  <c r="T29" i="71"/>
  <c r="T28" i="71"/>
  <c r="T28" i="66" s="1"/>
  <c r="T27" i="71"/>
  <c r="T27" i="66" s="1"/>
  <c r="T26" i="71"/>
  <c r="T25" i="71"/>
  <c r="T22" i="71"/>
  <c r="H22" i="71" s="1"/>
  <c r="T13" i="71"/>
  <c r="T274" i="71"/>
  <c r="T268" i="71"/>
  <c r="T259" i="71"/>
  <c r="T255" i="71"/>
  <c r="T242" i="71"/>
  <c r="T228" i="71"/>
  <c r="T225" i="71"/>
  <c r="T214" i="71"/>
  <c r="T203" i="71"/>
  <c r="T192" i="71"/>
  <c r="T177" i="71"/>
  <c r="T171" i="71"/>
  <c r="T143" i="66" s="1"/>
  <c r="T161" i="71"/>
  <c r="T146" i="71"/>
  <c r="T118" i="66" s="1"/>
  <c r="T143" i="71"/>
  <c r="T116" i="71"/>
  <c r="T100" i="71"/>
  <c r="T97" i="71"/>
  <c r="T91" i="71"/>
  <c r="T87" i="71"/>
  <c r="T51" i="71"/>
  <c r="T24" i="71"/>
  <c r="H80" i="82" l="1"/>
  <c r="W78" i="82"/>
  <c r="H88" i="82"/>
  <c r="W86" i="82"/>
  <c r="W85" i="82" s="1"/>
  <c r="H13" i="84"/>
  <c r="H28" i="76"/>
  <c r="V27" i="76"/>
  <c r="V26" i="76" s="1"/>
  <c r="H79" i="76"/>
  <c r="V77" i="76"/>
  <c r="V5" i="85"/>
  <c r="H57" i="76"/>
  <c r="V56" i="76"/>
  <c r="H55" i="81"/>
  <c r="W54" i="81"/>
  <c r="W53" i="81" s="1"/>
  <c r="T93" i="66"/>
  <c r="T184" i="66"/>
  <c r="T225" i="66"/>
  <c r="T13" i="66"/>
  <c r="H40" i="71"/>
  <c r="T38" i="71"/>
  <c r="T37" i="71" s="1"/>
  <c r="H112" i="71"/>
  <c r="T111" i="71"/>
  <c r="H138" i="71"/>
  <c r="T135" i="71"/>
  <c r="T127" i="71" s="1"/>
  <c r="T96" i="71" s="1"/>
  <c r="H174" i="71"/>
  <c r="T172" i="71"/>
  <c r="F232" i="74"/>
  <c r="F231" i="74" s="1"/>
  <c r="T224" i="73"/>
  <c r="T223" i="73" s="1"/>
  <c r="I59" i="75"/>
  <c r="T57" i="75"/>
  <c r="V68" i="76"/>
  <c r="T44" i="66" s="1"/>
  <c r="H23" i="85"/>
  <c r="I23" i="85" s="1"/>
  <c r="T20" i="85"/>
  <c r="V238" i="87"/>
  <c r="T75" i="66"/>
  <c r="T229" i="66"/>
  <c r="F133" i="66"/>
  <c r="T46" i="66"/>
  <c r="T81" i="75"/>
  <c r="T230" i="75"/>
  <c r="J5" i="85"/>
  <c r="T115" i="66"/>
  <c r="T173" i="66"/>
  <c r="T212" i="66"/>
  <c r="T244" i="66"/>
  <c r="T26" i="66"/>
  <c r="T30" i="66"/>
  <c r="T152" i="66"/>
  <c r="W237" i="72"/>
  <c r="F40" i="74"/>
  <c r="F32" i="74" s="1"/>
  <c r="F115" i="66"/>
  <c r="F32" i="80"/>
  <c r="T74" i="73"/>
  <c r="F5" i="81"/>
  <c r="F88" i="76"/>
  <c r="F50" i="83"/>
  <c r="F69" i="83"/>
  <c r="T8" i="66"/>
  <c r="T12" i="66"/>
  <c r="T66" i="75"/>
  <c r="V107" i="76"/>
  <c r="H25" i="83"/>
  <c r="G5" i="85"/>
  <c r="I4" i="84" s="1"/>
  <c r="G32" i="85"/>
  <c r="I6" i="84" s="1"/>
  <c r="O37" i="85"/>
  <c r="O32" i="85" s="1"/>
  <c r="J45" i="85"/>
  <c r="J32" i="85" s="1"/>
  <c r="J264" i="85" s="1"/>
  <c r="N45" i="85"/>
  <c r="R45" i="85"/>
  <c r="W45" i="85"/>
  <c r="J84" i="87"/>
  <c r="N84" i="87"/>
  <c r="V84" i="87"/>
  <c r="P84" i="87"/>
  <c r="T84" i="87"/>
  <c r="H44" i="88"/>
  <c r="R43" i="88"/>
  <c r="I13" i="86"/>
  <c r="P238" i="87"/>
  <c r="T195" i="66"/>
  <c r="W262" i="82"/>
  <c r="W261" i="82" s="1"/>
  <c r="T14" i="66"/>
  <c r="W74" i="82"/>
  <c r="V122" i="76"/>
  <c r="V275" i="76"/>
  <c r="H58" i="76"/>
  <c r="V180" i="83"/>
  <c r="T223" i="87"/>
  <c r="T210" i="87" s="1"/>
  <c r="T209" i="87" s="1"/>
  <c r="T78" i="66"/>
  <c r="T198" i="66"/>
  <c r="T238" i="66"/>
  <c r="T29" i="66"/>
  <c r="T156" i="66"/>
  <c r="T232" i="74"/>
  <c r="T231" i="74" s="1"/>
  <c r="F82" i="74"/>
  <c r="T47" i="66"/>
  <c r="F59" i="80"/>
  <c r="F246" i="80" s="1"/>
  <c r="F160" i="73"/>
  <c r="T155" i="73"/>
  <c r="F227" i="81"/>
  <c r="F5" i="82"/>
  <c r="F33" i="83"/>
  <c r="F32" i="83" s="1"/>
  <c r="F266" i="83" s="1"/>
  <c r="W227" i="81"/>
  <c r="W198" i="82"/>
  <c r="T60" i="75"/>
  <c r="R5" i="85"/>
  <c r="F5" i="85"/>
  <c r="L5" i="85"/>
  <c r="P5" i="85"/>
  <c r="W37" i="85"/>
  <c r="W32" i="85" s="1"/>
  <c r="W264" i="85" s="1"/>
  <c r="M32" i="85"/>
  <c r="M45" i="85"/>
  <c r="V45" i="85"/>
  <c r="H13" i="86"/>
  <c r="G112" i="87"/>
  <c r="D6" i="86" s="1"/>
  <c r="M112" i="87"/>
  <c r="Q112" i="87"/>
  <c r="L112" i="87"/>
  <c r="L238" i="87" s="1"/>
  <c r="P112" i="87"/>
  <c r="T147" i="87"/>
  <c r="S183" i="87"/>
  <c r="R6" i="88"/>
  <c r="R5" i="88" s="1"/>
  <c r="K45" i="85"/>
  <c r="K32" i="85" s="1"/>
  <c r="K264" i="85" s="1"/>
  <c r="O45" i="85"/>
  <c r="S45" i="85"/>
  <c r="S32" i="85" s="1"/>
  <c r="S264" i="85" s="1"/>
  <c r="I77" i="85"/>
  <c r="M77" i="85"/>
  <c r="Q77" i="85"/>
  <c r="U77" i="85"/>
  <c r="I178" i="85"/>
  <c r="M178" i="85"/>
  <c r="Q178" i="85"/>
  <c r="U178" i="85"/>
  <c r="G242" i="85"/>
  <c r="G241" i="85" s="1"/>
  <c r="I20" i="84" s="1"/>
  <c r="K242" i="85"/>
  <c r="K241" i="85" s="1"/>
  <c r="O242" i="85"/>
  <c r="O241" i="85" s="1"/>
  <c r="S242" i="85"/>
  <c r="S241" i="85" s="1"/>
  <c r="W242" i="85"/>
  <c r="W241" i="85" s="1"/>
  <c r="F183" i="87"/>
  <c r="C12" i="86" s="1"/>
  <c r="J183" i="87"/>
  <c r="N183" i="87"/>
  <c r="R183" i="87"/>
  <c r="V183" i="87"/>
  <c r="I42" i="88"/>
  <c r="I32" i="88" s="1"/>
  <c r="I256" i="88" s="1"/>
  <c r="M42" i="88"/>
  <c r="M32" i="88" s="1"/>
  <c r="M256" i="88" s="1"/>
  <c r="Q42" i="88"/>
  <c r="Q32" i="88" s="1"/>
  <c r="Q256" i="88" s="1"/>
  <c r="K84" i="88"/>
  <c r="O84" i="88"/>
  <c r="S84" i="88"/>
  <c r="L84" i="88"/>
  <c r="P84" i="88"/>
  <c r="T84" i="88"/>
  <c r="U32" i="85"/>
  <c r="U264" i="85" s="1"/>
  <c r="F37" i="85"/>
  <c r="F32" i="85" s="1"/>
  <c r="H6" i="84" s="1"/>
  <c r="L37" i="85"/>
  <c r="F77" i="85"/>
  <c r="H7" i="84" s="1"/>
  <c r="J77" i="85"/>
  <c r="N77" i="85"/>
  <c r="R77" i="85"/>
  <c r="V77" i="85"/>
  <c r="L77" i="85"/>
  <c r="T77" i="85"/>
  <c r="H242" i="85"/>
  <c r="H241" i="85" s="1"/>
  <c r="J20" i="84" s="1"/>
  <c r="F12" i="78" s="1"/>
  <c r="L242" i="85"/>
  <c r="L241" i="85" s="1"/>
  <c r="P242" i="85"/>
  <c r="P241" i="85" s="1"/>
  <c r="T242" i="85"/>
  <c r="T241" i="85" s="1"/>
  <c r="J242" i="85"/>
  <c r="J241" i="85" s="1"/>
  <c r="R242" i="85"/>
  <c r="R241" i="85" s="1"/>
  <c r="G48" i="87"/>
  <c r="D10" i="86" s="1"/>
  <c r="D13" i="86" s="1"/>
  <c r="K48" i="87"/>
  <c r="K238" i="87" s="1"/>
  <c r="O48" i="87"/>
  <c r="S48" i="87"/>
  <c r="W48" i="87"/>
  <c r="W238" i="87" s="1"/>
  <c r="H157" i="87"/>
  <c r="E8" i="86" s="1"/>
  <c r="L157" i="87"/>
  <c r="P157" i="87"/>
  <c r="T157" i="87"/>
  <c r="J157" i="87"/>
  <c r="N157" i="87"/>
  <c r="G210" i="87"/>
  <c r="G209" i="87" s="1"/>
  <c r="D20" i="86" s="1"/>
  <c r="K210" i="87"/>
  <c r="K209" i="87" s="1"/>
  <c r="O210" i="87"/>
  <c r="O209" i="87" s="1"/>
  <c r="O238" i="87" s="1"/>
  <c r="S210" i="87"/>
  <c r="S209" i="87" s="1"/>
  <c r="W210" i="87"/>
  <c r="W209" i="87" s="1"/>
  <c r="L32" i="88"/>
  <c r="L256" i="88" s="1"/>
  <c r="J32" i="88"/>
  <c r="G32" i="88"/>
  <c r="I6" i="86" s="1"/>
  <c r="P32" i="88"/>
  <c r="F42" i="88"/>
  <c r="F32" i="88" s="1"/>
  <c r="K42" i="88"/>
  <c r="K32" i="88" s="1"/>
  <c r="K256" i="88" s="1"/>
  <c r="O42" i="88"/>
  <c r="O32" i="88" s="1"/>
  <c r="O256" i="88" s="1"/>
  <c r="T42" i="88"/>
  <c r="T32" i="88" s="1"/>
  <c r="T256" i="88" s="1"/>
  <c r="S42" i="88"/>
  <c r="R264" i="85"/>
  <c r="J37" i="85"/>
  <c r="N37" i="85"/>
  <c r="N32" i="85" s="1"/>
  <c r="R37" i="85"/>
  <c r="R32" i="85" s="1"/>
  <c r="Q264" i="85"/>
  <c r="Q37" i="85"/>
  <c r="Q32" i="85" s="1"/>
  <c r="V37" i="85"/>
  <c r="T51" i="85"/>
  <c r="T50" i="85" s="1"/>
  <c r="F43" i="83"/>
  <c r="V92" i="76"/>
  <c r="V103" i="76"/>
  <c r="H105" i="76"/>
  <c r="T157" i="66"/>
  <c r="H187" i="71"/>
  <c r="T158" i="66"/>
  <c r="H188" i="71"/>
  <c r="T42" i="66"/>
  <c r="H48" i="71"/>
  <c r="T81" i="71"/>
  <c r="T65" i="66"/>
  <c r="H29" i="66"/>
  <c r="T104" i="71"/>
  <c r="T82" i="66" s="1"/>
  <c r="T89" i="66"/>
  <c r="T175" i="71"/>
  <c r="T254" i="71"/>
  <c r="T253" i="71" s="1"/>
  <c r="H34" i="71"/>
  <c r="H182" i="71"/>
  <c r="H189" i="71"/>
  <c r="H159" i="66" s="1"/>
  <c r="T82" i="74"/>
  <c r="T61" i="74"/>
  <c r="H64" i="74"/>
  <c r="W84" i="72"/>
  <c r="H28" i="71"/>
  <c r="H28" i="66" s="1"/>
  <c r="F5" i="80"/>
  <c r="F74" i="80"/>
  <c r="F224" i="80"/>
  <c r="F223" i="80" s="1"/>
  <c r="T59" i="80"/>
  <c r="T160" i="80"/>
  <c r="F5" i="73"/>
  <c r="F59" i="73"/>
  <c r="T53" i="73"/>
  <c r="F76" i="81"/>
  <c r="F262" i="82"/>
  <c r="F261" i="82" s="1"/>
  <c r="F5" i="75"/>
  <c r="F81" i="75"/>
  <c r="F231" i="75"/>
  <c r="F230" i="75" s="1"/>
  <c r="F5" i="76"/>
  <c r="F43" i="76"/>
  <c r="F76" i="76"/>
  <c r="F276" i="76"/>
  <c r="F275" i="76" s="1"/>
  <c r="F5" i="83"/>
  <c r="F79" i="83"/>
  <c r="F180" i="83"/>
  <c r="F233" i="77"/>
  <c r="F232" i="77" s="1"/>
  <c r="W28" i="82"/>
  <c r="W27" i="82" s="1"/>
  <c r="W93" i="82"/>
  <c r="H12" i="82"/>
  <c r="H9" i="66" s="1"/>
  <c r="H76" i="82"/>
  <c r="H25" i="75"/>
  <c r="H62" i="75"/>
  <c r="V60" i="76"/>
  <c r="V84" i="76"/>
  <c r="V54" i="83"/>
  <c r="V76" i="83"/>
  <c r="H19" i="83"/>
  <c r="Z53" i="77"/>
  <c r="Z137" i="77"/>
  <c r="H73" i="77"/>
  <c r="H73" i="66" s="1"/>
  <c r="T73" i="66"/>
  <c r="H67" i="77"/>
  <c r="H67" i="66" s="1"/>
  <c r="H157" i="73"/>
  <c r="F34" i="66"/>
  <c r="F54" i="66"/>
  <c r="H25" i="71"/>
  <c r="T25" i="66"/>
  <c r="H35" i="71"/>
  <c r="H42" i="71"/>
  <c r="H183" i="71"/>
  <c r="H65" i="74"/>
  <c r="H31" i="71"/>
  <c r="H31" i="66" s="1"/>
  <c r="T160" i="73"/>
  <c r="F40" i="75"/>
  <c r="W73" i="82"/>
  <c r="H13" i="82"/>
  <c r="H10" i="66" s="1"/>
  <c r="H17" i="82"/>
  <c r="H14" i="66" s="1"/>
  <c r="H16" i="83"/>
  <c r="H16" i="66" s="1"/>
  <c r="H80" i="77"/>
  <c r="H80" i="66" s="1"/>
  <c r="F7" i="66"/>
  <c r="F35" i="66"/>
  <c r="F51" i="66"/>
  <c r="T190" i="71"/>
  <c r="T162" i="66"/>
  <c r="H13" i="71"/>
  <c r="H13" i="66" s="1"/>
  <c r="H75" i="71"/>
  <c r="H134" i="71"/>
  <c r="H111" i="66" s="1"/>
  <c r="H180" i="71"/>
  <c r="H150" i="66" s="1"/>
  <c r="H184" i="71"/>
  <c r="T67" i="74"/>
  <c r="T168" i="74"/>
  <c r="T54" i="74"/>
  <c r="H62" i="74"/>
  <c r="W69" i="72"/>
  <c r="F5" i="74"/>
  <c r="F254" i="74" s="1"/>
  <c r="F5" i="72"/>
  <c r="F157" i="72"/>
  <c r="F155" i="72" s="1"/>
  <c r="F174" i="72"/>
  <c r="H52" i="72"/>
  <c r="F160" i="80"/>
  <c r="T32" i="80"/>
  <c r="T74" i="80"/>
  <c r="T224" i="80"/>
  <c r="T223" i="80" s="1"/>
  <c r="T5" i="80"/>
  <c r="F74" i="73"/>
  <c r="F198" i="82"/>
  <c r="F66" i="75"/>
  <c r="F167" i="75"/>
  <c r="F51" i="76"/>
  <c r="F122" i="76"/>
  <c r="F193" i="76"/>
  <c r="F212" i="76"/>
  <c r="F94" i="83"/>
  <c r="F244" i="83"/>
  <c r="F243" i="83" s="1"/>
  <c r="F5" i="77"/>
  <c r="F59" i="77"/>
  <c r="F169" i="77"/>
  <c r="W7" i="82"/>
  <c r="W6" i="82" s="1"/>
  <c r="W5" i="82" s="1"/>
  <c r="W59" i="82"/>
  <c r="H18" i="82"/>
  <c r="H15" i="66" s="1"/>
  <c r="T15" i="66"/>
  <c r="H14" i="82"/>
  <c r="H11" i="66" s="1"/>
  <c r="V44" i="76"/>
  <c r="V24" i="83"/>
  <c r="H17" i="83"/>
  <c r="H17" i="66" s="1"/>
  <c r="T155" i="66"/>
  <c r="H243" i="77"/>
  <c r="H234" i="66" s="1"/>
  <c r="F136" i="66"/>
  <c r="H50" i="71"/>
  <c r="H181" i="71"/>
  <c r="H186" i="71"/>
  <c r="H156" i="66" s="1"/>
  <c r="W164" i="81"/>
  <c r="W112" i="82"/>
  <c r="H11" i="82"/>
  <c r="H8" i="66" s="1"/>
  <c r="H15" i="82"/>
  <c r="H12" i="66" s="1"/>
  <c r="T167" i="75"/>
  <c r="V212" i="76"/>
  <c r="V94" i="83"/>
  <c r="H18" i="83"/>
  <c r="H18" i="66" s="1"/>
  <c r="Z169" i="77"/>
  <c r="H72" i="77"/>
  <c r="H72" i="66" s="1"/>
  <c r="T72" i="66"/>
  <c r="F264" i="85"/>
  <c r="H4" i="84"/>
  <c r="K20" i="84"/>
  <c r="H7" i="85"/>
  <c r="T6" i="85"/>
  <c r="T5" i="85" s="1"/>
  <c r="I25" i="85"/>
  <c r="I24" i="85" s="1"/>
  <c r="H24" i="85"/>
  <c r="J5" i="84" s="1"/>
  <c r="L32" i="85"/>
  <c r="H69" i="85"/>
  <c r="T68" i="85"/>
  <c r="J168" i="85"/>
  <c r="J163" i="85" s="1"/>
  <c r="G168" i="85"/>
  <c r="T163" i="85"/>
  <c r="H168" i="85"/>
  <c r="F6" i="78"/>
  <c r="J120" i="87"/>
  <c r="J118" i="87" s="1"/>
  <c r="H118" i="87"/>
  <c r="I224" i="87"/>
  <c r="I223" i="87" s="1"/>
  <c r="H223" i="87"/>
  <c r="E16" i="86" s="1"/>
  <c r="I9" i="84"/>
  <c r="N264" i="85"/>
  <c r="M264" i="85"/>
  <c r="L264" i="85"/>
  <c r="I22" i="85"/>
  <c r="I20" i="85" s="1"/>
  <c r="H35" i="85"/>
  <c r="T33" i="85"/>
  <c r="H48" i="85"/>
  <c r="I62" i="85"/>
  <c r="I61" i="85" s="1"/>
  <c r="H61" i="85"/>
  <c r="I72" i="85"/>
  <c r="I71" i="85" s="1"/>
  <c r="H71" i="85"/>
  <c r="C4" i="86"/>
  <c r="H65" i="88"/>
  <c r="R63" i="88"/>
  <c r="O264" i="85"/>
  <c r="P32" i="85"/>
  <c r="I43" i="85"/>
  <c r="I42" i="85" s="1"/>
  <c r="H42" i="85"/>
  <c r="I52" i="85"/>
  <c r="I57" i="85"/>
  <c r="I56" i="85" s="1"/>
  <c r="H56" i="85"/>
  <c r="G163" i="85"/>
  <c r="I10" i="84" s="1"/>
  <c r="I13" i="84" s="1"/>
  <c r="T42" i="85"/>
  <c r="H54" i="85"/>
  <c r="I54" i="85" s="1"/>
  <c r="T61" i="85"/>
  <c r="T41" i="85"/>
  <c r="H41" i="85" s="1"/>
  <c r="I41" i="85" s="1"/>
  <c r="H44" i="87"/>
  <c r="T37" i="87"/>
  <c r="T5" i="87" s="1"/>
  <c r="H117" i="87"/>
  <c r="T114" i="87"/>
  <c r="T112" i="87" s="1"/>
  <c r="J209" i="87"/>
  <c r="R209" i="87"/>
  <c r="H26" i="88"/>
  <c r="R24" i="88"/>
  <c r="S32" i="88"/>
  <c r="S256" i="88" s="1"/>
  <c r="H163" i="88"/>
  <c r="R155" i="88"/>
  <c r="T24" i="85"/>
  <c r="T56" i="85"/>
  <c r="T45" i="85" s="1"/>
  <c r="K84" i="87"/>
  <c r="O84" i="87"/>
  <c r="F112" i="87"/>
  <c r="C6" i="86" s="1"/>
  <c r="N209" i="87"/>
  <c r="N238" i="87" s="1"/>
  <c r="I228" i="87"/>
  <c r="I227" i="87" s="1"/>
  <c r="H227" i="87"/>
  <c r="U256" i="88"/>
  <c r="J256" i="88"/>
  <c r="N256" i="88"/>
  <c r="G256" i="88"/>
  <c r="I4" i="86"/>
  <c r="I9" i="86" s="1"/>
  <c r="I14" i="86" s="1"/>
  <c r="I17" i="86" s="1"/>
  <c r="I22" i="86" s="1"/>
  <c r="P256" i="88"/>
  <c r="H56" i="88"/>
  <c r="H54" i="88" s="1"/>
  <c r="H42" i="88" s="1"/>
  <c r="R54" i="88"/>
  <c r="R20" i="88"/>
  <c r="H84" i="88"/>
  <c r="J8" i="86" s="1"/>
  <c r="D9" i="86"/>
  <c r="D14" i="86" s="1"/>
  <c r="D17" i="86" s="1"/>
  <c r="D22" i="86" s="1"/>
  <c r="E13" i="86"/>
  <c r="G6" i="78" s="1"/>
  <c r="M238" i="87"/>
  <c r="Q238" i="87"/>
  <c r="U238" i="87"/>
  <c r="H24" i="88"/>
  <c r="J5" i="86" s="1"/>
  <c r="H43" i="88"/>
  <c r="H162" i="88"/>
  <c r="C13" i="86"/>
  <c r="S238" i="87"/>
  <c r="H6" i="88"/>
  <c r="R38" i="88"/>
  <c r="R37" i="88" s="1"/>
  <c r="I14" i="84"/>
  <c r="I17" i="84" s="1"/>
  <c r="I22" i="84" s="1"/>
  <c r="C14" i="84"/>
  <c r="C17" i="84" s="1"/>
  <c r="C22" i="84" s="1"/>
  <c r="E14" i="84"/>
  <c r="E17" i="84" s="1"/>
  <c r="I40" i="85"/>
  <c r="H63" i="88"/>
  <c r="T38" i="85"/>
  <c r="T37" i="85" s="1"/>
  <c r="H34" i="88"/>
  <c r="H33" i="88" s="1"/>
  <c r="R33" i="88"/>
  <c r="H20" i="88"/>
  <c r="H5" i="88" s="1"/>
  <c r="I12" i="85"/>
  <c r="R50" i="88"/>
  <c r="H64" i="83"/>
  <c r="V165" i="83"/>
  <c r="V70" i="83"/>
  <c r="V47" i="83"/>
  <c r="H49" i="83"/>
  <c r="V44" i="83"/>
  <c r="V43" i="83" s="1"/>
  <c r="V37" i="83"/>
  <c r="V33" i="83" s="1"/>
  <c r="V6" i="83"/>
  <c r="V5" i="83" s="1"/>
  <c r="V88" i="76"/>
  <c r="H90" i="76"/>
  <c r="V52" i="76"/>
  <c r="V51" i="76" s="1"/>
  <c r="V39" i="76"/>
  <c r="V37" i="76" s="1"/>
  <c r="T37" i="75"/>
  <c r="W55" i="82"/>
  <c r="W41" i="82"/>
  <c r="T35" i="66" s="1"/>
  <c r="H42" i="82"/>
  <c r="H57" i="82"/>
  <c r="W51" i="82"/>
  <c r="W50" i="82" s="1"/>
  <c r="W49" i="82" s="1"/>
  <c r="H35" i="81"/>
  <c r="H7" i="80"/>
  <c r="Z32" i="77"/>
  <c r="F32" i="77"/>
  <c r="Z5" i="77"/>
  <c r="Z69" i="77"/>
  <c r="Z59" i="77" s="1"/>
  <c r="V50" i="83"/>
  <c r="V69" i="83"/>
  <c r="F50" i="76"/>
  <c r="V7" i="76"/>
  <c r="V6" i="76" s="1"/>
  <c r="V5" i="76" s="1"/>
  <c r="V47" i="76"/>
  <c r="V43" i="76" s="1"/>
  <c r="F32" i="75"/>
  <c r="F253" i="75" s="1"/>
  <c r="T52" i="75"/>
  <c r="T40" i="75" s="1"/>
  <c r="F73" i="82"/>
  <c r="F49" i="82" s="1"/>
  <c r="F38" i="82" s="1"/>
  <c r="F112" i="82"/>
  <c r="F32" i="81"/>
  <c r="F250" i="81" s="1"/>
  <c r="W146" i="81"/>
  <c r="W76" i="81" s="1"/>
  <c r="F74" i="77"/>
  <c r="F95" i="76"/>
  <c r="F259" i="77"/>
  <c r="T145" i="73"/>
  <c r="F32" i="73"/>
  <c r="T246" i="80"/>
  <c r="H54" i="72"/>
  <c r="J54" i="72"/>
  <c r="F32" i="72"/>
  <c r="F260" i="72" s="1"/>
  <c r="T41" i="74"/>
  <c r="T54" i="71"/>
  <c r="T48" i="66" s="1"/>
  <c r="T44" i="71"/>
  <c r="T33" i="71"/>
  <c r="T78" i="71"/>
  <c r="AI181" i="68"/>
  <c r="H181" i="68" s="1"/>
  <c r="I181" i="68" s="1"/>
  <c r="F284" i="82" l="1"/>
  <c r="T58" i="66"/>
  <c r="T40" i="74"/>
  <c r="T32" i="74" s="1"/>
  <c r="T254" i="74" s="1"/>
  <c r="R238" i="87"/>
  <c r="T238" i="87"/>
  <c r="P264" i="85"/>
  <c r="V32" i="85"/>
  <c r="V264" i="85" s="1"/>
  <c r="F246" i="73"/>
  <c r="F36" i="76"/>
  <c r="F298" i="76" s="1"/>
  <c r="W39" i="82"/>
  <c r="H155" i="88"/>
  <c r="J10" i="86" s="1"/>
  <c r="J13" i="86" s="1"/>
  <c r="K13" i="86" s="1"/>
  <c r="T32" i="75"/>
  <c r="R42" i="88"/>
  <c r="G238" i="87"/>
  <c r="H20" i="85"/>
  <c r="H9" i="84"/>
  <c r="H14" i="84" s="1"/>
  <c r="H17" i="84" s="1"/>
  <c r="H22" i="84" s="1"/>
  <c r="H6" i="86"/>
  <c r="H9" i="86" s="1"/>
  <c r="H14" i="86" s="1"/>
  <c r="H17" i="86" s="1"/>
  <c r="H22" i="86" s="1"/>
  <c r="F256" i="88"/>
  <c r="I38" i="85"/>
  <c r="I37" i="85" s="1"/>
  <c r="I51" i="85"/>
  <c r="I50" i="85" s="1"/>
  <c r="T38" i="66"/>
  <c r="G11" i="78"/>
  <c r="H32" i="88"/>
  <c r="J6" i="86" s="1"/>
  <c r="I210" i="87"/>
  <c r="I209" i="87" s="1"/>
  <c r="I7" i="85"/>
  <c r="H6" i="85"/>
  <c r="H5" i="85" s="1"/>
  <c r="J4" i="84" s="1"/>
  <c r="T39" i="66"/>
  <c r="I44" i="87"/>
  <c r="I37" i="87" s="1"/>
  <c r="I5" i="87" s="1"/>
  <c r="I238" i="87" s="1"/>
  <c r="H37" i="87"/>
  <c r="H5" i="87" s="1"/>
  <c r="H51" i="85"/>
  <c r="H50" i="85" s="1"/>
  <c r="I35" i="85"/>
  <c r="I33" i="85" s="1"/>
  <c r="H33" i="85"/>
  <c r="H210" i="87"/>
  <c r="H209" i="87" s="1"/>
  <c r="E20" i="86" s="1"/>
  <c r="T144" i="66"/>
  <c r="Z134" i="77"/>
  <c r="T133" i="66" s="1"/>
  <c r="T136" i="66"/>
  <c r="T37" i="66"/>
  <c r="T32" i="85"/>
  <c r="T264" i="85" s="1"/>
  <c r="G264" i="85"/>
  <c r="C9" i="86"/>
  <c r="C14" i="86" s="1"/>
  <c r="C17" i="86" s="1"/>
  <c r="C22" i="86" s="1"/>
  <c r="I168" i="85"/>
  <c r="I163" i="85" s="1"/>
  <c r="H163" i="85"/>
  <c r="J10" i="84" s="1"/>
  <c r="J13" i="84" s="1"/>
  <c r="I6" i="85"/>
  <c r="I5" i="85" s="1"/>
  <c r="J117" i="87"/>
  <c r="J114" i="87" s="1"/>
  <c r="J112" i="87" s="1"/>
  <c r="J238" i="87" s="1"/>
  <c r="H114" i="87"/>
  <c r="H112" i="87" s="1"/>
  <c r="E6" i="86" s="1"/>
  <c r="F238" i="87"/>
  <c r="I48" i="85"/>
  <c r="I45" i="85" s="1"/>
  <c r="H45" i="85"/>
  <c r="K16" i="86"/>
  <c r="G7" i="78"/>
  <c r="I69" i="85"/>
  <c r="I68" i="85" s="1"/>
  <c r="H68" i="85"/>
  <c r="T160" i="66"/>
  <c r="T69" i="66"/>
  <c r="T59" i="66"/>
  <c r="J4" i="86"/>
  <c r="E22" i="84"/>
  <c r="R32" i="88"/>
  <c r="R256" i="88" s="1"/>
  <c r="H38" i="85"/>
  <c r="H37" i="85" s="1"/>
  <c r="H32" i="85" s="1"/>
  <c r="V32" i="83"/>
  <c r="V266" i="83" s="1"/>
  <c r="W38" i="82"/>
  <c r="W284" i="82" s="1"/>
  <c r="AL107" i="68"/>
  <c r="AK107" i="68"/>
  <c r="AJ107" i="68"/>
  <c r="AH107" i="68"/>
  <c r="AG107" i="68"/>
  <c r="AF107" i="68"/>
  <c r="AE107" i="68"/>
  <c r="AD107" i="68"/>
  <c r="AC107" i="68"/>
  <c r="AB107" i="68"/>
  <c r="AA107" i="68"/>
  <c r="Z107" i="68"/>
  <c r="X107" i="68"/>
  <c r="W107" i="68"/>
  <c r="V107" i="68"/>
  <c r="U107" i="68"/>
  <c r="T107" i="68"/>
  <c r="S107" i="68"/>
  <c r="R107" i="68"/>
  <c r="Q107" i="68"/>
  <c r="P107" i="68"/>
  <c r="O107" i="68"/>
  <c r="N107" i="68"/>
  <c r="M107" i="68"/>
  <c r="L107" i="68"/>
  <c r="K107" i="68"/>
  <c r="J107" i="68"/>
  <c r="I107" i="68"/>
  <c r="G107" i="68"/>
  <c r="F107" i="68"/>
  <c r="J9" i="86" l="1"/>
  <c r="G10" i="78" s="1"/>
  <c r="H256" i="88"/>
  <c r="I32" i="85"/>
  <c r="I264" i="85" s="1"/>
  <c r="F11" i="78"/>
  <c r="K13" i="84"/>
  <c r="K20" i="86"/>
  <c r="G8" i="78"/>
  <c r="H238" i="87"/>
  <c r="E4" i="86"/>
  <c r="E9" i="86" s="1"/>
  <c r="J6" i="84"/>
  <c r="J9" i="84" s="1"/>
  <c r="F10" i="78" s="1"/>
  <c r="H264" i="85"/>
  <c r="J14" i="86"/>
  <c r="J17" i="86" s="1"/>
  <c r="K9" i="86"/>
  <c r="K14" i="86" s="1"/>
  <c r="AI264" i="68"/>
  <c r="H264" i="68" s="1"/>
  <c r="AI214" i="68"/>
  <c r="H214" i="68" s="1"/>
  <c r="AI191" i="68"/>
  <c r="H191" i="68" s="1"/>
  <c r="AI186" i="68"/>
  <c r="H186" i="68" s="1"/>
  <c r="AI185" i="68"/>
  <c r="H185" i="68" s="1"/>
  <c r="AI184" i="68"/>
  <c r="AI182" i="68"/>
  <c r="H182" i="68" s="1"/>
  <c r="AI179" i="68"/>
  <c r="H179" i="68" s="1"/>
  <c r="AI178" i="68"/>
  <c r="H178" i="68" s="1"/>
  <c r="AI170" i="68"/>
  <c r="H170" i="68" s="1"/>
  <c r="AI165" i="68"/>
  <c r="H165" i="68" s="1"/>
  <c r="AI164" i="68"/>
  <c r="H164" i="68" s="1"/>
  <c r="AI163" i="68"/>
  <c r="H163" i="68" s="1"/>
  <c r="AI161" i="68"/>
  <c r="H161" i="68" s="1"/>
  <c r="AI160" i="68"/>
  <c r="H160" i="68" s="1"/>
  <c r="AI154" i="68"/>
  <c r="H154" i="68" s="1"/>
  <c r="AI153" i="68"/>
  <c r="H153" i="68" s="1"/>
  <c r="AI150" i="68"/>
  <c r="H150" i="68" s="1"/>
  <c r="AI149" i="68"/>
  <c r="H149" i="68" s="1"/>
  <c r="AI148" i="68"/>
  <c r="H148" i="68" s="1"/>
  <c r="AI147" i="68"/>
  <c r="H147" i="68" s="1"/>
  <c r="AI146" i="68"/>
  <c r="H146" i="68" s="1"/>
  <c r="AI144" i="68"/>
  <c r="H144" i="68" s="1"/>
  <c r="AI143" i="68"/>
  <c r="H143" i="68" s="1"/>
  <c r="AI142" i="68"/>
  <c r="H142" i="68" s="1"/>
  <c r="AI139" i="68"/>
  <c r="H139" i="68" s="1"/>
  <c r="AI138" i="68"/>
  <c r="H138" i="68" s="1"/>
  <c r="AI137" i="68"/>
  <c r="H137" i="68" s="1"/>
  <c r="AI136" i="68"/>
  <c r="H136" i="68" s="1"/>
  <c r="AI135" i="68"/>
  <c r="H135" i="68" s="1"/>
  <c r="AI134" i="68"/>
  <c r="H134" i="68" s="1"/>
  <c r="AI132" i="68"/>
  <c r="H132" i="68" s="1"/>
  <c r="AI131" i="68"/>
  <c r="H131" i="68" s="1"/>
  <c r="AI127" i="68"/>
  <c r="H127" i="68" s="1"/>
  <c r="AI126" i="68"/>
  <c r="H126" i="68" s="1"/>
  <c r="AI116" i="68"/>
  <c r="H116" i="68" s="1"/>
  <c r="AI112" i="68"/>
  <c r="H112" i="68" s="1"/>
  <c r="AI111" i="68"/>
  <c r="AI108" i="68"/>
  <c r="AI56" i="68"/>
  <c r="H56" i="68" s="1"/>
  <c r="AI55" i="68"/>
  <c r="H55" i="68" s="1"/>
  <c r="AI53" i="68"/>
  <c r="H53" i="68" s="1"/>
  <c r="AI52" i="68"/>
  <c r="H52" i="68" s="1"/>
  <c r="AI15" i="68"/>
  <c r="H15" i="68" s="1"/>
  <c r="AI14" i="68"/>
  <c r="H14" i="68" s="1"/>
  <c r="AI12" i="68"/>
  <c r="H12" i="68" s="1"/>
  <c r="AI11" i="68"/>
  <c r="H11" i="68" s="1"/>
  <c r="AI10" i="68"/>
  <c r="H10" i="68" s="1"/>
  <c r="AI9" i="68"/>
  <c r="H9" i="68" s="1"/>
  <c r="AI8" i="68"/>
  <c r="H8" i="68" s="1"/>
  <c r="AI269" i="68"/>
  <c r="AI263" i="68"/>
  <c r="E6" i="39" s="1"/>
  <c r="AI256" i="68"/>
  <c r="AI255" i="68" s="1"/>
  <c r="AI251" i="68"/>
  <c r="AI237" i="68"/>
  <c r="AI227" i="68"/>
  <c r="AI201" i="68"/>
  <c r="AI193" i="68"/>
  <c r="AI171" i="68"/>
  <c r="AI167" i="68"/>
  <c r="AI151" i="68"/>
  <c r="AI113" i="68"/>
  <c r="AI104" i="68"/>
  <c r="H104" i="68" s="1"/>
  <c r="AI103" i="68"/>
  <c r="H103" i="68" s="1"/>
  <c r="AI102" i="68"/>
  <c r="H102" i="68" s="1"/>
  <c r="AI101" i="68"/>
  <c r="H101" i="68" s="1"/>
  <c r="AI98" i="68"/>
  <c r="AI86" i="68"/>
  <c r="AI75" i="68"/>
  <c r="AI64" i="68"/>
  <c r="AI36" i="68"/>
  <c r="AI25" i="68"/>
  <c r="AI141" i="68" l="1"/>
  <c r="AI140" i="68" s="1"/>
  <c r="AI211" i="68"/>
  <c r="AI197" i="68" s="1"/>
  <c r="AI145" i="68"/>
  <c r="AI189" i="68"/>
  <c r="AI223" i="68"/>
  <c r="G5" i="78"/>
  <c r="E14" i="86"/>
  <c r="E17" i="86" s="1"/>
  <c r="E22" i="86" s="1"/>
  <c r="J22" i="86"/>
  <c r="K17" i="86"/>
  <c r="K22" i="86" s="1"/>
  <c r="J14" i="84"/>
  <c r="J17" i="84" s="1"/>
  <c r="K9" i="84"/>
  <c r="K14" i="84" s="1"/>
  <c r="AI110" i="68"/>
  <c r="H111" i="68"/>
  <c r="AI183" i="68"/>
  <c r="H184" i="68"/>
  <c r="AI107" i="68"/>
  <c r="H108" i="68"/>
  <c r="AI180" i="68"/>
  <c r="AI117" i="68"/>
  <c r="AI106" i="68"/>
  <c r="AI100" i="68"/>
  <c r="AI61" i="68"/>
  <c r="AI177" i="68"/>
  <c r="AI187" i="68"/>
  <c r="AI250" i="68"/>
  <c r="AI249" i="68" s="1"/>
  <c r="E7" i="39" s="1"/>
  <c r="F269" i="68"/>
  <c r="F263" i="68"/>
  <c r="F256" i="68"/>
  <c r="F255" i="68" s="1"/>
  <c r="F251" i="68"/>
  <c r="F237" i="68"/>
  <c r="F227" i="68"/>
  <c r="F211" i="68"/>
  <c r="F201" i="68"/>
  <c r="F193" i="68"/>
  <c r="F189" i="68"/>
  <c r="F187" i="68"/>
  <c r="C11" i="69" s="1"/>
  <c r="F183" i="68"/>
  <c r="F180" i="68" s="1"/>
  <c r="F177" i="68"/>
  <c r="F171" i="68"/>
  <c r="F167" i="68"/>
  <c r="F162" i="68"/>
  <c r="F161" i="68"/>
  <c r="F159" i="68" s="1"/>
  <c r="F151" i="68"/>
  <c r="F145" i="68"/>
  <c r="F141" i="68"/>
  <c r="F133" i="68"/>
  <c r="F130" i="68" s="1"/>
  <c r="F117" i="68"/>
  <c r="F113" i="68"/>
  <c r="F110" i="68"/>
  <c r="F100" i="68"/>
  <c r="F98" i="68"/>
  <c r="F86" i="68"/>
  <c r="F75" i="68"/>
  <c r="F64" i="68"/>
  <c r="F54" i="68"/>
  <c r="F47" i="68" s="1"/>
  <c r="F36" i="68"/>
  <c r="F25" i="68"/>
  <c r="F17" i="68"/>
  <c r="F7" i="68"/>
  <c r="F274" i="71"/>
  <c r="F244" i="66" s="1"/>
  <c r="F268" i="71"/>
  <c r="F238" i="66" s="1"/>
  <c r="F259" i="71"/>
  <c r="F229" i="66" s="1"/>
  <c r="F255" i="71"/>
  <c r="F225" i="66" s="1"/>
  <c r="F254" i="71"/>
  <c r="F242" i="71"/>
  <c r="F212" i="66" s="1"/>
  <c r="F228" i="71"/>
  <c r="F198" i="66" s="1"/>
  <c r="F225" i="71"/>
  <c r="F195" i="66" s="1"/>
  <c r="F214" i="71"/>
  <c r="F184" i="66" s="1"/>
  <c r="F203" i="71"/>
  <c r="F173" i="66" s="1"/>
  <c r="F192" i="71"/>
  <c r="F185" i="71"/>
  <c r="F155" i="66" s="1"/>
  <c r="H11" i="69" s="1"/>
  <c r="F177" i="71"/>
  <c r="F173" i="71"/>
  <c r="F172" i="71" s="1"/>
  <c r="F144" i="66" s="1"/>
  <c r="F135" i="71"/>
  <c r="F116" i="71"/>
  <c r="F93" i="66" s="1"/>
  <c r="F111" i="71"/>
  <c r="F89" i="66" s="1"/>
  <c r="F100" i="71"/>
  <c r="F78" i="66" s="1"/>
  <c r="F97" i="71"/>
  <c r="F91" i="71"/>
  <c r="F69" i="66" s="1"/>
  <c r="F87" i="71"/>
  <c r="F78" i="71"/>
  <c r="F69" i="71"/>
  <c r="F59" i="71"/>
  <c r="F49" i="66" s="1"/>
  <c r="F54" i="71"/>
  <c r="F48" i="66" s="1"/>
  <c r="F51" i="71"/>
  <c r="F45" i="66" s="1"/>
  <c r="F44" i="71"/>
  <c r="F41" i="66" s="1"/>
  <c r="F38" i="71"/>
  <c r="F33" i="71"/>
  <c r="F33" i="66" s="1"/>
  <c r="F24" i="71"/>
  <c r="F24" i="66" s="1"/>
  <c r="H5" i="69" s="1"/>
  <c r="F20" i="71"/>
  <c r="F20" i="66" s="1"/>
  <c r="F6" i="71"/>
  <c r="F104" i="71" l="1"/>
  <c r="F82" i="66" s="1"/>
  <c r="F140" i="68"/>
  <c r="F128" i="68" s="1"/>
  <c r="C6" i="69" s="1"/>
  <c r="F5" i="71"/>
  <c r="F5" i="66" s="1"/>
  <c r="F6" i="66"/>
  <c r="F37" i="71"/>
  <c r="F37" i="66" s="1"/>
  <c r="F38" i="66"/>
  <c r="F175" i="71"/>
  <c r="F145" i="66" s="1"/>
  <c r="F147" i="66"/>
  <c r="F253" i="71"/>
  <c r="F223" i="66" s="1"/>
  <c r="F224" i="66"/>
  <c r="F67" i="71"/>
  <c r="F50" i="66" s="1"/>
  <c r="F52" i="66"/>
  <c r="F75" i="66"/>
  <c r="C6" i="39"/>
  <c r="C16" i="69"/>
  <c r="C7" i="78" s="1"/>
  <c r="F73" i="71"/>
  <c r="F53" i="66" s="1"/>
  <c r="F58" i="66"/>
  <c r="F127" i="71"/>
  <c r="F104" i="66" s="1"/>
  <c r="F112" i="66"/>
  <c r="F190" i="71"/>
  <c r="F160" i="66" s="1"/>
  <c r="H12" i="69" s="1"/>
  <c r="F162" i="66"/>
  <c r="F61" i="68"/>
  <c r="E5" i="39"/>
  <c r="F81" i="71"/>
  <c r="F59" i="66" s="1"/>
  <c r="H7" i="69" s="1"/>
  <c r="F65" i="66"/>
  <c r="J22" i="84"/>
  <c r="K17" i="84"/>
  <c r="K22" i="84" s="1"/>
  <c r="F106" i="68"/>
  <c r="F97" i="68" s="1"/>
  <c r="C5" i="69" s="1"/>
  <c r="F223" i="68"/>
  <c r="C12" i="69" s="1"/>
  <c r="F43" i="71"/>
  <c r="AI97" i="68"/>
  <c r="F6" i="68"/>
  <c r="F5" i="68" s="1"/>
  <c r="F197" i="68"/>
  <c r="C8" i="69" s="1"/>
  <c r="F250" i="68"/>
  <c r="F249" i="68" s="1"/>
  <c r="C4" i="39" l="1"/>
  <c r="C4" i="69"/>
  <c r="F96" i="71"/>
  <c r="F74" i="66" s="1"/>
  <c r="H8" i="69" s="1"/>
  <c r="H20" i="69"/>
  <c r="C12" i="78" s="1"/>
  <c r="C11" i="39"/>
  <c r="F276" i="68"/>
  <c r="C7" i="39"/>
  <c r="C20" i="69"/>
  <c r="C8" i="78" s="1"/>
  <c r="F32" i="71"/>
  <c r="F40" i="66"/>
  <c r="C5" i="39"/>
  <c r="C10" i="69"/>
  <c r="H10" i="69"/>
  <c r="C10" i="39"/>
  <c r="H4" i="69"/>
  <c r="V257" i="77"/>
  <c r="V251" i="77"/>
  <c r="V244" i="77"/>
  <c r="P235" i="66" s="1"/>
  <c r="V238" i="77"/>
  <c r="V234" i="77"/>
  <c r="V221" i="77"/>
  <c r="V207" i="77"/>
  <c r="V204" i="77"/>
  <c r="V193" i="77"/>
  <c r="V182" i="77"/>
  <c r="V171" i="77"/>
  <c r="V164" i="77"/>
  <c r="V156" i="77"/>
  <c r="V154" i="77" s="1"/>
  <c r="V137" i="77"/>
  <c r="P136" i="66" s="1"/>
  <c r="V119" i="77"/>
  <c r="V116" i="77"/>
  <c r="V112" i="77"/>
  <c r="V104" i="77" s="1"/>
  <c r="V93" i="77"/>
  <c r="V82" i="77"/>
  <c r="V78" i="77"/>
  <c r="V75" i="77"/>
  <c r="V69" i="77"/>
  <c r="V65" i="77"/>
  <c r="V53" i="77"/>
  <c r="V50" i="77"/>
  <c r="V45" i="77"/>
  <c r="V40" i="77" s="1"/>
  <c r="V37" i="77"/>
  <c r="V33" i="77"/>
  <c r="V24" i="77"/>
  <c r="V20" i="77"/>
  <c r="V6" i="77"/>
  <c r="V5" i="77" s="1"/>
  <c r="R264" i="83"/>
  <c r="R258" i="83"/>
  <c r="R249" i="83"/>
  <c r="R245" i="83"/>
  <c r="R232" i="83"/>
  <c r="R218" i="83"/>
  <c r="R215" i="83"/>
  <c r="R204" i="83"/>
  <c r="R193" i="83"/>
  <c r="R182" i="83"/>
  <c r="R175" i="83"/>
  <c r="R167" i="83"/>
  <c r="R165" i="83" s="1"/>
  <c r="R153" i="83"/>
  <c r="R138" i="83"/>
  <c r="R135" i="83"/>
  <c r="R124" i="83"/>
  <c r="R113" i="83"/>
  <c r="R102" i="83"/>
  <c r="R98" i="83"/>
  <c r="R95" i="83"/>
  <c r="R89" i="83"/>
  <c r="R85" i="83"/>
  <c r="R76" i="83"/>
  <c r="R70" i="83"/>
  <c r="R66" i="83"/>
  <c r="R63" i="83"/>
  <c r="R60" i="83"/>
  <c r="R54" i="83"/>
  <c r="R47" i="83"/>
  <c r="R44" i="83"/>
  <c r="R37" i="83"/>
  <c r="R34" i="83"/>
  <c r="P34" i="66" s="1"/>
  <c r="R24" i="83"/>
  <c r="R20" i="83"/>
  <c r="R6" i="83"/>
  <c r="H91" i="76"/>
  <c r="R296" i="76"/>
  <c r="R290" i="76"/>
  <c r="R281" i="76"/>
  <c r="R277" i="76"/>
  <c r="R264" i="76"/>
  <c r="R250" i="76"/>
  <c r="R247" i="76"/>
  <c r="R236" i="76"/>
  <c r="R225" i="76"/>
  <c r="R214" i="76"/>
  <c r="R207" i="76"/>
  <c r="R204" i="76"/>
  <c r="R199" i="76"/>
  <c r="P151" i="66" s="1"/>
  <c r="R195" i="76"/>
  <c r="R181" i="76"/>
  <c r="R166" i="76"/>
  <c r="R163" i="76"/>
  <c r="R152" i="76"/>
  <c r="R141" i="76"/>
  <c r="R130" i="76"/>
  <c r="R126" i="76"/>
  <c r="R123" i="76"/>
  <c r="R117" i="76"/>
  <c r="R113" i="76"/>
  <c r="R103" i="76"/>
  <c r="R96" i="76"/>
  <c r="R92" i="76"/>
  <c r="R89" i="76"/>
  <c r="P51" i="66" s="1"/>
  <c r="R84" i="76"/>
  <c r="R76" i="76" s="1"/>
  <c r="R80" i="76"/>
  <c r="R77" i="76"/>
  <c r="R72" i="76"/>
  <c r="R68" i="76"/>
  <c r="R65" i="76"/>
  <c r="P43" i="66" s="1"/>
  <c r="R60" i="76"/>
  <c r="R56" i="76"/>
  <c r="R52" i="76"/>
  <c r="R47" i="76"/>
  <c r="R44" i="76"/>
  <c r="R39" i="76"/>
  <c r="R37" i="76" s="1"/>
  <c r="R27" i="76"/>
  <c r="R26" i="76" s="1"/>
  <c r="R22" i="76"/>
  <c r="R7" i="76"/>
  <c r="R6" i="76" s="1"/>
  <c r="P251" i="75"/>
  <c r="P245" i="75"/>
  <c r="P236" i="75"/>
  <c r="P232" i="75"/>
  <c r="P219" i="75"/>
  <c r="P205" i="75"/>
  <c r="P202" i="75"/>
  <c r="P191" i="75"/>
  <c r="P180" i="75"/>
  <c r="P169" i="75"/>
  <c r="P162" i="75"/>
  <c r="P154" i="75"/>
  <c r="P152" i="75" s="1"/>
  <c r="P140" i="75"/>
  <c r="P125" i="75"/>
  <c r="P122" i="75"/>
  <c r="P111" i="75"/>
  <c r="P100" i="75"/>
  <c r="P89" i="75"/>
  <c r="P85" i="75"/>
  <c r="P82" i="75"/>
  <c r="P76" i="75"/>
  <c r="P72" i="75"/>
  <c r="P60" i="75"/>
  <c r="P57" i="75"/>
  <c r="P52" i="75"/>
  <c r="P48" i="75"/>
  <c r="P41" i="75"/>
  <c r="P37" i="75"/>
  <c r="P33" i="75"/>
  <c r="P24" i="75"/>
  <c r="P20" i="75"/>
  <c r="P6" i="75"/>
  <c r="S282" i="82"/>
  <c r="S276" i="82"/>
  <c r="S267" i="82"/>
  <c r="S263" i="82"/>
  <c r="S262" i="82" s="1"/>
  <c r="S250" i="82"/>
  <c r="S236" i="82"/>
  <c r="S233" i="82"/>
  <c r="S222" i="82"/>
  <c r="S211" i="82"/>
  <c r="S200" i="82"/>
  <c r="S193" i="82"/>
  <c r="S185" i="82"/>
  <c r="S183" i="82" s="1"/>
  <c r="S171" i="82"/>
  <c r="S156" i="82"/>
  <c r="S153" i="82"/>
  <c r="S142" i="82"/>
  <c r="S131" i="82"/>
  <c r="S120" i="82"/>
  <c r="S116" i="82"/>
  <c r="S113" i="82"/>
  <c r="S107" i="82"/>
  <c r="S103" i="82"/>
  <c r="S93" i="82"/>
  <c r="S86" i="82"/>
  <c r="S82" i="82"/>
  <c r="S78" i="82"/>
  <c r="S74" i="82"/>
  <c r="S69" i="82"/>
  <c r="S65" i="82"/>
  <c r="P44" i="66" s="1"/>
  <c r="S59" i="82"/>
  <c r="S55" i="82"/>
  <c r="S51" i="82"/>
  <c r="S46" i="82"/>
  <c r="S41" i="82"/>
  <c r="S28" i="82"/>
  <c r="P25" i="66" s="1"/>
  <c r="S23" i="82"/>
  <c r="S7" i="82"/>
  <c r="P7" i="66" s="1"/>
  <c r="S248" i="81"/>
  <c r="S242" i="81"/>
  <c r="S233" i="81"/>
  <c r="S229" i="81"/>
  <c r="S228" i="81" s="1"/>
  <c r="S216" i="81"/>
  <c r="S202" i="81"/>
  <c r="S199" i="81"/>
  <c r="S188" i="81"/>
  <c r="S177" i="81"/>
  <c r="S166" i="81"/>
  <c r="S159" i="81"/>
  <c r="S151" i="81"/>
  <c r="S149" i="81" s="1"/>
  <c r="S146" i="81"/>
  <c r="S135" i="81"/>
  <c r="S120" i="81"/>
  <c r="S117" i="81"/>
  <c r="S106" i="81"/>
  <c r="S95" i="81"/>
  <c r="S84" i="81"/>
  <c r="S80" i="81"/>
  <c r="S77" i="81"/>
  <c r="S71" i="81"/>
  <c r="S67" i="81"/>
  <c r="S54" i="81"/>
  <c r="S53" i="81" s="1"/>
  <c r="S50" i="81"/>
  <c r="S45" i="81"/>
  <c r="S40" i="81" s="1"/>
  <c r="S37" i="81"/>
  <c r="S33" i="81"/>
  <c r="S24" i="81"/>
  <c r="S20" i="81"/>
  <c r="S6" i="81"/>
  <c r="S5" i="81" s="1"/>
  <c r="P244" i="73"/>
  <c r="P238" i="73"/>
  <c r="P229" i="73"/>
  <c r="P225" i="73"/>
  <c r="P224" i="73" s="1"/>
  <c r="P212" i="73"/>
  <c r="P198" i="73"/>
  <c r="P195" i="73"/>
  <c r="P184" i="73"/>
  <c r="P173" i="73"/>
  <c r="P162" i="73"/>
  <c r="P155" i="73"/>
  <c r="P147" i="73"/>
  <c r="P145" i="73" s="1"/>
  <c r="P133" i="73"/>
  <c r="P118" i="73"/>
  <c r="P115" i="73"/>
  <c r="P104" i="73"/>
  <c r="P93" i="73"/>
  <c r="P82" i="73"/>
  <c r="P78" i="73"/>
  <c r="P75" i="73"/>
  <c r="P69" i="73"/>
  <c r="P65" i="73"/>
  <c r="P53" i="73"/>
  <c r="P50" i="73"/>
  <c r="P45" i="73"/>
  <c r="P40" i="73" s="1"/>
  <c r="P37" i="73"/>
  <c r="P33" i="73"/>
  <c r="P24" i="73"/>
  <c r="P20" i="73"/>
  <c r="P6" i="73"/>
  <c r="P244" i="80"/>
  <c r="P238" i="80"/>
  <c r="P229" i="80"/>
  <c r="P225" i="80"/>
  <c r="P212" i="80"/>
  <c r="P198" i="80"/>
  <c r="P195" i="80"/>
  <c r="P184" i="80"/>
  <c r="P173" i="80"/>
  <c r="P162" i="80"/>
  <c r="P155" i="80"/>
  <c r="P147" i="80"/>
  <c r="P145" i="80" s="1"/>
  <c r="P133" i="80"/>
  <c r="P118" i="80"/>
  <c r="P115" i="80"/>
  <c r="P104" i="80"/>
  <c r="P93" i="80"/>
  <c r="P82" i="80"/>
  <c r="P78" i="80"/>
  <c r="P75" i="80"/>
  <c r="P69" i="80"/>
  <c r="P65" i="80"/>
  <c r="P59" i="80" s="1"/>
  <c r="P53" i="80"/>
  <c r="P50" i="80"/>
  <c r="P45" i="80"/>
  <c r="P40" i="80" s="1"/>
  <c r="P37" i="80"/>
  <c r="P33" i="80"/>
  <c r="P24" i="80"/>
  <c r="P20" i="80"/>
  <c r="P6" i="80"/>
  <c r="S258" i="72"/>
  <c r="S252" i="72"/>
  <c r="S243" i="72"/>
  <c r="S239" i="72"/>
  <c r="S226" i="72"/>
  <c r="S212" i="72"/>
  <c r="S209" i="72"/>
  <c r="S198" i="72"/>
  <c r="S187" i="72"/>
  <c r="S176" i="72"/>
  <c r="S169" i="72"/>
  <c r="S166" i="72"/>
  <c r="P154" i="66" s="1"/>
  <c r="S158" i="72"/>
  <c r="P148" i="66" s="1"/>
  <c r="S143" i="72"/>
  <c r="S128" i="72"/>
  <c r="S125" i="72"/>
  <c r="S114" i="72"/>
  <c r="S103" i="72"/>
  <c r="S92" i="72"/>
  <c r="S88" i="72"/>
  <c r="S85" i="72"/>
  <c r="S79" i="72"/>
  <c r="S75" i="72"/>
  <c r="S61" i="72"/>
  <c r="S57" i="72"/>
  <c r="S41" i="72"/>
  <c r="S40" i="72" s="1"/>
  <c r="S37" i="72"/>
  <c r="S33" i="72"/>
  <c r="S24" i="72"/>
  <c r="S20" i="72"/>
  <c r="S6" i="72"/>
  <c r="P252" i="74"/>
  <c r="P246" i="74"/>
  <c r="P237" i="74"/>
  <c r="P233" i="74"/>
  <c r="P220" i="74"/>
  <c r="P206" i="74"/>
  <c r="P203" i="74"/>
  <c r="P192" i="74"/>
  <c r="P181" i="74"/>
  <c r="P170" i="74"/>
  <c r="P163" i="74"/>
  <c r="P155" i="74"/>
  <c r="P153" i="74" s="1"/>
  <c r="P141" i="74"/>
  <c r="P126" i="74"/>
  <c r="P123" i="74"/>
  <c r="P112" i="74"/>
  <c r="P101" i="74"/>
  <c r="P90" i="74"/>
  <c r="P86" i="74"/>
  <c r="P83" i="74"/>
  <c r="P77" i="74"/>
  <c r="P73" i="74"/>
  <c r="P61" i="74"/>
  <c r="P58" i="74"/>
  <c r="P54" i="74"/>
  <c r="P50" i="74"/>
  <c r="P41" i="74"/>
  <c r="P37" i="74"/>
  <c r="P33" i="74"/>
  <c r="P24" i="74"/>
  <c r="P20" i="74"/>
  <c r="P6" i="74"/>
  <c r="P274" i="71"/>
  <c r="P268" i="71"/>
  <c r="P238" i="66" s="1"/>
  <c r="P259" i="71"/>
  <c r="P255" i="71"/>
  <c r="P242" i="71"/>
  <c r="P228" i="71"/>
  <c r="P198" i="66" s="1"/>
  <c r="P225" i="71"/>
  <c r="P214" i="71"/>
  <c r="P203" i="71"/>
  <c r="P192" i="71"/>
  <c r="P162" i="66" s="1"/>
  <c r="P185" i="71"/>
  <c r="P177" i="71"/>
  <c r="P172" i="71"/>
  <c r="P144" i="66" s="1"/>
  <c r="P161" i="71"/>
  <c r="P146" i="71"/>
  <c r="P143" i="71"/>
  <c r="P135" i="71"/>
  <c r="P112" i="66" s="1"/>
  <c r="P116" i="71"/>
  <c r="P93" i="66" s="1"/>
  <c r="P111" i="71"/>
  <c r="P89" i="66" s="1"/>
  <c r="P100" i="71"/>
  <c r="P97" i="71"/>
  <c r="P91" i="71"/>
  <c r="P69" i="66" s="1"/>
  <c r="P87" i="71"/>
  <c r="P78" i="71"/>
  <c r="P69" i="71"/>
  <c r="P52" i="66" s="1"/>
  <c r="P59" i="71"/>
  <c r="P54" i="71"/>
  <c r="P48" i="66" s="1"/>
  <c r="P51" i="71"/>
  <c r="P44" i="71"/>
  <c r="P38" i="71"/>
  <c r="P38" i="66" s="1"/>
  <c r="P33" i="71"/>
  <c r="P24" i="71"/>
  <c r="P20" i="71"/>
  <c r="P6" i="71"/>
  <c r="L4" i="39"/>
  <c r="H107" i="68"/>
  <c r="AE269" i="68"/>
  <c r="AE263" i="68"/>
  <c r="AE256" i="68"/>
  <c r="AE255" i="68" s="1"/>
  <c r="AE251" i="68"/>
  <c r="AE237" i="68"/>
  <c r="AE227" i="68"/>
  <c r="AE211" i="68"/>
  <c r="AE201" i="68"/>
  <c r="AE193" i="68"/>
  <c r="AE189" i="68"/>
  <c r="AE187" i="68" s="1"/>
  <c r="AE183" i="68"/>
  <c r="AE180" i="68" s="1"/>
  <c r="AE177" i="68"/>
  <c r="AE171" i="68"/>
  <c r="AE167" i="68"/>
  <c r="AE162" i="68"/>
  <c r="AE159" i="68"/>
  <c r="AE151" i="68"/>
  <c r="AE145" i="68"/>
  <c r="AE141" i="68"/>
  <c r="AE133" i="68"/>
  <c r="AE130" i="68" s="1"/>
  <c r="AE117" i="68"/>
  <c r="AE113" i="68"/>
  <c r="AE110" i="68"/>
  <c r="AE100" i="68"/>
  <c r="AE98" i="68"/>
  <c r="AE86" i="68"/>
  <c r="AE75" i="68"/>
  <c r="AE64" i="68"/>
  <c r="AE54" i="68"/>
  <c r="AE47" i="68" s="1"/>
  <c r="AE36" i="68"/>
  <c r="AE25" i="68"/>
  <c r="AE17" i="68"/>
  <c r="AE7" i="68"/>
  <c r="AI133" i="68"/>
  <c r="AI130" i="68" s="1"/>
  <c r="V96" i="76"/>
  <c r="V95" i="76" s="1"/>
  <c r="AE223" i="68" l="1"/>
  <c r="P20" i="66"/>
  <c r="P75" i="66"/>
  <c r="P212" i="66"/>
  <c r="P54" i="66"/>
  <c r="P65" i="66"/>
  <c r="P118" i="66"/>
  <c r="P195" i="66"/>
  <c r="P229" i="66"/>
  <c r="S174" i="72"/>
  <c r="P224" i="80"/>
  <c r="P223" i="80" s="1"/>
  <c r="P5" i="73"/>
  <c r="P59" i="73"/>
  <c r="S76" i="81"/>
  <c r="P35" i="66"/>
  <c r="S97" i="82"/>
  <c r="P66" i="75"/>
  <c r="R193" i="76"/>
  <c r="R43" i="83"/>
  <c r="R79" i="83"/>
  <c r="R180" i="83"/>
  <c r="P173" i="66"/>
  <c r="P244" i="66"/>
  <c r="AE197" i="68"/>
  <c r="P45" i="66"/>
  <c r="P58" i="66"/>
  <c r="P78" i="66"/>
  <c r="P115" i="66"/>
  <c r="P184" i="66"/>
  <c r="P225" i="66"/>
  <c r="P39" i="66"/>
  <c r="P133" i="66"/>
  <c r="V134" i="77"/>
  <c r="V74" i="77" s="1"/>
  <c r="R69" i="83"/>
  <c r="R88" i="76"/>
  <c r="P74" i="73"/>
  <c r="P223" i="73"/>
  <c r="S261" i="82"/>
  <c r="P81" i="75"/>
  <c r="P231" i="75"/>
  <c r="R122" i="76"/>
  <c r="P155" i="66"/>
  <c r="AE6" i="68"/>
  <c r="P5" i="71"/>
  <c r="P37" i="71"/>
  <c r="P175" i="71"/>
  <c r="P5" i="74"/>
  <c r="P40" i="75"/>
  <c r="R107" i="76"/>
  <c r="P43" i="71"/>
  <c r="P67" i="74"/>
  <c r="S227" i="81"/>
  <c r="R50" i="83"/>
  <c r="V59" i="77"/>
  <c r="F276" i="71"/>
  <c r="F246" i="66" s="1"/>
  <c r="F32" i="66"/>
  <c r="AE106" i="68"/>
  <c r="R43" i="76"/>
  <c r="S27" i="82"/>
  <c r="P24" i="66" s="1"/>
  <c r="S85" i="82"/>
  <c r="S69" i="72"/>
  <c r="S238" i="72"/>
  <c r="S237" i="72" s="1"/>
  <c r="S84" i="72"/>
  <c r="P40" i="74"/>
  <c r="P127" i="71"/>
  <c r="P104" i="66" s="1"/>
  <c r="T73" i="71"/>
  <c r="AE5" i="68"/>
  <c r="AE250" i="68"/>
  <c r="AE249" i="68" s="1"/>
  <c r="P254" i="71"/>
  <c r="S39" i="82"/>
  <c r="AE61" i="68"/>
  <c r="P81" i="71"/>
  <c r="P104" i="71"/>
  <c r="P82" i="66" s="1"/>
  <c r="P32" i="74"/>
  <c r="P232" i="74"/>
  <c r="P231" i="74" s="1"/>
  <c r="S5" i="72"/>
  <c r="S60" i="72"/>
  <c r="S157" i="72"/>
  <c r="S155" i="72" s="1"/>
  <c r="P5" i="80"/>
  <c r="P74" i="80"/>
  <c r="P32" i="73"/>
  <c r="P160" i="73"/>
  <c r="S61" i="81"/>
  <c r="S73" i="82"/>
  <c r="P49" i="66" s="1"/>
  <c r="S112" i="82"/>
  <c r="P167" i="75"/>
  <c r="R5" i="76"/>
  <c r="R95" i="76"/>
  <c r="R276" i="76"/>
  <c r="R275" i="76" s="1"/>
  <c r="R5" i="83"/>
  <c r="V32" i="77"/>
  <c r="V233" i="77"/>
  <c r="S6" i="82"/>
  <c r="S5" i="82" s="1"/>
  <c r="AE140" i="68"/>
  <c r="AE128" i="68" s="1"/>
  <c r="P67" i="71"/>
  <c r="P50" i="66" s="1"/>
  <c r="H171" i="71"/>
  <c r="H143" i="66" s="1"/>
  <c r="P168" i="74"/>
  <c r="P32" i="75"/>
  <c r="P230" i="75"/>
  <c r="R212" i="76"/>
  <c r="R94" i="83"/>
  <c r="V169" i="77"/>
  <c r="AE97" i="68"/>
  <c r="P73" i="71"/>
  <c r="P190" i="71"/>
  <c r="P82" i="74"/>
  <c r="P32" i="80"/>
  <c r="P160" i="80"/>
  <c r="S164" i="81"/>
  <c r="S50" i="82"/>
  <c r="P41" i="66" s="1"/>
  <c r="S198" i="82"/>
  <c r="P5" i="75"/>
  <c r="R51" i="76"/>
  <c r="R50" i="76" s="1"/>
  <c r="R33" i="83"/>
  <c r="R32" i="83" s="1"/>
  <c r="R266" i="83" s="1"/>
  <c r="R244" i="83"/>
  <c r="R243" i="83" s="1"/>
  <c r="S32" i="81"/>
  <c r="S32" i="72"/>
  <c r="S260" i="72" s="1"/>
  <c r="AL177" i="68"/>
  <c r="AK177" i="68"/>
  <c r="AJ177" i="68"/>
  <c r="AH177" i="68"/>
  <c r="AG177" i="68"/>
  <c r="AF177" i="68"/>
  <c r="AD177" i="68"/>
  <c r="AC177" i="68"/>
  <c r="AB177" i="68"/>
  <c r="AA177" i="68"/>
  <c r="Z177" i="68"/>
  <c r="Y177" i="68"/>
  <c r="X177" i="68"/>
  <c r="W177" i="68"/>
  <c r="V177" i="68"/>
  <c r="T177" i="68"/>
  <c r="S177" i="68"/>
  <c r="R177" i="68"/>
  <c r="Q177" i="68"/>
  <c r="P177" i="68"/>
  <c r="O177" i="68"/>
  <c r="N177" i="68"/>
  <c r="M177" i="68"/>
  <c r="L177" i="68"/>
  <c r="K177" i="68"/>
  <c r="J177" i="68"/>
  <c r="G177" i="68"/>
  <c r="U179" i="68"/>
  <c r="U177" i="68" s="1"/>
  <c r="I178" i="68"/>
  <c r="I177" i="68" s="1"/>
  <c r="I143" i="68"/>
  <c r="J174" i="71"/>
  <c r="J173" i="71"/>
  <c r="W172" i="71"/>
  <c r="V172" i="71"/>
  <c r="U172" i="71"/>
  <c r="S172" i="71"/>
  <c r="R172" i="71"/>
  <c r="Q172" i="71"/>
  <c r="O172" i="71"/>
  <c r="N172" i="71"/>
  <c r="M172" i="71"/>
  <c r="L172" i="71"/>
  <c r="K172" i="71"/>
  <c r="I172" i="71"/>
  <c r="G172" i="71"/>
  <c r="J71" i="71"/>
  <c r="Z166" i="72"/>
  <c r="Y166" i="72"/>
  <c r="X166" i="72"/>
  <c r="V166" i="72"/>
  <c r="U166" i="72"/>
  <c r="T166" i="72"/>
  <c r="R166" i="72"/>
  <c r="Q166" i="72"/>
  <c r="P166" i="72"/>
  <c r="O166" i="72"/>
  <c r="N166" i="72"/>
  <c r="L166" i="72"/>
  <c r="I166" i="72"/>
  <c r="G166" i="72"/>
  <c r="Z158" i="72"/>
  <c r="W148" i="66" s="1"/>
  <c r="Y158" i="72"/>
  <c r="V148" i="66" s="1"/>
  <c r="X158" i="72"/>
  <c r="U148" i="66" s="1"/>
  <c r="V158" i="72"/>
  <c r="S148" i="66" s="1"/>
  <c r="U158" i="72"/>
  <c r="R148" i="66" s="1"/>
  <c r="T158" i="72"/>
  <c r="Q148" i="66" s="1"/>
  <c r="R158" i="72"/>
  <c r="O148" i="66" s="1"/>
  <c r="Q158" i="72"/>
  <c r="N148" i="66" s="1"/>
  <c r="P158" i="72"/>
  <c r="M148" i="66" s="1"/>
  <c r="O158" i="72"/>
  <c r="L148" i="66" s="1"/>
  <c r="N158" i="72"/>
  <c r="L158" i="72"/>
  <c r="I158" i="72"/>
  <c r="I148" i="66" s="1"/>
  <c r="G158" i="72"/>
  <c r="G148" i="66" s="1"/>
  <c r="Z54" i="81"/>
  <c r="Y54" i="81"/>
  <c r="X54" i="81"/>
  <c r="V54" i="81"/>
  <c r="U54" i="81"/>
  <c r="T54" i="81"/>
  <c r="R54" i="81"/>
  <c r="Q54" i="81"/>
  <c r="P54" i="81"/>
  <c r="O54" i="81"/>
  <c r="N54" i="81"/>
  <c r="M54" i="81"/>
  <c r="I54" i="81"/>
  <c r="G54" i="81"/>
  <c r="J56" i="81"/>
  <c r="L56" i="81" s="1"/>
  <c r="L54" i="81" s="1"/>
  <c r="J55" i="81"/>
  <c r="K55" i="81" s="1"/>
  <c r="K54" i="81" s="1"/>
  <c r="Z93" i="82"/>
  <c r="Y93" i="82"/>
  <c r="X93" i="82"/>
  <c r="V93" i="82"/>
  <c r="U93" i="82"/>
  <c r="T93" i="82"/>
  <c r="R93" i="82"/>
  <c r="Q93" i="82"/>
  <c r="P93" i="82"/>
  <c r="O93" i="82"/>
  <c r="N93" i="82"/>
  <c r="I93" i="82"/>
  <c r="G93" i="82"/>
  <c r="J96" i="82"/>
  <c r="M96" i="82" s="1"/>
  <c r="M93" i="82" s="1"/>
  <c r="J95" i="82"/>
  <c r="L95" i="82" s="1"/>
  <c r="L93" i="82" s="1"/>
  <c r="J94" i="82"/>
  <c r="K94" i="82" s="1"/>
  <c r="K93" i="82" s="1"/>
  <c r="J83" i="82"/>
  <c r="M83" i="82" s="1"/>
  <c r="Z74" i="82"/>
  <c r="Y74" i="82"/>
  <c r="X74" i="82"/>
  <c r="V74" i="82"/>
  <c r="U74" i="82"/>
  <c r="T74" i="82"/>
  <c r="R74" i="82"/>
  <c r="Q74" i="82"/>
  <c r="P74" i="82"/>
  <c r="O74" i="82"/>
  <c r="N74" i="82"/>
  <c r="I74" i="82"/>
  <c r="G74" i="82"/>
  <c r="J77" i="82"/>
  <c r="M77" i="82" s="1"/>
  <c r="M74" i="82" s="1"/>
  <c r="J76" i="82"/>
  <c r="L76" i="82" s="1"/>
  <c r="L74" i="82" s="1"/>
  <c r="J75" i="82"/>
  <c r="K75" i="82" s="1"/>
  <c r="K74" i="82" s="1"/>
  <c r="J68" i="82"/>
  <c r="M68" i="82" s="1"/>
  <c r="M65" i="82" s="1"/>
  <c r="J66" i="82"/>
  <c r="K66" i="82" s="1"/>
  <c r="K65" i="82" s="1"/>
  <c r="Z65" i="82"/>
  <c r="Y65" i="82"/>
  <c r="X65" i="82"/>
  <c r="V65" i="82"/>
  <c r="U65" i="82"/>
  <c r="T65" i="82"/>
  <c r="R65" i="82"/>
  <c r="Q65" i="82"/>
  <c r="P65" i="82"/>
  <c r="O65" i="82"/>
  <c r="N65" i="82"/>
  <c r="I65" i="82"/>
  <c r="G65" i="82"/>
  <c r="T55" i="82"/>
  <c r="Z59" i="82"/>
  <c r="Y59" i="82"/>
  <c r="X59" i="82"/>
  <c r="V59" i="82"/>
  <c r="U59" i="82"/>
  <c r="T59" i="82"/>
  <c r="R59" i="82"/>
  <c r="Q59" i="82"/>
  <c r="P59" i="82"/>
  <c r="O59" i="82"/>
  <c r="N59" i="82"/>
  <c r="I59" i="82"/>
  <c r="G59" i="82"/>
  <c r="Z55" i="82"/>
  <c r="Y55" i="82"/>
  <c r="X55" i="82"/>
  <c r="V55" i="82"/>
  <c r="U55" i="82"/>
  <c r="R55" i="82"/>
  <c r="Q55" i="82"/>
  <c r="P55" i="82"/>
  <c r="O55" i="82"/>
  <c r="N55" i="82"/>
  <c r="I55" i="82"/>
  <c r="G55" i="82"/>
  <c r="Z51" i="82"/>
  <c r="Y51" i="82"/>
  <c r="X51" i="82"/>
  <c r="V51" i="82"/>
  <c r="U51" i="82"/>
  <c r="U50" i="82" s="1"/>
  <c r="T51" i="82"/>
  <c r="R51" i="82"/>
  <c r="R50" i="82" s="1"/>
  <c r="Q51" i="82"/>
  <c r="P51" i="82"/>
  <c r="P50" i="82" s="1"/>
  <c r="O51" i="82"/>
  <c r="N51" i="82"/>
  <c r="N50" i="82" s="1"/>
  <c r="I51" i="82"/>
  <c r="G51" i="82"/>
  <c r="J62" i="82"/>
  <c r="M62" i="82" s="1"/>
  <c r="M59" i="82" s="1"/>
  <c r="J60" i="82"/>
  <c r="K60" i="82" s="1"/>
  <c r="K59" i="82" s="1"/>
  <c r="J58" i="82"/>
  <c r="M58" i="82" s="1"/>
  <c r="M55" i="82" s="1"/>
  <c r="J57" i="82"/>
  <c r="L57" i="82" s="1"/>
  <c r="L55" i="82" s="1"/>
  <c r="J56" i="82"/>
  <c r="K56" i="82" s="1"/>
  <c r="K55" i="82" s="1"/>
  <c r="J54" i="82"/>
  <c r="M54" i="82" s="1"/>
  <c r="M51" i="82" s="1"/>
  <c r="J53" i="82"/>
  <c r="L53" i="82" s="1"/>
  <c r="L51" i="82" s="1"/>
  <c r="J52" i="82"/>
  <c r="K52" i="82" s="1"/>
  <c r="K51" i="82" s="1"/>
  <c r="J61" i="82"/>
  <c r="L61" i="82" s="1"/>
  <c r="L59" i="82" s="1"/>
  <c r="J105" i="76"/>
  <c r="L105" i="76" s="1"/>
  <c r="J98" i="76"/>
  <c r="L98" i="76" s="1"/>
  <c r="J86" i="76"/>
  <c r="L86" i="76" s="1"/>
  <c r="J82" i="76"/>
  <c r="L82" i="76" s="1"/>
  <c r="J70" i="76"/>
  <c r="L70" i="76" s="1"/>
  <c r="J62" i="76"/>
  <c r="L62" i="76" s="1"/>
  <c r="J58" i="76"/>
  <c r="L58" i="76" s="1"/>
  <c r="J54" i="76"/>
  <c r="L54" i="76" s="1"/>
  <c r="T50" i="82" l="1"/>
  <c r="P254" i="74"/>
  <c r="S49" i="82"/>
  <c r="S38" i="82" s="1"/>
  <c r="S284" i="82" s="1"/>
  <c r="R36" i="76"/>
  <c r="I50" i="82"/>
  <c r="V50" i="82"/>
  <c r="P253" i="75"/>
  <c r="P53" i="66"/>
  <c r="P33" i="66"/>
  <c r="P160" i="66"/>
  <c r="P40" i="66"/>
  <c r="P6" i="66"/>
  <c r="Q50" i="82"/>
  <c r="P59" i="66"/>
  <c r="H6" i="69"/>
  <c r="C9" i="39"/>
  <c r="P147" i="66"/>
  <c r="P5" i="66"/>
  <c r="P145" i="66"/>
  <c r="O50" i="82"/>
  <c r="Y50" i="82"/>
  <c r="P37" i="66"/>
  <c r="V232" i="77"/>
  <c r="P224" i="66"/>
  <c r="V259" i="77"/>
  <c r="Z50" i="82"/>
  <c r="X50" i="82"/>
  <c r="AE276" i="68"/>
  <c r="Z244" i="77"/>
  <c r="V199" i="76"/>
  <c r="T151" i="66" s="1"/>
  <c r="V65" i="76"/>
  <c r="T43" i="66" s="1"/>
  <c r="V204" i="76"/>
  <c r="P246" i="73"/>
  <c r="AI162" i="68"/>
  <c r="AI159" i="68"/>
  <c r="S250" i="81"/>
  <c r="P32" i="71"/>
  <c r="P32" i="66" s="1"/>
  <c r="P253" i="71"/>
  <c r="P96" i="71"/>
  <c r="P74" i="66" s="1"/>
  <c r="R298" i="76"/>
  <c r="P246" i="80"/>
  <c r="G50" i="82"/>
  <c r="K50" i="82"/>
  <c r="M50" i="82"/>
  <c r="L50" i="82"/>
  <c r="H172" i="71"/>
  <c r="H177" i="68"/>
  <c r="H54" i="81"/>
  <c r="H93" i="82"/>
  <c r="J93" i="82" s="1"/>
  <c r="J74" i="82"/>
  <c r="H74" i="82"/>
  <c r="H65" i="82"/>
  <c r="J65" i="82" s="1"/>
  <c r="J67" i="82"/>
  <c r="L67" i="82" s="1"/>
  <c r="L65" i="82" s="1"/>
  <c r="H59" i="82"/>
  <c r="J59" i="82" s="1"/>
  <c r="H55" i="82"/>
  <c r="J55" i="82" s="1"/>
  <c r="H51" i="82"/>
  <c r="J142" i="77"/>
  <c r="M142" i="77" s="1"/>
  <c r="AI128" i="68" l="1"/>
  <c r="P223" i="66"/>
  <c r="Z233" i="77"/>
  <c r="T235" i="66"/>
  <c r="V193" i="76"/>
  <c r="H50" i="82"/>
  <c r="P276" i="71"/>
  <c r="P246" i="66" s="1"/>
  <c r="Z232" i="77" l="1"/>
  <c r="T224" i="66"/>
  <c r="S81" i="76"/>
  <c r="V81" i="76" s="1"/>
  <c r="H81" i="76" s="1"/>
  <c r="T223" i="66" l="1"/>
  <c r="E11" i="39" s="1"/>
  <c r="V80" i="76"/>
  <c r="V76" i="76" s="1"/>
  <c r="V50" i="76" s="1"/>
  <c r="V36" i="76" s="1"/>
  <c r="V298" i="76" s="1"/>
  <c r="K191" i="68"/>
  <c r="G27" i="76" l="1"/>
  <c r="G7" i="76"/>
  <c r="Y27" i="76"/>
  <c r="X27" i="76"/>
  <c r="W27" i="76"/>
  <c r="U27" i="76"/>
  <c r="T27" i="76"/>
  <c r="S27" i="76"/>
  <c r="Q27" i="76"/>
  <c r="P27" i="76"/>
  <c r="O27" i="76"/>
  <c r="N27" i="76"/>
  <c r="M27" i="76"/>
  <c r="I27" i="76"/>
  <c r="Y7" i="76"/>
  <c r="X7" i="76"/>
  <c r="W7" i="76"/>
  <c r="U7" i="76"/>
  <c r="T7" i="76"/>
  <c r="S7" i="76"/>
  <c r="Q7" i="76"/>
  <c r="P7" i="76"/>
  <c r="O7" i="76"/>
  <c r="N7" i="76"/>
  <c r="M7" i="76"/>
  <c r="I7" i="76"/>
  <c r="Y93" i="76"/>
  <c r="I93" i="76" s="1"/>
  <c r="Y204" i="76" l="1"/>
  <c r="W154" i="66" s="1"/>
  <c r="X204" i="76"/>
  <c r="V154" i="66" s="1"/>
  <c r="W204" i="76"/>
  <c r="U154" i="66" s="1"/>
  <c r="U204" i="76"/>
  <c r="S154" i="66" s="1"/>
  <c r="T204" i="76"/>
  <c r="R154" i="66" s="1"/>
  <c r="S204" i="76"/>
  <c r="Q154" i="66" s="1"/>
  <c r="Q204" i="76"/>
  <c r="O154" i="66" s="1"/>
  <c r="P204" i="76"/>
  <c r="N154" i="66" s="1"/>
  <c r="O204" i="76"/>
  <c r="M154" i="66" s="1"/>
  <c r="N204" i="76"/>
  <c r="L154" i="66" s="1"/>
  <c r="M204" i="76"/>
  <c r="H204" i="76"/>
  <c r="G204" i="76"/>
  <c r="G154" i="66" s="1"/>
  <c r="Y199" i="76"/>
  <c r="W151" i="66" s="1"/>
  <c r="X199" i="76"/>
  <c r="V151" i="66" s="1"/>
  <c r="W199" i="76"/>
  <c r="U151" i="66" s="1"/>
  <c r="U199" i="76"/>
  <c r="S151" i="66" s="1"/>
  <c r="T199" i="76"/>
  <c r="R151" i="66" s="1"/>
  <c r="S199" i="76"/>
  <c r="Q151" i="66" s="1"/>
  <c r="Q199" i="76"/>
  <c r="O151" i="66" s="1"/>
  <c r="P199" i="76"/>
  <c r="N151" i="66" s="1"/>
  <c r="O199" i="76"/>
  <c r="M151" i="66" s="1"/>
  <c r="N199" i="76"/>
  <c r="L151" i="66" s="1"/>
  <c r="M199" i="76"/>
  <c r="H199" i="76"/>
  <c r="H151" i="66" s="1"/>
  <c r="G199" i="76"/>
  <c r="G151" i="66" s="1"/>
  <c r="J206" i="76"/>
  <c r="L206" i="76" s="1"/>
  <c r="L204" i="76" s="1"/>
  <c r="J205" i="76"/>
  <c r="K205" i="76" s="1"/>
  <c r="K204" i="76" s="1"/>
  <c r="J201" i="76"/>
  <c r="L201" i="76" s="1"/>
  <c r="L199" i="76" s="1"/>
  <c r="J200" i="76"/>
  <c r="K200" i="76" s="1"/>
  <c r="K199" i="76" s="1"/>
  <c r="J35" i="76"/>
  <c r="J34" i="76"/>
  <c r="J33" i="76"/>
  <c r="J32" i="76"/>
  <c r="J31" i="76"/>
  <c r="J30" i="76"/>
  <c r="J25" i="76"/>
  <c r="J24" i="76"/>
  <c r="J23" i="76"/>
  <c r="J21" i="76"/>
  <c r="J20" i="76"/>
  <c r="J19" i="76"/>
  <c r="J18" i="76"/>
  <c r="J16" i="76"/>
  <c r="J15" i="76"/>
  <c r="J14" i="76"/>
  <c r="J13" i="76"/>
  <c r="J12" i="76"/>
  <c r="J11" i="76"/>
  <c r="J10" i="76"/>
  <c r="J9" i="76"/>
  <c r="L9" i="76" s="1"/>
  <c r="L7" i="76" s="1"/>
  <c r="J28" i="76"/>
  <c r="K28" i="76" s="1"/>
  <c r="K27" i="76" s="1"/>
  <c r="Y103" i="76"/>
  <c r="X103" i="76"/>
  <c r="W103" i="76"/>
  <c r="U103" i="76"/>
  <c r="T103" i="76"/>
  <c r="S103" i="76"/>
  <c r="Q103" i="76"/>
  <c r="P103" i="76"/>
  <c r="O103" i="76"/>
  <c r="N103" i="76"/>
  <c r="M103" i="76"/>
  <c r="I103" i="76"/>
  <c r="G103" i="76"/>
  <c r="P96" i="76"/>
  <c r="O96" i="76"/>
  <c r="N96" i="76"/>
  <c r="M96" i="76"/>
  <c r="I96" i="76"/>
  <c r="G96" i="76"/>
  <c r="Y92" i="76"/>
  <c r="X92" i="76"/>
  <c r="W92" i="76"/>
  <c r="U92" i="76"/>
  <c r="T92" i="76"/>
  <c r="S92" i="76"/>
  <c r="Q92" i="76"/>
  <c r="P92" i="76"/>
  <c r="O92" i="76"/>
  <c r="N92" i="76"/>
  <c r="M92" i="76"/>
  <c r="H92" i="76"/>
  <c r="G92" i="76"/>
  <c r="Y89" i="76"/>
  <c r="W51" i="66" s="1"/>
  <c r="X89" i="76"/>
  <c r="V51" i="66" s="1"/>
  <c r="W89" i="76"/>
  <c r="U51" i="66" s="1"/>
  <c r="U89" i="76"/>
  <c r="S51" i="66" s="1"/>
  <c r="T89" i="76"/>
  <c r="R51" i="66" s="1"/>
  <c r="S89" i="76"/>
  <c r="Q51" i="66" s="1"/>
  <c r="Q89" i="76"/>
  <c r="O51" i="66" s="1"/>
  <c r="P89" i="76"/>
  <c r="N51" i="66" s="1"/>
  <c r="O89" i="76"/>
  <c r="M51" i="66" s="1"/>
  <c r="N89" i="76"/>
  <c r="L51" i="66" s="1"/>
  <c r="M89" i="76"/>
  <c r="I89" i="76"/>
  <c r="I51" i="66" s="1"/>
  <c r="G89" i="76"/>
  <c r="G51" i="66" s="1"/>
  <c r="Y84" i="76"/>
  <c r="X84" i="76"/>
  <c r="W84" i="76"/>
  <c r="U84" i="76"/>
  <c r="T84" i="76"/>
  <c r="S84" i="76"/>
  <c r="Q84" i="76"/>
  <c r="P84" i="76"/>
  <c r="O84" i="76"/>
  <c r="N84" i="76"/>
  <c r="M84" i="76"/>
  <c r="I84" i="76"/>
  <c r="G84" i="76"/>
  <c r="Y80" i="76"/>
  <c r="X80" i="76"/>
  <c r="W80" i="76"/>
  <c r="U80" i="76"/>
  <c r="T80" i="76"/>
  <c r="S80" i="76"/>
  <c r="Q80" i="76"/>
  <c r="P80" i="76"/>
  <c r="O80" i="76"/>
  <c r="N80" i="76"/>
  <c r="M80" i="76"/>
  <c r="I80" i="76"/>
  <c r="G80" i="76"/>
  <c r="Y77" i="76"/>
  <c r="X77" i="76"/>
  <c r="W77" i="76"/>
  <c r="U77" i="76"/>
  <c r="T77" i="76"/>
  <c r="S77" i="76"/>
  <c r="Q77" i="76"/>
  <c r="P77" i="76"/>
  <c r="O77" i="76"/>
  <c r="N77" i="76"/>
  <c r="M77" i="76"/>
  <c r="I77" i="76"/>
  <c r="G77" i="76"/>
  <c r="Y68" i="76"/>
  <c r="X68" i="76"/>
  <c r="W68" i="76"/>
  <c r="U68" i="76"/>
  <c r="T68" i="76"/>
  <c r="S68" i="76"/>
  <c r="Q68" i="76"/>
  <c r="P68" i="76"/>
  <c r="O68" i="76"/>
  <c r="N68" i="76"/>
  <c r="M68" i="76"/>
  <c r="I68" i="76"/>
  <c r="G68" i="76"/>
  <c r="Y65" i="76"/>
  <c r="W43" i="66" s="1"/>
  <c r="X65" i="76"/>
  <c r="V43" i="66" s="1"/>
  <c r="W65" i="76"/>
  <c r="U43" i="66" s="1"/>
  <c r="U65" i="76"/>
  <c r="S43" i="66" s="1"/>
  <c r="T65" i="76"/>
  <c r="R43" i="66" s="1"/>
  <c r="S65" i="76"/>
  <c r="Q43" i="66" s="1"/>
  <c r="Q65" i="76"/>
  <c r="O43" i="66" s="1"/>
  <c r="P65" i="76"/>
  <c r="N43" i="66" s="1"/>
  <c r="O65" i="76"/>
  <c r="M43" i="66" s="1"/>
  <c r="N65" i="76"/>
  <c r="L43" i="66" s="1"/>
  <c r="M65" i="76"/>
  <c r="I65" i="76"/>
  <c r="I43" i="66" s="1"/>
  <c r="G65" i="76"/>
  <c r="G43" i="66" s="1"/>
  <c r="Y60" i="76"/>
  <c r="X60" i="76"/>
  <c r="W60" i="76"/>
  <c r="U60" i="76"/>
  <c r="T60" i="76"/>
  <c r="S60" i="76"/>
  <c r="Q60" i="76"/>
  <c r="P60" i="76"/>
  <c r="O60" i="76"/>
  <c r="N60" i="76"/>
  <c r="M60" i="76"/>
  <c r="I60" i="76"/>
  <c r="G60" i="76"/>
  <c r="Y56" i="76"/>
  <c r="X56" i="76"/>
  <c r="W56" i="76"/>
  <c r="U56" i="76"/>
  <c r="T56" i="76"/>
  <c r="S56" i="76"/>
  <c r="Q56" i="76"/>
  <c r="P56" i="76"/>
  <c r="O56" i="76"/>
  <c r="N56" i="76"/>
  <c r="M56" i="76"/>
  <c r="I56" i="76"/>
  <c r="G56" i="76"/>
  <c r="Y52" i="76"/>
  <c r="X52" i="76"/>
  <c r="W52" i="76"/>
  <c r="U52" i="76"/>
  <c r="T52" i="76"/>
  <c r="S52" i="76"/>
  <c r="Q52" i="76"/>
  <c r="P52" i="76"/>
  <c r="O52" i="76"/>
  <c r="N52" i="76"/>
  <c r="N51" i="76" s="1"/>
  <c r="M52" i="76"/>
  <c r="I52" i="76"/>
  <c r="G52" i="76"/>
  <c r="Y47" i="76"/>
  <c r="X47" i="76"/>
  <c r="W47" i="76"/>
  <c r="U47" i="76"/>
  <c r="T47" i="76"/>
  <c r="S47" i="76"/>
  <c r="Q47" i="76"/>
  <c r="P47" i="76"/>
  <c r="O47" i="76"/>
  <c r="N47" i="76"/>
  <c r="M47" i="76"/>
  <c r="I47" i="76"/>
  <c r="G47" i="76"/>
  <c r="Y44" i="76"/>
  <c r="X44" i="76"/>
  <c r="W44" i="76"/>
  <c r="U44" i="76"/>
  <c r="T44" i="76"/>
  <c r="S44" i="76"/>
  <c r="Q44" i="76"/>
  <c r="P44" i="76"/>
  <c r="O44" i="76"/>
  <c r="N44" i="76"/>
  <c r="M44" i="76"/>
  <c r="I44" i="76"/>
  <c r="G44" i="76"/>
  <c r="J106" i="76"/>
  <c r="L106" i="76" s="1"/>
  <c r="L103" i="76" s="1"/>
  <c r="J104" i="76"/>
  <c r="K104" i="76" s="1"/>
  <c r="K103" i="76" s="1"/>
  <c r="J97" i="76"/>
  <c r="K97" i="76" s="1"/>
  <c r="K96" i="76" s="1"/>
  <c r="J94" i="76"/>
  <c r="J93" i="76"/>
  <c r="K93" i="76" s="1"/>
  <c r="J91" i="76"/>
  <c r="J90" i="76"/>
  <c r="J85" i="76"/>
  <c r="J83" i="76"/>
  <c r="J81" i="76"/>
  <c r="J78" i="76"/>
  <c r="J69" i="76"/>
  <c r="K69" i="76" s="1"/>
  <c r="K68" i="76" s="1"/>
  <c r="J67" i="76"/>
  <c r="J66" i="76"/>
  <c r="J63" i="76"/>
  <c r="J61" i="76"/>
  <c r="J59" i="76"/>
  <c r="J57" i="76"/>
  <c r="J55" i="76"/>
  <c r="J53" i="76"/>
  <c r="J49" i="76"/>
  <c r="J48" i="76"/>
  <c r="J46" i="76"/>
  <c r="J45" i="76"/>
  <c r="J41" i="76"/>
  <c r="J40" i="76"/>
  <c r="J297" i="76"/>
  <c r="J295" i="76"/>
  <c r="J294" i="76"/>
  <c r="J293" i="76"/>
  <c r="J292" i="76"/>
  <c r="J291" i="76"/>
  <c r="J289" i="76"/>
  <c r="J288" i="76"/>
  <c r="J287" i="76"/>
  <c r="J286" i="76"/>
  <c r="J285" i="76"/>
  <c r="J284" i="76"/>
  <c r="J283" i="76"/>
  <c r="J282" i="76"/>
  <c r="J280" i="76"/>
  <c r="J279" i="76"/>
  <c r="J278" i="76"/>
  <c r="J274" i="76"/>
  <c r="J273" i="76"/>
  <c r="J272" i="76"/>
  <c r="J271" i="76"/>
  <c r="J270" i="76"/>
  <c r="J269" i="76"/>
  <c r="J268" i="76"/>
  <c r="J267" i="76"/>
  <c r="J266" i="76"/>
  <c r="J265" i="76"/>
  <c r="J263" i="76"/>
  <c r="J262" i="76"/>
  <c r="J261" i="76"/>
  <c r="J260" i="76"/>
  <c r="J259" i="76"/>
  <c r="J258" i="76"/>
  <c r="J257" i="76"/>
  <c r="J256" i="76"/>
  <c r="J255" i="76"/>
  <c r="J254" i="76"/>
  <c r="J253" i="76"/>
  <c r="J252" i="76"/>
  <c r="J251" i="76"/>
  <c r="J249" i="76"/>
  <c r="J248" i="76"/>
  <c r="J246" i="76"/>
  <c r="J245" i="76"/>
  <c r="J244" i="76"/>
  <c r="J243" i="76"/>
  <c r="J242" i="76"/>
  <c r="J241" i="76"/>
  <c r="J240" i="76"/>
  <c r="J239" i="76"/>
  <c r="J238" i="76"/>
  <c r="J237" i="76"/>
  <c r="J235" i="76"/>
  <c r="J234" i="76"/>
  <c r="J233" i="76"/>
  <c r="J232" i="76"/>
  <c r="J231" i="76"/>
  <c r="J230" i="76"/>
  <c r="J229" i="76"/>
  <c r="J228" i="76"/>
  <c r="J227" i="76"/>
  <c r="J226" i="76"/>
  <c r="J224" i="76"/>
  <c r="J223" i="76"/>
  <c r="J222" i="76"/>
  <c r="J221" i="76"/>
  <c r="J220" i="76"/>
  <c r="J219" i="76"/>
  <c r="J218" i="76"/>
  <c r="J217" i="76"/>
  <c r="J216" i="76"/>
  <c r="J215" i="76"/>
  <c r="J213" i="76"/>
  <c r="J211" i="76"/>
  <c r="J210" i="76"/>
  <c r="J209" i="76"/>
  <c r="J208" i="76"/>
  <c r="J198" i="76"/>
  <c r="J197" i="76"/>
  <c r="J196" i="76"/>
  <c r="J194" i="76"/>
  <c r="J191" i="76"/>
  <c r="Z191" i="76" s="1"/>
  <c r="AA191" i="76" s="1"/>
  <c r="J190" i="76"/>
  <c r="Z190" i="76" s="1"/>
  <c r="AA190" i="76" s="1"/>
  <c r="J189" i="76"/>
  <c r="Z189" i="76" s="1"/>
  <c r="AA189" i="76" s="1"/>
  <c r="J188" i="76"/>
  <c r="Z188" i="76" s="1"/>
  <c r="AA188" i="76" s="1"/>
  <c r="J187" i="76"/>
  <c r="Z187" i="76" s="1"/>
  <c r="AA187" i="76" s="1"/>
  <c r="J186" i="76"/>
  <c r="Z186" i="76" s="1"/>
  <c r="AA186" i="76" s="1"/>
  <c r="J185" i="76"/>
  <c r="Z185" i="76" s="1"/>
  <c r="AA185" i="76" s="1"/>
  <c r="J184" i="76"/>
  <c r="Z184" i="76" s="1"/>
  <c r="AA184" i="76" s="1"/>
  <c r="J183" i="76"/>
  <c r="Z183" i="76" s="1"/>
  <c r="AA183" i="76" s="1"/>
  <c r="J182" i="76"/>
  <c r="Z182" i="76" s="1"/>
  <c r="AA182" i="76" s="1"/>
  <c r="J180" i="76"/>
  <c r="Z180" i="76" s="1"/>
  <c r="AA180" i="76" s="1"/>
  <c r="J179" i="76"/>
  <c r="Z179" i="76" s="1"/>
  <c r="AA179" i="76" s="1"/>
  <c r="J178" i="76"/>
  <c r="Z178" i="76" s="1"/>
  <c r="AA178" i="76" s="1"/>
  <c r="J177" i="76"/>
  <c r="Z177" i="76" s="1"/>
  <c r="AA177" i="76" s="1"/>
  <c r="J176" i="76"/>
  <c r="Z176" i="76" s="1"/>
  <c r="AA176" i="76" s="1"/>
  <c r="J175" i="76"/>
  <c r="Z175" i="76" s="1"/>
  <c r="AA175" i="76" s="1"/>
  <c r="J174" i="76"/>
  <c r="Z174" i="76" s="1"/>
  <c r="AA174" i="76" s="1"/>
  <c r="J173" i="76"/>
  <c r="Z173" i="76" s="1"/>
  <c r="AA173" i="76" s="1"/>
  <c r="J172" i="76"/>
  <c r="Z172" i="76" s="1"/>
  <c r="AA172" i="76" s="1"/>
  <c r="J171" i="76"/>
  <c r="Z171" i="76" s="1"/>
  <c r="AA171" i="76" s="1"/>
  <c r="J170" i="76"/>
  <c r="Z170" i="76" s="1"/>
  <c r="AA170" i="76" s="1"/>
  <c r="J169" i="76"/>
  <c r="Z169" i="76" s="1"/>
  <c r="AA169" i="76" s="1"/>
  <c r="J168" i="76"/>
  <c r="Z168" i="76" s="1"/>
  <c r="AA168" i="76" s="1"/>
  <c r="J167" i="76"/>
  <c r="Z167" i="76" s="1"/>
  <c r="AA167" i="76" s="1"/>
  <c r="J165" i="76"/>
  <c r="Z165" i="76" s="1"/>
  <c r="AA165" i="76" s="1"/>
  <c r="J164" i="76"/>
  <c r="Z164" i="76" s="1"/>
  <c r="AA164" i="76" s="1"/>
  <c r="J162" i="76"/>
  <c r="Z162" i="76" s="1"/>
  <c r="AA162" i="76" s="1"/>
  <c r="J161" i="76"/>
  <c r="Z161" i="76" s="1"/>
  <c r="AA161" i="76" s="1"/>
  <c r="J160" i="76"/>
  <c r="Z160" i="76" s="1"/>
  <c r="AA160" i="76" s="1"/>
  <c r="J159" i="76"/>
  <c r="Z159" i="76" s="1"/>
  <c r="AA159" i="76" s="1"/>
  <c r="J158" i="76"/>
  <c r="Z158" i="76" s="1"/>
  <c r="AA158" i="76" s="1"/>
  <c r="J157" i="76"/>
  <c r="Z157" i="76" s="1"/>
  <c r="AA157" i="76" s="1"/>
  <c r="J156" i="76"/>
  <c r="Z156" i="76" s="1"/>
  <c r="AA156" i="76" s="1"/>
  <c r="J155" i="76"/>
  <c r="Z155" i="76" s="1"/>
  <c r="AA155" i="76" s="1"/>
  <c r="J154" i="76"/>
  <c r="Z154" i="76" s="1"/>
  <c r="AA154" i="76" s="1"/>
  <c r="J153" i="76"/>
  <c r="Z153" i="76" s="1"/>
  <c r="AA153" i="76" s="1"/>
  <c r="J151" i="76"/>
  <c r="Z151" i="76" s="1"/>
  <c r="AA151" i="76" s="1"/>
  <c r="J150" i="76"/>
  <c r="Z150" i="76" s="1"/>
  <c r="AA150" i="76" s="1"/>
  <c r="J149" i="76"/>
  <c r="Z149" i="76" s="1"/>
  <c r="AA149" i="76" s="1"/>
  <c r="J148" i="76"/>
  <c r="Z148" i="76" s="1"/>
  <c r="AA148" i="76" s="1"/>
  <c r="J147" i="76"/>
  <c r="Z147" i="76" s="1"/>
  <c r="AA147" i="76" s="1"/>
  <c r="J146" i="76"/>
  <c r="Z146" i="76" s="1"/>
  <c r="AA146" i="76" s="1"/>
  <c r="J145" i="76"/>
  <c r="Z145" i="76" s="1"/>
  <c r="AA145" i="76" s="1"/>
  <c r="J144" i="76"/>
  <c r="Z144" i="76" s="1"/>
  <c r="AA144" i="76" s="1"/>
  <c r="J143" i="76"/>
  <c r="Z143" i="76" s="1"/>
  <c r="AA143" i="76" s="1"/>
  <c r="J142" i="76"/>
  <c r="Z142" i="76" s="1"/>
  <c r="AA142" i="76" s="1"/>
  <c r="J140" i="76"/>
  <c r="Z140" i="76" s="1"/>
  <c r="AA140" i="76" s="1"/>
  <c r="J139" i="76"/>
  <c r="Z139" i="76" s="1"/>
  <c r="AA139" i="76" s="1"/>
  <c r="J138" i="76"/>
  <c r="Z138" i="76" s="1"/>
  <c r="AA138" i="76" s="1"/>
  <c r="J137" i="76"/>
  <c r="Z137" i="76" s="1"/>
  <c r="AA137" i="76" s="1"/>
  <c r="J136" i="76"/>
  <c r="Z136" i="76" s="1"/>
  <c r="AA136" i="76" s="1"/>
  <c r="J135" i="76"/>
  <c r="Z135" i="76" s="1"/>
  <c r="AA135" i="76" s="1"/>
  <c r="J134" i="76"/>
  <c r="Z134" i="76" s="1"/>
  <c r="AA134" i="76" s="1"/>
  <c r="J133" i="76"/>
  <c r="Z133" i="76" s="1"/>
  <c r="AA133" i="76" s="1"/>
  <c r="J132" i="76"/>
  <c r="Z132" i="76" s="1"/>
  <c r="AA132" i="76" s="1"/>
  <c r="J131" i="76"/>
  <c r="Z131" i="76" s="1"/>
  <c r="AA131" i="76" s="1"/>
  <c r="J129" i="76"/>
  <c r="Z129" i="76" s="1"/>
  <c r="AA129" i="76" s="1"/>
  <c r="J128" i="76"/>
  <c r="Z128" i="76" s="1"/>
  <c r="AA128" i="76" s="1"/>
  <c r="J127" i="76"/>
  <c r="Z127" i="76" s="1"/>
  <c r="AA127" i="76" s="1"/>
  <c r="J125" i="76"/>
  <c r="Z125" i="76" s="1"/>
  <c r="AA125" i="76" s="1"/>
  <c r="J124" i="76"/>
  <c r="Z124" i="76" s="1"/>
  <c r="AA124" i="76" s="1"/>
  <c r="J121" i="76"/>
  <c r="J120" i="76"/>
  <c r="J119" i="76"/>
  <c r="J118" i="76"/>
  <c r="J116" i="76"/>
  <c r="J115" i="76"/>
  <c r="J114" i="76"/>
  <c r="J112" i="76"/>
  <c r="J111" i="76"/>
  <c r="J110" i="76"/>
  <c r="J109" i="76"/>
  <c r="J108" i="76"/>
  <c r="J75" i="76"/>
  <c r="Z75" i="76" s="1"/>
  <c r="AA75" i="76" s="1"/>
  <c r="J74" i="76"/>
  <c r="Z74" i="76" s="1"/>
  <c r="AA74" i="76" s="1"/>
  <c r="J73" i="76"/>
  <c r="Z73" i="76" s="1"/>
  <c r="AA73" i="76" s="1"/>
  <c r="J71" i="76"/>
  <c r="L71" i="76" s="1"/>
  <c r="L68" i="76" s="1"/>
  <c r="J42" i="76"/>
  <c r="Y39" i="76"/>
  <c r="Y96" i="76" s="1"/>
  <c r="X39" i="76"/>
  <c r="X96" i="76" s="1"/>
  <c r="W39" i="76"/>
  <c r="W96" i="76" s="1"/>
  <c r="U39" i="76"/>
  <c r="U96" i="76" s="1"/>
  <c r="T39" i="76"/>
  <c r="T96" i="76" s="1"/>
  <c r="S39" i="76"/>
  <c r="S96" i="76" s="1"/>
  <c r="Q39" i="76"/>
  <c r="Q96" i="76" s="1"/>
  <c r="P39" i="76"/>
  <c r="O39" i="76"/>
  <c r="N39" i="76"/>
  <c r="M39" i="76"/>
  <c r="I39" i="76"/>
  <c r="G39" i="76"/>
  <c r="O51" i="76" l="1"/>
  <c r="M76" i="76"/>
  <c r="Q76" i="76"/>
  <c r="U76" i="76"/>
  <c r="S51" i="76"/>
  <c r="X51" i="76"/>
  <c r="G51" i="76"/>
  <c r="W51" i="76"/>
  <c r="I76" i="76"/>
  <c r="P76" i="76"/>
  <c r="T76" i="76"/>
  <c r="Y76" i="76"/>
  <c r="W76" i="76"/>
  <c r="H77" i="76"/>
  <c r="H84" i="76"/>
  <c r="J99" i="76"/>
  <c r="L99" i="76" s="1"/>
  <c r="L96" i="76" s="1"/>
  <c r="H68" i="76"/>
  <c r="M51" i="76"/>
  <c r="Q51" i="76"/>
  <c r="U51" i="76"/>
  <c r="G76" i="76"/>
  <c r="S76" i="76"/>
  <c r="X76" i="76"/>
  <c r="J87" i="76"/>
  <c r="L87" i="76" s="1"/>
  <c r="L84" i="76" s="1"/>
  <c r="J79" i="76"/>
  <c r="L79" i="76" s="1"/>
  <c r="L77" i="76" s="1"/>
  <c r="I51" i="76"/>
  <c r="P51" i="76"/>
  <c r="T51" i="76"/>
  <c r="Y51" i="76"/>
  <c r="N76" i="76"/>
  <c r="O76" i="76"/>
  <c r="H89" i="76"/>
  <c r="H51" i="66" s="1"/>
  <c r="L91" i="76"/>
  <c r="L89" i="76" s="1"/>
  <c r="K90" i="76"/>
  <c r="K89" i="76" s="1"/>
  <c r="K85" i="76"/>
  <c r="K84" i="76" s="1"/>
  <c r="L83" i="76"/>
  <c r="L80" i="76" s="1"/>
  <c r="K81" i="76"/>
  <c r="K80" i="76" s="1"/>
  <c r="K78" i="76"/>
  <c r="K77" i="76" s="1"/>
  <c r="K66" i="76"/>
  <c r="K65" i="76" s="1"/>
  <c r="K61" i="76"/>
  <c r="K60" i="76" s="1"/>
  <c r="K57" i="76"/>
  <c r="K56" i="76" s="1"/>
  <c r="H56" i="76"/>
  <c r="J52" i="76"/>
  <c r="K48" i="76"/>
  <c r="K47" i="76" s="1"/>
  <c r="K45" i="76"/>
  <c r="K44" i="76" s="1"/>
  <c r="H44" i="76"/>
  <c r="K40" i="76"/>
  <c r="K39" i="76" s="1"/>
  <c r="L67" i="76"/>
  <c r="L65" i="76" s="1"/>
  <c r="L63" i="76"/>
  <c r="L60" i="76" s="1"/>
  <c r="J56" i="76"/>
  <c r="L55" i="76"/>
  <c r="L52" i="76" s="1"/>
  <c r="L49" i="76"/>
  <c r="L47" i="76" s="1"/>
  <c r="J44" i="76"/>
  <c r="L41" i="76"/>
  <c r="L39" i="76" s="1"/>
  <c r="H7" i="76"/>
  <c r="J8" i="76"/>
  <c r="H80" i="76"/>
  <c r="J29" i="76"/>
  <c r="H27" i="76"/>
  <c r="H103" i="76"/>
  <c r="H65" i="76"/>
  <c r="H52" i="76"/>
  <c r="H60" i="76"/>
  <c r="I204" i="76"/>
  <c r="I199" i="76"/>
  <c r="J92" i="76"/>
  <c r="I92" i="76"/>
  <c r="L46" i="76"/>
  <c r="L44" i="76" s="1"/>
  <c r="L59" i="76"/>
  <c r="L56" i="76" s="1"/>
  <c r="L94" i="76"/>
  <c r="K53" i="76"/>
  <c r="K52" i="76" s="1"/>
  <c r="J47" i="76"/>
  <c r="J60" i="76"/>
  <c r="J103" i="76"/>
  <c r="J65" i="76"/>
  <c r="J68" i="76"/>
  <c r="J80" i="76"/>
  <c r="J89" i="76"/>
  <c r="H47" i="76"/>
  <c r="H39" i="76"/>
  <c r="J39" i="76" s="1"/>
  <c r="K22" i="75"/>
  <c r="T22" i="75" s="1"/>
  <c r="N62" i="71"/>
  <c r="T62" i="71" s="1"/>
  <c r="AC57" i="68"/>
  <c r="AI57" i="68" s="1"/>
  <c r="T20" i="75" l="1"/>
  <c r="T5" i="75" s="1"/>
  <c r="T253" i="75" s="1"/>
  <c r="H22" i="75"/>
  <c r="H22" i="66" s="1"/>
  <c r="T22" i="66"/>
  <c r="J199" i="76"/>
  <c r="I151" i="66"/>
  <c r="J204" i="76"/>
  <c r="I154" i="66"/>
  <c r="T59" i="71"/>
  <c r="H62" i="71"/>
  <c r="H57" i="68"/>
  <c r="AI54" i="68"/>
  <c r="AI47" i="68" s="1"/>
  <c r="J84" i="76"/>
  <c r="J77" i="76"/>
  <c r="K51" i="76"/>
  <c r="J96" i="76"/>
  <c r="H96" i="76"/>
  <c r="L76" i="76"/>
  <c r="K76" i="76"/>
  <c r="H76" i="76"/>
  <c r="J51" i="76"/>
  <c r="L51" i="76"/>
  <c r="H51" i="76"/>
  <c r="K8" i="76"/>
  <c r="K7" i="76" s="1"/>
  <c r="J7" i="76"/>
  <c r="L29" i="76"/>
  <c r="L27" i="76" s="1"/>
  <c r="J27" i="76"/>
  <c r="T49" i="66" l="1"/>
  <c r="T43" i="71"/>
  <c r="J76" i="76"/>
  <c r="Z13" i="68" l="1"/>
  <c r="AI13" i="68" s="1"/>
  <c r="Z20" i="68"/>
  <c r="AI20" i="68" s="1"/>
  <c r="H20" i="68" s="1"/>
  <c r="Z18" i="68"/>
  <c r="AI18" i="68" s="1"/>
  <c r="Z19" i="68"/>
  <c r="AI19" i="68" s="1"/>
  <c r="H19" i="68" s="1"/>
  <c r="Z16" i="68"/>
  <c r="AI16" i="68" s="1"/>
  <c r="H16" i="68" s="1"/>
  <c r="AA21" i="68"/>
  <c r="AI21" i="68" s="1"/>
  <c r="H21" i="68" s="1"/>
  <c r="H18" i="68" l="1"/>
  <c r="AI17" i="68"/>
  <c r="H13" i="68"/>
  <c r="AI7" i="68"/>
  <c r="AI6" i="68" s="1"/>
  <c r="AI5" i="68" s="1"/>
  <c r="L21" i="68"/>
  <c r="J164" i="83"/>
  <c r="K164" i="83" s="1"/>
  <c r="AL171" i="68"/>
  <c r="AK171" i="68"/>
  <c r="AJ171" i="68"/>
  <c r="AH171" i="68"/>
  <c r="AG171" i="68"/>
  <c r="AF171" i="68"/>
  <c r="AD171" i="68"/>
  <c r="AC171" i="68"/>
  <c r="AB171" i="68"/>
  <c r="AA171" i="68"/>
  <c r="Z171" i="68"/>
  <c r="Y171" i="68"/>
  <c r="X171" i="68"/>
  <c r="W171" i="68"/>
  <c r="V171" i="68"/>
  <c r="U171" i="68"/>
  <c r="T171" i="68"/>
  <c r="S171" i="68"/>
  <c r="R171" i="68"/>
  <c r="Q171" i="68"/>
  <c r="P171" i="68"/>
  <c r="O171" i="68"/>
  <c r="N171" i="68"/>
  <c r="M171" i="68"/>
  <c r="L171" i="68"/>
  <c r="K171" i="68"/>
  <c r="J171" i="68"/>
  <c r="Y151" i="68"/>
  <c r="X151" i="68"/>
  <c r="W151" i="68"/>
  <c r="V151" i="68"/>
  <c r="U151" i="68"/>
  <c r="T151" i="68"/>
  <c r="S151" i="68"/>
  <c r="R151" i="68"/>
  <c r="Q151" i="68"/>
  <c r="P151" i="68"/>
  <c r="M151" i="68"/>
  <c r="J151" i="68"/>
  <c r="J62" i="83"/>
  <c r="L62" i="83" s="1"/>
  <c r="L60" i="83" s="1"/>
  <c r="J61" i="83"/>
  <c r="Y60" i="83"/>
  <c r="X60" i="83"/>
  <c r="W60" i="83"/>
  <c r="U60" i="83"/>
  <c r="T60" i="83"/>
  <c r="S60" i="83"/>
  <c r="Q60" i="83"/>
  <c r="P60" i="83"/>
  <c r="O60" i="83"/>
  <c r="N60" i="83"/>
  <c r="M60" i="83"/>
  <c r="I60" i="83"/>
  <c r="G60" i="83"/>
  <c r="K245" i="66"/>
  <c r="K243" i="66"/>
  <c r="K242" i="66"/>
  <c r="K241" i="66"/>
  <c r="K240" i="66"/>
  <c r="K239" i="66"/>
  <c r="K237" i="66"/>
  <c r="K236" i="66"/>
  <c r="K234" i="66"/>
  <c r="K233" i="66"/>
  <c r="K232" i="66"/>
  <c r="K231" i="66"/>
  <c r="K230" i="66"/>
  <c r="K228" i="66"/>
  <c r="K227" i="66"/>
  <c r="K226" i="66"/>
  <c r="K222" i="66"/>
  <c r="K221" i="66"/>
  <c r="K220" i="66"/>
  <c r="K219" i="66"/>
  <c r="K218" i="66"/>
  <c r="K217" i="66"/>
  <c r="K216" i="66"/>
  <c r="K215" i="66"/>
  <c r="K214" i="66"/>
  <c r="K213" i="66"/>
  <c r="K211" i="66"/>
  <c r="K210" i="66"/>
  <c r="K209" i="66"/>
  <c r="K208" i="66"/>
  <c r="K207" i="66"/>
  <c r="K206" i="66"/>
  <c r="K205" i="66"/>
  <c r="K204" i="66"/>
  <c r="K203" i="66"/>
  <c r="K202" i="66"/>
  <c r="K201" i="66"/>
  <c r="K200" i="66"/>
  <c r="K199" i="66"/>
  <c r="K197" i="66"/>
  <c r="K196" i="66"/>
  <c r="K194" i="66"/>
  <c r="K193" i="66"/>
  <c r="K192" i="66"/>
  <c r="K191" i="66"/>
  <c r="K190" i="66"/>
  <c r="K189" i="66"/>
  <c r="K188" i="66"/>
  <c r="K187" i="66"/>
  <c r="K186" i="66"/>
  <c r="K185" i="66"/>
  <c r="K183" i="66"/>
  <c r="K182" i="66"/>
  <c r="K181" i="66"/>
  <c r="K180" i="66"/>
  <c r="K179" i="66"/>
  <c r="K178" i="66"/>
  <c r="K177" i="66"/>
  <c r="K176" i="66"/>
  <c r="K175" i="66"/>
  <c r="K174" i="66"/>
  <c r="K172" i="66"/>
  <c r="K171" i="66"/>
  <c r="K170" i="66"/>
  <c r="K169" i="66"/>
  <c r="K168" i="66"/>
  <c r="K167" i="66"/>
  <c r="K166" i="66"/>
  <c r="K165" i="66"/>
  <c r="K164" i="66"/>
  <c r="K163" i="66"/>
  <c r="K161" i="66"/>
  <c r="K159" i="66"/>
  <c r="K158" i="66"/>
  <c r="K157" i="66"/>
  <c r="K156" i="66"/>
  <c r="K154" i="66"/>
  <c r="K153" i="66"/>
  <c r="K152" i="66"/>
  <c r="K151" i="66"/>
  <c r="K150" i="66"/>
  <c r="K149" i="66"/>
  <c r="K148" i="66"/>
  <c r="K146" i="66"/>
  <c r="K143" i="66"/>
  <c r="K142" i="66"/>
  <c r="K141" i="66"/>
  <c r="K140" i="66"/>
  <c r="K139" i="66"/>
  <c r="K138" i="66"/>
  <c r="K137" i="66"/>
  <c r="K135" i="66"/>
  <c r="K134" i="66"/>
  <c r="K132" i="66"/>
  <c r="K131" i="66"/>
  <c r="K130" i="66"/>
  <c r="K129" i="66"/>
  <c r="K128" i="66"/>
  <c r="K127" i="66"/>
  <c r="K126" i="66"/>
  <c r="K125" i="66"/>
  <c r="K124" i="66"/>
  <c r="K123" i="66"/>
  <c r="K122" i="66"/>
  <c r="K121" i="66"/>
  <c r="K120" i="66"/>
  <c r="K119" i="66"/>
  <c r="K117" i="66"/>
  <c r="K116" i="66"/>
  <c r="K114" i="66"/>
  <c r="K113" i="66"/>
  <c r="K111" i="66"/>
  <c r="K110" i="66"/>
  <c r="K109" i="66"/>
  <c r="K108" i="66"/>
  <c r="K107" i="66"/>
  <c r="K106" i="66"/>
  <c r="K105" i="66"/>
  <c r="K103" i="66"/>
  <c r="K102" i="66"/>
  <c r="K101" i="66"/>
  <c r="K100" i="66"/>
  <c r="K99" i="66"/>
  <c r="K98" i="66"/>
  <c r="K97" i="66"/>
  <c r="K96" i="66"/>
  <c r="K95" i="66"/>
  <c r="K94" i="66"/>
  <c r="K92" i="66"/>
  <c r="K91" i="66"/>
  <c r="K90" i="66"/>
  <c r="K88" i="66"/>
  <c r="K87" i="66"/>
  <c r="K86" i="66"/>
  <c r="K85" i="66"/>
  <c r="K84" i="66"/>
  <c r="K83" i="66"/>
  <c r="K81" i="66"/>
  <c r="K80" i="66"/>
  <c r="K79" i="66"/>
  <c r="K77" i="66"/>
  <c r="K76" i="66"/>
  <c r="K73" i="66"/>
  <c r="K72" i="66"/>
  <c r="K71" i="66"/>
  <c r="K70" i="66"/>
  <c r="K68" i="66"/>
  <c r="K67" i="66"/>
  <c r="K66" i="66"/>
  <c r="K64" i="66"/>
  <c r="K63" i="66"/>
  <c r="K62" i="66"/>
  <c r="K61" i="66"/>
  <c r="K60" i="66"/>
  <c r="K57" i="66"/>
  <c r="K56" i="66"/>
  <c r="K55" i="66"/>
  <c r="K51" i="66"/>
  <c r="K47" i="66"/>
  <c r="K46" i="66"/>
  <c r="K43" i="66"/>
  <c r="K42" i="66"/>
  <c r="K36" i="66"/>
  <c r="K31" i="66"/>
  <c r="K30" i="66"/>
  <c r="K29" i="66"/>
  <c r="K27" i="66"/>
  <c r="K26" i="66"/>
  <c r="K23" i="66"/>
  <c r="K22" i="66"/>
  <c r="K21" i="66"/>
  <c r="K19" i="66"/>
  <c r="K18" i="66"/>
  <c r="K17" i="66"/>
  <c r="K16" i="66"/>
  <c r="K15" i="66"/>
  <c r="K14" i="66"/>
  <c r="K13" i="66"/>
  <c r="K12" i="66"/>
  <c r="K11" i="66"/>
  <c r="K10" i="66"/>
  <c r="K9" i="66"/>
  <c r="K8" i="66"/>
  <c r="AI276" i="68" l="1"/>
  <c r="E4" i="39"/>
  <c r="E8" i="39" s="1"/>
  <c r="J60" i="83"/>
  <c r="K61" i="83"/>
  <c r="K60" i="83" s="1"/>
  <c r="H60" i="83"/>
  <c r="V214" i="68" l="1"/>
  <c r="H19" i="71" l="1"/>
  <c r="M7" i="71"/>
  <c r="J22" i="71"/>
  <c r="M21" i="71"/>
  <c r="T113" i="77"/>
  <c r="Z113" i="77" s="1"/>
  <c r="T7" i="71" l="1"/>
  <c r="M21" i="66"/>
  <c r="T21" i="71"/>
  <c r="H113" i="77"/>
  <c r="Z112" i="77"/>
  <c r="J19" i="71"/>
  <c r="H19" i="66"/>
  <c r="J192" i="76"/>
  <c r="H102" i="76"/>
  <c r="J102" i="76" s="1"/>
  <c r="Z102" i="76" s="1"/>
  <c r="AA102" i="76" s="1"/>
  <c r="H101" i="76"/>
  <c r="J101" i="76" s="1"/>
  <c r="Z101" i="76" s="1"/>
  <c r="AA101" i="76" s="1"/>
  <c r="H100" i="76"/>
  <c r="J100" i="76" s="1"/>
  <c r="Z100" i="76" s="1"/>
  <c r="AA100" i="76" s="1"/>
  <c r="H64" i="76"/>
  <c r="J64" i="76" s="1"/>
  <c r="J38" i="76"/>
  <c r="J17" i="76"/>
  <c r="J252" i="75"/>
  <c r="J250" i="75"/>
  <c r="J249" i="75"/>
  <c r="J248" i="75"/>
  <c r="J247" i="75"/>
  <c r="J246" i="75"/>
  <c r="J244" i="75"/>
  <c r="J243" i="75"/>
  <c r="J242" i="75"/>
  <c r="J241" i="75"/>
  <c r="J240" i="75"/>
  <c r="J239" i="75"/>
  <c r="J238" i="75"/>
  <c r="J237" i="75"/>
  <c r="J235" i="75"/>
  <c r="J234" i="75"/>
  <c r="J233" i="75"/>
  <c r="J229" i="75"/>
  <c r="J228" i="75"/>
  <c r="J227" i="75"/>
  <c r="J226" i="75"/>
  <c r="J225" i="75"/>
  <c r="J224" i="75"/>
  <c r="J223" i="75"/>
  <c r="J222" i="75"/>
  <c r="J221" i="75"/>
  <c r="J220" i="75"/>
  <c r="J218" i="75"/>
  <c r="J217" i="75"/>
  <c r="J216" i="75"/>
  <c r="J215" i="75"/>
  <c r="J214" i="75"/>
  <c r="J213" i="75"/>
  <c r="J212" i="75"/>
  <c r="J211" i="75"/>
  <c r="J210" i="75"/>
  <c r="J209" i="75"/>
  <c r="J208" i="75"/>
  <c r="J207" i="75"/>
  <c r="J206" i="75"/>
  <c r="J204" i="75"/>
  <c r="J203" i="75"/>
  <c r="J201" i="75"/>
  <c r="J200" i="75"/>
  <c r="J199" i="75"/>
  <c r="J198" i="75"/>
  <c r="J197" i="75"/>
  <c r="J196" i="75"/>
  <c r="J195" i="75"/>
  <c r="J194" i="75"/>
  <c r="J193" i="75"/>
  <c r="J192" i="75"/>
  <c r="J190" i="75"/>
  <c r="J189" i="75"/>
  <c r="J188" i="75"/>
  <c r="J187" i="75"/>
  <c r="J186" i="75"/>
  <c r="J185" i="75"/>
  <c r="J184" i="75"/>
  <c r="J183" i="75"/>
  <c r="J182" i="75"/>
  <c r="J181" i="75"/>
  <c r="J179" i="75"/>
  <c r="J178" i="75"/>
  <c r="J177" i="75"/>
  <c r="J176" i="75"/>
  <c r="J175" i="75"/>
  <c r="J174" i="75"/>
  <c r="J173" i="75"/>
  <c r="J172" i="75"/>
  <c r="J171" i="75"/>
  <c r="J170" i="75"/>
  <c r="J168" i="75"/>
  <c r="J166" i="75"/>
  <c r="J165" i="75"/>
  <c r="J164" i="75"/>
  <c r="J163" i="75"/>
  <c r="J161" i="75"/>
  <c r="J160" i="75"/>
  <c r="J159" i="75"/>
  <c r="J158" i="75"/>
  <c r="J157" i="75"/>
  <c r="J156" i="75"/>
  <c r="J155" i="75"/>
  <c r="J153" i="75"/>
  <c r="J151" i="75"/>
  <c r="J150" i="75"/>
  <c r="J149" i="75"/>
  <c r="J148" i="75"/>
  <c r="J147" i="75"/>
  <c r="J146" i="75"/>
  <c r="J145" i="75"/>
  <c r="J144" i="75"/>
  <c r="J143" i="75"/>
  <c r="J142" i="75"/>
  <c r="J141" i="75"/>
  <c r="J139" i="75"/>
  <c r="J138" i="75"/>
  <c r="J137" i="75"/>
  <c r="J136" i="75"/>
  <c r="J135" i="75"/>
  <c r="J134" i="75"/>
  <c r="J133" i="75"/>
  <c r="J132" i="75"/>
  <c r="J131" i="75"/>
  <c r="J130" i="75"/>
  <c r="J129" i="75"/>
  <c r="J128" i="75"/>
  <c r="J127" i="75"/>
  <c r="J126" i="75"/>
  <c r="J124" i="75"/>
  <c r="J123" i="75"/>
  <c r="J121" i="75"/>
  <c r="J120" i="75"/>
  <c r="J119" i="75"/>
  <c r="J118" i="75"/>
  <c r="J117" i="75"/>
  <c r="J116" i="75"/>
  <c r="J115" i="75"/>
  <c r="J114" i="75"/>
  <c r="J113" i="75"/>
  <c r="J112" i="75"/>
  <c r="J110" i="75"/>
  <c r="J109" i="75"/>
  <c r="J108" i="75"/>
  <c r="J107" i="75"/>
  <c r="J106" i="75"/>
  <c r="J105" i="75"/>
  <c r="J104" i="75"/>
  <c r="J103" i="75"/>
  <c r="J102" i="75"/>
  <c r="J101" i="75"/>
  <c r="J99" i="75"/>
  <c r="J98" i="75"/>
  <c r="J97" i="75"/>
  <c r="J96" i="75"/>
  <c r="J95" i="75"/>
  <c r="J94" i="75"/>
  <c r="J93" i="75"/>
  <c r="J92" i="75"/>
  <c r="J91" i="75"/>
  <c r="J90" i="75"/>
  <c r="J88" i="75"/>
  <c r="J87" i="75"/>
  <c r="J86" i="75"/>
  <c r="J84" i="75"/>
  <c r="J83" i="75"/>
  <c r="J80" i="75"/>
  <c r="J79" i="75"/>
  <c r="J78" i="75"/>
  <c r="J77" i="75"/>
  <c r="J75" i="75"/>
  <c r="J74" i="75"/>
  <c r="J73" i="75"/>
  <c r="J71" i="75"/>
  <c r="J70" i="75"/>
  <c r="J69" i="75"/>
  <c r="J68" i="75"/>
  <c r="J67" i="75"/>
  <c r="J59" i="75"/>
  <c r="J58" i="75"/>
  <c r="J51" i="75"/>
  <c r="J50" i="75"/>
  <c r="J49" i="75"/>
  <c r="J36" i="75"/>
  <c r="J34" i="75"/>
  <c r="J53" i="75"/>
  <c r="J44" i="75"/>
  <c r="J39" i="75"/>
  <c r="J65" i="75"/>
  <c r="J64" i="75"/>
  <c r="J63" i="75"/>
  <c r="J62" i="75"/>
  <c r="J56" i="75"/>
  <c r="J55" i="75"/>
  <c r="J47" i="75"/>
  <c r="J46" i="75"/>
  <c r="J45" i="75"/>
  <c r="J35" i="75"/>
  <c r="J249" i="81"/>
  <c r="J247" i="81"/>
  <c r="J246" i="81"/>
  <c r="J245" i="81"/>
  <c r="J244" i="81"/>
  <c r="J243" i="81"/>
  <c r="J241" i="81"/>
  <c r="J240" i="81"/>
  <c r="J239" i="81"/>
  <c r="J238" i="81"/>
  <c r="J237" i="81"/>
  <c r="J236" i="81"/>
  <c r="J235" i="81"/>
  <c r="J234" i="81"/>
  <c r="J232" i="81"/>
  <c r="J231" i="81"/>
  <c r="J230" i="81"/>
  <c r="J226" i="81"/>
  <c r="J225" i="81"/>
  <c r="J224" i="81"/>
  <c r="J223" i="81"/>
  <c r="J222" i="81"/>
  <c r="J221" i="81"/>
  <c r="J220" i="81"/>
  <c r="J219" i="81"/>
  <c r="J218" i="81"/>
  <c r="J217" i="81"/>
  <c r="J215" i="81"/>
  <c r="J214" i="81"/>
  <c r="J213" i="81"/>
  <c r="J212" i="81"/>
  <c r="J211" i="81"/>
  <c r="J210" i="81"/>
  <c r="J209" i="81"/>
  <c r="J208" i="81"/>
  <c r="J207" i="81"/>
  <c r="J206" i="81"/>
  <c r="J205" i="81"/>
  <c r="J204" i="81"/>
  <c r="J203" i="81"/>
  <c r="J201" i="81"/>
  <c r="J200" i="81"/>
  <c r="J198" i="81"/>
  <c r="J197" i="81"/>
  <c r="J196" i="81"/>
  <c r="J195" i="81"/>
  <c r="J194" i="81"/>
  <c r="J193" i="81"/>
  <c r="J192" i="81"/>
  <c r="J191" i="81"/>
  <c r="J190" i="81"/>
  <c r="J189" i="81"/>
  <c r="J187" i="81"/>
  <c r="J186" i="81"/>
  <c r="J185" i="81"/>
  <c r="J184" i="81"/>
  <c r="J183" i="81"/>
  <c r="J182" i="81"/>
  <c r="J181" i="81"/>
  <c r="J180" i="81"/>
  <c r="J179" i="81"/>
  <c r="J178" i="81"/>
  <c r="J176" i="81"/>
  <c r="J175" i="81"/>
  <c r="J174" i="81"/>
  <c r="J173" i="81"/>
  <c r="J172" i="81"/>
  <c r="J171" i="81"/>
  <c r="J170" i="81"/>
  <c r="J169" i="81"/>
  <c r="J168" i="81"/>
  <c r="J167" i="81"/>
  <c r="J165" i="81"/>
  <c r="J163" i="81"/>
  <c r="J162" i="81"/>
  <c r="J161" i="81"/>
  <c r="J160" i="81"/>
  <c r="J158" i="81"/>
  <c r="J157" i="81"/>
  <c r="J156" i="81"/>
  <c r="J155" i="81"/>
  <c r="J154" i="81"/>
  <c r="J153" i="81"/>
  <c r="J152" i="81"/>
  <c r="J150" i="81"/>
  <c r="J145" i="81"/>
  <c r="J144" i="81"/>
  <c r="J143" i="81"/>
  <c r="J142" i="81"/>
  <c r="J141" i="81"/>
  <c r="J140" i="81"/>
  <c r="J139" i="81"/>
  <c r="J138" i="81"/>
  <c r="J137" i="81"/>
  <c r="J136" i="81"/>
  <c r="J134" i="81"/>
  <c r="J133" i="81"/>
  <c r="J132" i="81"/>
  <c r="J131" i="81"/>
  <c r="J130" i="81"/>
  <c r="J129" i="81"/>
  <c r="J128" i="81"/>
  <c r="J127" i="81"/>
  <c r="J126" i="81"/>
  <c r="J125" i="81"/>
  <c r="J124" i="81"/>
  <c r="J123" i="81"/>
  <c r="J122" i="81"/>
  <c r="J121" i="81"/>
  <c r="J119" i="81"/>
  <c r="J118" i="81"/>
  <c r="J116" i="81"/>
  <c r="J115" i="81"/>
  <c r="J114" i="81"/>
  <c r="J113" i="81"/>
  <c r="J112" i="81"/>
  <c r="J111" i="81"/>
  <c r="J110" i="81"/>
  <c r="J109" i="81"/>
  <c r="J108" i="81"/>
  <c r="J107" i="81"/>
  <c r="J105" i="81"/>
  <c r="J104" i="81"/>
  <c r="J103" i="81"/>
  <c r="J102" i="81"/>
  <c r="J101" i="81"/>
  <c r="J100" i="81"/>
  <c r="J99" i="81"/>
  <c r="J98" i="81"/>
  <c r="J97" i="81"/>
  <c r="J96" i="81"/>
  <c r="J94" i="81"/>
  <c r="J93" i="81"/>
  <c r="J92" i="81"/>
  <c r="J91" i="81"/>
  <c r="J90" i="81"/>
  <c r="J89" i="81"/>
  <c r="J88" i="81"/>
  <c r="J87" i="81"/>
  <c r="J86" i="81"/>
  <c r="J85" i="81"/>
  <c r="J83" i="81"/>
  <c r="J82" i="81"/>
  <c r="J81" i="81"/>
  <c r="J79" i="81"/>
  <c r="J78" i="81"/>
  <c r="J75" i="81"/>
  <c r="J74" i="81"/>
  <c r="J73" i="81"/>
  <c r="J72" i="81"/>
  <c r="J70" i="81"/>
  <c r="J69" i="81"/>
  <c r="J68" i="81"/>
  <c r="J66" i="81"/>
  <c r="J65" i="81"/>
  <c r="J64" i="81"/>
  <c r="J63" i="81"/>
  <c r="J62" i="81"/>
  <c r="J60" i="81"/>
  <c r="J59" i="81"/>
  <c r="J58" i="81"/>
  <c r="J57" i="81"/>
  <c r="J52" i="81"/>
  <c r="J51" i="81"/>
  <c r="J48" i="81"/>
  <c r="J47" i="81"/>
  <c r="J46" i="81"/>
  <c r="J43" i="81"/>
  <c r="J42" i="81"/>
  <c r="J41" i="81"/>
  <c r="J39" i="81"/>
  <c r="J38" i="81"/>
  <c r="J36" i="81"/>
  <c r="J34" i="81"/>
  <c r="J31" i="81"/>
  <c r="J30" i="81"/>
  <c r="J29" i="81"/>
  <c r="J28" i="81"/>
  <c r="J27" i="81"/>
  <c r="J26" i="81"/>
  <c r="J25" i="81"/>
  <c r="J54" i="81"/>
  <c r="J35" i="81"/>
  <c r="J148" i="81"/>
  <c r="J147" i="81"/>
  <c r="J74" i="71"/>
  <c r="J46" i="71"/>
  <c r="J275" i="71"/>
  <c r="J273" i="71"/>
  <c r="J272" i="71"/>
  <c r="J271" i="71"/>
  <c r="J270" i="71"/>
  <c r="J269" i="71"/>
  <c r="J267" i="71"/>
  <c r="J266" i="71"/>
  <c r="J265" i="71"/>
  <c r="J264" i="71"/>
  <c r="J263" i="71"/>
  <c r="J262" i="71"/>
  <c r="J261" i="71"/>
  <c r="J260" i="71"/>
  <c r="J258" i="71"/>
  <c r="J257" i="71"/>
  <c r="J256" i="71"/>
  <c r="J252" i="71"/>
  <c r="J251" i="71"/>
  <c r="J250" i="71"/>
  <c r="J249" i="71"/>
  <c r="J248" i="71"/>
  <c r="J247" i="71"/>
  <c r="J246" i="71"/>
  <c r="J245" i="71"/>
  <c r="J244" i="71"/>
  <c r="J243" i="71"/>
  <c r="J241" i="71"/>
  <c r="J240" i="71"/>
  <c r="J239" i="71"/>
  <c r="J238" i="71"/>
  <c r="J237" i="71"/>
  <c r="J236" i="71"/>
  <c r="J235" i="71"/>
  <c r="J234" i="71"/>
  <c r="J233" i="71"/>
  <c r="J232" i="71"/>
  <c r="J231" i="71"/>
  <c r="J230" i="71"/>
  <c r="J229" i="71"/>
  <c r="J227" i="71"/>
  <c r="J226" i="71"/>
  <c r="J224" i="71"/>
  <c r="J223" i="71"/>
  <c r="J222" i="71"/>
  <c r="J221" i="71"/>
  <c r="J220" i="71"/>
  <c r="J219" i="71"/>
  <c r="J218" i="71"/>
  <c r="J217" i="71"/>
  <c r="J216" i="71"/>
  <c r="J215" i="71"/>
  <c r="J213" i="71"/>
  <c r="J212" i="71"/>
  <c r="J211" i="71"/>
  <c r="J210" i="71"/>
  <c r="J209" i="71"/>
  <c r="J208" i="71"/>
  <c r="J207" i="71"/>
  <c r="J206" i="71"/>
  <c r="J205" i="71"/>
  <c r="J204" i="71"/>
  <c r="J202" i="71"/>
  <c r="J201" i="71"/>
  <c r="J200" i="71"/>
  <c r="J199" i="71"/>
  <c r="J198" i="71"/>
  <c r="J197" i="71"/>
  <c r="J196" i="71"/>
  <c r="J195" i="71"/>
  <c r="J194" i="71"/>
  <c r="J193" i="71"/>
  <c r="J191" i="71"/>
  <c r="J189" i="71"/>
  <c r="J179" i="71"/>
  <c r="J178" i="71"/>
  <c r="J176" i="71"/>
  <c r="J133" i="71"/>
  <c r="J132" i="71"/>
  <c r="J131" i="71"/>
  <c r="J130" i="71"/>
  <c r="J129" i="71"/>
  <c r="J128" i="71"/>
  <c r="J126" i="71"/>
  <c r="J125" i="71"/>
  <c r="J124" i="71"/>
  <c r="J123" i="71"/>
  <c r="J122" i="71"/>
  <c r="J121" i="71"/>
  <c r="J120" i="71"/>
  <c r="J119" i="71"/>
  <c r="J118" i="71"/>
  <c r="J117" i="71"/>
  <c r="J115" i="71"/>
  <c r="J114" i="71"/>
  <c r="J113" i="71"/>
  <c r="J110" i="71"/>
  <c r="J109" i="71"/>
  <c r="J108" i="71"/>
  <c r="J107" i="71"/>
  <c r="J106" i="71"/>
  <c r="J105" i="71"/>
  <c r="J103" i="71"/>
  <c r="J102" i="71"/>
  <c r="J101" i="71"/>
  <c r="J99" i="71"/>
  <c r="J98" i="71"/>
  <c r="J95" i="71"/>
  <c r="J94" i="71"/>
  <c r="J93" i="71"/>
  <c r="J92" i="71"/>
  <c r="J90" i="71"/>
  <c r="J89" i="71"/>
  <c r="J88" i="71"/>
  <c r="J86" i="71"/>
  <c r="J85" i="71"/>
  <c r="J84" i="71"/>
  <c r="J83" i="71"/>
  <c r="J82" i="71"/>
  <c r="J77" i="71"/>
  <c r="J76" i="71"/>
  <c r="J75" i="71"/>
  <c r="J68" i="71"/>
  <c r="J53" i="71"/>
  <c r="J52" i="71"/>
  <c r="J36" i="71"/>
  <c r="J23" i="71"/>
  <c r="J18" i="71"/>
  <c r="J17" i="71"/>
  <c r="J16" i="71"/>
  <c r="J15" i="71"/>
  <c r="J14" i="71"/>
  <c r="J12" i="71"/>
  <c r="J11" i="71"/>
  <c r="J10" i="71"/>
  <c r="J9" i="71"/>
  <c r="J8" i="71"/>
  <c r="M112" i="77"/>
  <c r="M104" i="77" s="1"/>
  <c r="M119" i="77"/>
  <c r="M116" i="77"/>
  <c r="M93" i="77"/>
  <c r="M82" i="77"/>
  <c r="M78" i="77"/>
  <c r="M75" i="77"/>
  <c r="M69" i="77"/>
  <c r="M65" i="77"/>
  <c r="M53" i="77"/>
  <c r="M50" i="77"/>
  <c r="M45" i="77"/>
  <c r="M40" i="77" s="1"/>
  <c r="M37" i="77"/>
  <c r="M33" i="77"/>
  <c r="M24" i="77"/>
  <c r="M20" i="77"/>
  <c r="M6" i="77"/>
  <c r="M221" i="77"/>
  <c r="M207" i="77"/>
  <c r="M204" i="77"/>
  <c r="M193" i="77"/>
  <c r="M182" i="77"/>
  <c r="M171" i="77"/>
  <c r="M164" i="77"/>
  <c r="M156" i="77"/>
  <c r="M154" i="77" s="1"/>
  <c r="H170" i="71"/>
  <c r="H142" i="66" s="1"/>
  <c r="H169" i="71"/>
  <c r="H141" i="66" s="1"/>
  <c r="H168" i="71"/>
  <c r="H140" i="66" s="1"/>
  <c r="H167" i="71"/>
  <c r="H139" i="66" s="1"/>
  <c r="H166" i="71"/>
  <c r="H138" i="66" s="1"/>
  <c r="H165" i="71"/>
  <c r="H137" i="66" s="1"/>
  <c r="H164" i="71"/>
  <c r="H163" i="71"/>
  <c r="H135" i="66" s="1"/>
  <c r="H162" i="71"/>
  <c r="H134" i="66" s="1"/>
  <c r="H160" i="71"/>
  <c r="H132" i="66" s="1"/>
  <c r="H159" i="71"/>
  <c r="H131" i="66" s="1"/>
  <c r="H158" i="71"/>
  <c r="H130" i="66" s="1"/>
  <c r="H157" i="71"/>
  <c r="H129" i="66" s="1"/>
  <c r="H156" i="71"/>
  <c r="H128" i="66" s="1"/>
  <c r="H155" i="71"/>
  <c r="H127" i="66" s="1"/>
  <c r="H154" i="71"/>
  <c r="H126" i="66" s="1"/>
  <c r="H153" i="71"/>
  <c r="H125" i="66" s="1"/>
  <c r="H152" i="71"/>
  <c r="H124" i="66" s="1"/>
  <c r="H151" i="71"/>
  <c r="H123" i="66" s="1"/>
  <c r="H150" i="71"/>
  <c r="H122" i="66" s="1"/>
  <c r="H149" i="71"/>
  <c r="H121" i="66" s="1"/>
  <c r="H148" i="71"/>
  <c r="H120" i="66" s="1"/>
  <c r="H147" i="71"/>
  <c r="H119" i="66" s="1"/>
  <c r="H145" i="71"/>
  <c r="H117" i="66" s="1"/>
  <c r="H144" i="71"/>
  <c r="H116" i="66" s="1"/>
  <c r="H142" i="71"/>
  <c r="H114" i="66" s="1"/>
  <c r="H141" i="71"/>
  <c r="H113" i="66" s="1"/>
  <c r="J140" i="71"/>
  <c r="J139" i="71"/>
  <c r="J138" i="71"/>
  <c r="J137" i="71"/>
  <c r="J136" i="71"/>
  <c r="J112" i="71"/>
  <c r="J72" i="71"/>
  <c r="J80" i="71"/>
  <c r="J79" i="71"/>
  <c r="J61" i="71"/>
  <c r="J60" i="71"/>
  <c r="J47" i="71"/>
  <c r="J45" i="71"/>
  <c r="K70" i="71"/>
  <c r="T70" i="71" s="1"/>
  <c r="AL54" i="68"/>
  <c r="AK54" i="68"/>
  <c r="AJ54" i="68"/>
  <c r="AH54" i="68"/>
  <c r="AG54" i="68"/>
  <c r="AF54" i="68"/>
  <c r="AD54" i="68"/>
  <c r="AB54" i="68"/>
  <c r="Z54" i="68"/>
  <c r="Y54" i="68"/>
  <c r="X54" i="68"/>
  <c r="W54" i="68"/>
  <c r="V54" i="68"/>
  <c r="U54" i="68"/>
  <c r="T54" i="68"/>
  <c r="S54" i="68"/>
  <c r="R54" i="68"/>
  <c r="P54" i="68"/>
  <c r="O54" i="68"/>
  <c r="N54" i="68"/>
  <c r="M54" i="68"/>
  <c r="L54" i="68"/>
  <c r="K54" i="68"/>
  <c r="J54" i="68"/>
  <c r="G54" i="68"/>
  <c r="AC54" i="68"/>
  <c r="I70" i="71" l="1"/>
  <c r="T69" i="71"/>
  <c r="T21" i="66"/>
  <c r="T20" i="71"/>
  <c r="T20" i="66" s="1"/>
  <c r="H21" i="71"/>
  <c r="H21" i="66" s="1"/>
  <c r="Z104" i="77"/>
  <c r="T112" i="66"/>
  <c r="T7" i="66"/>
  <c r="H7" i="71"/>
  <c r="T6" i="71"/>
  <c r="J70" i="71"/>
  <c r="J38" i="75"/>
  <c r="J42" i="75"/>
  <c r="J43" i="75"/>
  <c r="J54" i="75"/>
  <c r="J180" i="71"/>
  <c r="J184" i="71"/>
  <c r="J186" i="71"/>
  <c r="J21" i="71"/>
  <c r="I55" i="68"/>
  <c r="Y126" i="68"/>
  <c r="L14" i="68"/>
  <c r="J25" i="71"/>
  <c r="J183" i="71"/>
  <c r="J181" i="71"/>
  <c r="J182" i="71"/>
  <c r="J26" i="71"/>
  <c r="J149" i="71"/>
  <c r="J157" i="71"/>
  <c r="J170" i="71"/>
  <c r="J150" i="71"/>
  <c r="J158" i="71"/>
  <c r="J167" i="71"/>
  <c r="J142" i="71"/>
  <c r="J148" i="71"/>
  <c r="J152" i="71"/>
  <c r="J156" i="71"/>
  <c r="J160" i="71"/>
  <c r="J165" i="71"/>
  <c r="J169" i="71"/>
  <c r="J144" i="71"/>
  <c r="J153" i="71"/>
  <c r="J162" i="71"/>
  <c r="J166" i="71"/>
  <c r="J145" i="71"/>
  <c r="J154" i="71"/>
  <c r="J163" i="71"/>
  <c r="J171" i="71"/>
  <c r="J141" i="71"/>
  <c r="J147" i="71"/>
  <c r="J151" i="71"/>
  <c r="J155" i="71"/>
  <c r="J159" i="71"/>
  <c r="J164" i="71"/>
  <c r="J168" i="71"/>
  <c r="J172" i="71"/>
  <c r="M169" i="77"/>
  <c r="M32" i="77"/>
  <c r="M5" i="77"/>
  <c r="M59" i="77"/>
  <c r="J13" i="71"/>
  <c r="J61" i="75"/>
  <c r="J7" i="71" l="1"/>
  <c r="Z74" i="77"/>
  <c r="T104" i="66"/>
  <c r="T5" i="71"/>
  <c r="T67" i="71"/>
  <c r="T52" i="66"/>
  <c r="J253" i="74"/>
  <c r="J251" i="74"/>
  <c r="J250" i="74"/>
  <c r="J249" i="74"/>
  <c r="J248" i="74"/>
  <c r="J247" i="74"/>
  <c r="J245" i="74"/>
  <c r="J244" i="74"/>
  <c r="J243" i="74"/>
  <c r="J242" i="74"/>
  <c r="J241" i="74"/>
  <c r="J240" i="74"/>
  <c r="J239" i="74"/>
  <c r="J238" i="74"/>
  <c r="J236" i="74"/>
  <c r="J235" i="74"/>
  <c r="J234" i="74"/>
  <c r="J230" i="74"/>
  <c r="J229" i="74"/>
  <c r="J228" i="74"/>
  <c r="J227" i="74"/>
  <c r="J226" i="74"/>
  <c r="J225" i="74"/>
  <c r="J224" i="74"/>
  <c r="J223" i="74"/>
  <c r="J222" i="74"/>
  <c r="J221" i="74"/>
  <c r="J219" i="74"/>
  <c r="J218" i="74"/>
  <c r="J217" i="74"/>
  <c r="J216" i="74"/>
  <c r="J215" i="74"/>
  <c r="J214" i="74"/>
  <c r="J213" i="74"/>
  <c r="J212" i="74"/>
  <c r="J211" i="74"/>
  <c r="J210" i="74"/>
  <c r="J209" i="74"/>
  <c r="J208" i="74"/>
  <c r="J207" i="74"/>
  <c r="J205" i="74"/>
  <c r="J204" i="74"/>
  <c r="J202" i="74"/>
  <c r="J201" i="74"/>
  <c r="J200" i="74"/>
  <c r="J199" i="74"/>
  <c r="J198" i="74"/>
  <c r="J197" i="74"/>
  <c r="J196" i="74"/>
  <c r="J195" i="74"/>
  <c r="J194" i="74"/>
  <c r="J193" i="74"/>
  <c r="J191" i="74"/>
  <c r="J190" i="74"/>
  <c r="J189" i="74"/>
  <c r="J188" i="74"/>
  <c r="J187" i="74"/>
  <c r="J186" i="74"/>
  <c r="J185" i="74"/>
  <c r="J184" i="74"/>
  <c r="J183" i="74"/>
  <c r="J182" i="74"/>
  <c r="J180" i="74"/>
  <c r="J179" i="74"/>
  <c r="J178" i="74"/>
  <c r="J177" i="74"/>
  <c r="J176" i="74"/>
  <c r="J175" i="74"/>
  <c r="J174" i="74"/>
  <c r="J173" i="74"/>
  <c r="J172" i="74"/>
  <c r="J171" i="74"/>
  <c r="J169" i="74"/>
  <c r="J167" i="74"/>
  <c r="J166" i="74"/>
  <c r="J165" i="74"/>
  <c r="J164" i="74"/>
  <c r="J162" i="74"/>
  <c r="J161" i="74"/>
  <c r="J160" i="74"/>
  <c r="J159" i="74"/>
  <c r="J158" i="74"/>
  <c r="J157" i="74"/>
  <c r="J156" i="74"/>
  <c r="J154" i="74"/>
  <c r="J152" i="74"/>
  <c r="J151" i="74"/>
  <c r="J150" i="74"/>
  <c r="J149" i="74"/>
  <c r="J148" i="74"/>
  <c r="J147" i="74"/>
  <c r="J146" i="74"/>
  <c r="J145" i="74"/>
  <c r="J144" i="74"/>
  <c r="J143" i="74"/>
  <c r="J142" i="74"/>
  <c r="J140" i="74"/>
  <c r="J139" i="74"/>
  <c r="J138" i="74"/>
  <c r="J137" i="74"/>
  <c r="J136" i="74"/>
  <c r="J135" i="74"/>
  <c r="J134" i="74"/>
  <c r="J133" i="74"/>
  <c r="J132" i="74"/>
  <c r="J131" i="74"/>
  <c r="J130" i="74"/>
  <c r="J129" i="74"/>
  <c r="J128" i="74"/>
  <c r="J127" i="74"/>
  <c r="J125" i="74"/>
  <c r="J124" i="74"/>
  <c r="J122" i="74"/>
  <c r="J121" i="74"/>
  <c r="J120" i="74"/>
  <c r="J119" i="74"/>
  <c r="J118" i="74"/>
  <c r="J117" i="74"/>
  <c r="J116" i="74"/>
  <c r="J115" i="74"/>
  <c r="J114" i="74"/>
  <c r="J113" i="74"/>
  <c r="J111" i="74"/>
  <c r="J110" i="74"/>
  <c r="J109" i="74"/>
  <c r="J108" i="74"/>
  <c r="J107" i="74"/>
  <c r="J106" i="74"/>
  <c r="J105" i="74"/>
  <c r="J104" i="74"/>
  <c r="J103" i="74"/>
  <c r="J102" i="74"/>
  <c r="J100" i="74"/>
  <c r="J99" i="74"/>
  <c r="J98" i="74"/>
  <c r="J97" i="74"/>
  <c r="J96" i="74"/>
  <c r="J95" i="74"/>
  <c r="J94" i="74"/>
  <c r="J93" i="74"/>
  <c r="J92" i="74"/>
  <c r="J91" i="74"/>
  <c r="J89" i="74"/>
  <c r="J88" i="74"/>
  <c r="J87" i="74"/>
  <c r="J85" i="74"/>
  <c r="J84" i="74"/>
  <c r="J81" i="74"/>
  <c r="J80" i="74"/>
  <c r="J79" i="74"/>
  <c r="J78" i="74"/>
  <c r="J76" i="74"/>
  <c r="J75" i="74"/>
  <c r="J74" i="74"/>
  <c r="J72" i="74"/>
  <c r="J71" i="74"/>
  <c r="J70" i="74"/>
  <c r="J69" i="74"/>
  <c r="J68" i="74"/>
  <c r="J60" i="74"/>
  <c r="J59" i="74"/>
  <c r="J53" i="74"/>
  <c r="J52" i="74"/>
  <c r="J51" i="74"/>
  <c r="J39" i="74"/>
  <c r="J38" i="74"/>
  <c r="J36" i="74"/>
  <c r="J35" i="74"/>
  <c r="J34" i="74"/>
  <c r="J31" i="74"/>
  <c r="J30" i="74"/>
  <c r="J29" i="74"/>
  <c r="J28" i="74"/>
  <c r="J27" i="74"/>
  <c r="J26" i="74"/>
  <c r="J25" i="74"/>
  <c r="J66" i="74"/>
  <c r="J65" i="74"/>
  <c r="J64" i="74"/>
  <c r="J63" i="74"/>
  <c r="J62" i="74"/>
  <c r="J57" i="74"/>
  <c r="J56" i="74"/>
  <c r="J55" i="74"/>
  <c r="J49" i="74"/>
  <c r="J48" i="74"/>
  <c r="J47" i="74"/>
  <c r="J46" i="74"/>
  <c r="J45" i="74"/>
  <c r="J44" i="74"/>
  <c r="J43" i="74"/>
  <c r="J42" i="74"/>
  <c r="AL162" i="68"/>
  <c r="AK162" i="68"/>
  <c r="AJ162" i="68"/>
  <c r="AH162" i="68"/>
  <c r="AG162" i="68"/>
  <c r="AF162" i="68"/>
  <c r="AD162" i="68"/>
  <c r="AC162" i="68"/>
  <c r="AB162" i="68"/>
  <c r="AA162" i="68"/>
  <c r="Z162" i="68"/>
  <c r="Y162" i="68"/>
  <c r="V162" i="68"/>
  <c r="U162" i="68"/>
  <c r="T162" i="68"/>
  <c r="S162" i="68"/>
  <c r="R162" i="68"/>
  <c r="Q162" i="68"/>
  <c r="P162" i="68"/>
  <c r="O162" i="68"/>
  <c r="N162" i="68"/>
  <c r="M162" i="68"/>
  <c r="L162" i="68"/>
  <c r="J162" i="68"/>
  <c r="I162" i="68"/>
  <c r="G162" i="68"/>
  <c r="K163" i="68"/>
  <c r="K162" i="68" s="1"/>
  <c r="P43" i="72"/>
  <c r="W43" i="72" s="1"/>
  <c r="H43" i="72" s="1"/>
  <c r="H165" i="72"/>
  <c r="H153" i="66" s="1"/>
  <c r="H164" i="72"/>
  <c r="H152" i="66" s="1"/>
  <c r="Z61" i="72"/>
  <c r="Y61" i="72"/>
  <c r="X61" i="72"/>
  <c r="V61" i="72"/>
  <c r="U61" i="72"/>
  <c r="T61" i="72"/>
  <c r="R61" i="72"/>
  <c r="Q61" i="72"/>
  <c r="P61" i="72"/>
  <c r="O61" i="72"/>
  <c r="N61" i="72"/>
  <c r="I61" i="72"/>
  <c r="G61" i="72"/>
  <c r="J259" i="72"/>
  <c r="J257" i="72"/>
  <c r="J256" i="72"/>
  <c r="J255" i="72"/>
  <c r="J254" i="72"/>
  <c r="J253" i="72"/>
  <c r="J251" i="72"/>
  <c r="J250" i="72"/>
  <c r="J249" i="72"/>
  <c r="J248" i="72"/>
  <c r="J247" i="72"/>
  <c r="J246" i="72"/>
  <c r="J245" i="72"/>
  <c r="J244" i="72"/>
  <c r="J242" i="72"/>
  <c r="J241" i="72"/>
  <c r="J240" i="72"/>
  <c r="J236" i="72"/>
  <c r="J235" i="72"/>
  <c r="J234" i="72"/>
  <c r="J233" i="72"/>
  <c r="J232" i="72"/>
  <c r="J231" i="72"/>
  <c r="J230" i="72"/>
  <c r="J229" i="72"/>
  <c r="J228" i="72"/>
  <c r="J227" i="72"/>
  <c r="J225" i="72"/>
  <c r="J224" i="72"/>
  <c r="J223" i="72"/>
  <c r="J222" i="72"/>
  <c r="J221" i="72"/>
  <c r="J220" i="72"/>
  <c r="J219" i="72"/>
  <c r="J218" i="72"/>
  <c r="J217" i="72"/>
  <c r="J216" i="72"/>
  <c r="J215" i="72"/>
  <c r="J214" i="72"/>
  <c r="J213" i="72"/>
  <c r="J211" i="72"/>
  <c r="J210" i="72"/>
  <c r="J208" i="72"/>
  <c r="J207" i="72"/>
  <c r="J206" i="72"/>
  <c r="J205" i="72"/>
  <c r="J204" i="72"/>
  <c r="J203" i="72"/>
  <c r="J202" i="72"/>
  <c r="J201" i="72"/>
  <c r="J200" i="72"/>
  <c r="J199" i="72"/>
  <c r="J197" i="72"/>
  <c r="J196" i="72"/>
  <c r="J195" i="72"/>
  <c r="J194" i="72"/>
  <c r="J193" i="72"/>
  <c r="J192" i="72"/>
  <c r="J191" i="72"/>
  <c r="J190" i="72"/>
  <c r="J189" i="72"/>
  <c r="J188" i="72"/>
  <c r="J186" i="72"/>
  <c r="J185" i="72"/>
  <c r="J184" i="72"/>
  <c r="J183" i="72"/>
  <c r="J182" i="72"/>
  <c r="J181" i="72"/>
  <c r="J180" i="72"/>
  <c r="J179" i="72"/>
  <c r="J178" i="72"/>
  <c r="J177" i="72"/>
  <c r="J175" i="72"/>
  <c r="J173" i="72"/>
  <c r="J172" i="72"/>
  <c r="J171" i="72"/>
  <c r="J170" i="72"/>
  <c r="J162" i="72"/>
  <c r="J161" i="72"/>
  <c r="J156" i="72"/>
  <c r="J154" i="72"/>
  <c r="J153" i="72"/>
  <c r="J152" i="72"/>
  <c r="J151" i="72"/>
  <c r="J150" i="72"/>
  <c r="J149" i="72"/>
  <c r="J148" i="72"/>
  <c r="J147" i="72"/>
  <c r="J146" i="72"/>
  <c r="J145" i="72"/>
  <c r="J144" i="72"/>
  <c r="J142" i="72"/>
  <c r="J141" i="72"/>
  <c r="J140" i="72"/>
  <c r="J139" i="72"/>
  <c r="J138" i="72"/>
  <c r="J137" i="72"/>
  <c r="J136" i="72"/>
  <c r="J135" i="72"/>
  <c r="J134" i="72"/>
  <c r="J133" i="72"/>
  <c r="J132" i="72"/>
  <c r="J131" i="72"/>
  <c r="J130" i="72"/>
  <c r="J129" i="72"/>
  <c r="J127" i="72"/>
  <c r="J126" i="72"/>
  <c r="J124" i="72"/>
  <c r="J123" i="72"/>
  <c r="J122" i="72"/>
  <c r="J121" i="72"/>
  <c r="J120" i="72"/>
  <c r="J119" i="72"/>
  <c r="J118" i="72"/>
  <c r="J117" i="72"/>
  <c r="J116" i="72"/>
  <c r="J115" i="72"/>
  <c r="J113" i="72"/>
  <c r="J112" i="72"/>
  <c r="J111" i="72"/>
  <c r="J110" i="72"/>
  <c r="J109" i="72"/>
  <c r="J108" i="72"/>
  <c r="J107" i="72"/>
  <c r="J106" i="72"/>
  <c r="J105" i="72"/>
  <c r="J104" i="72"/>
  <c r="J102" i="72"/>
  <c r="J101" i="72"/>
  <c r="J100" i="72"/>
  <c r="J99" i="72"/>
  <c r="J98" i="72"/>
  <c r="J97" i="72"/>
  <c r="J96" i="72"/>
  <c r="J95" i="72"/>
  <c r="J94" i="72"/>
  <c r="J93" i="72"/>
  <c r="J91" i="72"/>
  <c r="J90" i="72"/>
  <c r="J89" i="72"/>
  <c r="J87" i="72"/>
  <c r="J86" i="72"/>
  <c r="J83" i="72"/>
  <c r="J82" i="72"/>
  <c r="J81" i="72"/>
  <c r="J80" i="72"/>
  <c r="J78" i="72"/>
  <c r="J77" i="72"/>
  <c r="J76" i="72"/>
  <c r="J74" i="72"/>
  <c r="J73" i="72"/>
  <c r="J72" i="72"/>
  <c r="J71" i="72"/>
  <c r="J70" i="72"/>
  <c r="J68" i="72"/>
  <c r="J67" i="72"/>
  <c r="J66" i="72"/>
  <c r="J65" i="72"/>
  <c r="J59" i="72"/>
  <c r="J58" i="72"/>
  <c r="J39" i="72"/>
  <c r="J38" i="72"/>
  <c r="J36" i="72"/>
  <c r="J34" i="72"/>
  <c r="J31" i="72"/>
  <c r="J30" i="72"/>
  <c r="J29" i="72"/>
  <c r="J28" i="72"/>
  <c r="J27" i="72"/>
  <c r="J26" i="72"/>
  <c r="J23" i="72"/>
  <c r="J22" i="72"/>
  <c r="J21" i="72"/>
  <c r="J19" i="72"/>
  <c r="J18" i="72"/>
  <c r="J17" i="72"/>
  <c r="J16" i="72"/>
  <c r="J15" i="72"/>
  <c r="J14" i="72"/>
  <c r="J13" i="72"/>
  <c r="J12" i="72"/>
  <c r="J11" i="72"/>
  <c r="J10" i="72"/>
  <c r="J9" i="72"/>
  <c r="J8" i="72"/>
  <c r="Z78" i="82"/>
  <c r="Z73" i="82" s="1"/>
  <c r="Y78" i="82"/>
  <c r="Y73" i="82" s="1"/>
  <c r="X78" i="82"/>
  <c r="X73" i="82" s="1"/>
  <c r="V78" i="82"/>
  <c r="V73" i="82" s="1"/>
  <c r="U78" i="82"/>
  <c r="U73" i="82" s="1"/>
  <c r="T78" i="82"/>
  <c r="T73" i="82" s="1"/>
  <c r="R78" i="82"/>
  <c r="R73" i="82" s="1"/>
  <c r="Q78" i="82"/>
  <c r="Q73" i="82" s="1"/>
  <c r="P78" i="82"/>
  <c r="P73" i="82" s="1"/>
  <c r="O78" i="82"/>
  <c r="O73" i="82" s="1"/>
  <c r="N78" i="82"/>
  <c r="N73" i="82" s="1"/>
  <c r="I78" i="82"/>
  <c r="I73" i="82" s="1"/>
  <c r="G78" i="82"/>
  <c r="G73" i="82" s="1"/>
  <c r="J81" i="82"/>
  <c r="M81" i="82" s="1"/>
  <c r="M78" i="82" s="1"/>
  <c r="M73" i="82" s="1"/>
  <c r="J80" i="82"/>
  <c r="L80" i="82" s="1"/>
  <c r="L78" i="82" s="1"/>
  <c r="L73" i="82" s="1"/>
  <c r="J79" i="82"/>
  <c r="K79" i="82" s="1"/>
  <c r="K78" i="82" s="1"/>
  <c r="K73" i="82" s="1"/>
  <c r="Z41" i="82"/>
  <c r="Y41" i="82"/>
  <c r="X41" i="82"/>
  <c r="V41" i="82"/>
  <c r="U41" i="82"/>
  <c r="T41" i="82"/>
  <c r="R41" i="82"/>
  <c r="Q41" i="82"/>
  <c r="P41" i="82"/>
  <c r="O41" i="82"/>
  <c r="N41" i="82"/>
  <c r="I41" i="82"/>
  <c r="G41" i="82"/>
  <c r="J44" i="82"/>
  <c r="M44" i="82" s="1"/>
  <c r="J43" i="82"/>
  <c r="L43" i="82" s="1"/>
  <c r="L41" i="82" s="1"/>
  <c r="J42" i="82"/>
  <c r="K42" i="82" s="1"/>
  <c r="K41" i="82" s="1"/>
  <c r="AA54" i="68"/>
  <c r="J260" i="82"/>
  <c r="J259" i="82"/>
  <c r="J258" i="82"/>
  <c r="J257" i="82"/>
  <c r="J256" i="82"/>
  <c r="J255" i="82"/>
  <c r="J254" i="82"/>
  <c r="J253" i="82"/>
  <c r="J252" i="82"/>
  <c r="J251" i="82"/>
  <c r="J249" i="82"/>
  <c r="J248" i="82"/>
  <c r="J247" i="82"/>
  <c r="J246" i="82"/>
  <c r="J245" i="82"/>
  <c r="J244" i="82"/>
  <c r="J243" i="82"/>
  <c r="J242" i="82"/>
  <c r="J241" i="82"/>
  <c r="J240" i="82"/>
  <c r="J239" i="82"/>
  <c r="J238" i="82"/>
  <c r="J237" i="82"/>
  <c r="J235" i="82"/>
  <c r="J234" i="82"/>
  <c r="J232" i="82"/>
  <c r="J231" i="82"/>
  <c r="J230" i="82"/>
  <c r="J229" i="82"/>
  <c r="J228" i="82"/>
  <c r="J227" i="82"/>
  <c r="J226" i="82"/>
  <c r="J225" i="82"/>
  <c r="J224" i="82"/>
  <c r="J223" i="82"/>
  <c r="J221" i="82"/>
  <c r="J220" i="82"/>
  <c r="J219" i="82"/>
  <c r="J218" i="82"/>
  <c r="J217" i="82"/>
  <c r="J216" i="82"/>
  <c r="J215" i="82"/>
  <c r="J214" i="82"/>
  <c r="J213" i="82"/>
  <c r="J212" i="82"/>
  <c r="J210" i="82"/>
  <c r="J209" i="82"/>
  <c r="J208" i="82"/>
  <c r="J207" i="82"/>
  <c r="J206" i="82"/>
  <c r="J205" i="82"/>
  <c r="J204" i="82"/>
  <c r="J203" i="82"/>
  <c r="J202" i="82"/>
  <c r="J201" i="82"/>
  <c r="J199" i="82"/>
  <c r="J197" i="82"/>
  <c r="J196" i="82"/>
  <c r="J195" i="82"/>
  <c r="J194" i="82"/>
  <c r="J192" i="82"/>
  <c r="J191" i="82"/>
  <c r="J190" i="82"/>
  <c r="J189" i="82"/>
  <c r="J188" i="82"/>
  <c r="J187" i="82"/>
  <c r="J186" i="82"/>
  <c r="J184" i="82"/>
  <c r="J182" i="82"/>
  <c r="J181" i="82"/>
  <c r="J180" i="82"/>
  <c r="J179" i="82"/>
  <c r="J178" i="82"/>
  <c r="J177" i="82"/>
  <c r="J176" i="82"/>
  <c r="J175" i="82"/>
  <c r="J174" i="82"/>
  <c r="J173" i="82"/>
  <c r="J172" i="82"/>
  <c r="J170" i="82"/>
  <c r="J169" i="82"/>
  <c r="J168" i="82"/>
  <c r="J167" i="82"/>
  <c r="J166" i="82"/>
  <c r="J165" i="82"/>
  <c r="J164" i="82"/>
  <c r="J163" i="82"/>
  <c r="J162" i="82"/>
  <c r="J161" i="82"/>
  <c r="J160" i="82"/>
  <c r="J159" i="82"/>
  <c r="J158" i="82"/>
  <c r="J157" i="82"/>
  <c r="J155" i="82"/>
  <c r="J154" i="82"/>
  <c r="J152" i="82"/>
  <c r="J151" i="82"/>
  <c r="J150" i="82"/>
  <c r="J149" i="82"/>
  <c r="J148" i="82"/>
  <c r="J147" i="82"/>
  <c r="J146" i="82"/>
  <c r="J145" i="82"/>
  <c r="J144" i="82"/>
  <c r="J143" i="82"/>
  <c r="J141" i="82"/>
  <c r="J140" i="82"/>
  <c r="J139" i="82"/>
  <c r="J138" i="82"/>
  <c r="J137" i="82"/>
  <c r="J136" i="82"/>
  <c r="J135" i="82"/>
  <c r="J134" i="82"/>
  <c r="J133" i="82"/>
  <c r="J132" i="82"/>
  <c r="J130" i="82"/>
  <c r="J129" i="82"/>
  <c r="J128" i="82"/>
  <c r="J127" i="82"/>
  <c r="J126" i="82"/>
  <c r="J125" i="82"/>
  <c r="J124" i="82"/>
  <c r="J123" i="82"/>
  <c r="J122" i="82"/>
  <c r="J121" i="82"/>
  <c r="J119" i="82"/>
  <c r="J118" i="82"/>
  <c r="J117" i="82"/>
  <c r="J115" i="82"/>
  <c r="J114" i="82"/>
  <c r="J111" i="82"/>
  <c r="J110" i="82"/>
  <c r="J109" i="82"/>
  <c r="J108" i="82"/>
  <c r="J106" i="82"/>
  <c r="J105" i="82"/>
  <c r="J104" i="82"/>
  <c r="J102" i="82"/>
  <c r="J101" i="82"/>
  <c r="J100" i="82"/>
  <c r="J99" i="82"/>
  <c r="J98" i="82"/>
  <c r="J84" i="82"/>
  <c r="J72" i="82"/>
  <c r="J71" i="82"/>
  <c r="J70" i="82"/>
  <c r="J45" i="82"/>
  <c r="J37" i="82"/>
  <c r="J36" i="82"/>
  <c r="J35" i="82"/>
  <c r="J34" i="82"/>
  <c r="J33" i="82"/>
  <c r="J32" i="82"/>
  <c r="J26" i="82"/>
  <c r="J25" i="82"/>
  <c r="J24" i="82"/>
  <c r="J22" i="82"/>
  <c r="J21" i="82"/>
  <c r="J20" i="82"/>
  <c r="J19" i="82"/>
  <c r="H92" i="82"/>
  <c r="H91" i="82"/>
  <c r="H90" i="82"/>
  <c r="J89" i="82"/>
  <c r="M89" i="82" s="1"/>
  <c r="M86" i="82" s="1"/>
  <c r="J88" i="82"/>
  <c r="L88" i="82" s="1"/>
  <c r="L86" i="82" s="1"/>
  <c r="H64" i="82"/>
  <c r="H43" i="66" s="1"/>
  <c r="H63" i="82"/>
  <c r="J48" i="82"/>
  <c r="M48" i="82" s="1"/>
  <c r="J47" i="82"/>
  <c r="M47" i="82" s="1"/>
  <c r="J40" i="82"/>
  <c r="M40" i="82" s="1"/>
  <c r="Z86" i="82"/>
  <c r="Y86" i="82"/>
  <c r="X86" i="82"/>
  <c r="V86" i="82"/>
  <c r="U86" i="82"/>
  <c r="T86" i="82"/>
  <c r="R86" i="82"/>
  <c r="Q86" i="82"/>
  <c r="P86" i="82"/>
  <c r="O86" i="82"/>
  <c r="N86" i="82"/>
  <c r="I86" i="82"/>
  <c r="G86" i="82"/>
  <c r="X28" i="82"/>
  <c r="U25" i="66" s="1"/>
  <c r="O28" i="82"/>
  <c r="L25" i="66" s="1"/>
  <c r="N28" i="82"/>
  <c r="I28" i="82"/>
  <c r="I25" i="66" s="1"/>
  <c r="G28" i="82"/>
  <c r="G25" i="66" s="1"/>
  <c r="J92" i="82" l="1"/>
  <c r="T74" i="66"/>
  <c r="Z259" i="77"/>
  <c r="T50" i="66"/>
  <c r="T32" i="71"/>
  <c r="Z28" i="82"/>
  <c r="W25" i="66" s="1"/>
  <c r="T28" i="82"/>
  <c r="Q25" i="66" s="1"/>
  <c r="J51" i="82"/>
  <c r="M41" i="82"/>
  <c r="J165" i="72"/>
  <c r="J164" i="72"/>
  <c r="W164" i="68"/>
  <c r="W162" i="68" s="1"/>
  <c r="I170" i="68"/>
  <c r="T185" i="68"/>
  <c r="I135" i="68"/>
  <c r="X165" i="68"/>
  <c r="X162" i="68" s="1"/>
  <c r="I136" i="68"/>
  <c r="I184" i="68"/>
  <c r="H183" i="68"/>
  <c r="J64" i="82"/>
  <c r="K64" i="82" s="1"/>
  <c r="J63" i="82"/>
  <c r="M63" i="82" s="1"/>
  <c r="J90" i="82"/>
  <c r="J91" i="82"/>
  <c r="J12" i="82"/>
  <c r="J9" i="82"/>
  <c r="L9" i="82" s="1"/>
  <c r="J17" i="82"/>
  <c r="R28" i="82"/>
  <c r="O25" i="66" s="1"/>
  <c r="J18" i="82"/>
  <c r="J16" i="82"/>
  <c r="J13" i="82"/>
  <c r="V28" i="82"/>
  <c r="S25" i="66" s="1"/>
  <c r="J10" i="82"/>
  <c r="M10" i="82" s="1"/>
  <c r="J14" i="82"/>
  <c r="J11" i="82"/>
  <c r="J15" i="82"/>
  <c r="Y28" i="82"/>
  <c r="V25" i="66" s="1"/>
  <c r="H162" i="68"/>
  <c r="Q28" i="82"/>
  <c r="N25" i="66" s="1"/>
  <c r="U28" i="82"/>
  <c r="R25" i="66" s="1"/>
  <c r="J29" i="82"/>
  <c r="K29" i="82" s="1"/>
  <c r="K28" i="82" s="1"/>
  <c r="J31" i="82"/>
  <c r="M31" i="82" s="1"/>
  <c r="M28" i="82" s="1"/>
  <c r="H78" i="82"/>
  <c r="H73" i="82" s="1"/>
  <c r="J78" i="82"/>
  <c r="H41" i="82"/>
  <c r="J41" i="82"/>
  <c r="P28" i="82"/>
  <c r="M25" i="66" s="1"/>
  <c r="H86" i="82"/>
  <c r="J86" i="82" s="1"/>
  <c r="J87" i="82"/>
  <c r="K87" i="82" s="1"/>
  <c r="K86" i="82" s="1"/>
  <c r="J8" i="82"/>
  <c r="K8" i="82" s="1"/>
  <c r="M147" i="81"/>
  <c r="L148" i="81"/>
  <c r="T276" i="71" l="1"/>
  <c r="M64" i="82"/>
  <c r="L64" i="82"/>
  <c r="J30" i="82"/>
  <c r="L30" i="82" s="1"/>
  <c r="L28" i="82" s="1"/>
  <c r="K63" i="82"/>
  <c r="L63" i="82"/>
  <c r="J149" i="68"/>
  <c r="AL183" i="68"/>
  <c r="AK183" i="68"/>
  <c r="AJ183" i="68"/>
  <c r="AH183" i="68"/>
  <c r="AG183" i="68"/>
  <c r="AF183" i="68"/>
  <c r="AD183" i="68"/>
  <c r="AC183" i="68"/>
  <c r="AB183" i="68"/>
  <c r="AA183" i="68"/>
  <c r="Z183" i="68"/>
  <c r="Y183" i="68"/>
  <c r="Y180" i="68" s="1"/>
  <c r="X183" i="68"/>
  <c r="W183" i="68"/>
  <c r="W180" i="68" s="1"/>
  <c r="V183" i="68"/>
  <c r="S183" i="68"/>
  <c r="R183" i="68"/>
  <c r="Q183" i="68"/>
  <c r="P183" i="68"/>
  <c r="O183" i="68"/>
  <c r="N183" i="68"/>
  <c r="M183" i="68"/>
  <c r="L183" i="68"/>
  <c r="K183" i="68"/>
  <c r="J183" i="68"/>
  <c r="I183" i="68"/>
  <c r="G183" i="68"/>
  <c r="U186" i="68"/>
  <c r="U183" i="68" s="1"/>
  <c r="T183" i="68"/>
  <c r="L92" i="76"/>
  <c r="K92" i="76"/>
  <c r="P44" i="83"/>
  <c r="AL159" i="68"/>
  <c r="AK159" i="68"/>
  <c r="AJ159" i="68"/>
  <c r="AH159" i="68"/>
  <c r="AG159" i="68"/>
  <c r="AF159" i="68"/>
  <c r="AD159" i="68"/>
  <c r="AC159" i="68"/>
  <c r="AB159" i="68"/>
  <c r="AA159" i="68"/>
  <c r="Z159" i="68"/>
  <c r="Y159" i="68"/>
  <c r="V159" i="68"/>
  <c r="U159" i="68"/>
  <c r="T159" i="68"/>
  <c r="S159" i="68"/>
  <c r="R159" i="68"/>
  <c r="Q159" i="68"/>
  <c r="P159" i="68"/>
  <c r="O159" i="68"/>
  <c r="N159" i="68"/>
  <c r="M159" i="68"/>
  <c r="L159" i="68"/>
  <c r="K159" i="68"/>
  <c r="J159" i="68"/>
  <c r="I159" i="68"/>
  <c r="G159" i="68"/>
  <c r="K28" i="66"/>
  <c r="K25" i="66"/>
  <c r="H28" i="82" l="1"/>
  <c r="J65" i="83"/>
  <c r="J64" i="83"/>
  <c r="Y63" i="83"/>
  <c r="X63" i="83"/>
  <c r="W63" i="83"/>
  <c r="U63" i="83"/>
  <c r="T63" i="83"/>
  <c r="S63" i="83"/>
  <c r="Q63" i="83"/>
  <c r="P63" i="83"/>
  <c r="O63" i="83"/>
  <c r="N63" i="83"/>
  <c r="M63" i="83"/>
  <c r="I63" i="83"/>
  <c r="G63" i="83"/>
  <c r="J28" i="82" l="1"/>
  <c r="H25" i="66"/>
  <c r="L65" i="83"/>
  <c r="L63" i="83" s="1"/>
  <c r="J22" i="83"/>
  <c r="J63" i="83"/>
  <c r="K64" i="83"/>
  <c r="K63" i="83" s="1"/>
  <c r="H63" i="83"/>
  <c r="Y54" i="83"/>
  <c r="W44" i="66" s="1"/>
  <c r="X54" i="83"/>
  <c r="V44" i="66" s="1"/>
  <c r="W54" i="83"/>
  <c r="U44" i="66" s="1"/>
  <c r="U54" i="83"/>
  <c r="S44" i="66" s="1"/>
  <c r="T54" i="83"/>
  <c r="R44" i="66" s="1"/>
  <c r="S54" i="83"/>
  <c r="Q44" i="66" s="1"/>
  <c r="Q54" i="83"/>
  <c r="O44" i="66" s="1"/>
  <c r="P54" i="83"/>
  <c r="N44" i="66" s="1"/>
  <c r="O54" i="83"/>
  <c r="M44" i="66" s="1"/>
  <c r="N54" i="83"/>
  <c r="L44" i="66" s="1"/>
  <c r="M54" i="83"/>
  <c r="K44" i="66" s="1"/>
  <c r="I54" i="83"/>
  <c r="I44" i="66" s="1"/>
  <c r="G54" i="83"/>
  <c r="G44" i="66" s="1"/>
  <c r="J56" i="83"/>
  <c r="J55" i="83"/>
  <c r="J49" i="83"/>
  <c r="J48" i="83"/>
  <c r="J68" i="83"/>
  <c r="J67" i="83"/>
  <c r="J53" i="83"/>
  <c r="J52" i="83"/>
  <c r="J51" i="83"/>
  <c r="J42" i="83"/>
  <c r="J78" i="83"/>
  <c r="L78" i="83" s="1"/>
  <c r="L76" i="83" s="1"/>
  <c r="J77" i="83"/>
  <c r="K77" i="83" s="1"/>
  <c r="K76" i="83" s="1"/>
  <c r="J72" i="83"/>
  <c r="L72" i="83" s="1"/>
  <c r="L70" i="83" s="1"/>
  <c r="J71" i="83"/>
  <c r="K71" i="83" s="1"/>
  <c r="K70" i="83" s="1"/>
  <c r="Y76" i="83"/>
  <c r="X76" i="83"/>
  <c r="W76" i="83"/>
  <c r="U76" i="83"/>
  <c r="T76" i="83"/>
  <c r="S76" i="83"/>
  <c r="Q76" i="83"/>
  <c r="P76" i="83"/>
  <c r="O76" i="83"/>
  <c r="N76" i="83"/>
  <c r="M76" i="83"/>
  <c r="I76" i="83"/>
  <c r="G76" i="83"/>
  <c r="Y70" i="83"/>
  <c r="W54" i="66" s="1"/>
  <c r="X70" i="83"/>
  <c r="V54" i="66" s="1"/>
  <c r="W70" i="83"/>
  <c r="U54" i="66" s="1"/>
  <c r="U70" i="83"/>
  <c r="S54" i="66" s="1"/>
  <c r="T70" i="83"/>
  <c r="R54" i="66" s="1"/>
  <c r="S70" i="83"/>
  <c r="Q54" i="66" s="1"/>
  <c r="Q70" i="83"/>
  <c r="O54" i="66" s="1"/>
  <c r="P70" i="83"/>
  <c r="N54" i="66" s="1"/>
  <c r="O70" i="83"/>
  <c r="M54" i="66" s="1"/>
  <c r="N70" i="83"/>
  <c r="L54" i="66" s="1"/>
  <c r="M70" i="83"/>
  <c r="K54" i="66" s="1"/>
  <c r="I70" i="83"/>
  <c r="I54" i="66" s="1"/>
  <c r="G70" i="83"/>
  <c r="G54" i="66" s="1"/>
  <c r="Y47" i="83"/>
  <c r="W39" i="66" s="1"/>
  <c r="X47" i="83"/>
  <c r="V39" i="66" s="1"/>
  <c r="W47" i="83"/>
  <c r="U39" i="66" s="1"/>
  <c r="U47" i="83"/>
  <c r="S39" i="66" s="1"/>
  <c r="T47" i="83"/>
  <c r="R39" i="66" s="1"/>
  <c r="S47" i="83"/>
  <c r="Q39" i="66" s="1"/>
  <c r="Q47" i="83"/>
  <c r="O39" i="66" s="1"/>
  <c r="P47" i="83"/>
  <c r="N39" i="66" s="1"/>
  <c r="O47" i="83"/>
  <c r="M39" i="66" s="1"/>
  <c r="N47" i="83"/>
  <c r="L39" i="66" s="1"/>
  <c r="M47" i="83"/>
  <c r="K39" i="66" s="1"/>
  <c r="I47" i="83"/>
  <c r="I39" i="66" s="1"/>
  <c r="G47" i="83"/>
  <c r="G39" i="66" s="1"/>
  <c r="K22" i="83" l="1"/>
  <c r="L22" i="83"/>
  <c r="L56" i="83"/>
  <c r="L54" i="83" s="1"/>
  <c r="K55" i="83"/>
  <c r="K54" i="83" s="1"/>
  <c r="L49" i="83"/>
  <c r="L47" i="83" s="1"/>
  <c r="K48" i="83"/>
  <c r="K47" i="83" s="1"/>
  <c r="J19" i="83"/>
  <c r="K19" i="83" s="1"/>
  <c r="H54" i="83"/>
  <c r="J54" i="83"/>
  <c r="H47" i="83"/>
  <c r="H39" i="66" s="1"/>
  <c r="H70" i="83"/>
  <c r="H76" i="83"/>
  <c r="J76" i="83" s="1"/>
  <c r="L19" i="83" l="1"/>
  <c r="J70" i="83"/>
  <c r="J47" i="83"/>
  <c r="J36" i="83"/>
  <c r="J35" i="83"/>
  <c r="G37" i="83"/>
  <c r="G35" i="66" s="1"/>
  <c r="J40" i="83"/>
  <c r="K40" i="83" s="1"/>
  <c r="J39" i="83"/>
  <c r="J8" i="83"/>
  <c r="J9" i="83"/>
  <c r="J10" i="83"/>
  <c r="J11" i="83"/>
  <c r="J12" i="83"/>
  <c r="J13" i="83"/>
  <c r="J16" i="83"/>
  <c r="J17" i="83"/>
  <c r="J18" i="83"/>
  <c r="J21" i="83"/>
  <c r="J23" i="83"/>
  <c r="J80" i="83"/>
  <c r="J81" i="83"/>
  <c r="J82" i="83"/>
  <c r="J83" i="83"/>
  <c r="J84" i="83"/>
  <c r="J86" i="83"/>
  <c r="J87" i="83"/>
  <c r="J88" i="83"/>
  <c r="J90" i="83"/>
  <c r="J91" i="83"/>
  <c r="J92" i="83"/>
  <c r="J93" i="83"/>
  <c r="J96" i="83"/>
  <c r="J97" i="83"/>
  <c r="J99" i="83"/>
  <c r="J100" i="83"/>
  <c r="J101" i="83"/>
  <c r="J103" i="83"/>
  <c r="J104" i="83"/>
  <c r="J105" i="83"/>
  <c r="J106" i="83"/>
  <c r="J107" i="83"/>
  <c r="J108" i="83"/>
  <c r="J109" i="83"/>
  <c r="J110" i="83"/>
  <c r="J111" i="83"/>
  <c r="J112" i="83"/>
  <c r="J114" i="83"/>
  <c r="J115" i="83"/>
  <c r="J116" i="83"/>
  <c r="J117" i="83"/>
  <c r="J118" i="83"/>
  <c r="J119" i="83"/>
  <c r="J120" i="83"/>
  <c r="J121" i="83"/>
  <c r="J122" i="83"/>
  <c r="J123" i="83"/>
  <c r="J125" i="83"/>
  <c r="J126" i="83"/>
  <c r="J127" i="83"/>
  <c r="J128" i="83"/>
  <c r="J129" i="83"/>
  <c r="J130" i="83"/>
  <c r="J131" i="83"/>
  <c r="J132" i="83"/>
  <c r="J133" i="83"/>
  <c r="J134" i="83"/>
  <c r="J136" i="83"/>
  <c r="J137" i="83"/>
  <c r="J139" i="83"/>
  <c r="J140" i="83"/>
  <c r="J141" i="83"/>
  <c r="J142" i="83"/>
  <c r="J143" i="83"/>
  <c r="J144" i="83"/>
  <c r="J145" i="83"/>
  <c r="J146" i="83"/>
  <c r="J147" i="83"/>
  <c r="J148" i="83"/>
  <c r="J149" i="83"/>
  <c r="J150" i="83"/>
  <c r="J151" i="83"/>
  <c r="J152" i="83"/>
  <c r="J154" i="83"/>
  <c r="J155" i="83"/>
  <c r="J156" i="83"/>
  <c r="J157" i="83"/>
  <c r="J158" i="83"/>
  <c r="J159" i="83"/>
  <c r="J160" i="83"/>
  <c r="J161" i="83"/>
  <c r="J162" i="83"/>
  <c r="J163" i="83"/>
  <c r="J166" i="83"/>
  <c r="J168" i="83"/>
  <c r="J169" i="83"/>
  <c r="J170" i="83"/>
  <c r="K170" i="83" s="1"/>
  <c r="J171" i="83"/>
  <c r="K171" i="83" s="1"/>
  <c r="J172" i="83"/>
  <c r="J173" i="83"/>
  <c r="J174" i="83"/>
  <c r="K174" i="83" s="1"/>
  <c r="J176" i="83"/>
  <c r="K176" i="83" s="1"/>
  <c r="J177" i="83"/>
  <c r="J178" i="83"/>
  <c r="J179" i="83"/>
  <c r="K179" i="83" s="1"/>
  <c r="J181" i="83"/>
  <c r="J183" i="83"/>
  <c r="J184" i="83"/>
  <c r="J185" i="83"/>
  <c r="J186" i="83"/>
  <c r="J187" i="83"/>
  <c r="J188" i="83"/>
  <c r="J189" i="83"/>
  <c r="J190" i="83"/>
  <c r="J191" i="83"/>
  <c r="J192" i="83"/>
  <c r="J194" i="83"/>
  <c r="J195" i="83"/>
  <c r="J196" i="83"/>
  <c r="J197" i="83"/>
  <c r="J198" i="83"/>
  <c r="J199" i="83"/>
  <c r="J200" i="83"/>
  <c r="J201" i="83"/>
  <c r="J202" i="83"/>
  <c r="J203" i="83"/>
  <c r="J205" i="83"/>
  <c r="J206" i="83"/>
  <c r="J207" i="83"/>
  <c r="J208" i="83"/>
  <c r="J209" i="83"/>
  <c r="J210" i="83"/>
  <c r="J211" i="83"/>
  <c r="J212" i="83"/>
  <c r="J213" i="83"/>
  <c r="J214" i="83"/>
  <c r="J216" i="83"/>
  <c r="J217" i="83"/>
  <c r="J219" i="83"/>
  <c r="J220" i="83"/>
  <c r="J221" i="83"/>
  <c r="J222" i="83"/>
  <c r="J223" i="83"/>
  <c r="J224" i="83"/>
  <c r="J225" i="83"/>
  <c r="J226" i="83"/>
  <c r="J227" i="83"/>
  <c r="J228" i="83"/>
  <c r="J229" i="83"/>
  <c r="J230" i="83"/>
  <c r="J231" i="83"/>
  <c r="J233" i="83"/>
  <c r="J234" i="83"/>
  <c r="J235" i="83"/>
  <c r="J236" i="83"/>
  <c r="J237" i="83"/>
  <c r="J238" i="83"/>
  <c r="J239" i="83"/>
  <c r="J240" i="83"/>
  <c r="J241" i="83"/>
  <c r="J242" i="83"/>
  <c r="J246" i="83"/>
  <c r="J247" i="83"/>
  <c r="J248" i="83"/>
  <c r="J250" i="83"/>
  <c r="J251" i="83"/>
  <c r="J252" i="83"/>
  <c r="J253" i="83"/>
  <c r="J254" i="83"/>
  <c r="J255" i="83"/>
  <c r="J256" i="83"/>
  <c r="J257" i="83"/>
  <c r="J259" i="83"/>
  <c r="J260" i="83"/>
  <c r="J261" i="83"/>
  <c r="J262" i="83"/>
  <c r="J263" i="83"/>
  <c r="J265" i="83"/>
  <c r="Y34" i="83"/>
  <c r="W34" i="66" s="1"/>
  <c r="X34" i="83"/>
  <c r="V34" i="66" s="1"/>
  <c r="W34" i="83"/>
  <c r="U34" i="66" s="1"/>
  <c r="U34" i="83"/>
  <c r="S34" i="66" s="1"/>
  <c r="T34" i="83"/>
  <c r="R34" i="66" s="1"/>
  <c r="S34" i="83"/>
  <c r="Q34" i="66" s="1"/>
  <c r="Q34" i="83"/>
  <c r="O34" i="66" s="1"/>
  <c r="P34" i="83"/>
  <c r="N34" i="66" s="1"/>
  <c r="O34" i="83"/>
  <c r="M34" i="66" s="1"/>
  <c r="N34" i="83"/>
  <c r="L34" i="66" s="1"/>
  <c r="M34" i="83"/>
  <c r="K34" i="66" s="1"/>
  <c r="I34" i="83"/>
  <c r="I34" i="66" s="1"/>
  <c r="G34" i="83"/>
  <c r="G34" i="66" s="1"/>
  <c r="H75" i="83"/>
  <c r="H57" i="66" s="1"/>
  <c r="H74" i="83"/>
  <c r="H56" i="66" s="1"/>
  <c r="H73" i="83"/>
  <c r="H55" i="66" s="1"/>
  <c r="H59" i="83"/>
  <c r="H47" i="66" s="1"/>
  <c r="H58" i="83"/>
  <c r="H46" i="66" s="1"/>
  <c r="H57" i="83"/>
  <c r="J46" i="83"/>
  <c r="J45" i="83"/>
  <c r="J38" i="83"/>
  <c r="J7" i="83"/>
  <c r="J31" i="83" l="1"/>
  <c r="K31" i="83" s="1"/>
  <c r="J28" i="83"/>
  <c r="L28" i="83" s="1"/>
  <c r="J29" i="83"/>
  <c r="K29" i="83" s="1"/>
  <c r="K45" i="83"/>
  <c r="L46" i="83"/>
  <c r="L39" i="83"/>
  <c r="K38" i="83"/>
  <c r="L36" i="83"/>
  <c r="L34" i="83" s="1"/>
  <c r="K35" i="83"/>
  <c r="K34" i="83" s="1"/>
  <c r="J30" i="83"/>
  <c r="L30" i="83" s="1"/>
  <c r="J59" i="83"/>
  <c r="J58" i="83"/>
  <c r="J73" i="83"/>
  <c r="J75" i="83"/>
  <c r="J74" i="83"/>
  <c r="J25" i="83"/>
  <c r="J26" i="83"/>
  <c r="L26" i="83" s="1"/>
  <c r="J27" i="83"/>
  <c r="K27" i="83" s="1"/>
  <c r="J15" i="83"/>
  <c r="K15" i="83" s="1"/>
  <c r="J14" i="83"/>
  <c r="K14" i="83" s="1"/>
  <c r="H34" i="83"/>
  <c r="H34" i="66" s="1"/>
  <c r="J41" i="83"/>
  <c r="L41" i="83" s="1"/>
  <c r="L7" i="83"/>
  <c r="K7" i="83"/>
  <c r="L27" i="83" l="1"/>
  <c r="K26" i="83"/>
  <c r="L29" i="83"/>
  <c r="K30" i="83"/>
  <c r="L31" i="83"/>
  <c r="L14" i="83"/>
  <c r="K28" i="83"/>
  <c r="J34" i="83"/>
  <c r="L25" i="83"/>
  <c r="K25" i="83"/>
  <c r="L15" i="83"/>
  <c r="V269" i="68"/>
  <c r="V263" i="68"/>
  <c r="V256" i="68"/>
  <c r="V255" i="68" s="1"/>
  <c r="V251" i="68"/>
  <c r="V237" i="68"/>
  <c r="V227" i="68"/>
  <c r="V211" i="68"/>
  <c r="V193" i="68"/>
  <c r="V189" i="68"/>
  <c r="V180" i="68"/>
  <c r="V167" i="68"/>
  <c r="V145" i="68"/>
  <c r="V141" i="68"/>
  <c r="V133" i="68"/>
  <c r="V130" i="68" s="1"/>
  <c r="V117" i="68"/>
  <c r="V113" i="68"/>
  <c r="V110" i="68"/>
  <c r="V100" i="68"/>
  <c r="V98" i="68"/>
  <c r="V86" i="68"/>
  <c r="V75" i="68"/>
  <c r="V64" i="68"/>
  <c r="V47" i="68"/>
  <c r="V36" i="68"/>
  <c r="V25" i="68"/>
  <c r="V17" i="68"/>
  <c r="V7" i="68"/>
  <c r="J247" i="77"/>
  <c r="L247" i="77" s="1"/>
  <c r="J245" i="77"/>
  <c r="L245" i="77" s="1"/>
  <c r="J258" i="77"/>
  <c r="J256" i="77"/>
  <c r="J255" i="77"/>
  <c r="J254" i="77"/>
  <c r="J253" i="77"/>
  <c r="J252" i="77"/>
  <c r="J250" i="77"/>
  <c r="J249" i="77"/>
  <c r="J242" i="77"/>
  <c r="J241" i="77"/>
  <c r="J240" i="77"/>
  <c r="J239" i="77"/>
  <c r="J237" i="77"/>
  <c r="J236" i="77"/>
  <c r="J235" i="77"/>
  <c r="J231" i="77"/>
  <c r="J230" i="77"/>
  <c r="J229" i="77"/>
  <c r="J228" i="77"/>
  <c r="J227" i="77"/>
  <c r="J226" i="77"/>
  <c r="J225" i="77"/>
  <c r="J224" i="77"/>
  <c r="J223" i="77"/>
  <c r="J222" i="77"/>
  <c r="J220" i="77"/>
  <c r="J219" i="77"/>
  <c r="J218" i="77"/>
  <c r="J217" i="77"/>
  <c r="J216" i="77"/>
  <c r="J215" i="77"/>
  <c r="J214" i="77"/>
  <c r="J213" i="77"/>
  <c r="J212" i="77"/>
  <c r="J211" i="77"/>
  <c r="J210" i="77"/>
  <c r="J209" i="77"/>
  <c r="J208" i="77"/>
  <c r="J206" i="77"/>
  <c r="J205" i="77"/>
  <c r="J203" i="77"/>
  <c r="J202" i="77"/>
  <c r="J201" i="77"/>
  <c r="J200" i="77"/>
  <c r="J199" i="77"/>
  <c r="J198" i="77"/>
  <c r="J197" i="77"/>
  <c r="J196" i="77"/>
  <c r="J195" i="77"/>
  <c r="J194" i="77"/>
  <c r="J192" i="77"/>
  <c r="J191" i="77"/>
  <c r="J190" i="77"/>
  <c r="J189" i="77"/>
  <c r="J188" i="77"/>
  <c r="J187" i="77"/>
  <c r="J186" i="77"/>
  <c r="J185" i="77"/>
  <c r="J184" i="77"/>
  <c r="J183" i="77"/>
  <c r="J181" i="77"/>
  <c r="J180" i="77"/>
  <c r="J179" i="77"/>
  <c r="J178" i="77"/>
  <c r="J177" i="77"/>
  <c r="J176" i="77"/>
  <c r="J175" i="77"/>
  <c r="J174" i="77"/>
  <c r="J173" i="77"/>
  <c r="J172" i="77"/>
  <c r="J170" i="77"/>
  <c r="J168" i="77"/>
  <c r="J167" i="77"/>
  <c r="J166" i="77"/>
  <c r="J165" i="77"/>
  <c r="J163" i="77"/>
  <c r="J162" i="77"/>
  <c r="J161" i="77"/>
  <c r="J160" i="77"/>
  <c r="J159" i="77"/>
  <c r="J158" i="77"/>
  <c r="J157" i="77"/>
  <c r="J155" i="77"/>
  <c r="J153" i="77"/>
  <c r="J152" i="77"/>
  <c r="J151" i="77"/>
  <c r="J150" i="77"/>
  <c r="J149" i="77"/>
  <c r="J148" i="77"/>
  <c r="J147" i="77"/>
  <c r="J146" i="77"/>
  <c r="J136" i="77"/>
  <c r="N136" i="77" s="1"/>
  <c r="J135" i="77"/>
  <c r="J133" i="77"/>
  <c r="J132" i="77"/>
  <c r="J131" i="77"/>
  <c r="J130" i="77"/>
  <c r="J129" i="77"/>
  <c r="J128" i="77"/>
  <c r="J127" i="77"/>
  <c r="J126" i="77"/>
  <c r="J125" i="77"/>
  <c r="J124" i="77"/>
  <c r="J123" i="77"/>
  <c r="J122" i="77"/>
  <c r="J121" i="77"/>
  <c r="J120" i="77"/>
  <c r="J118" i="77"/>
  <c r="J117" i="77"/>
  <c r="J115" i="77"/>
  <c r="J114" i="77"/>
  <c r="J111" i="77"/>
  <c r="J110" i="77"/>
  <c r="J109" i="77"/>
  <c r="J108" i="77"/>
  <c r="J107" i="77"/>
  <c r="J106" i="77"/>
  <c r="J105" i="77"/>
  <c r="J103" i="77"/>
  <c r="J102" i="77"/>
  <c r="J101" i="77"/>
  <c r="J100" i="77"/>
  <c r="J99" i="77"/>
  <c r="J98" i="77"/>
  <c r="J97" i="77"/>
  <c r="J96" i="77"/>
  <c r="J95" i="77"/>
  <c r="J94" i="77"/>
  <c r="J92" i="77"/>
  <c r="J91" i="77"/>
  <c r="J90" i="77"/>
  <c r="J89" i="77"/>
  <c r="J88" i="77"/>
  <c r="J87" i="77"/>
  <c r="J86" i="77"/>
  <c r="J85" i="77"/>
  <c r="J84" i="77"/>
  <c r="J83" i="77"/>
  <c r="J81" i="77"/>
  <c r="J80" i="77"/>
  <c r="K80" i="77" s="1"/>
  <c r="J79" i="77"/>
  <c r="J77" i="77"/>
  <c r="J76" i="77"/>
  <c r="J71" i="77"/>
  <c r="J70" i="77"/>
  <c r="J68" i="77"/>
  <c r="J66" i="77"/>
  <c r="J64" i="77"/>
  <c r="J63" i="77"/>
  <c r="J62" i="77"/>
  <c r="J61" i="77"/>
  <c r="J60" i="77"/>
  <c r="J58" i="77"/>
  <c r="J57" i="77"/>
  <c r="J56" i="77"/>
  <c r="K56" i="77" s="1"/>
  <c r="J55" i="77"/>
  <c r="J54" i="77"/>
  <c r="J52" i="77"/>
  <c r="J51" i="77"/>
  <c r="J49" i="77"/>
  <c r="J48" i="77"/>
  <c r="J47" i="77"/>
  <c r="J46" i="77"/>
  <c r="J44" i="77"/>
  <c r="J43" i="77"/>
  <c r="J42" i="77"/>
  <c r="J41" i="77"/>
  <c r="J39" i="77"/>
  <c r="J38" i="77"/>
  <c r="J36" i="77"/>
  <c r="J35" i="77"/>
  <c r="J34" i="77"/>
  <c r="J31" i="77"/>
  <c r="J30" i="77"/>
  <c r="J29" i="77"/>
  <c r="J28" i="77"/>
  <c r="J27" i="77"/>
  <c r="J26" i="77"/>
  <c r="J25" i="77"/>
  <c r="J23" i="77"/>
  <c r="J22" i="77"/>
  <c r="J21" i="77"/>
  <c r="J19" i="77"/>
  <c r="J18" i="77"/>
  <c r="J17" i="77"/>
  <c r="J16" i="77"/>
  <c r="J15" i="77"/>
  <c r="J14" i="77"/>
  <c r="J13" i="77"/>
  <c r="J12" i="77"/>
  <c r="J11" i="77"/>
  <c r="J10" i="77"/>
  <c r="J9" i="77"/>
  <c r="J8" i="77"/>
  <c r="J7" i="77"/>
  <c r="J145" i="77"/>
  <c r="M145" i="77" s="1"/>
  <c r="J144" i="77"/>
  <c r="M144" i="77" s="1"/>
  <c r="J143" i="77"/>
  <c r="M143" i="77" s="1"/>
  <c r="J141" i="77"/>
  <c r="M141" i="77" s="1"/>
  <c r="J139" i="77"/>
  <c r="M139" i="77" s="1"/>
  <c r="J113" i="77"/>
  <c r="N113" i="77" s="1"/>
  <c r="N112" i="77" s="1"/>
  <c r="AC112" i="77"/>
  <c r="AB112" i="77"/>
  <c r="AA112" i="77"/>
  <c r="Y112" i="77"/>
  <c r="X112" i="77"/>
  <c r="W112" i="77"/>
  <c r="U112" i="77"/>
  <c r="T112" i="77"/>
  <c r="S112" i="77"/>
  <c r="R112" i="77"/>
  <c r="Q112" i="77"/>
  <c r="P112" i="77"/>
  <c r="L112" i="77"/>
  <c r="K112" i="77"/>
  <c r="I112" i="77"/>
  <c r="G112" i="77"/>
  <c r="AC137" i="77"/>
  <c r="W136" i="66" s="1"/>
  <c r="AB137" i="77"/>
  <c r="V136" i="66" s="1"/>
  <c r="AA137" i="77"/>
  <c r="U136" i="66" s="1"/>
  <c r="Y137" i="77"/>
  <c r="S136" i="66" s="1"/>
  <c r="X137" i="77"/>
  <c r="R136" i="66" s="1"/>
  <c r="W137" i="77"/>
  <c r="Q136" i="66" s="1"/>
  <c r="U137" i="77"/>
  <c r="O136" i="66" s="1"/>
  <c r="T137" i="77"/>
  <c r="N136" i="66" s="1"/>
  <c r="S137" i="77"/>
  <c r="M136" i="66" s="1"/>
  <c r="R137" i="77"/>
  <c r="L136" i="66" s="1"/>
  <c r="Q137" i="77"/>
  <c r="K136" i="66" s="1"/>
  <c r="P137" i="77"/>
  <c r="N137" i="77"/>
  <c r="L137" i="77"/>
  <c r="K137" i="77"/>
  <c r="H137" i="77"/>
  <c r="H136" i="66" s="1"/>
  <c r="G137" i="77"/>
  <c r="G136" i="66" s="1"/>
  <c r="AC244" i="77"/>
  <c r="W235" i="66" s="1"/>
  <c r="AB244" i="77"/>
  <c r="V235" i="66" s="1"/>
  <c r="AA244" i="77"/>
  <c r="U235" i="66" s="1"/>
  <c r="Y244" i="77"/>
  <c r="S235" i="66" s="1"/>
  <c r="X244" i="77"/>
  <c r="R235" i="66" s="1"/>
  <c r="W244" i="77"/>
  <c r="Q235" i="66" s="1"/>
  <c r="U244" i="77"/>
  <c r="O235" i="66" s="1"/>
  <c r="T244" i="77"/>
  <c r="N235" i="66" s="1"/>
  <c r="S244" i="77"/>
  <c r="M235" i="66" s="1"/>
  <c r="R244" i="77"/>
  <c r="L235" i="66" s="1"/>
  <c r="Q244" i="77"/>
  <c r="K235" i="66" s="1"/>
  <c r="P244" i="77"/>
  <c r="N244" i="77"/>
  <c r="M244" i="77"/>
  <c r="M233" i="77" s="1"/>
  <c r="M232" i="77" s="1"/>
  <c r="K244" i="77"/>
  <c r="I244" i="77"/>
  <c r="I235" i="66" s="1"/>
  <c r="G244" i="77"/>
  <c r="G235" i="66" s="1"/>
  <c r="Y37" i="83"/>
  <c r="W35" i="66" s="1"/>
  <c r="X37" i="83"/>
  <c r="V35" i="66" s="1"/>
  <c r="W37" i="83"/>
  <c r="U35" i="66" s="1"/>
  <c r="U37" i="83"/>
  <c r="S35" i="66" s="1"/>
  <c r="T37" i="83"/>
  <c r="R35" i="66" s="1"/>
  <c r="S37" i="83"/>
  <c r="Q35" i="66" s="1"/>
  <c r="Q37" i="83"/>
  <c r="O35" i="66" s="1"/>
  <c r="P37" i="83"/>
  <c r="N35" i="66" s="1"/>
  <c r="O37" i="83"/>
  <c r="M35" i="66" s="1"/>
  <c r="N37" i="83"/>
  <c r="L35" i="66" s="1"/>
  <c r="M37" i="83"/>
  <c r="K35" i="66" s="1"/>
  <c r="L37" i="83"/>
  <c r="K37" i="83"/>
  <c r="I37" i="83"/>
  <c r="I35" i="66" s="1"/>
  <c r="H37" i="83"/>
  <c r="H35" i="66" s="1"/>
  <c r="Y44" i="83"/>
  <c r="X44" i="83"/>
  <c r="W44" i="83"/>
  <c r="U44" i="83"/>
  <c r="T44" i="83"/>
  <c r="S44" i="83"/>
  <c r="Q44" i="83"/>
  <c r="O44" i="83"/>
  <c r="N44" i="83"/>
  <c r="M44" i="83"/>
  <c r="L44" i="83"/>
  <c r="K44" i="83"/>
  <c r="I44" i="83"/>
  <c r="H44" i="83"/>
  <c r="G44" i="83"/>
  <c r="W41" i="75"/>
  <c r="V41" i="75"/>
  <c r="U41" i="75"/>
  <c r="S41" i="75"/>
  <c r="R41" i="75"/>
  <c r="Q41" i="75"/>
  <c r="O41" i="75"/>
  <c r="N41" i="75"/>
  <c r="M41" i="75"/>
  <c r="L41" i="75"/>
  <c r="K41" i="75"/>
  <c r="I41" i="75"/>
  <c r="H41" i="75"/>
  <c r="G41" i="75"/>
  <c r="W52" i="75"/>
  <c r="V52" i="75"/>
  <c r="U52" i="75"/>
  <c r="S52" i="75"/>
  <c r="R52" i="75"/>
  <c r="Q52" i="75"/>
  <c r="O52" i="75"/>
  <c r="N52" i="75"/>
  <c r="M52" i="75"/>
  <c r="L52" i="75"/>
  <c r="K52" i="75"/>
  <c r="I52" i="75"/>
  <c r="H52" i="75"/>
  <c r="G52" i="75"/>
  <c r="Z7" i="82"/>
  <c r="W7" i="66" s="1"/>
  <c r="Y7" i="82"/>
  <c r="V7" i="66" s="1"/>
  <c r="X7" i="82"/>
  <c r="U7" i="66" s="1"/>
  <c r="V7" i="82"/>
  <c r="S7" i="66" s="1"/>
  <c r="U7" i="82"/>
  <c r="R7" i="66" s="1"/>
  <c r="T7" i="82"/>
  <c r="Q7" i="66" s="1"/>
  <c r="R7" i="82"/>
  <c r="O7" i="66" s="1"/>
  <c r="Q7" i="82"/>
  <c r="N7" i="66" s="1"/>
  <c r="P7" i="82"/>
  <c r="M7" i="66" s="1"/>
  <c r="O7" i="82"/>
  <c r="L7" i="66" s="1"/>
  <c r="N7" i="82"/>
  <c r="K7" i="66" s="1"/>
  <c r="M7" i="82"/>
  <c r="L7" i="82"/>
  <c r="K7" i="82"/>
  <c r="H7" i="82"/>
  <c r="H7" i="66" s="1"/>
  <c r="G7" i="82"/>
  <c r="G7" i="66" s="1"/>
  <c r="I7" i="82"/>
  <c r="I7" i="66" s="1"/>
  <c r="J73" i="82"/>
  <c r="Z146" i="81"/>
  <c r="W144" i="66" s="1"/>
  <c r="Y146" i="81"/>
  <c r="V144" i="66" s="1"/>
  <c r="X146" i="81"/>
  <c r="U144" i="66" s="1"/>
  <c r="V146" i="81"/>
  <c r="S144" i="66" s="1"/>
  <c r="U146" i="81"/>
  <c r="R144" i="66" s="1"/>
  <c r="T146" i="81"/>
  <c r="Q144" i="66" s="1"/>
  <c r="R146" i="81"/>
  <c r="O144" i="66" s="1"/>
  <c r="Q146" i="81"/>
  <c r="N144" i="66" s="1"/>
  <c r="P146" i="81"/>
  <c r="M144" i="66" s="1"/>
  <c r="O146" i="81"/>
  <c r="L144" i="66" s="1"/>
  <c r="N146" i="81"/>
  <c r="K144" i="66" s="1"/>
  <c r="M146" i="81"/>
  <c r="L146" i="81"/>
  <c r="K146" i="81"/>
  <c r="I146" i="81"/>
  <c r="I144" i="66" s="1"/>
  <c r="H146" i="81"/>
  <c r="H144" i="66" s="1"/>
  <c r="G146" i="81"/>
  <c r="G144" i="66" s="1"/>
  <c r="Z41" i="72"/>
  <c r="Y41" i="72"/>
  <c r="X41" i="72"/>
  <c r="V41" i="72"/>
  <c r="U41" i="72"/>
  <c r="T41" i="72"/>
  <c r="R41" i="72"/>
  <c r="Q41" i="72"/>
  <c r="P41" i="72"/>
  <c r="O41" i="72"/>
  <c r="N41" i="72"/>
  <c r="I41" i="72"/>
  <c r="G41" i="72"/>
  <c r="W54" i="74"/>
  <c r="V54" i="74"/>
  <c r="U54" i="74"/>
  <c r="S54" i="74"/>
  <c r="R54" i="74"/>
  <c r="Q54" i="74"/>
  <c r="O54" i="74"/>
  <c r="N54" i="74"/>
  <c r="M54" i="74"/>
  <c r="L54" i="74"/>
  <c r="K54" i="74"/>
  <c r="I54" i="74"/>
  <c r="H54" i="74"/>
  <c r="G54" i="74"/>
  <c r="G41" i="74"/>
  <c r="W41" i="74"/>
  <c r="V41" i="74"/>
  <c r="U41" i="74"/>
  <c r="S41" i="74"/>
  <c r="R41" i="74"/>
  <c r="Q41" i="74"/>
  <c r="O41" i="74"/>
  <c r="N41" i="74"/>
  <c r="M41" i="74"/>
  <c r="L41" i="74"/>
  <c r="K41" i="74"/>
  <c r="I41" i="74"/>
  <c r="H41" i="74"/>
  <c r="G111" i="71"/>
  <c r="G89" i="66" s="1"/>
  <c r="G69" i="71"/>
  <c r="G52" i="66" s="1"/>
  <c r="G54" i="71"/>
  <c r="G48" i="66" s="1"/>
  <c r="W135" i="71"/>
  <c r="W112" i="66" s="1"/>
  <c r="V135" i="71"/>
  <c r="U135" i="71"/>
  <c r="S135" i="71"/>
  <c r="S112" i="66" s="1"/>
  <c r="R135" i="71"/>
  <c r="R112" i="66" s="1"/>
  <c r="Q135" i="71"/>
  <c r="O135" i="71"/>
  <c r="N135" i="71"/>
  <c r="N112" i="66" s="1"/>
  <c r="M135" i="71"/>
  <c r="M112" i="66" s="1"/>
  <c r="L135" i="71"/>
  <c r="K135" i="71"/>
  <c r="I135" i="71"/>
  <c r="I112" i="66" s="1"/>
  <c r="H135" i="71"/>
  <c r="G135" i="71"/>
  <c r="G112" i="66" s="1"/>
  <c r="W111" i="71"/>
  <c r="W89" i="66" s="1"/>
  <c r="V111" i="71"/>
  <c r="V89" i="66" s="1"/>
  <c r="U111" i="71"/>
  <c r="U89" i="66" s="1"/>
  <c r="S111" i="71"/>
  <c r="S89" i="66" s="1"/>
  <c r="R111" i="71"/>
  <c r="R89" i="66" s="1"/>
  <c r="Q111" i="71"/>
  <c r="Q89" i="66" s="1"/>
  <c r="O111" i="71"/>
  <c r="O89" i="66" s="1"/>
  <c r="N111" i="71"/>
  <c r="N89" i="66" s="1"/>
  <c r="M111" i="71"/>
  <c r="M89" i="66" s="1"/>
  <c r="L111" i="71"/>
  <c r="L89" i="66" s="1"/>
  <c r="K111" i="71"/>
  <c r="K89" i="66" s="1"/>
  <c r="I111" i="71"/>
  <c r="I89" i="66" s="1"/>
  <c r="H111" i="71"/>
  <c r="H89" i="66" s="1"/>
  <c r="W78" i="71"/>
  <c r="W58" i="66" s="1"/>
  <c r="V78" i="71"/>
  <c r="V58" i="66" s="1"/>
  <c r="U78" i="71"/>
  <c r="U58" i="66" s="1"/>
  <c r="S78" i="71"/>
  <c r="S58" i="66" s="1"/>
  <c r="R78" i="71"/>
  <c r="R58" i="66" s="1"/>
  <c r="Q78" i="71"/>
  <c r="Q58" i="66" s="1"/>
  <c r="O78" i="71"/>
  <c r="O58" i="66" s="1"/>
  <c r="N78" i="71"/>
  <c r="N58" i="66" s="1"/>
  <c r="M78" i="71"/>
  <c r="M58" i="66" s="1"/>
  <c r="L78" i="71"/>
  <c r="L58" i="66" s="1"/>
  <c r="K78" i="71"/>
  <c r="K58" i="66" s="1"/>
  <c r="I78" i="71"/>
  <c r="I58" i="66" s="1"/>
  <c r="H78" i="71"/>
  <c r="H58" i="66" s="1"/>
  <c r="G78" i="71"/>
  <c r="G58" i="66" s="1"/>
  <c r="W69" i="71"/>
  <c r="W52" i="66" s="1"/>
  <c r="V69" i="71"/>
  <c r="V52" i="66" s="1"/>
  <c r="U69" i="71"/>
  <c r="U52" i="66" s="1"/>
  <c r="S69" i="71"/>
  <c r="S52" i="66" s="1"/>
  <c r="R69" i="71"/>
  <c r="R52" i="66" s="1"/>
  <c r="Q69" i="71"/>
  <c r="Q52" i="66" s="1"/>
  <c r="O69" i="71"/>
  <c r="O52" i="66" s="1"/>
  <c r="N69" i="71"/>
  <c r="N52" i="66" s="1"/>
  <c r="M69" i="71"/>
  <c r="M52" i="66" s="1"/>
  <c r="L69" i="71"/>
  <c r="L52" i="66" s="1"/>
  <c r="K69" i="71"/>
  <c r="K52" i="66" s="1"/>
  <c r="I69" i="71"/>
  <c r="I52" i="66" s="1"/>
  <c r="H69" i="71"/>
  <c r="H52" i="66" s="1"/>
  <c r="W59" i="71"/>
  <c r="V59" i="71"/>
  <c r="U59" i="71"/>
  <c r="S59" i="71"/>
  <c r="R59" i="71"/>
  <c r="Q59" i="71"/>
  <c r="O59" i="71"/>
  <c r="N59" i="71"/>
  <c r="M59" i="71"/>
  <c r="L59" i="71"/>
  <c r="K59" i="71"/>
  <c r="I59" i="71"/>
  <c r="G59" i="71"/>
  <c r="G49" i="66" s="1"/>
  <c r="W54" i="71"/>
  <c r="W48" i="66" s="1"/>
  <c r="V54" i="71"/>
  <c r="V48" i="66" s="1"/>
  <c r="U54" i="71"/>
  <c r="U48" i="66" s="1"/>
  <c r="S54" i="71"/>
  <c r="S48" i="66" s="1"/>
  <c r="R54" i="71"/>
  <c r="R48" i="66" s="1"/>
  <c r="Q54" i="71"/>
  <c r="Q48" i="66" s="1"/>
  <c r="O54" i="71"/>
  <c r="O48" i="66" s="1"/>
  <c r="N54" i="71"/>
  <c r="N48" i="66" s="1"/>
  <c r="M54" i="71"/>
  <c r="M48" i="66" s="1"/>
  <c r="L54" i="71"/>
  <c r="L48" i="66" s="1"/>
  <c r="K54" i="71"/>
  <c r="K48" i="66" s="1"/>
  <c r="I54" i="71"/>
  <c r="I48" i="66" s="1"/>
  <c r="W44" i="71"/>
  <c r="W41" i="66" s="1"/>
  <c r="V44" i="71"/>
  <c r="U44" i="71"/>
  <c r="S44" i="71"/>
  <c r="R44" i="71"/>
  <c r="R41" i="66" s="1"/>
  <c r="Q44" i="71"/>
  <c r="O44" i="71"/>
  <c r="N44" i="71"/>
  <c r="M44" i="71"/>
  <c r="M41" i="66" s="1"/>
  <c r="L44" i="71"/>
  <c r="K44" i="71"/>
  <c r="I44" i="71"/>
  <c r="H44" i="71"/>
  <c r="G44" i="71"/>
  <c r="W38" i="71"/>
  <c r="V38" i="71"/>
  <c r="U38" i="71"/>
  <c r="U38" i="66" s="1"/>
  <c r="S38" i="71"/>
  <c r="S38" i="66" s="1"/>
  <c r="R38" i="71"/>
  <c r="Q38" i="71"/>
  <c r="O38" i="71"/>
  <c r="O38" i="66" s="1"/>
  <c r="N38" i="71"/>
  <c r="N38" i="66" s="1"/>
  <c r="M38" i="71"/>
  <c r="M38" i="66" s="1"/>
  <c r="L38" i="71"/>
  <c r="L38" i="66" s="1"/>
  <c r="K38" i="71"/>
  <c r="K38" i="66" s="1"/>
  <c r="I38" i="71"/>
  <c r="G38" i="71"/>
  <c r="G38" i="66" s="1"/>
  <c r="AL145" i="68"/>
  <c r="AK145" i="68"/>
  <c r="AJ145" i="68"/>
  <c r="AH145" i="68"/>
  <c r="AG145" i="68"/>
  <c r="AF145" i="68"/>
  <c r="AD145" i="68"/>
  <c r="AC145" i="68"/>
  <c r="AB145" i="68"/>
  <c r="AA145" i="68"/>
  <c r="Z145" i="68"/>
  <c r="Y145" i="68"/>
  <c r="X145" i="68"/>
  <c r="W145" i="68"/>
  <c r="U145" i="68"/>
  <c r="R145" i="68"/>
  <c r="Q145" i="68"/>
  <c r="O145" i="68"/>
  <c r="N145" i="68"/>
  <c r="M145" i="68"/>
  <c r="L145" i="68"/>
  <c r="I145" i="68"/>
  <c r="AL141" i="68"/>
  <c r="AK141" i="68"/>
  <c r="AJ141" i="68"/>
  <c r="AH141" i="68"/>
  <c r="AG141" i="68"/>
  <c r="AF141" i="68"/>
  <c r="AD141" i="68"/>
  <c r="AC141" i="68"/>
  <c r="AB141" i="68"/>
  <c r="AA141" i="68"/>
  <c r="Z141" i="68"/>
  <c r="Y141" i="68"/>
  <c r="X141" i="68"/>
  <c r="W141" i="68"/>
  <c r="U141" i="68"/>
  <c r="T141" i="68"/>
  <c r="S141" i="68"/>
  <c r="R141" i="68"/>
  <c r="Q141" i="68"/>
  <c r="P141" i="68"/>
  <c r="O141" i="68"/>
  <c r="N141" i="68"/>
  <c r="M141" i="68"/>
  <c r="L141" i="68"/>
  <c r="K141" i="68"/>
  <c r="J141" i="68"/>
  <c r="AG201" i="68"/>
  <c r="N151" i="68"/>
  <c r="L151" i="68"/>
  <c r="G145" i="68"/>
  <c r="G141" i="68"/>
  <c r="AL133" i="68"/>
  <c r="AK133" i="68"/>
  <c r="AJ133" i="68"/>
  <c r="AH133" i="68"/>
  <c r="AG133" i="68"/>
  <c r="AF133" i="68"/>
  <c r="AD133" i="68"/>
  <c r="AC133" i="68"/>
  <c r="AB133" i="68"/>
  <c r="AA133" i="68"/>
  <c r="Z133" i="68"/>
  <c r="Y133" i="68"/>
  <c r="X133" i="68"/>
  <c r="W133" i="68"/>
  <c r="T133" i="68"/>
  <c r="R133" i="68"/>
  <c r="Q133" i="68"/>
  <c r="P133" i="68"/>
  <c r="N133" i="68"/>
  <c r="M133" i="68"/>
  <c r="L133" i="68"/>
  <c r="J133" i="68"/>
  <c r="I133" i="68"/>
  <c r="G133" i="68"/>
  <c r="Y111" i="68"/>
  <c r="AL110" i="68"/>
  <c r="AK110" i="68"/>
  <c r="AJ110" i="68"/>
  <c r="AH110" i="68"/>
  <c r="AG110" i="68"/>
  <c r="AF110" i="68"/>
  <c r="AD110" i="68"/>
  <c r="AC110" i="68"/>
  <c r="AB110" i="68"/>
  <c r="AA110" i="68"/>
  <c r="Z110" i="68"/>
  <c r="X110" i="68"/>
  <c r="W110" i="68"/>
  <c r="U110" i="68"/>
  <c r="T110" i="68"/>
  <c r="S110" i="68"/>
  <c r="R110" i="68"/>
  <c r="Q110" i="68"/>
  <c r="P110" i="68"/>
  <c r="O110" i="68"/>
  <c r="N110" i="68"/>
  <c r="M110" i="68"/>
  <c r="L110" i="68"/>
  <c r="K110" i="68"/>
  <c r="J110" i="68"/>
  <c r="I110" i="68"/>
  <c r="G110" i="68"/>
  <c r="Y103" i="68"/>
  <c r="L53" i="68"/>
  <c r="K4" i="39" s="1"/>
  <c r="AL17" i="68"/>
  <c r="AK17" i="68"/>
  <c r="AJ17" i="68"/>
  <c r="AH17" i="68"/>
  <c r="AG17" i="68"/>
  <c r="AF17" i="68"/>
  <c r="AD17" i="68"/>
  <c r="AC17" i="68"/>
  <c r="AB17" i="68"/>
  <c r="AA17" i="68"/>
  <c r="Z17" i="68"/>
  <c r="Y17" i="68"/>
  <c r="X17" i="68"/>
  <c r="W17" i="68"/>
  <c r="U17" i="68"/>
  <c r="T17" i="68"/>
  <c r="S17" i="68"/>
  <c r="R17" i="68"/>
  <c r="Q17" i="68"/>
  <c r="P17" i="68"/>
  <c r="O17" i="68"/>
  <c r="N17" i="68"/>
  <c r="M17" i="68"/>
  <c r="K17" i="68"/>
  <c r="J17" i="68"/>
  <c r="I17" i="68"/>
  <c r="G17" i="68"/>
  <c r="AL7" i="68"/>
  <c r="AK7" i="68"/>
  <c r="AJ7" i="68"/>
  <c r="AH7" i="68"/>
  <c r="AG7" i="68"/>
  <c r="AF7" i="68"/>
  <c r="AD7" i="68"/>
  <c r="AC7" i="68"/>
  <c r="AB7" i="68"/>
  <c r="AA7" i="68"/>
  <c r="Z7" i="68"/>
  <c r="Y7" i="68"/>
  <c r="X7" i="68"/>
  <c r="W7" i="68"/>
  <c r="U7" i="68"/>
  <c r="T7" i="68"/>
  <c r="S7" i="68"/>
  <c r="R7" i="68"/>
  <c r="Q7" i="68"/>
  <c r="P7" i="68"/>
  <c r="O7" i="68"/>
  <c r="N7" i="68"/>
  <c r="M7" i="68"/>
  <c r="K7" i="68"/>
  <c r="J7" i="68"/>
  <c r="I7" i="68"/>
  <c r="G7" i="68"/>
  <c r="V38" i="66" l="1"/>
  <c r="N41" i="66"/>
  <c r="M49" i="66"/>
  <c r="R49" i="66"/>
  <c r="O112" i="66"/>
  <c r="U112" i="66"/>
  <c r="Q38" i="66"/>
  <c r="I41" i="66"/>
  <c r="S41" i="66"/>
  <c r="W49" i="66"/>
  <c r="O49" i="66"/>
  <c r="U49" i="66"/>
  <c r="L49" i="66"/>
  <c r="Q49" i="66"/>
  <c r="V49" i="66"/>
  <c r="V106" i="68"/>
  <c r="V97" i="68" s="1"/>
  <c r="R38" i="66"/>
  <c r="W38" i="66"/>
  <c r="O41" i="66"/>
  <c r="U41" i="66"/>
  <c r="I49" i="66"/>
  <c r="N49" i="66"/>
  <c r="S49" i="66"/>
  <c r="L112" i="66"/>
  <c r="Q112" i="66"/>
  <c r="V112" i="66"/>
  <c r="I38" i="66"/>
  <c r="G41" i="66"/>
  <c r="L41" i="66"/>
  <c r="Q41" i="66"/>
  <c r="V41" i="66"/>
  <c r="O165" i="77"/>
  <c r="O168" i="77"/>
  <c r="J57" i="71"/>
  <c r="J58" i="71"/>
  <c r="J56" i="71"/>
  <c r="J135" i="71"/>
  <c r="K112" i="66"/>
  <c r="J50" i="82"/>
  <c r="J41" i="74"/>
  <c r="J54" i="74"/>
  <c r="J41" i="75"/>
  <c r="J67" i="77"/>
  <c r="P67" i="77" s="1"/>
  <c r="J111" i="71"/>
  <c r="J44" i="71"/>
  <c r="K41" i="66"/>
  <c r="K49" i="66"/>
  <c r="V187" i="68"/>
  <c r="J69" i="71"/>
  <c r="J243" i="77"/>
  <c r="K243" i="77" s="1"/>
  <c r="V250" i="68"/>
  <c r="V249" i="68" s="1"/>
  <c r="L9" i="68"/>
  <c r="L11" i="68"/>
  <c r="L13" i="68"/>
  <c r="L16" i="68"/>
  <c r="L19" i="68"/>
  <c r="R52" i="68"/>
  <c r="Y101" i="68"/>
  <c r="Y104" i="68"/>
  <c r="Y116" i="68"/>
  <c r="S131" i="68"/>
  <c r="K134" i="68"/>
  <c r="K133" i="68" s="1"/>
  <c r="S138" i="68"/>
  <c r="S133" i="68" s="1"/>
  <c r="I144" i="68"/>
  <c r="K147" i="68"/>
  <c r="T150" i="68"/>
  <c r="T145" i="68" s="1"/>
  <c r="K154" i="68"/>
  <c r="X161" i="68"/>
  <c r="X159" i="68" s="1"/>
  <c r="M264" i="68"/>
  <c r="L8" i="68"/>
  <c r="L10" i="68"/>
  <c r="L12" i="68"/>
  <c r="L15" i="68"/>
  <c r="L18" i="68"/>
  <c r="L20" i="68"/>
  <c r="I57" i="68"/>
  <c r="I54" i="68" s="1"/>
  <c r="Y108" i="68"/>
  <c r="Y107" i="68" s="1"/>
  <c r="Y127" i="68"/>
  <c r="U137" i="68"/>
  <c r="U133" i="68" s="1"/>
  <c r="O139" i="68"/>
  <c r="O133" i="68" s="1"/>
  <c r="I142" i="68"/>
  <c r="H141" i="68"/>
  <c r="P146" i="68"/>
  <c r="P145" i="68" s="1"/>
  <c r="H145" i="68"/>
  <c r="S148" i="68"/>
  <c r="S145" i="68" s="1"/>
  <c r="K153" i="68"/>
  <c r="W160" i="68"/>
  <c r="W159" i="68" s="1"/>
  <c r="I182" i="68"/>
  <c r="V61" i="68"/>
  <c r="J37" i="83"/>
  <c r="J73" i="77"/>
  <c r="J52" i="75"/>
  <c r="J7" i="82"/>
  <c r="J146" i="81"/>
  <c r="J78" i="71"/>
  <c r="J248" i="77"/>
  <c r="J246" i="77"/>
  <c r="Y112" i="68"/>
  <c r="H110" i="68"/>
  <c r="Y110" i="68"/>
  <c r="H54" i="68"/>
  <c r="V6" i="68"/>
  <c r="V5" i="68" s="1"/>
  <c r="H17" i="68"/>
  <c r="H7" i="68"/>
  <c r="Q56" i="68"/>
  <c r="Q54" i="68" s="1"/>
  <c r="I137" i="77"/>
  <c r="I136" i="66" s="1"/>
  <c r="H133" i="68"/>
  <c r="J44" i="83"/>
  <c r="J138" i="77"/>
  <c r="M138" i="77" s="1"/>
  <c r="M137" i="77" s="1"/>
  <c r="M134" i="77" s="1"/>
  <c r="M74" i="77" s="1"/>
  <c r="M259" i="77" s="1"/>
  <c r="V223" i="68"/>
  <c r="H69" i="77"/>
  <c r="H159" i="68"/>
  <c r="V140" i="68"/>
  <c r="V128" i="68" s="1"/>
  <c r="J72" i="77"/>
  <c r="P72" i="77" s="1"/>
  <c r="H244" i="77"/>
  <c r="H235" i="66" s="1"/>
  <c r="H112" i="77"/>
  <c r="H112" i="66" s="1"/>
  <c r="O164" i="77" l="1"/>
  <c r="O259" i="77" s="1"/>
  <c r="J134" i="71"/>
  <c r="J55" i="71"/>
  <c r="H54" i="71"/>
  <c r="H48" i="66" s="1"/>
  <c r="J50" i="71"/>
  <c r="J49" i="71"/>
  <c r="K151" i="68"/>
  <c r="I141" i="68"/>
  <c r="L246" i="77"/>
  <c r="L248" i="77"/>
  <c r="J244" i="77"/>
  <c r="L7" i="68"/>
  <c r="J137" i="77"/>
  <c r="L17" i="68"/>
  <c r="V201" i="68"/>
  <c r="V197" i="68" s="1"/>
  <c r="V276" i="68" s="1"/>
  <c r="P73" i="77"/>
  <c r="J112" i="77"/>
  <c r="J54" i="71" l="1"/>
  <c r="L244" i="77"/>
  <c r="Y264" i="83" l="1"/>
  <c r="X264" i="83"/>
  <c r="W264" i="83"/>
  <c r="U264" i="83"/>
  <c r="T264" i="83"/>
  <c r="S264" i="83"/>
  <c r="Q264" i="83"/>
  <c r="P264" i="83"/>
  <c r="O264" i="83"/>
  <c r="N264" i="83"/>
  <c r="M264" i="83"/>
  <c r="L264" i="83"/>
  <c r="K264" i="83"/>
  <c r="I264" i="83"/>
  <c r="H264" i="83"/>
  <c r="G264" i="83"/>
  <c r="Y258" i="83"/>
  <c r="X258" i="83"/>
  <c r="W258" i="83"/>
  <c r="U258" i="83"/>
  <c r="T258" i="83"/>
  <c r="S258" i="83"/>
  <c r="Q258" i="83"/>
  <c r="P258" i="83"/>
  <c r="O258" i="83"/>
  <c r="N258" i="83"/>
  <c r="M258" i="83"/>
  <c r="L258" i="83"/>
  <c r="K258" i="83"/>
  <c r="I258" i="83"/>
  <c r="H258" i="83"/>
  <c r="G258" i="83"/>
  <c r="Y249" i="83"/>
  <c r="X249" i="83"/>
  <c r="W249" i="83"/>
  <c r="U249" i="83"/>
  <c r="T249" i="83"/>
  <c r="S249" i="83"/>
  <c r="Q249" i="83"/>
  <c r="P249" i="83"/>
  <c r="O249" i="83"/>
  <c r="N249" i="83"/>
  <c r="M249" i="83"/>
  <c r="L249" i="83"/>
  <c r="K249" i="83"/>
  <c r="I249" i="83"/>
  <c r="H249" i="83"/>
  <c r="G249" i="83"/>
  <c r="Y245" i="83"/>
  <c r="X245" i="83"/>
  <c r="W245" i="83"/>
  <c r="U245" i="83"/>
  <c r="T245" i="83"/>
  <c r="S245" i="83"/>
  <c r="Q245" i="83"/>
  <c r="P245" i="83"/>
  <c r="O245" i="83"/>
  <c r="N245" i="83"/>
  <c r="M245" i="83"/>
  <c r="L245" i="83"/>
  <c r="K245" i="83"/>
  <c r="I245" i="83"/>
  <c r="I244" i="83" s="1"/>
  <c r="H245" i="83"/>
  <c r="G245" i="83"/>
  <c r="G244" i="83" s="1"/>
  <c r="Y232" i="83"/>
  <c r="X232" i="83"/>
  <c r="W232" i="83"/>
  <c r="U232" i="83"/>
  <c r="T232" i="83"/>
  <c r="S232" i="83"/>
  <c r="Q232" i="83"/>
  <c r="P232" i="83"/>
  <c r="O232" i="83"/>
  <c r="N232" i="83"/>
  <c r="M232" i="83"/>
  <c r="L232" i="83"/>
  <c r="K232" i="83"/>
  <c r="I232" i="83"/>
  <c r="H232" i="83"/>
  <c r="G232" i="83"/>
  <c r="Y218" i="83"/>
  <c r="X218" i="83"/>
  <c r="W218" i="83"/>
  <c r="U218" i="83"/>
  <c r="T218" i="83"/>
  <c r="S218" i="83"/>
  <c r="Q218" i="83"/>
  <c r="P218" i="83"/>
  <c r="O218" i="83"/>
  <c r="N218" i="83"/>
  <c r="M218" i="83"/>
  <c r="L218" i="83"/>
  <c r="K218" i="83"/>
  <c r="I218" i="83"/>
  <c r="H218" i="83"/>
  <c r="G218" i="83"/>
  <c r="Y215" i="83"/>
  <c r="X215" i="83"/>
  <c r="W215" i="83"/>
  <c r="U215" i="83"/>
  <c r="T215" i="83"/>
  <c r="S215" i="83"/>
  <c r="Q215" i="83"/>
  <c r="P215" i="83"/>
  <c r="O215" i="83"/>
  <c r="N215" i="83"/>
  <c r="M215" i="83"/>
  <c r="L215" i="83"/>
  <c r="K215" i="83"/>
  <c r="I215" i="83"/>
  <c r="H215" i="83"/>
  <c r="G215" i="83"/>
  <c r="Y204" i="83"/>
  <c r="X204" i="83"/>
  <c r="W204" i="83"/>
  <c r="U204" i="83"/>
  <c r="T204" i="83"/>
  <c r="S204" i="83"/>
  <c r="Q204" i="83"/>
  <c r="P204" i="83"/>
  <c r="O204" i="83"/>
  <c r="N204" i="83"/>
  <c r="M204" i="83"/>
  <c r="L204" i="83"/>
  <c r="K204" i="83"/>
  <c r="I204" i="83"/>
  <c r="H204" i="83"/>
  <c r="G204" i="83"/>
  <c r="Y193" i="83"/>
  <c r="X193" i="83"/>
  <c r="W193" i="83"/>
  <c r="U193" i="83"/>
  <c r="T193" i="83"/>
  <c r="S193" i="83"/>
  <c r="Q193" i="83"/>
  <c r="P193" i="83"/>
  <c r="O193" i="83"/>
  <c r="N193" i="83"/>
  <c r="M193" i="83"/>
  <c r="L193" i="83"/>
  <c r="K193" i="83"/>
  <c r="I193" i="83"/>
  <c r="H193" i="83"/>
  <c r="G193" i="83"/>
  <c r="Y182" i="83"/>
  <c r="X182" i="83"/>
  <c r="W182" i="83"/>
  <c r="U182" i="83"/>
  <c r="T182" i="83"/>
  <c r="S182" i="83"/>
  <c r="Q182" i="83"/>
  <c r="P182" i="83"/>
  <c r="O182" i="83"/>
  <c r="N182" i="83"/>
  <c r="M182" i="83"/>
  <c r="L182" i="83"/>
  <c r="K182" i="83"/>
  <c r="I182" i="83"/>
  <c r="H182" i="83"/>
  <c r="G182" i="83"/>
  <c r="Y175" i="83"/>
  <c r="X175" i="83"/>
  <c r="W175" i="83"/>
  <c r="U175" i="83"/>
  <c r="T175" i="83"/>
  <c r="S175" i="83"/>
  <c r="Q175" i="83"/>
  <c r="P175" i="83"/>
  <c r="O175" i="83"/>
  <c r="N175" i="83"/>
  <c r="M175" i="83"/>
  <c r="L175" i="83"/>
  <c r="K175" i="83"/>
  <c r="I175" i="83"/>
  <c r="H175" i="83"/>
  <c r="G175" i="83"/>
  <c r="Y167" i="83"/>
  <c r="X167" i="83"/>
  <c r="W167" i="83"/>
  <c r="U167" i="83"/>
  <c r="T167" i="83"/>
  <c r="S167" i="83"/>
  <c r="Q167" i="83"/>
  <c r="P167" i="83"/>
  <c r="O167" i="83"/>
  <c r="N167" i="83"/>
  <c r="M167" i="83"/>
  <c r="L167" i="83"/>
  <c r="L165" i="83" s="1"/>
  <c r="K167" i="83"/>
  <c r="K165" i="83" s="1"/>
  <c r="I167" i="83"/>
  <c r="I165" i="83" s="1"/>
  <c r="H167" i="83"/>
  <c r="H165" i="83" s="1"/>
  <c r="G167" i="83"/>
  <c r="G165" i="83" s="1"/>
  <c r="Y153" i="83"/>
  <c r="X153" i="83"/>
  <c r="W153" i="83"/>
  <c r="U153" i="83"/>
  <c r="T153" i="83"/>
  <c r="S153" i="83"/>
  <c r="Q153" i="83"/>
  <c r="P153" i="83"/>
  <c r="O153" i="83"/>
  <c r="N153" i="83"/>
  <c r="M153" i="83"/>
  <c r="L153" i="83"/>
  <c r="K153" i="83"/>
  <c r="I153" i="83"/>
  <c r="H153" i="83"/>
  <c r="G153" i="83"/>
  <c r="Y138" i="83"/>
  <c r="X138" i="83"/>
  <c r="W138" i="83"/>
  <c r="U138" i="83"/>
  <c r="T138" i="83"/>
  <c r="S138" i="83"/>
  <c r="Q138" i="83"/>
  <c r="P138" i="83"/>
  <c r="O138" i="83"/>
  <c r="N138" i="83"/>
  <c r="M138" i="83"/>
  <c r="L138" i="83"/>
  <c r="K138" i="83"/>
  <c r="I138" i="83"/>
  <c r="H138" i="83"/>
  <c r="G138" i="83"/>
  <c r="Y135" i="83"/>
  <c r="X135" i="83"/>
  <c r="W135" i="83"/>
  <c r="U135" i="83"/>
  <c r="T135" i="83"/>
  <c r="S135" i="83"/>
  <c r="Q135" i="83"/>
  <c r="P135" i="83"/>
  <c r="O135" i="83"/>
  <c r="N135" i="83"/>
  <c r="M135" i="83"/>
  <c r="L135" i="83"/>
  <c r="K135" i="83"/>
  <c r="I135" i="83"/>
  <c r="H135" i="83"/>
  <c r="G135" i="83"/>
  <c r="Y124" i="83"/>
  <c r="X124" i="83"/>
  <c r="W124" i="83"/>
  <c r="U124" i="83"/>
  <c r="T124" i="83"/>
  <c r="S124" i="83"/>
  <c r="Q124" i="83"/>
  <c r="P124" i="83"/>
  <c r="O124" i="83"/>
  <c r="N124" i="83"/>
  <c r="M124" i="83"/>
  <c r="L124" i="83"/>
  <c r="K124" i="83"/>
  <c r="I124" i="83"/>
  <c r="H124" i="83"/>
  <c r="G124" i="83"/>
  <c r="Y113" i="83"/>
  <c r="X113" i="83"/>
  <c r="W113" i="83"/>
  <c r="U113" i="83"/>
  <c r="T113" i="83"/>
  <c r="S113" i="83"/>
  <c r="Q113" i="83"/>
  <c r="P113" i="83"/>
  <c r="O113" i="83"/>
  <c r="N113" i="83"/>
  <c r="M113" i="83"/>
  <c r="L113" i="83"/>
  <c r="K113" i="83"/>
  <c r="I113" i="83"/>
  <c r="H113" i="83"/>
  <c r="G113" i="83"/>
  <c r="Y102" i="83"/>
  <c r="X102" i="83"/>
  <c r="W102" i="83"/>
  <c r="U102" i="83"/>
  <c r="T102" i="83"/>
  <c r="S102" i="83"/>
  <c r="Q102" i="83"/>
  <c r="P102" i="83"/>
  <c r="O102" i="83"/>
  <c r="N102" i="83"/>
  <c r="M102" i="83"/>
  <c r="L102" i="83"/>
  <c r="K102" i="83"/>
  <c r="I102" i="83"/>
  <c r="H102" i="83"/>
  <c r="G102" i="83"/>
  <c r="Y98" i="83"/>
  <c r="X98" i="83"/>
  <c r="W98" i="83"/>
  <c r="U98" i="83"/>
  <c r="T98" i="83"/>
  <c r="S98" i="83"/>
  <c r="Q98" i="83"/>
  <c r="P98" i="83"/>
  <c r="O98" i="83"/>
  <c r="N98" i="83"/>
  <c r="M98" i="83"/>
  <c r="L98" i="83"/>
  <c r="K98" i="83"/>
  <c r="I98" i="83"/>
  <c r="H98" i="83"/>
  <c r="G98" i="83"/>
  <c r="Y95" i="83"/>
  <c r="X95" i="83"/>
  <c r="W95" i="83"/>
  <c r="U95" i="83"/>
  <c r="T95" i="83"/>
  <c r="S95" i="83"/>
  <c r="Q95" i="83"/>
  <c r="P95" i="83"/>
  <c r="O95" i="83"/>
  <c r="N95" i="83"/>
  <c r="M95" i="83"/>
  <c r="L95" i="83"/>
  <c r="K95" i="83"/>
  <c r="I95" i="83"/>
  <c r="H95" i="83"/>
  <c r="G95" i="83"/>
  <c r="Y89" i="83"/>
  <c r="X89" i="83"/>
  <c r="W89" i="83"/>
  <c r="U89" i="83"/>
  <c r="T89" i="83"/>
  <c r="S89" i="83"/>
  <c r="Q89" i="83"/>
  <c r="P89" i="83"/>
  <c r="O89" i="83"/>
  <c r="N89" i="83"/>
  <c r="M89" i="83"/>
  <c r="L89" i="83"/>
  <c r="K89" i="83"/>
  <c r="I89" i="83"/>
  <c r="H89" i="83"/>
  <c r="G89" i="83"/>
  <c r="Y85" i="83"/>
  <c r="X85" i="83"/>
  <c r="W85" i="83"/>
  <c r="U85" i="83"/>
  <c r="T85" i="83"/>
  <c r="S85" i="83"/>
  <c r="Q85" i="83"/>
  <c r="P85" i="83"/>
  <c r="O85" i="83"/>
  <c r="N85" i="83"/>
  <c r="M85" i="83"/>
  <c r="L85" i="83"/>
  <c r="L79" i="83" s="1"/>
  <c r="K85" i="83"/>
  <c r="I85" i="83"/>
  <c r="H85" i="83"/>
  <c r="G85" i="83"/>
  <c r="G79" i="83" s="1"/>
  <c r="Y69" i="83"/>
  <c r="X69" i="83"/>
  <c r="W69" i="83"/>
  <c r="U69" i="83"/>
  <c r="T69" i="83"/>
  <c r="S69" i="83"/>
  <c r="Q69" i="83"/>
  <c r="P69" i="83"/>
  <c r="O69" i="83"/>
  <c r="N69" i="83"/>
  <c r="M69" i="83"/>
  <c r="L69" i="83"/>
  <c r="K69" i="83"/>
  <c r="I69" i="83"/>
  <c r="H69" i="83"/>
  <c r="G69" i="83"/>
  <c r="Y66" i="83"/>
  <c r="X66" i="83"/>
  <c r="W66" i="83"/>
  <c r="U66" i="83"/>
  <c r="T66" i="83"/>
  <c r="S66" i="83"/>
  <c r="Q66" i="83"/>
  <c r="P66" i="83"/>
  <c r="O66" i="83"/>
  <c r="N66" i="83"/>
  <c r="M66" i="83"/>
  <c r="L66" i="83"/>
  <c r="K66" i="83"/>
  <c r="I66" i="83"/>
  <c r="H66" i="83"/>
  <c r="G66" i="83"/>
  <c r="Y50" i="83"/>
  <c r="U50" i="83"/>
  <c r="T50" i="83"/>
  <c r="Q50" i="83"/>
  <c r="P50" i="83"/>
  <c r="M50" i="83"/>
  <c r="L57" i="83"/>
  <c r="L50" i="83" s="1"/>
  <c r="K57" i="83"/>
  <c r="K50" i="83" s="1"/>
  <c r="I57" i="83"/>
  <c r="J57" i="83" s="1"/>
  <c r="G57" i="83"/>
  <c r="G50" i="83" s="1"/>
  <c r="X50" i="83"/>
  <c r="W50" i="83"/>
  <c r="S50" i="83"/>
  <c r="O50" i="83"/>
  <c r="N50" i="83"/>
  <c r="Y43" i="83"/>
  <c r="X43" i="83"/>
  <c r="W43" i="83"/>
  <c r="U43" i="83"/>
  <c r="T43" i="83"/>
  <c r="S43" i="83"/>
  <c r="Q43" i="83"/>
  <c r="P43" i="83"/>
  <c r="O43" i="83"/>
  <c r="N43" i="83"/>
  <c r="M43" i="83"/>
  <c r="L43" i="83"/>
  <c r="K43" i="83"/>
  <c r="I43" i="83"/>
  <c r="H43" i="83"/>
  <c r="G43" i="83"/>
  <c r="Y33" i="83"/>
  <c r="X33" i="83"/>
  <c r="W33" i="83"/>
  <c r="U33" i="83"/>
  <c r="T33" i="83"/>
  <c r="S33" i="83"/>
  <c r="Q33" i="83"/>
  <c r="P33" i="83"/>
  <c r="O33" i="83"/>
  <c r="N33" i="83"/>
  <c r="M33" i="83"/>
  <c r="L33" i="83"/>
  <c r="K33" i="83"/>
  <c r="I33" i="83"/>
  <c r="H33" i="83"/>
  <c r="G33" i="83"/>
  <c r="Y24" i="83"/>
  <c r="X24" i="83"/>
  <c r="W24" i="83"/>
  <c r="U24" i="83"/>
  <c r="T24" i="83"/>
  <c r="S24" i="83"/>
  <c r="Q24" i="83"/>
  <c r="P24" i="83"/>
  <c r="O24" i="83"/>
  <c r="N24" i="83"/>
  <c r="M24" i="83"/>
  <c r="L24" i="83"/>
  <c r="K24" i="83"/>
  <c r="I24" i="83"/>
  <c r="H24" i="83"/>
  <c r="G24" i="83"/>
  <c r="Y20" i="83"/>
  <c r="X20" i="83"/>
  <c r="W20" i="83"/>
  <c r="U20" i="83"/>
  <c r="T20" i="83"/>
  <c r="S20" i="83"/>
  <c r="Q20" i="83"/>
  <c r="P20" i="83"/>
  <c r="O20" i="83"/>
  <c r="N20" i="83"/>
  <c r="M20" i="83"/>
  <c r="L20" i="83"/>
  <c r="K20" i="83"/>
  <c r="I20" i="83"/>
  <c r="H20" i="83"/>
  <c r="G20" i="83"/>
  <c r="Y6" i="83"/>
  <c r="X6" i="83"/>
  <c r="W6" i="83"/>
  <c r="U6" i="83"/>
  <c r="T6" i="83"/>
  <c r="S6" i="83"/>
  <c r="Q6" i="83"/>
  <c r="P6" i="83"/>
  <c r="O6" i="83"/>
  <c r="N6" i="83"/>
  <c r="M6" i="83"/>
  <c r="L6" i="83"/>
  <c r="K6" i="83"/>
  <c r="I6" i="83"/>
  <c r="H6" i="83"/>
  <c r="G6" i="83"/>
  <c r="J283" i="82"/>
  <c r="Z282" i="82"/>
  <c r="Y282" i="82"/>
  <c r="X282" i="82"/>
  <c r="V282" i="82"/>
  <c r="U282" i="82"/>
  <c r="T282" i="82"/>
  <c r="R282" i="82"/>
  <c r="Q282" i="82"/>
  <c r="P282" i="82"/>
  <c r="O282" i="82"/>
  <c r="N282" i="82"/>
  <c r="M282" i="82"/>
  <c r="L282" i="82"/>
  <c r="K282" i="82"/>
  <c r="I282" i="82"/>
  <c r="H282" i="82"/>
  <c r="G282" i="82"/>
  <c r="J281" i="82"/>
  <c r="J280" i="82"/>
  <c r="J279" i="82"/>
  <c r="J278" i="82"/>
  <c r="J277" i="82"/>
  <c r="Z276" i="82"/>
  <c r="Y276" i="82"/>
  <c r="X276" i="82"/>
  <c r="V276" i="82"/>
  <c r="U276" i="82"/>
  <c r="T276" i="82"/>
  <c r="R276" i="82"/>
  <c r="Q276" i="82"/>
  <c r="P276" i="82"/>
  <c r="O276" i="82"/>
  <c r="N276" i="82"/>
  <c r="M276" i="82"/>
  <c r="L276" i="82"/>
  <c r="K276" i="82"/>
  <c r="I276" i="82"/>
  <c r="H276" i="82"/>
  <c r="G276" i="82"/>
  <c r="J275" i="82"/>
  <c r="J274" i="82"/>
  <c r="J273" i="82"/>
  <c r="J272" i="82"/>
  <c r="J271" i="82"/>
  <c r="J270" i="82"/>
  <c r="J269" i="82"/>
  <c r="J268" i="82"/>
  <c r="Z267" i="82"/>
  <c r="Y267" i="82"/>
  <c r="X267" i="82"/>
  <c r="V267" i="82"/>
  <c r="U267" i="82"/>
  <c r="T267" i="82"/>
  <c r="R267" i="82"/>
  <c r="Q267" i="82"/>
  <c r="P267" i="82"/>
  <c r="O267" i="82"/>
  <c r="N267" i="82"/>
  <c r="M267" i="82"/>
  <c r="L267" i="82"/>
  <c r="K267" i="82"/>
  <c r="I267" i="82"/>
  <c r="H267" i="82"/>
  <c r="G267" i="82"/>
  <c r="J266" i="82"/>
  <c r="J265" i="82"/>
  <c r="J264" i="82"/>
  <c r="Z263" i="82"/>
  <c r="Y263" i="82"/>
  <c r="X263" i="82"/>
  <c r="V263" i="82"/>
  <c r="U263" i="82"/>
  <c r="T263" i="82"/>
  <c r="R263" i="82"/>
  <c r="Q263" i="82"/>
  <c r="P263" i="82"/>
  <c r="O263" i="82"/>
  <c r="N263" i="82"/>
  <c r="M263" i="82"/>
  <c r="L263" i="82"/>
  <c r="K263" i="82"/>
  <c r="I263" i="82"/>
  <c r="H263" i="82"/>
  <c r="G263" i="82"/>
  <c r="Z250" i="82"/>
  <c r="Y250" i="82"/>
  <c r="X250" i="82"/>
  <c r="V250" i="82"/>
  <c r="U250" i="82"/>
  <c r="T250" i="82"/>
  <c r="R250" i="82"/>
  <c r="Q250" i="82"/>
  <c r="P250" i="82"/>
  <c r="O250" i="82"/>
  <c r="N250" i="82"/>
  <c r="M250" i="82"/>
  <c r="L250" i="82"/>
  <c r="K250" i="82"/>
  <c r="I250" i="82"/>
  <c r="H250" i="82"/>
  <c r="G250" i="82"/>
  <c r="Z236" i="82"/>
  <c r="Y236" i="82"/>
  <c r="X236" i="82"/>
  <c r="V236" i="82"/>
  <c r="U236" i="82"/>
  <c r="T236" i="82"/>
  <c r="R236" i="82"/>
  <c r="Q236" i="82"/>
  <c r="P236" i="82"/>
  <c r="O236" i="82"/>
  <c r="N236" i="82"/>
  <c r="M236" i="82"/>
  <c r="L236" i="82"/>
  <c r="K236" i="82"/>
  <c r="I236" i="82"/>
  <c r="H236" i="82"/>
  <c r="G236" i="82"/>
  <c r="Z233" i="82"/>
  <c r="Y233" i="82"/>
  <c r="X233" i="82"/>
  <c r="V233" i="82"/>
  <c r="U233" i="82"/>
  <c r="T233" i="82"/>
  <c r="R233" i="82"/>
  <c r="Q233" i="82"/>
  <c r="P233" i="82"/>
  <c r="O233" i="82"/>
  <c r="N233" i="82"/>
  <c r="M233" i="82"/>
  <c r="L233" i="82"/>
  <c r="K233" i="82"/>
  <c r="I233" i="82"/>
  <c r="H233" i="82"/>
  <c r="G233" i="82"/>
  <c r="Z222" i="82"/>
  <c r="Y222" i="82"/>
  <c r="X222" i="82"/>
  <c r="V222" i="82"/>
  <c r="U222" i="82"/>
  <c r="T222" i="82"/>
  <c r="R222" i="82"/>
  <c r="Q222" i="82"/>
  <c r="P222" i="82"/>
  <c r="O222" i="82"/>
  <c r="N222" i="82"/>
  <c r="M222" i="82"/>
  <c r="L222" i="82"/>
  <c r="K222" i="82"/>
  <c r="I222" i="82"/>
  <c r="H222" i="82"/>
  <c r="G222" i="82"/>
  <c r="Z211" i="82"/>
  <c r="Y211" i="82"/>
  <c r="X211" i="82"/>
  <c r="V211" i="82"/>
  <c r="U211" i="82"/>
  <c r="T211" i="82"/>
  <c r="R211" i="82"/>
  <c r="Q211" i="82"/>
  <c r="P211" i="82"/>
  <c r="O211" i="82"/>
  <c r="N211" i="82"/>
  <c r="M211" i="82"/>
  <c r="L211" i="82"/>
  <c r="K211" i="82"/>
  <c r="I211" i="82"/>
  <c r="H211" i="82"/>
  <c r="G211" i="82"/>
  <c r="Z200" i="82"/>
  <c r="Y200" i="82"/>
  <c r="X200" i="82"/>
  <c r="V200" i="82"/>
  <c r="U200" i="82"/>
  <c r="T200" i="82"/>
  <c r="R200" i="82"/>
  <c r="Q200" i="82"/>
  <c r="P200" i="82"/>
  <c r="O200" i="82"/>
  <c r="N200" i="82"/>
  <c r="M200" i="82"/>
  <c r="L200" i="82"/>
  <c r="K200" i="82"/>
  <c r="I200" i="82"/>
  <c r="H200" i="82"/>
  <c r="G200" i="82"/>
  <c r="Z193" i="82"/>
  <c r="Y193" i="82"/>
  <c r="X193" i="82"/>
  <c r="V193" i="82"/>
  <c r="U193" i="82"/>
  <c r="T193" i="82"/>
  <c r="R193" i="82"/>
  <c r="Q193" i="82"/>
  <c r="P193" i="82"/>
  <c r="O193" i="82"/>
  <c r="N193" i="82"/>
  <c r="M193" i="82"/>
  <c r="L193" i="82"/>
  <c r="K193" i="82"/>
  <c r="I193" i="82"/>
  <c r="H193" i="82"/>
  <c r="G193" i="82"/>
  <c r="Z185" i="82"/>
  <c r="Z183" i="82" s="1"/>
  <c r="Y185" i="82"/>
  <c r="Y183" i="82" s="1"/>
  <c r="X185" i="82"/>
  <c r="X183" i="82" s="1"/>
  <c r="V185" i="82"/>
  <c r="V183" i="82" s="1"/>
  <c r="U185" i="82"/>
  <c r="U183" i="82" s="1"/>
  <c r="T185" i="82"/>
  <c r="T183" i="82" s="1"/>
  <c r="R185" i="82"/>
  <c r="R183" i="82" s="1"/>
  <c r="Q185" i="82"/>
  <c r="Q183" i="82" s="1"/>
  <c r="P185" i="82"/>
  <c r="P183" i="82" s="1"/>
  <c r="O185" i="82"/>
  <c r="O183" i="82" s="1"/>
  <c r="N185" i="82"/>
  <c r="N183" i="82" s="1"/>
  <c r="M185" i="82"/>
  <c r="M183" i="82" s="1"/>
  <c r="L185" i="82"/>
  <c r="L183" i="82" s="1"/>
  <c r="K185" i="82"/>
  <c r="K183" i="82" s="1"/>
  <c r="I185" i="82"/>
  <c r="I183" i="82" s="1"/>
  <c r="H185" i="82"/>
  <c r="H183" i="82" s="1"/>
  <c r="G185" i="82"/>
  <c r="G183" i="82" s="1"/>
  <c r="Z171" i="82"/>
  <c r="Y171" i="82"/>
  <c r="X171" i="82"/>
  <c r="V171" i="82"/>
  <c r="U171" i="82"/>
  <c r="T171" i="82"/>
  <c r="R171" i="82"/>
  <c r="Q171" i="82"/>
  <c r="P171" i="82"/>
  <c r="O171" i="82"/>
  <c r="N171" i="82"/>
  <c r="M171" i="82"/>
  <c r="L171" i="82"/>
  <c r="K171" i="82"/>
  <c r="I171" i="82"/>
  <c r="H171" i="82"/>
  <c r="G171" i="82"/>
  <c r="Z156" i="82"/>
  <c r="Y156" i="82"/>
  <c r="X156" i="82"/>
  <c r="V156" i="82"/>
  <c r="U156" i="82"/>
  <c r="T156" i="82"/>
  <c r="R156" i="82"/>
  <c r="Q156" i="82"/>
  <c r="P156" i="82"/>
  <c r="O156" i="82"/>
  <c r="N156" i="82"/>
  <c r="M156" i="82"/>
  <c r="L156" i="82"/>
  <c r="K156" i="82"/>
  <c r="I156" i="82"/>
  <c r="H156" i="82"/>
  <c r="G156" i="82"/>
  <c r="Z153" i="82"/>
  <c r="Y153" i="82"/>
  <c r="X153" i="82"/>
  <c r="V153" i="82"/>
  <c r="U153" i="82"/>
  <c r="T153" i="82"/>
  <c r="R153" i="82"/>
  <c r="Q153" i="82"/>
  <c r="P153" i="82"/>
  <c r="O153" i="82"/>
  <c r="N153" i="82"/>
  <c r="M153" i="82"/>
  <c r="L153" i="82"/>
  <c r="K153" i="82"/>
  <c r="I153" i="82"/>
  <c r="H153" i="82"/>
  <c r="G153" i="82"/>
  <c r="Z142" i="82"/>
  <c r="Y142" i="82"/>
  <c r="X142" i="82"/>
  <c r="V142" i="82"/>
  <c r="U142" i="82"/>
  <c r="T142" i="82"/>
  <c r="R142" i="82"/>
  <c r="Q142" i="82"/>
  <c r="P142" i="82"/>
  <c r="O142" i="82"/>
  <c r="N142" i="82"/>
  <c r="M142" i="82"/>
  <c r="L142" i="82"/>
  <c r="K142" i="82"/>
  <c r="I142" i="82"/>
  <c r="H142" i="82"/>
  <c r="G142" i="82"/>
  <c r="Z131" i="82"/>
  <c r="Y131" i="82"/>
  <c r="X131" i="82"/>
  <c r="V131" i="82"/>
  <c r="U131" i="82"/>
  <c r="T131" i="82"/>
  <c r="R131" i="82"/>
  <c r="Q131" i="82"/>
  <c r="P131" i="82"/>
  <c r="O131" i="82"/>
  <c r="N131" i="82"/>
  <c r="M131" i="82"/>
  <c r="L131" i="82"/>
  <c r="K131" i="82"/>
  <c r="I131" i="82"/>
  <c r="H131" i="82"/>
  <c r="G131" i="82"/>
  <c r="Z120" i="82"/>
  <c r="Y120" i="82"/>
  <c r="X120" i="82"/>
  <c r="V120" i="82"/>
  <c r="U120" i="82"/>
  <c r="T120" i="82"/>
  <c r="R120" i="82"/>
  <c r="Q120" i="82"/>
  <c r="P120" i="82"/>
  <c r="O120" i="82"/>
  <c r="N120" i="82"/>
  <c r="M120" i="82"/>
  <c r="L120" i="82"/>
  <c r="K120" i="82"/>
  <c r="I120" i="82"/>
  <c r="H120" i="82"/>
  <c r="G120" i="82"/>
  <c r="Z116" i="82"/>
  <c r="Y116" i="82"/>
  <c r="X116" i="82"/>
  <c r="V116" i="82"/>
  <c r="U116" i="82"/>
  <c r="T116" i="82"/>
  <c r="R116" i="82"/>
  <c r="Q116" i="82"/>
  <c r="P116" i="82"/>
  <c r="O116" i="82"/>
  <c r="N116" i="82"/>
  <c r="M116" i="82"/>
  <c r="L116" i="82"/>
  <c r="K116" i="82"/>
  <c r="I116" i="82"/>
  <c r="H116" i="82"/>
  <c r="G116" i="82"/>
  <c r="Z113" i="82"/>
  <c r="Y113" i="82"/>
  <c r="X113" i="82"/>
  <c r="V113" i="82"/>
  <c r="U113" i="82"/>
  <c r="T113" i="82"/>
  <c r="R113" i="82"/>
  <c r="Q113" i="82"/>
  <c r="P113" i="82"/>
  <c r="O113" i="82"/>
  <c r="N113" i="82"/>
  <c r="M113" i="82"/>
  <c r="L113" i="82"/>
  <c r="K113" i="82"/>
  <c r="I113" i="82"/>
  <c r="H113" i="82"/>
  <c r="G113" i="82"/>
  <c r="Z107" i="82"/>
  <c r="Y107" i="82"/>
  <c r="X107" i="82"/>
  <c r="V107" i="82"/>
  <c r="U107" i="82"/>
  <c r="T107" i="82"/>
  <c r="R107" i="82"/>
  <c r="Q107" i="82"/>
  <c r="P107" i="82"/>
  <c r="O107" i="82"/>
  <c r="N107" i="82"/>
  <c r="M107" i="82"/>
  <c r="L107" i="82"/>
  <c r="K107" i="82"/>
  <c r="I107" i="82"/>
  <c r="H107" i="82"/>
  <c r="G107" i="82"/>
  <c r="Z103" i="82"/>
  <c r="Y103" i="82"/>
  <c r="X103" i="82"/>
  <c r="V103" i="82"/>
  <c r="U103" i="82"/>
  <c r="T103" i="82"/>
  <c r="R103" i="82"/>
  <c r="Q103" i="82"/>
  <c r="P103" i="82"/>
  <c r="O103" i="82"/>
  <c r="N103" i="82"/>
  <c r="M103" i="82"/>
  <c r="L103" i="82"/>
  <c r="K103" i="82"/>
  <c r="I103" i="82"/>
  <c r="H103" i="82"/>
  <c r="G103" i="82"/>
  <c r="Z85" i="82"/>
  <c r="Y85" i="82"/>
  <c r="X85" i="82"/>
  <c r="V85" i="82"/>
  <c r="U85" i="82"/>
  <c r="T85" i="82"/>
  <c r="R85" i="82"/>
  <c r="Q85" i="82"/>
  <c r="P85" i="82"/>
  <c r="O85" i="82"/>
  <c r="N85" i="82"/>
  <c r="M85" i="82"/>
  <c r="L85" i="82"/>
  <c r="K85" i="82"/>
  <c r="I85" i="82"/>
  <c r="H85" i="82"/>
  <c r="G85" i="82"/>
  <c r="Z82" i="82"/>
  <c r="Y82" i="82"/>
  <c r="X82" i="82"/>
  <c r="V82" i="82"/>
  <c r="U82" i="82"/>
  <c r="T82" i="82"/>
  <c r="R82" i="82"/>
  <c r="Q82" i="82"/>
  <c r="P82" i="82"/>
  <c r="O82" i="82"/>
  <c r="N82" i="82"/>
  <c r="M82" i="82"/>
  <c r="L82" i="82"/>
  <c r="K82" i="82"/>
  <c r="I82" i="82"/>
  <c r="H82" i="82"/>
  <c r="G82" i="82"/>
  <c r="Z69" i="82"/>
  <c r="Z49" i="82" s="1"/>
  <c r="Y69" i="82"/>
  <c r="Y49" i="82" s="1"/>
  <c r="X69" i="82"/>
  <c r="X49" i="82" s="1"/>
  <c r="V69" i="82"/>
  <c r="V49" i="82" s="1"/>
  <c r="U69" i="82"/>
  <c r="U49" i="82" s="1"/>
  <c r="T69" i="82"/>
  <c r="T49" i="82" s="1"/>
  <c r="R69" i="82"/>
  <c r="R49" i="82" s="1"/>
  <c r="Q69" i="82"/>
  <c r="Q49" i="82" s="1"/>
  <c r="P69" i="82"/>
  <c r="P49" i="82" s="1"/>
  <c r="O69" i="82"/>
  <c r="N69" i="82"/>
  <c r="N49" i="82" s="1"/>
  <c r="M69" i="82"/>
  <c r="M49" i="82" s="1"/>
  <c r="L69" i="82"/>
  <c r="L49" i="82" s="1"/>
  <c r="K69" i="82"/>
  <c r="K49" i="82" s="1"/>
  <c r="I69" i="82"/>
  <c r="I49" i="82" s="1"/>
  <c r="H69" i="82"/>
  <c r="G69" i="82"/>
  <c r="G49" i="82" s="1"/>
  <c r="O49" i="82"/>
  <c r="Z46" i="82"/>
  <c r="Y46" i="82"/>
  <c r="X46" i="82"/>
  <c r="V46" i="82"/>
  <c r="U46" i="82"/>
  <c r="T46" i="82"/>
  <c r="R46" i="82"/>
  <c r="Q46" i="82"/>
  <c r="P46" i="82"/>
  <c r="O46" i="82"/>
  <c r="N46" i="82"/>
  <c r="M46" i="82"/>
  <c r="L46" i="82"/>
  <c r="K46" i="82"/>
  <c r="I46" i="82"/>
  <c r="H46" i="82"/>
  <c r="G46" i="82"/>
  <c r="Z39" i="82"/>
  <c r="Y39" i="82"/>
  <c r="X39" i="82"/>
  <c r="V39" i="82"/>
  <c r="U39" i="82"/>
  <c r="T39" i="82"/>
  <c r="R39" i="82"/>
  <c r="Q39" i="82"/>
  <c r="P39" i="82"/>
  <c r="O39" i="82"/>
  <c r="N39" i="82"/>
  <c r="M39" i="82"/>
  <c r="L39" i="82"/>
  <c r="K39" i="82"/>
  <c r="I39" i="82"/>
  <c r="H39" i="82"/>
  <c r="G39" i="82"/>
  <c r="Z27" i="82"/>
  <c r="Y27" i="82"/>
  <c r="X27" i="82"/>
  <c r="V27" i="82"/>
  <c r="U27" i="82"/>
  <c r="T27" i="82"/>
  <c r="R27" i="82"/>
  <c r="Q27" i="82"/>
  <c r="P27" i="82"/>
  <c r="O27" i="82"/>
  <c r="N27" i="82"/>
  <c r="M27" i="82"/>
  <c r="L27" i="82"/>
  <c r="K27" i="82"/>
  <c r="I27" i="82"/>
  <c r="H27" i="82"/>
  <c r="G27" i="82"/>
  <c r="Z23" i="82"/>
  <c r="Y23" i="82"/>
  <c r="X23" i="82"/>
  <c r="V23" i="82"/>
  <c r="U23" i="82"/>
  <c r="T23" i="82"/>
  <c r="R23" i="82"/>
  <c r="Q23" i="82"/>
  <c r="P23" i="82"/>
  <c r="O23" i="82"/>
  <c r="N23" i="82"/>
  <c r="M23" i="82"/>
  <c r="L23" i="82"/>
  <c r="K23" i="82"/>
  <c r="I23" i="82"/>
  <c r="H23" i="82"/>
  <c r="G23" i="82"/>
  <c r="M18" i="82"/>
  <c r="M6" i="82" s="1"/>
  <c r="Z6" i="82"/>
  <c r="Y6" i="82"/>
  <c r="X6" i="82"/>
  <c r="V6" i="82"/>
  <c r="U6" i="82"/>
  <c r="T6" i="82"/>
  <c r="R6" i="82"/>
  <c r="Q6" i="82"/>
  <c r="P6" i="82"/>
  <c r="O6" i="82"/>
  <c r="N6" i="82"/>
  <c r="L6" i="82"/>
  <c r="K6" i="82"/>
  <c r="I6" i="82"/>
  <c r="H6" i="82"/>
  <c r="G6" i="82"/>
  <c r="Z248" i="81"/>
  <c r="Y248" i="81"/>
  <c r="X248" i="81"/>
  <c r="V248" i="81"/>
  <c r="U248" i="81"/>
  <c r="T248" i="81"/>
  <c r="R248" i="81"/>
  <c r="Q248" i="81"/>
  <c r="P248" i="81"/>
  <c r="O248" i="81"/>
  <c r="N248" i="81"/>
  <c r="M248" i="81"/>
  <c r="L248" i="81"/>
  <c r="K248" i="81"/>
  <c r="I248" i="81"/>
  <c r="H248" i="81"/>
  <c r="G248" i="81"/>
  <c r="Z242" i="81"/>
  <c r="Y242" i="81"/>
  <c r="X242" i="81"/>
  <c r="V242" i="81"/>
  <c r="U242" i="81"/>
  <c r="T242" i="81"/>
  <c r="R242" i="81"/>
  <c r="Q242" i="81"/>
  <c r="P242" i="81"/>
  <c r="O242" i="81"/>
  <c r="N242" i="81"/>
  <c r="M242" i="81"/>
  <c r="L242" i="81"/>
  <c r="K242" i="81"/>
  <c r="I242" i="81"/>
  <c r="H242" i="81"/>
  <c r="G242" i="81"/>
  <c r="Z233" i="81"/>
  <c r="Y233" i="81"/>
  <c r="X233" i="81"/>
  <c r="V233" i="81"/>
  <c r="U233" i="81"/>
  <c r="T233" i="81"/>
  <c r="R233" i="81"/>
  <c r="Q233" i="81"/>
  <c r="P233" i="81"/>
  <c r="O233" i="81"/>
  <c r="N233" i="81"/>
  <c r="M233" i="81"/>
  <c r="L233" i="81"/>
  <c r="K233" i="81"/>
  <c r="I233" i="81"/>
  <c r="H233" i="81"/>
  <c r="G233" i="81"/>
  <c r="Z229" i="81"/>
  <c r="Y229" i="81"/>
  <c r="X229" i="81"/>
  <c r="V229" i="81"/>
  <c r="U229" i="81"/>
  <c r="T229" i="81"/>
  <c r="R229" i="81"/>
  <c r="Q229" i="81"/>
  <c r="P229" i="81"/>
  <c r="O229" i="81"/>
  <c r="N229" i="81"/>
  <c r="M229" i="81"/>
  <c r="L229" i="81"/>
  <c r="K229" i="81"/>
  <c r="I229" i="81"/>
  <c r="H229" i="81"/>
  <c r="G229" i="81"/>
  <c r="Z216" i="81"/>
  <c r="Y216" i="81"/>
  <c r="X216" i="81"/>
  <c r="V216" i="81"/>
  <c r="U216" i="81"/>
  <c r="T216" i="81"/>
  <c r="R216" i="81"/>
  <c r="Q216" i="81"/>
  <c r="P216" i="81"/>
  <c r="O216" i="81"/>
  <c r="N216" i="81"/>
  <c r="M216" i="81"/>
  <c r="L216" i="81"/>
  <c r="K216" i="81"/>
  <c r="I216" i="81"/>
  <c r="H216" i="81"/>
  <c r="G216" i="81"/>
  <c r="Z202" i="81"/>
  <c r="Y202" i="81"/>
  <c r="X202" i="81"/>
  <c r="V202" i="81"/>
  <c r="U202" i="81"/>
  <c r="T202" i="81"/>
  <c r="R202" i="81"/>
  <c r="Q202" i="81"/>
  <c r="P202" i="81"/>
  <c r="O202" i="81"/>
  <c r="N202" i="81"/>
  <c r="M202" i="81"/>
  <c r="L202" i="81"/>
  <c r="K202" i="81"/>
  <c r="I202" i="81"/>
  <c r="H202" i="81"/>
  <c r="G202" i="81"/>
  <c r="Z199" i="81"/>
  <c r="Y199" i="81"/>
  <c r="X199" i="81"/>
  <c r="V199" i="81"/>
  <c r="U199" i="81"/>
  <c r="T199" i="81"/>
  <c r="R199" i="81"/>
  <c r="Q199" i="81"/>
  <c r="P199" i="81"/>
  <c r="O199" i="81"/>
  <c r="N199" i="81"/>
  <c r="M199" i="81"/>
  <c r="L199" i="81"/>
  <c r="K199" i="81"/>
  <c r="I199" i="81"/>
  <c r="H199" i="81"/>
  <c r="G199" i="81"/>
  <c r="Z188" i="81"/>
  <c r="Y188" i="81"/>
  <c r="X188" i="81"/>
  <c r="V188" i="81"/>
  <c r="U188" i="81"/>
  <c r="T188" i="81"/>
  <c r="R188" i="81"/>
  <c r="Q188" i="81"/>
  <c r="P188" i="81"/>
  <c r="O188" i="81"/>
  <c r="N188" i="81"/>
  <c r="M188" i="81"/>
  <c r="L188" i="81"/>
  <c r="K188" i="81"/>
  <c r="I188" i="81"/>
  <c r="H188" i="81"/>
  <c r="G188" i="81"/>
  <c r="Z177" i="81"/>
  <c r="Y177" i="81"/>
  <c r="X177" i="81"/>
  <c r="V177" i="81"/>
  <c r="U177" i="81"/>
  <c r="T177" i="81"/>
  <c r="R177" i="81"/>
  <c r="Q177" i="81"/>
  <c r="P177" i="81"/>
  <c r="O177" i="81"/>
  <c r="N177" i="81"/>
  <c r="M177" i="81"/>
  <c r="L177" i="81"/>
  <c r="K177" i="81"/>
  <c r="I177" i="81"/>
  <c r="H177" i="81"/>
  <c r="G177" i="81"/>
  <c r="Z166" i="81"/>
  <c r="Y166" i="81"/>
  <c r="X166" i="81"/>
  <c r="V166" i="81"/>
  <c r="U166" i="81"/>
  <c r="T166" i="81"/>
  <c r="R166" i="81"/>
  <c r="Q166" i="81"/>
  <c r="P166" i="81"/>
  <c r="O166" i="81"/>
  <c r="N166" i="81"/>
  <c r="M166" i="81"/>
  <c r="L166" i="81"/>
  <c r="K166" i="81"/>
  <c r="I166" i="81"/>
  <c r="H166" i="81"/>
  <c r="G166" i="81"/>
  <c r="Z159" i="81"/>
  <c r="Y159" i="81"/>
  <c r="X159" i="81"/>
  <c r="V159" i="81"/>
  <c r="U159" i="81"/>
  <c r="T159" i="81"/>
  <c r="R159" i="81"/>
  <c r="Q159" i="81"/>
  <c r="P159" i="81"/>
  <c r="O159" i="81"/>
  <c r="N159" i="81"/>
  <c r="M159" i="81"/>
  <c r="L159" i="81"/>
  <c r="K159" i="81"/>
  <c r="I159" i="81"/>
  <c r="H159" i="81"/>
  <c r="G159" i="81"/>
  <c r="Z151" i="81"/>
  <c r="Z149" i="81" s="1"/>
  <c r="Y151" i="81"/>
  <c r="Y149" i="81" s="1"/>
  <c r="X151" i="81"/>
  <c r="X149" i="81" s="1"/>
  <c r="V151" i="81"/>
  <c r="V149" i="81" s="1"/>
  <c r="U151" i="81"/>
  <c r="T151" i="81"/>
  <c r="T149" i="81" s="1"/>
  <c r="R151" i="81"/>
  <c r="R149" i="81" s="1"/>
  <c r="Q151" i="81"/>
  <c r="Q149" i="81" s="1"/>
  <c r="P151" i="81"/>
  <c r="P149" i="81" s="1"/>
  <c r="O151" i="81"/>
  <c r="O149" i="81" s="1"/>
  <c r="N151" i="81"/>
  <c r="N149" i="81" s="1"/>
  <c r="M151" i="81"/>
  <c r="L151" i="81"/>
  <c r="L149" i="81" s="1"/>
  <c r="K151" i="81"/>
  <c r="K149" i="81" s="1"/>
  <c r="I151" i="81"/>
  <c r="I149" i="81" s="1"/>
  <c r="H151" i="81"/>
  <c r="H149" i="81" s="1"/>
  <c r="G151" i="81"/>
  <c r="G149" i="81" s="1"/>
  <c r="U149" i="81"/>
  <c r="M149" i="81"/>
  <c r="Z135" i="81"/>
  <c r="Y135" i="81"/>
  <c r="X135" i="81"/>
  <c r="V135" i="81"/>
  <c r="U135" i="81"/>
  <c r="T135" i="81"/>
  <c r="R135" i="81"/>
  <c r="Q135" i="81"/>
  <c r="P135" i="81"/>
  <c r="O135" i="81"/>
  <c r="N135" i="81"/>
  <c r="M135" i="81"/>
  <c r="L135" i="81"/>
  <c r="K135" i="81"/>
  <c r="I135" i="81"/>
  <c r="H135" i="81"/>
  <c r="J135" i="81" s="1"/>
  <c r="G135" i="81"/>
  <c r="Z120" i="81"/>
  <c r="Y120" i="81"/>
  <c r="X120" i="81"/>
  <c r="V120" i="81"/>
  <c r="U120" i="81"/>
  <c r="T120" i="81"/>
  <c r="R120" i="81"/>
  <c r="Q120" i="81"/>
  <c r="P120" i="81"/>
  <c r="O120" i="81"/>
  <c r="N120" i="81"/>
  <c r="M120" i="81"/>
  <c r="L120" i="81"/>
  <c r="K120" i="81"/>
  <c r="I120" i="81"/>
  <c r="H120" i="81"/>
  <c r="G120" i="81"/>
  <c r="Z117" i="81"/>
  <c r="Y117" i="81"/>
  <c r="X117" i="81"/>
  <c r="V117" i="81"/>
  <c r="U117" i="81"/>
  <c r="T117" i="81"/>
  <c r="R117" i="81"/>
  <c r="Q117" i="81"/>
  <c r="P117" i="81"/>
  <c r="O117" i="81"/>
  <c r="N117" i="81"/>
  <c r="M117" i="81"/>
  <c r="L117" i="81"/>
  <c r="K117" i="81"/>
  <c r="I117" i="81"/>
  <c r="H117" i="81"/>
  <c r="G117" i="81"/>
  <c r="Z106" i="81"/>
  <c r="Y106" i="81"/>
  <c r="X106" i="81"/>
  <c r="V106" i="81"/>
  <c r="U106" i="81"/>
  <c r="T106" i="81"/>
  <c r="R106" i="81"/>
  <c r="Q106" i="81"/>
  <c r="P106" i="81"/>
  <c r="O106" i="81"/>
  <c r="N106" i="81"/>
  <c r="M106" i="81"/>
  <c r="L106" i="81"/>
  <c r="K106" i="81"/>
  <c r="I106" i="81"/>
  <c r="H106" i="81"/>
  <c r="G106" i="81"/>
  <c r="Z95" i="81"/>
  <c r="Y95" i="81"/>
  <c r="X95" i="81"/>
  <c r="V95" i="81"/>
  <c r="U95" i="81"/>
  <c r="T95" i="81"/>
  <c r="R95" i="81"/>
  <c r="Q95" i="81"/>
  <c r="P95" i="81"/>
  <c r="O95" i="81"/>
  <c r="N95" i="81"/>
  <c r="M95" i="81"/>
  <c r="L95" i="81"/>
  <c r="K95" i="81"/>
  <c r="I95" i="81"/>
  <c r="H95" i="81"/>
  <c r="G95" i="81"/>
  <c r="Z84" i="81"/>
  <c r="Y84" i="81"/>
  <c r="X84" i="81"/>
  <c r="V84" i="81"/>
  <c r="U84" i="81"/>
  <c r="T84" i="81"/>
  <c r="R84" i="81"/>
  <c r="Q84" i="81"/>
  <c r="P84" i="81"/>
  <c r="O84" i="81"/>
  <c r="N84" i="81"/>
  <c r="M84" i="81"/>
  <c r="L84" i="81"/>
  <c r="K84" i="81"/>
  <c r="I84" i="81"/>
  <c r="H84" i="81"/>
  <c r="G84" i="81"/>
  <c r="Z80" i="81"/>
  <c r="Y80" i="81"/>
  <c r="X80" i="81"/>
  <c r="V80" i="81"/>
  <c r="U80" i="81"/>
  <c r="T80" i="81"/>
  <c r="R80" i="81"/>
  <c r="Q80" i="81"/>
  <c r="P80" i="81"/>
  <c r="O80" i="81"/>
  <c r="N80" i="81"/>
  <c r="M80" i="81"/>
  <c r="L80" i="81"/>
  <c r="K80" i="81"/>
  <c r="I80" i="81"/>
  <c r="H80" i="81"/>
  <c r="G80" i="81"/>
  <c r="Z77" i="81"/>
  <c r="Y77" i="81"/>
  <c r="X77" i="81"/>
  <c r="V77" i="81"/>
  <c r="U77" i="81"/>
  <c r="T77" i="81"/>
  <c r="R77" i="81"/>
  <c r="Q77" i="81"/>
  <c r="P77" i="81"/>
  <c r="O77" i="81"/>
  <c r="N77" i="81"/>
  <c r="M77" i="81"/>
  <c r="L77" i="81"/>
  <c r="K77" i="81"/>
  <c r="I77" i="81"/>
  <c r="H77" i="81"/>
  <c r="G77" i="81"/>
  <c r="Z71" i="81"/>
  <c r="Y71" i="81"/>
  <c r="X71" i="81"/>
  <c r="V71" i="81"/>
  <c r="U71" i="81"/>
  <c r="T71" i="81"/>
  <c r="R71" i="81"/>
  <c r="Q71" i="81"/>
  <c r="P71" i="81"/>
  <c r="O71" i="81"/>
  <c r="N71" i="81"/>
  <c r="M71" i="81"/>
  <c r="L71" i="81"/>
  <c r="K71" i="81"/>
  <c r="I71" i="81"/>
  <c r="H71" i="81"/>
  <c r="G71" i="81"/>
  <c r="Z67" i="81"/>
  <c r="Y67" i="81"/>
  <c r="X67" i="81"/>
  <c r="V67" i="81"/>
  <c r="U67" i="81"/>
  <c r="T67" i="81"/>
  <c r="R67" i="81"/>
  <c r="Q67" i="81"/>
  <c r="P67" i="81"/>
  <c r="O67" i="81"/>
  <c r="N67" i="81"/>
  <c r="M67" i="81"/>
  <c r="L67" i="81"/>
  <c r="K67" i="81"/>
  <c r="I67" i="81"/>
  <c r="H67" i="81"/>
  <c r="G67" i="81"/>
  <c r="K53" i="81"/>
  <c r="Z53" i="81"/>
  <c r="Y53" i="81"/>
  <c r="X53" i="81"/>
  <c r="V53" i="81"/>
  <c r="U53" i="81"/>
  <c r="T53" i="81"/>
  <c r="R53" i="81"/>
  <c r="Q53" i="81"/>
  <c r="P53" i="81"/>
  <c r="O53" i="81"/>
  <c r="N53" i="81"/>
  <c r="M53" i="81"/>
  <c r="L53" i="81"/>
  <c r="I53" i="81"/>
  <c r="H53" i="81"/>
  <c r="G53" i="81"/>
  <c r="Z50" i="81"/>
  <c r="Y50" i="81"/>
  <c r="X50" i="81"/>
  <c r="V50" i="81"/>
  <c r="U50" i="81"/>
  <c r="T50" i="81"/>
  <c r="R50" i="81"/>
  <c r="Q50" i="81"/>
  <c r="P50" i="81"/>
  <c r="O50" i="81"/>
  <c r="N50" i="81"/>
  <c r="H49" i="81" s="1"/>
  <c r="M50" i="81"/>
  <c r="L50" i="81"/>
  <c r="K50" i="81"/>
  <c r="I50" i="81"/>
  <c r="H50" i="81"/>
  <c r="G50" i="81"/>
  <c r="Z45" i="81"/>
  <c r="Z40" i="81" s="1"/>
  <c r="Y45" i="81"/>
  <c r="Y40" i="81" s="1"/>
  <c r="X45" i="81"/>
  <c r="X40" i="81" s="1"/>
  <c r="V45" i="81"/>
  <c r="V40" i="81" s="1"/>
  <c r="U45" i="81"/>
  <c r="U40" i="81" s="1"/>
  <c r="T45" i="81"/>
  <c r="T40" i="81" s="1"/>
  <c r="R45" i="81"/>
  <c r="R40" i="81" s="1"/>
  <c r="Q45" i="81"/>
  <c r="Q40" i="81" s="1"/>
  <c r="P45" i="81"/>
  <c r="P40" i="81" s="1"/>
  <c r="O45" i="81"/>
  <c r="O40" i="81" s="1"/>
  <c r="N45" i="81"/>
  <c r="M45" i="81"/>
  <c r="M40" i="81" s="1"/>
  <c r="L45" i="81"/>
  <c r="K45" i="81"/>
  <c r="K40" i="81" s="1"/>
  <c r="I45" i="81"/>
  <c r="I40" i="81" s="1"/>
  <c r="H45" i="81"/>
  <c r="G45" i="81"/>
  <c r="G40" i="81" s="1"/>
  <c r="Z37" i="81"/>
  <c r="Y37" i="81"/>
  <c r="X37" i="81"/>
  <c r="V37" i="81"/>
  <c r="U37" i="81"/>
  <c r="T37" i="81"/>
  <c r="R37" i="81"/>
  <c r="Q37" i="81"/>
  <c r="P37" i="81"/>
  <c r="O37" i="81"/>
  <c r="N37" i="81"/>
  <c r="M37" i="81"/>
  <c r="L37" i="81"/>
  <c r="K37" i="81"/>
  <c r="I37" i="81"/>
  <c r="H37" i="81"/>
  <c r="G37" i="81"/>
  <c r="K35" i="81"/>
  <c r="K33" i="81" s="1"/>
  <c r="Z33" i="81"/>
  <c r="Y33" i="81"/>
  <c r="X33" i="81"/>
  <c r="V33" i="81"/>
  <c r="U33" i="81"/>
  <c r="T33" i="81"/>
  <c r="R33" i="81"/>
  <c r="Q33" i="81"/>
  <c r="P33" i="81"/>
  <c r="O33" i="81"/>
  <c r="N33" i="81"/>
  <c r="M33" i="81"/>
  <c r="L33" i="81"/>
  <c r="I33" i="81"/>
  <c r="H33" i="81"/>
  <c r="G33" i="81"/>
  <c r="Z24" i="81"/>
  <c r="Y24" i="81"/>
  <c r="X24" i="81"/>
  <c r="V24" i="81"/>
  <c r="U24" i="81"/>
  <c r="T24" i="81"/>
  <c r="R24" i="81"/>
  <c r="Q24" i="81"/>
  <c r="P24" i="81"/>
  <c r="O24" i="81"/>
  <c r="N24" i="81"/>
  <c r="M24" i="81"/>
  <c r="L24" i="81"/>
  <c r="K24" i="81"/>
  <c r="I24" i="81"/>
  <c r="H24" i="81"/>
  <c r="G24" i="81"/>
  <c r="J23" i="81"/>
  <c r="J22" i="81"/>
  <c r="J21" i="81"/>
  <c r="Z20" i="81"/>
  <c r="Y20" i="81"/>
  <c r="X20" i="81"/>
  <c r="V20" i="81"/>
  <c r="U20" i="81"/>
  <c r="T20" i="81"/>
  <c r="R20" i="81"/>
  <c r="Q20" i="81"/>
  <c r="P20" i="81"/>
  <c r="O20" i="81"/>
  <c r="N20" i="81"/>
  <c r="M20" i="81"/>
  <c r="L20" i="81"/>
  <c r="K20" i="81"/>
  <c r="I20" i="81"/>
  <c r="H20" i="81"/>
  <c r="G20" i="81"/>
  <c r="J19" i="81"/>
  <c r="J18" i="81"/>
  <c r="J17" i="81"/>
  <c r="J16" i="81"/>
  <c r="J15" i="81"/>
  <c r="J14" i="81"/>
  <c r="J13" i="81"/>
  <c r="J12" i="81"/>
  <c r="J11" i="81"/>
  <c r="J10" i="81"/>
  <c r="J9" i="81"/>
  <c r="J8" i="81"/>
  <c r="J7" i="81"/>
  <c r="Z6" i="81"/>
  <c r="Y6" i="81"/>
  <c r="X6" i="81"/>
  <c r="V6" i="81"/>
  <c r="U6" i="81"/>
  <c r="T6" i="81"/>
  <c r="R6" i="81"/>
  <c r="Q6" i="81"/>
  <c r="P6" i="81"/>
  <c r="O6" i="81"/>
  <c r="N6" i="81"/>
  <c r="M6" i="81"/>
  <c r="L6" i="81"/>
  <c r="K6" i="81"/>
  <c r="I6" i="81"/>
  <c r="H6" i="81"/>
  <c r="G6" i="81"/>
  <c r="J245" i="80"/>
  <c r="W244" i="80"/>
  <c r="V244" i="80"/>
  <c r="U244" i="80"/>
  <c r="S244" i="80"/>
  <c r="R244" i="80"/>
  <c r="Q244" i="80"/>
  <c r="O244" i="80"/>
  <c r="N244" i="80"/>
  <c r="M244" i="80"/>
  <c r="L244" i="80"/>
  <c r="K244" i="80"/>
  <c r="I244" i="80"/>
  <c r="H244" i="80"/>
  <c r="G244" i="80"/>
  <c r="J243" i="80"/>
  <c r="J242" i="80"/>
  <c r="J241" i="80"/>
  <c r="J240" i="80"/>
  <c r="J239" i="80"/>
  <c r="W238" i="80"/>
  <c r="V238" i="80"/>
  <c r="U238" i="80"/>
  <c r="S238" i="80"/>
  <c r="R238" i="80"/>
  <c r="Q238" i="80"/>
  <c r="O238" i="80"/>
  <c r="N238" i="80"/>
  <c r="M238" i="80"/>
  <c r="L238" i="80"/>
  <c r="K238" i="80"/>
  <c r="I238" i="80"/>
  <c r="H238" i="80"/>
  <c r="G238" i="80"/>
  <c r="J237" i="80"/>
  <c r="J236" i="80"/>
  <c r="J235" i="80"/>
  <c r="J234" i="80"/>
  <c r="J233" i="80"/>
  <c r="J232" i="80"/>
  <c r="J231" i="80"/>
  <c r="J230" i="80"/>
  <c r="W229" i="80"/>
  <c r="V229" i="80"/>
  <c r="U229" i="80"/>
  <c r="S229" i="80"/>
  <c r="R229" i="80"/>
  <c r="Q229" i="80"/>
  <c r="O229" i="80"/>
  <c r="N229" i="80"/>
  <c r="M229" i="80"/>
  <c r="L229" i="80"/>
  <c r="K229" i="80"/>
  <c r="I229" i="80"/>
  <c r="H229" i="80"/>
  <c r="G229" i="80"/>
  <c r="J228" i="80"/>
  <c r="J227" i="80"/>
  <c r="J226" i="80"/>
  <c r="W225" i="80"/>
  <c r="V225" i="80"/>
  <c r="U225" i="80"/>
  <c r="S225" i="80"/>
  <c r="R225" i="80"/>
  <c r="Q225" i="80"/>
  <c r="O225" i="80"/>
  <c r="N225" i="80"/>
  <c r="M225" i="80"/>
  <c r="L225" i="80"/>
  <c r="K225" i="80"/>
  <c r="I225" i="80"/>
  <c r="H225" i="80"/>
  <c r="G225" i="80"/>
  <c r="J222" i="80"/>
  <c r="J221" i="80"/>
  <c r="J220" i="80"/>
  <c r="J219" i="80"/>
  <c r="J218" i="80"/>
  <c r="J217" i="80"/>
  <c r="J216" i="80"/>
  <c r="J215" i="80"/>
  <c r="J214" i="80"/>
  <c r="J213" i="80"/>
  <c r="W212" i="80"/>
  <c r="V212" i="80"/>
  <c r="U212" i="80"/>
  <c r="S212" i="80"/>
  <c r="R212" i="80"/>
  <c r="Q212" i="80"/>
  <c r="O212" i="80"/>
  <c r="N212" i="80"/>
  <c r="M212" i="80"/>
  <c r="L212" i="80"/>
  <c r="K212" i="80"/>
  <c r="I212" i="80"/>
  <c r="H212" i="80"/>
  <c r="G212" i="80"/>
  <c r="J211" i="80"/>
  <c r="J210" i="80"/>
  <c r="J209" i="80"/>
  <c r="J208" i="80"/>
  <c r="J207" i="80"/>
  <c r="J206" i="80"/>
  <c r="J205" i="80"/>
  <c r="J204" i="80"/>
  <c r="J203" i="80"/>
  <c r="J202" i="80"/>
  <c r="J201" i="80"/>
  <c r="J200" i="80"/>
  <c r="J199" i="80"/>
  <c r="W198" i="80"/>
  <c r="V198" i="80"/>
  <c r="U198" i="80"/>
  <c r="S198" i="80"/>
  <c r="R198" i="80"/>
  <c r="Q198" i="80"/>
  <c r="O198" i="80"/>
  <c r="N198" i="80"/>
  <c r="M198" i="80"/>
  <c r="L198" i="80"/>
  <c r="K198" i="80"/>
  <c r="I198" i="80"/>
  <c r="H198" i="80"/>
  <c r="G198" i="80"/>
  <c r="J197" i="80"/>
  <c r="J196" i="80"/>
  <c r="W195" i="80"/>
  <c r="V195" i="80"/>
  <c r="U195" i="80"/>
  <c r="S195" i="80"/>
  <c r="R195" i="80"/>
  <c r="Q195" i="80"/>
  <c r="O195" i="80"/>
  <c r="N195" i="80"/>
  <c r="M195" i="80"/>
  <c r="L195" i="80"/>
  <c r="K195" i="80"/>
  <c r="I195" i="80"/>
  <c r="H195" i="80"/>
  <c r="G195" i="80"/>
  <c r="J194" i="80"/>
  <c r="J193" i="80"/>
  <c r="J192" i="80"/>
  <c r="J191" i="80"/>
  <c r="J190" i="80"/>
  <c r="J189" i="80"/>
  <c r="J188" i="80"/>
  <c r="J187" i="80"/>
  <c r="J186" i="80"/>
  <c r="J185" i="80"/>
  <c r="W184" i="80"/>
  <c r="V184" i="80"/>
  <c r="U184" i="80"/>
  <c r="S184" i="80"/>
  <c r="R184" i="80"/>
  <c r="Q184" i="80"/>
  <c r="O184" i="80"/>
  <c r="N184" i="80"/>
  <c r="M184" i="80"/>
  <c r="L184" i="80"/>
  <c r="K184" i="80"/>
  <c r="I184" i="80"/>
  <c r="H184" i="80"/>
  <c r="G184" i="80"/>
  <c r="J183" i="80"/>
  <c r="J182" i="80"/>
  <c r="J181" i="80"/>
  <c r="J180" i="80"/>
  <c r="J179" i="80"/>
  <c r="J178" i="80"/>
  <c r="J177" i="80"/>
  <c r="J176" i="80"/>
  <c r="J175" i="80"/>
  <c r="J174" i="80"/>
  <c r="W173" i="80"/>
  <c r="V173" i="80"/>
  <c r="U173" i="80"/>
  <c r="S173" i="80"/>
  <c r="R173" i="80"/>
  <c r="Q173" i="80"/>
  <c r="O173" i="80"/>
  <c r="N173" i="80"/>
  <c r="M173" i="80"/>
  <c r="L173" i="80"/>
  <c r="K173" i="80"/>
  <c r="I173" i="80"/>
  <c r="H173" i="80"/>
  <c r="G173" i="80"/>
  <c r="J172" i="80"/>
  <c r="J171" i="80"/>
  <c r="J170" i="80"/>
  <c r="J169" i="80"/>
  <c r="J168" i="80"/>
  <c r="J167" i="80"/>
  <c r="J166" i="80"/>
  <c r="J165" i="80"/>
  <c r="J164" i="80"/>
  <c r="J163" i="80"/>
  <c r="W162" i="80"/>
  <c r="V162" i="80"/>
  <c r="U162" i="80"/>
  <c r="S162" i="80"/>
  <c r="R162" i="80"/>
  <c r="Q162" i="80"/>
  <c r="O162" i="80"/>
  <c r="N162" i="80"/>
  <c r="M162" i="80"/>
  <c r="L162" i="80"/>
  <c r="K162" i="80"/>
  <c r="I162" i="80"/>
  <c r="H162" i="80"/>
  <c r="G162" i="80"/>
  <c r="J161" i="80"/>
  <c r="J159" i="80"/>
  <c r="J158" i="80"/>
  <c r="J157" i="80"/>
  <c r="J156" i="80"/>
  <c r="W155" i="80"/>
  <c r="V155" i="80"/>
  <c r="U155" i="80"/>
  <c r="S155" i="80"/>
  <c r="R155" i="80"/>
  <c r="Q155" i="80"/>
  <c r="O155" i="80"/>
  <c r="N155" i="80"/>
  <c r="M155" i="80"/>
  <c r="L155" i="80"/>
  <c r="K155" i="80"/>
  <c r="I155" i="80"/>
  <c r="H155" i="80"/>
  <c r="G155" i="80"/>
  <c r="J154" i="80"/>
  <c r="J153" i="80"/>
  <c r="J152" i="80"/>
  <c r="J151" i="80"/>
  <c r="J150" i="80"/>
  <c r="J149" i="80"/>
  <c r="J148" i="80"/>
  <c r="W147" i="80"/>
  <c r="W145" i="80" s="1"/>
  <c r="V147" i="80"/>
  <c r="U147" i="80"/>
  <c r="U145" i="80" s="1"/>
  <c r="S147" i="80"/>
  <c r="S145" i="80" s="1"/>
  <c r="R147" i="80"/>
  <c r="R145" i="80" s="1"/>
  <c r="Q147" i="80"/>
  <c r="Q145" i="80" s="1"/>
  <c r="O147" i="80"/>
  <c r="O145" i="80" s="1"/>
  <c r="N147" i="80"/>
  <c r="N145" i="80" s="1"/>
  <c r="M147" i="80"/>
  <c r="M145" i="80" s="1"/>
  <c r="L147" i="80"/>
  <c r="L145" i="80" s="1"/>
  <c r="K147" i="80"/>
  <c r="K145" i="80" s="1"/>
  <c r="I147" i="80"/>
  <c r="I145" i="80" s="1"/>
  <c r="H147" i="80"/>
  <c r="G147" i="80"/>
  <c r="G145" i="80" s="1"/>
  <c r="J146" i="80"/>
  <c r="V145" i="80"/>
  <c r="J144" i="80"/>
  <c r="J143" i="80"/>
  <c r="J142" i="80"/>
  <c r="J141" i="80"/>
  <c r="J140" i="80"/>
  <c r="J139" i="80"/>
  <c r="J138" i="80"/>
  <c r="J137" i="80"/>
  <c r="J136" i="80"/>
  <c r="J135" i="80"/>
  <c r="J134" i="80"/>
  <c r="W133" i="80"/>
  <c r="V133" i="80"/>
  <c r="U133" i="80"/>
  <c r="S133" i="80"/>
  <c r="R133" i="80"/>
  <c r="Q133" i="80"/>
  <c r="O133" i="80"/>
  <c r="N133" i="80"/>
  <c r="M133" i="80"/>
  <c r="L133" i="80"/>
  <c r="K133" i="80"/>
  <c r="I133" i="80"/>
  <c r="H133" i="80"/>
  <c r="G133" i="80"/>
  <c r="J132" i="80"/>
  <c r="J131" i="80"/>
  <c r="J130" i="80"/>
  <c r="J129" i="80"/>
  <c r="J128" i="80"/>
  <c r="J127" i="80"/>
  <c r="J126" i="80"/>
  <c r="J125" i="80"/>
  <c r="J124" i="80"/>
  <c r="J123" i="80"/>
  <c r="J122" i="80"/>
  <c r="J121" i="80"/>
  <c r="J120" i="80"/>
  <c r="J119" i="80"/>
  <c r="W118" i="80"/>
  <c r="V118" i="80"/>
  <c r="U118" i="80"/>
  <c r="S118" i="80"/>
  <c r="R118" i="80"/>
  <c r="Q118" i="80"/>
  <c r="O118" i="80"/>
  <c r="N118" i="80"/>
  <c r="M118" i="80"/>
  <c r="L118" i="80"/>
  <c r="K118" i="80"/>
  <c r="I118" i="80"/>
  <c r="H118" i="80"/>
  <c r="G118" i="80"/>
  <c r="J117" i="80"/>
  <c r="J116" i="80"/>
  <c r="W115" i="80"/>
  <c r="V115" i="80"/>
  <c r="U115" i="80"/>
  <c r="S115" i="80"/>
  <c r="R115" i="80"/>
  <c r="Q115" i="80"/>
  <c r="O115" i="80"/>
  <c r="N115" i="80"/>
  <c r="M115" i="80"/>
  <c r="L115" i="80"/>
  <c r="K115" i="80"/>
  <c r="I115" i="80"/>
  <c r="H115" i="80"/>
  <c r="G115" i="80"/>
  <c r="J114" i="80"/>
  <c r="J113" i="80"/>
  <c r="J112" i="80"/>
  <c r="J111" i="80"/>
  <c r="J110" i="80"/>
  <c r="J109" i="80"/>
  <c r="J108" i="80"/>
  <c r="J107" i="80"/>
  <c r="J106" i="80"/>
  <c r="J105" i="80"/>
  <c r="W104" i="80"/>
  <c r="V104" i="80"/>
  <c r="U104" i="80"/>
  <c r="S104" i="80"/>
  <c r="R104" i="80"/>
  <c r="Q104" i="80"/>
  <c r="O104" i="80"/>
  <c r="N104" i="80"/>
  <c r="M104" i="80"/>
  <c r="L104" i="80"/>
  <c r="K104" i="80"/>
  <c r="I104" i="80"/>
  <c r="H104" i="80"/>
  <c r="G104" i="80"/>
  <c r="J103" i="80"/>
  <c r="J102" i="80"/>
  <c r="J101" i="80"/>
  <c r="J100" i="80"/>
  <c r="J99" i="80"/>
  <c r="J98" i="80"/>
  <c r="J97" i="80"/>
  <c r="J96" i="80"/>
  <c r="J95" i="80"/>
  <c r="J94" i="80"/>
  <c r="W93" i="80"/>
  <c r="V93" i="80"/>
  <c r="U93" i="80"/>
  <c r="S93" i="80"/>
  <c r="R93" i="80"/>
  <c r="Q93" i="80"/>
  <c r="O93" i="80"/>
  <c r="N93" i="80"/>
  <c r="M93" i="80"/>
  <c r="L93" i="80"/>
  <c r="K93" i="80"/>
  <c r="I93" i="80"/>
  <c r="H93" i="80"/>
  <c r="G93" i="80"/>
  <c r="J92" i="80"/>
  <c r="J91" i="80"/>
  <c r="J90" i="80"/>
  <c r="J89" i="80"/>
  <c r="J88" i="80"/>
  <c r="J87" i="80"/>
  <c r="J86" i="80"/>
  <c r="J85" i="80"/>
  <c r="J84" i="80"/>
  <c r="J83" i="80"/>
  <c r="W82" i="80"/>
  <c r="V82" i="80"/>
  <c r="U82" i="80"/>
  <c r="S82" i="80"/>
  <c r="R82" i="80"/>
  <c r="Q82" i="80"/>
  <c r="O82" i="80"/>
  <c r="N82" i="80"/>
  <c r="M82" i="80"/>
  <c r="L82" i="80"/>
  <c r="K82" i="80"/>
  <c r="I82" i="80"/>
  <c r="H82" i="80"/>
  <c r="G82" i="80"/>
  <c r="J81" i="80"/>
  <c r="J80" i="80"/>
  <c r="J79" i="80"/>
  <c r="W78" i="80"/>
  <c r="V78" i="80"/>
  <c r="U78" i="80"/>
  <c r="S78" i="80"/>
  <c r="R78" i="80"/>
  <c r="Q78" i="80"/>
  <c r="O78" i="80"/>
  <c r="N78" i="80"/>
  <c r="M78" i="80"/>
  <c r="L78" i="80"/>
  <c r="K78" i="80"/>
  <c r="I78" i="80"/>
  <c r="H78" i="80"/>
  <c r="G78" i="80"/>
  <c r="J77" i="80"/>
  <c r="J76" i="80"/>
  <c r="W75" i="80"/>
  <c r="V75" i="80"/>
  <c r="U75" i="80"/>
  <c r="S75" i="80"/>
  <c r="R75" i="80"/>
  <c r="Q75" i="80"/>
  <c r="O75" i="80"/>
  <c r="N75" i="80"/>
  <c r="M75" i="80"/>
  <c r="L75" i="80"/>
  <c r="K75" i="80"/>
  <c r="I75" i="80"/>
  <c r="H75" i="80"/>
  <c r="G75" i="80"/>
  <c r="J73" i="80"/>
  <c r="J72" i="80"/>
  <c r="J71" i="80"/>
  <c r="J70" i="80"/>
  <c r="W69" i="80"/>
  <c r="V69" i="80"/>
  <c r="U69" i="80"/>
  <c r="S69" i="80"/>
  <c r="R69" i="80"/>
  <c r="Q69" i="80"/>
  <c r="O69" i="80"/>
  <c r="N69" i="80"/>
  <c r="M69" i="80"/>
  <c r="L69" i="80"/>
  <c r="K69" i="80"/>
  <c r="I69" i="80"/>
  <c r="H69" i="80"/>
  <c r="G69" i="80"/>
  <c r="J68" i="80"/>
  <c r="J67" i="80"/>
  <c r="J66" i="80"/>
  <c r="W65" i="80"/>
  <c r="V65" i="80"/>
  <c r="U65" i="80"/>
  <c r="U59" i="80" s="1"/>
  <c r="S65" i="80"/>
  <c r="R65" i="80"/>
  <c r="Q65" i="80"/>
  <c r="O65" i="80"/>
  <c r="N65" i="80"/>
  <c r="M65" i="80"/>
  <c r="L65" i="80"/>
  <c r="K65" i="80"/>
  <c r="I65" i="80"/>
  <c r="H65" i="80"/>
  <c r="G65" i="80"/>
  <c r="J64" i="80"/>
  <c r="J63" i="80"/>
  <c r="J62" i="80"/>
  <c r="J61" i="80"/>
  <c r="J60" i="80"/>
  <c r="J58" i="80"/>
  <c r="J57" i="80"/>
  <c r="J56" i="80"/>
  <c r="J55" i="80"/>
  <c r="J54" i="80"/>
  <c r="W53" i="80"/>
  <c r="V53" i="80"/>
  <c r="U53" i="80"/>
  <c r="S53" i="80"/>
  <c r="R53" i="80"/>
  <c r="Q53" i="80"/>
  <c r="O53" i="80"/>
  <c r="N53" i="80"/>
  <c r="M53" i="80"/>
  <c r="L53" i="80"/>
  <c r="K53" i="80"/>
  <c r="I53" i="80"/>
  <c r="H53" i="80"/>
  <c r="G53" i="80"/>
  <c r="J52" i="80"/>
  <c r="J51" i="80"/>
  <c r="W50" i="80"/>
  <c r="V50" i="80"/>
  <c r="U50" i="80"/>
  <c r="S50" i="80"/>
  <c r="R50" i="80"/>
  <c r="Q50" i="80"/>
  <c r="O50" i="80"/>
  <c r="N50" i="80"/>
  <c r="M50" i="80"/>
  <c r="L50" i="80"/>
  <c r="K50" i="80"/>
  <c r="I50" i="80"/>
  <c r="H50" i="80"/>
  <c r="G50" i="80"/>
  <c r="J49" i="80"/>
  <c r="J48" i="80"/>
  <c r="J47" i="80"/>
  <c r="J46" i="80"/>
  <c r="W45" i="80"/>
  <c r="W40" i="80" s="1"/>
  <c r="V45" i="80"/>
  <c r="V40" i="80" s="1"/>
  <c r="U45" i="80"/>
  <c r="U40" i="80" s="1"/>
  <c r="S45" i="80"/>
  <c r="S40" i="80" s="1"/>
  <c r="R45" i="80"/>
  <c r="R40" i="80" s="1"/>
  <c r="Q45" i="80"/>
  <c r="Q40" i="80" s="1"/>
  <c r="O45" i="80"/>
  <c r="O40" i="80" s="1"/>
  <c r="N45" i="80"/>
  <c r="N40" i="80" s="1"/>
  <c r="M45" i="80"/>
  <c r="M40" i="80" s="1"/>
  <c r="L45" i="80"/>
  <c r="L40" i="80" s="1"/>
  <c r="K45" i="80"/>
  <c r="K40" i="80" s="1"/>
  <c r="I45" i="80"/>
  <c r="I40" i="80" s="1"/>
  <c r="H45" i="80"/>
  <c r="H40" i="80" s="1"/>
  <c r="G45" i="80"/>
  <c r="G40" i="80" s="1"/>
  <c r="J44" i="80"/>
  <c r="J43" i="80"/>
  <c r="J42" i="80"/>
  <c r="J41" i="80"/>
  <c r="J39" i="80"/>
  <c r="J38" i="80"/>
  <c r="W37" i="80"/>
  <c r="V37" i="80"/>
  <c r="U37" i="80"/>
  <c r="S37" i="80"/>
  <c r="R37" i="80"/>
  <c r="Q37" i="80"/>
  <c r="O37" i="80"/>
  <c r="N37" i="80"/>
  <c r="M37" i="80"/>
  <c r="L37" i="80"/>
  <c r="K37" i="80"/>
  <c r="I37" i="80"/>
  <c r="H37" i="80"/>
  <c r="G37" i="80"/>
  <c r="J36" i="80"/>
  <c r="J35" i="80"/>
  <c r="J34" i="80"/>
  <c r="W33" i="80"/>
  <c r="V33" i="80"/>
  <c r="U33" i="80"/>
  <c r="S33" i="80"/>
  <c r="R33" i="80"/>
  <c r="Q33" i="80"/>
  <c r="O33" i="80"/>
  <c r="N33" i="80"/>
  <c r="M33" i="80"/>
  <c r="L33" i="80"/>
  <c r="K33" i="80"/>
  <c r="I33" i="80"/>
  <c r="H33" i="80"/>
  <c r="G33" i="80"/>
  <c r="J31" i="80"/>
  <c r="J30" i="80"/>
  <c r="J29" i="80"/>
  <c r="J28" i="80"/>
  <c r="J27" i="80"/>
  <c r="J26" i="80"/>
  <c r="J25" i="80"/>
  <c r="W24" i="80"/>
  <c r="V24" i="80"/>
  <c r="U24" i="80"/>
  <c r="S24" i="80"/>
  <c r="R24" i="80"/>
  <c r="Q24" i="80"/>
  <c r="O24" i="80"/>
  <c r="N24" i="80"/>
  <c r="M24" i="80"/>
  <c r="L24" i="80"/>
  <c r="K24" i="80"/>
  <c r="I24" i="80"/>
  <c r="H24" i="80"/>
  <c r="G24" i="80"/>
  <c r="J23" i="80"/>
  <c r="J22" i="80"/>
  <c r="J21" i="80"/>
  <c r="W20" i="80"/>
  <c r="V20" i="80"/>
  <c r="U20" i="80"/>
  <c r="S20" i="80"/>
  <c r="R20" i="80"/>
  <c r="Q20" i="80"/>
  <c r="O20" i="80"/>
  <c r="N20" i="80"/>
  <c r="M20" i="80"/>
  <c r="L20" i="80"/>
  <c r="K20" i="80"/>
  <c r="I20" i="80"/>
  <c r="H20" i="80"/>
  <c r="G20" i="80"/>
  <c r="J19" i="80"/>
  <c r="J18" i="80"/>
  <c r="J17" i="80"/>
  <c r="J16" i="80"/>
  <c r="J15" i="80"/>
  <c r="J14" i="80"/>
  <c r="J13" i="80"/>
  <c r="J12" i="80"/>
  <c r="J11" i="80"/>
  <c r="J10" i="80"/>
  <c r="J9" i="80"/>
  <c r="J8" i="80"/>
  <c r="J7" i="80"/>
  <c r="W6" i="80"/>
  <c r="V6" i="80"/>
  <c r="U6" i="80"/>
  <c r="S6" i="80"/>
  <c r="R6" i="80"/>
  <c r="Q6" i="80"/>
  <c r="O6" i="80"/>
  <c r="N6" i="80"/>
  <c r="M6" i="80"/>
  <c r="L6" i="80"/>
  <c r="K6" i="80"/>
  <c r="I6" i="80"/>
  <c r="H6" i="80"/>
  <c r="G6" i="80"/>
  <c r="X269" i="68"/>
  <c r="W269" i="68"/>
  <c r="U269" i="68"/>
  <c r="T269" i="68"/>
  <c r="S269" i="68"/>
  <c r="R269" i="68"/>
  <c r="Q269" i="68"/>
  <c r="P269" i="68"/>
  <c r="O269" i="68"/>
  <c r="N269" i="68"/>
  <c r="X263" i="68"/>
  <c r="R6" i="39" s="1"/>
  <c r="W263" i="68"/>
  <c r="Q6" i="39" s="1"/>
  <c r="U263" i="68"/>
  <c r="T263" i="68"/>
  <c r="P6" i="39" s="1"/>
  <c r="S263" i="68"/>
  <c r="O6" i="39" s="1"/>
  <c r="R263" i="68"/>
  <c r="Q263" i="68"/>
  <c r="P263" i="68"/>
  <c r="N6" i="39" s="1"/>
  <c r="O263" i="68"/>
  <c r="M6" i="39" s="1"/>
  <c r="N263" i="68"/>
  <c r="X256" i="68"/>
  <c r="X255" i="68" s="1"/>
  <c r="W256" i="68"/>
  <c r="W255" i="68" s="1"/>
  <c r="U256" i="68"/>
  <c r="U255" i="68" s="1"/>
  <c r="T256" i="68"/>
  <c r="T255" i="68" s="1"/>
  <c r="S256" i="68"/>
  <c r="S255" i="68" s="1"/>
  <c r="R256" i="68"/>
  <c r="R255" i="68" s="1"/>
  <c r="Q256" i="68"/>
  <c r="Q255" i="68" s="1"/>
  <c r="P256" i="68"/>
  <c r="P255" i="68" s="1"/>
  <c r="O256" i="68"/>
  <c r="O255" i="68" s="1"/>
  <c r="N256" i="68"/>
  <c r="N255" i="68" s="1"/>
  <c r="X251" i="68"/>
  <c r="W251" i="68"/>
  <c r="U251" i="68"/>
  <c r="T251" i="68"/>
  <c r="S251" i="68"/>
  <c r="R251" i="68"/>
  <c r="Q251" i="68"/>
  <c r="P251" i="68"/>
  <c r="O251" i="68"/>
  <c r="N251" i="68"/>
  <c r="X237" i="68"/>
  <c r="W237" i="68"/>
  <c r="U237" i="68"/>
  <c r="T237" i="68"/>
  <c r="S237" i="68"/>
  <c r="R237" i="68"/>
  <c r="Q237" i="68"/>
  <c r="P237" i="68"/>
  <c r="O237" i="68"/>
  <c r="N237" i="68"/>
  <c r="X227" i="68"/>
  <c r="W227" i="68"/>
  <c r="U227" i="68"/>
  <c r="T227" i="68"/>
  <c r="S227" i="68"/>
  <c r="R227" i="68"/>
  <c r="Q227" i="68"/>
  <c r="P227" i="68"/>
  <c r="O227" i="68"/>
  <c r="N227" i="68"/>
  <c r="X211" i="68"/>
  <c r="W211" i="68"/>
  <c r="U211" i="68"/>
  <c r="T211" i="68"/>
  <c r="S211" i="68"/>
  <c r="R211" i="68"/>
  <c r="Q211" i="68"/>
  <c r="P211" i="68"/>
  <c r="O211" i="68"/>
  <c r="N211" i="68"/>
  <c r="X201" i="68"/>
  <c r="W201" i="68"/>
  <c r="U201" i="68"/>
  <c r="T201" i="68"/>
  <c r="S201" i="68"/>
  <c r="R201" i="68"/>
  <c r="Q201" i="68"/>
  <c r="P201" i="68"/>
  <c r="O201" i="68"/>
  <c r="N201" i="68"/>
  <c r="X193" i="68"/>
  <c r="W193" i="68"/>
  <c r="U193" i="68"/>
  <c r="T193" i="68"/>
  <c r="S193" i="68"/>
  <c r="R193" i="68"/>
  <c r="Q193" i="68"/>
  <c r="P193" i="68"/>
  <c r="O193" i="68"/>
  <c r="N193" i="68"/>
  <c r="X189" i="68"/>
  <c r="W189" i="68"/>
  <c r="U189" i="68"/>
  <c r="T189" i="68"/>
  <c r="S189" i="68"/>
  <c r="S187" i="68" s="1"/>
  <c r="R189" i="68"/>
  <c r="Q189" i="68"/>
  <c r="P189" i="68"/>
  <c r="O189" i="68"/>
  <c r="N189" i="68"/>
  <c r="U180" i="68"/>
  <c r="T180" i="68"/>
  <c r="S180" i="68"/>
  <c r="R180" i="68"/>
  <c r="Q180" i="68"/>
  <c r="P180" i="68"/>
  <c r="O180" i="68"/>
  <c r="N180" i="68"/>
  <c r="R167" i="68"/>
  <c r="Q167" i="68"/>
  <c r="X167" i="68"/>
  <c r="W167" i="68"/>
  <c r="U167" i="68"/>
  <c r="T167" i="68"/>
  <c r="S167" i="68"/>
  <c r="P167" i="68"/>
  <c r="O167" i="68"/>
  <c r="O151" i="68" s="1"/>
  <c r="N167" i="68"/>
  <c r="X140" i="68"/>
  <c r="W140" i="68"/>
  <c r="U140" i="68"/>
  <c r="T140" i="68"/>
  <c r="S140" i="68"/>
  <c r="R140" i="68"/>
  <c r="Q140" i="68"/>
  <c r="P140" i="68"/>
  <c r="O140" i="68"/>
  <c r="N140" i="68"/>
  <c r="X130" i="68"/>
  <c r="W130" i="68"/>
  <c r="U130" i="68"/>
  <c r="T130" i="68"/>
  <c r="S130" i="68"/>
  <c r="R130" i="68"/>
  <c r="Q130" i="68"/>
  <c r="P130" i="68"/>
  <c r="O130" i="68"/>
  <c r="N130" i="68"/>
  <c r="X117" i="68"/>
  <c r="W117" i="68"/>
  <c r="U117" i="68"/>
  <c r="T117" i="68"/>
  <c r="S117" i="68"/>
  <c r="R117" i="68"/>
  <c r="Q117" i="68"/>
  <c r="P117" i="68"/>
  <c r="O117" i="68"/>
  <c r="N117" i="68"/>
  <c r="X113" i="68"/>
  <c r="X106" i="68" s="1"/>
  <c r="W113" i="68"/>
  <c r="W106" i="68" s="1"/>
  <c r="U113" i="68"/>
  <c r="U106" i="68" s="1"/>
  <c r="T113" i="68"/>
  <c r="T106" i="68" s="1"/>
  <c r="S113" i="68"/>
  <c r="S106" i="68" s="1"/>
  <c r="R113" i="68"/>
  <c r="R106" i="68" s="1"/>
  <c r="Q113" i="68"/>
  <c r="Q106" i="68" s="1"/>
  <c r="P113" i="68"/>
  <c r="P106" i="68" s="1"/>
  <c r="O113" i="68"/>
  <c r="O106" i="68" s="1"/>
  <c r="N113" i="68"/>
  <c r="N106" i="68" s="1"/>
  <c r="X100" i="68"/>
  <c r="W100" i="68"/>
  <c r="U100" i="68"/>
  <c r="T100" i="68"/>
  <c r="S100" i="68"/>
  <c r="R100" i="68"/>
  <c r="Q100" i="68"/>
  <c r="P100" i="68"/>
  <c r="O100" i="68"/>
  <c r="N100" i="68"/>
  <c r="X98" i="68"/>
  <c r="W98" i="68"/>
  <c r="U98" i="68"/>
  <c r="T98" i="68"/>
  <c r="S98" i="68"/>
  <c r="R98" i="68"/>
  <c r="Q98" i="68"/>
  <c r="P98" i="68"/>
  <c r="O98" i="68"/>
  <c r="N98" i="68"/>
  <c r="X86" i="68"/>
  <c r="W86" i="68"/>
  <c r="U86" i="68"/>
  <c r="T86" i="68"/>
  <c r="S86" i="68"/>
  <c r="R86" i="68"/>
  <c r="Q86" i="68"/>
  <c r="P86" i="68"/>
  <c r="O86" i="68"/>
  <c r="N86" i="68"/>
  <c r="X75" i="68"/>
  <c r="W75" i="68"/>
  <c r="U75" i="68"/>
  <c r="T75" i="68"/>
  <c r="S75" i="68"/>
  <c r="R75" i="68"/>
  <c r="Q75" i="68"/>
  <c r="P75" i="68"/>
  <c r="O75" i="68"/>
  <c r="N75" i="68"/>
  <c r="X64" i="68"/>
  <c r="W64" i="68"/>
  <c r="U64" i="68"/>
  <c r="T64" i="68"/>
  <c r="S64" i="68"/>
  <c r="R64" i="68"/>
  <c r="Q64" i="68"/>
  <c r="P64" i="68"/>
  <c r="O64" i="68"/>
  <c r="N64" i="68"/>
  <c r="X47" i="68"/>
  <c r="W47" i="68"/>
  <c r="U47" i="68"/>
  <c r="T47" i="68"/>
  <c r="S47" i="68"/>
  <c r="R47" i="68"/>
  <c r="Q47" i="68"/>
  <c r="P47" i="68"/>
  <c r="O47" i="68"/>
  <c r="N47" i="68"/>
  <c r="X36" i="68"/>
  <c r="W36" i="68"/>
  <c r="U36" i="68"/>
  <c r="T36" i="68"/>
  <c r="S36" i="68"/>
  <c r="R36" i="68"/>
  <c r="Q36" i="68"/>
  <c r="P36" i="68"/>
  <c r="O36" i="68"/>
  <c r="N36" i="68"/>
  <c r="X25" i="68"/>
  <c r="W25" i="68"/>
  <c r="U25" i="68"/>
  <c r="T25" i="68"/>
  <c r="S25" i="68"/>
  <c r="R25" i="68"/>
  <c r="Q25" i="68"/>
  <c r="P25" i="68"/>
  <c r="O25" i="68"/>
  <c r="N25" i="68"/>
  <c r="X6" i="68"/>
  <c r="W6" i="68"/>
  <c r="U6" i="68"/>
  <c r="T6" i="68"/>
  <c r="S6" i="68"/>
  <c r="R6" i="68"/>
  <c r="Q6" i="68"/>
  <c r="P6" i="68"/>
  <c r="O6" i="68"/>
  <c r="N6" i="68"/>
  <c r="Q59" i="80" l="1"/>
  <c r="V59" i="80"/>
  <c r="J229" i="80"/>
  <c r="J216" i="81"/>
  <c r="I5" i="80"/>
  <c r="W5" i="68"/>
  <c r="Q76" i="81"/>
  <c r="Q5" i="80"/>
  <c r="O5" i="81"/>
  <c r="W45" i="81"/>
  <c r="I164" i="81"/>
  <c r="L5" i="80"/>
  <c r="V5" i="80"/>
  <c r="H5" i="80"/>
  <c r="M5" i="80"/>
  <c r="J65" i="80"/>
  <c r="M59" i="80"/>
  <c r="G61" i="81"/>
  <c r="L198" i="82"/>
  <c r="U5" i="80"/>
  <c r="L49" i="81"/>
  <c r="J49" i="81"/>
  <c r="N40" i="81"/>
  <c r="N32" i="81" s="1"/>
  <c r="J135" i="83"/>
  <c r="J183" i="82"/>
  <c r="Q164" i="81"/>
  <c r="L74" i="80"/>
  <c r="G164" i="81"/>
  <c r="T164" i="81"/>
  <c r="J211" i="82"/>
  <c r="J250" i="82"/>
  <c r="J115" i="80"/>
  <c r="U224" i="80"/>
  <c r="U223" i="80" s="1"/>
  <c r="R5" i="81"/>
  <c r="X5" i="68"/>
  <c r="P197" i="68"/>
  <c r="N223" i="68"/>
  <c r="R223" i="68"/>
  <c r="W223" i="68"/>
  <c r="M5" i="81"/>
  <c r="U5" i="81"/>
  <c r="P5" i="82"/>
  <c r="Y5" i="82"/>
  <c r="O197" i="68"/>
  <c r="S197" i="68"/>
  <c r="X197" i="68"/>
  <c r="Q197" i="68"/>
  <c r="S223" i="68"/>
  <c r="K224" i="80"/>
  <c r="K223" i="80" s="1"/>
  <c r="O224" i="80"/>
  <c r="O223" i="80" s="1"/>
  <c r="S224" i="80"/>
  <c r="S223" i="80" s="1"/>
  <c r="G228" i="81"/>
  <c r="G227" i="81" s="1"/>
  <c r="L228" i="81"/>
  <c r="L227" i="81" s="1"/>
  <c r="P228" i="81"/>
  <c r="P227" i="81" s="1"/>
  <c r="T228" i="81"/>
  <c r="T227" i="81" s="1"/>
  <c r="Y228" i="81"/>
  <c r="Y227" i="81" s="1"/>
  <c r="G5" i="82"/>
  <c r="L5" i="82"/>
  <c r="Q5" i="82"/>
  <c r="U5" i="82"/>
  <c r="Z5" i="82"/>
  <c r="T97" i="82"/>
  <c r="Z198" i="82"/>
  <c r="W160" i="80"/>
  <c r="H5" i="81"/>
  <c r="Q5" i="81"/>
  <c r="Z5" i="81"/>
  <c r="T5" i="82"/>
  <c r="U5" i="68"/>
  <c r="O5" i="68"/>
  <c r="W59" i="80"/>
  <c r="J173" i="80"/>
  <c r="J229" i="81"/>
  <c r="M228" i="81"/>
  <c r="M227" i="81" s="1"/>
  <c r="Q228" i="81"/>
  <c r="Q227" i="81" s="1"/>
  <c r="U228" i="81"/>
  <c r="U227" i="81" s="1"/>
  <c r="Z228" i="81"/>
  <c r="Z227" i="81" s="1"/>
  <c r="O228" i="81"/>
  <c r="O227" i="81" s="1"/>
  <c r="J242" i="81"/>
  <c r="M5" i="82"/>
  <c r="X5" i="82"/>
  <c r="J27" i="82"/>
  <c r="J46" i="82"/>
  <c r="J69" i="82"/>
  <c r="N262" i="82"/>
  <c r="R262" i="82"/>
  <c r="R261" i="82" s="1"/>
  <c r="V262" i="82"/>
  <c r="V261" i="82" s="1"/>
  <c r="J267" i="82"/>
  <c r="N250" i="68"/>
  <c r="N249" i="68" s="1"/>
  <c r="J53" i="81"/>
  <c r="J120" i="82"/>
  <c r="J142" i="82"/>
  <c r="J156" i="82"/>
  <c r="J193" i="82"/>
  <c r="J200" i="82"/>
  <c r="J222" i="82"/>
  <c r="J236" i="82"/>
  <c r="U262" i="82"/>
  <c r="U261" i="82" s="1"/>
  <c r="J264" i="83"/>
  <c r="N187" i="68"/>
  <c r="R187" i="68"/>
  <c r="W187" i="68"/>
  <c r="I59" i="80"/>
  <c r="N59" i="80"/>
  <c r="R59" i="80"/>
  <c r="N160" i="80"/>
  <c r="R160" i="80"/>
  <c r="L224" i="80"/>
  <c r="L223" i="80" s="1"/>
  <c r="J159" i="81"/>
  <c r="K97" i="82"/>
  <c r="O97" i="82"/>
  <c r="X97" i="82"/>
  <c r="J107" i="82"/>
  <c r="O112" i="82"/>
  <c r="O198" i="82"/>
  <c r="T5" i="68"/>
  <c r="P61" i="68"/>
  <c r="T61" i="68"/>
  <c r="N97" i="68"/>
  <c r="R97" i="68"/>
  <c r="W97" i="68"/>
  <c r="Q223" i="68"/>
  <c r="U223" i="68"/>
  <c r="J33" i="81"/>
  <c r="N61" i="81"/>
  <c r="R61" i="81"/>
  <c r="V61" i="81"/>
  <c r="M76" i="81"/>
  <c r="U76" i="81"/>
  <c r="Z76" i="81"/>
  <c r="J84" i="81"/>
  <c r="J106" i="81"/>
  <c r="J120" i="81"/>
  <c r="J166" i="81"/>
  <c r="Z164" i="81"/>
  <c r="J188" i="81"/>
  <c r="J202" i="81"/>
  <c r="G112" i="82"/>
  <c r="L112" i="82"/>
  <c r="P112" i="82"/>
  <c r="T112" i="82"/>
  <c r="Y112" i="82"/>
  <c r="G198" i="82"/>
  <c r="P198" i="82"/>
  <c r="T198" i="82"/>
  <c r="Y198" i="82"/>
  <c r="L262" i="82"/>
  <c r="L261" i="82" s="1"/>
  <c r="P262" i="82"/>
  <c r="P261" i="82" s="1"/>
  <c r="T262" i="82"/>
  <c r="T261" i="82" s="1"/>
  <c r="Y262" i="82"/>
  <c r="Y261" i="82" s="1"/>
  <c r="J276" i="82"/>
  <c r="I79" i="83"/>
  <c r="J89" i="83"/>
  <c r="J113" i="83"/>
  <c r="J153" i="83"/>
  <c r="J218" i="83"/>
  <c r="L97" i="82"/>
  <c r="P97" i="82"/>
  <c r="Y97" i="82"/>
  <c r="R112" i="82"/>
  <c r="J113" i="82"/>
  <c r="J185" i="82"/>
  <c r="Q198" i="82"/>
  <c r="J233" i="82"/>
  <c r="X5" i="81"/>
  <c r="J67" i="81"/>
  <c r="O164" i="81"/>
  <c r="K228" i="81"/>
  <c r="K227" i="81" s="1"/>
  <c r="X228" i="81"/>
  <c r="X227" i="81" s="1"/>
  <c r="J24" i="80"/>
  <c r="K59" i="80"/>
  <c r="O59" i="80"/>
  <c r="G59" i="80"/>
  <c r="L59" i="80"/>
  <c r="U61" i="68"/>
  <c r="Q128" i="68"/>
  <c r="O250" i="68"/>
  <c r="O249" i="68" s="1"/>
  <c r="M7" i="39" s="1"/>
  <c r="X250" i="68"/>
  <c r="X249" i="68" s="1"/>
  <c r="R7" i="39" s="1"/>
  <c r="W250" i="68"/>
  <c r="W249" i="68" s="1"/>
  <c r="Q7" i="39" s="1"/>
  <c r="N244" i="83"/>
  <c r="W244" i="83"/>
  <c r="O244" i="83"/>
  <c r="O243" i="83" s="1"/>
  <c r="X244" i="83"/>
  <c r="X243" i="83" s="1"/>
  <c r="J249" i="83"/>
  <c r="X180" i="83"/>
  <c r="J204" i="83"/>
  <c r="M165" i="83"/>
  <c r="O165" i="83"/>
  <c r="Q165" i="83"/>
  <c r="S165" i="83"/>
  <c r="U165" i="83"/>
  <c r="X165" i="83"/>
  <c r="N165" i="83"/>
  <c r="P165" i="83"/>
  <c r="T165" i="83"/>
  <c r="W165" i="83"/>
  <c r="Y165" i="83"/>
  <c r="N79" i="83"/>
  <c r="P79" i="83"/>
  <c r="T79" i="83"/>
  <c r="W79" i="83"/>
  <c r="Y79" i="83"/>
  <c r="O79" i="83"/>
  <c r="S79" i="83"/>
  <c r="X79" i="83"/>
  <c r="K79" i="83"/>
  <c r="U197" i="68"/>
  <c r="M5" i="83"/>
  <c r="Q5" i="83"/>
  <c r="U5" i="83"/>
  <c r="J6" i="83"/>
  <c r="I5" i="83"/>
  <c r="J165" i="83"/>
  <c r="I94" i="83"/>
  <c r="Q94" i="83"/>
  <c r="U94" i="83"/>
  <c r="K180" i="83"/>
  <c r="Q10" i="39" s="1"/>
  <c r="O180" i="83"/>
  <c r="S180" i="83"/>
  <c r="G243" i="83"/>
  <c r="P5" i="83"/>
  <c r="T5" i="83"/>
  <c r="Y5" i="83"/>
  <c r="J33" i="83"/>
  <c r="M79" i="83"/>
  <c r="Q79" i="83"/>
  <c r="U79" i="83"/>
  <c r="O5" i="82"/>
  <c r="G97" i="82"/>
  <c r="N112" i="82"/>
  <c r="V112" i="82"/>
  <c r="K198" i="82"/>
  <c r="X198" i="82"/>
  <c r="N261" i="82"/>
  <c r="M262" i="82"/>
  <c r="M261" i="82" s="1"/>
  <c r="M198" i="82"/>
  <c r="U198" i="82"/>
  <c r="J23" i="82"/>
  <c r="J103" i="82"/>
  <c r="J116" i="82"/>
  <c r="K112" i="82"/>
  <c r="X112" i="82"/>
  <c r="J131" i="82"/>
  <c r="J153" i="82"/>
  <c r="J171" i="82"/>
  <c r="H198" i="82"/>
  <c r="I198" i="82"/>
  <c r="N198" i="82"/>
  <c r="R198" i="82"/>
  <c r="V198" i="82"/>
  <c r="H76" i="81"/>
  <c r="J77" i="81"/>
  <c r="I76" i="81"/>
  <c r="R76" i="81"/>
  <c r="J20" i="81"/>
  <c r="J50" i="81"/>
  <c r="J71" i="81"/>
  <c r="M61" i="81"/>
  <c r="Q61" i="81"/>
  <c r="U61" i="81"/>
  <c r="Z61" i="81"/>
  <c r="K76" i="81"/>
  <c r="O76" i="81"/>
  <c r="X76" i="81"/>
  <c r="J80" i="81"/>
  <c r="J95" i="81"/>
  <c r="J117" i="81"/>
  <c r="J151" i="81"/>
  <c r="X164" i="81"/>
  <c r="J177" i="81"/>
  <c r="J199" i="81"/>
  <c r="I228" i="81"/>
  <c r="I227" i="81" s="1"/>
  <c r="N228" i="81"/>
  <c r="N227" i="81" s="1"/>
  <c r="R228" i="81"/>
  <c r="R227" i="81" s="1"/>
  <c r="V228" i="81"/>
  <c r="J45" i="81"/>
  <c r="K5" i="81"/>
  <c r="N76" i="81"/>
  <c r="V76" i="81"/>
  <c r="N5" i="81"/>
  <c r="V5" i="81"/>
  <c r="J24" i="81"/>
  <c r="J37" i="81"/>
  <c r="G76" i="81"/>
  <c r="L76" i="81"/>
  <c r="P76" i="81"/>
  <c r="T76" i="81"/>
  <c r="Y76" i="81"/>
  <c r="J149" i="81"/>
  <c r="J233" i="81"/>
  <c r="J248" i="81"/>
  <c r="O32" i="80"/>
  <c r="G32" i="80"/>
  <c r="H59" i="80"/>
  <c r="N32" i="80"/>
  <c r="R32" i="80"/>
  <c r="J53" i="80"/>
  <c r="S59" i="80"/>
  <c r="J155" i="80"/>
  <c r="J195" i="80"/>
  <c r="K32" i="80"/>
  <c r="S32" i="80"/>
  <c r="W32" i="80"/>
  <c r="U74" i="80"/>
  <c r="I224" i="80"/>
  <c r="N224" i="80"/>
  <c r="N223" i="80" s="1"/>
  <c r="R224" i="80"/>
  <c r="R223" i="80" s="1"/>
  <c r="W224" i="80"/>
  <c r="W223" i="80" s="1"/>
  <c r="J238" i="80"/>
  <c r="J244" i="80"/>
  <c r="S250" i="68"/>
  <c r="S249" i="68" s="1"/>
  <c r="O7" i="39" s="1"/>
  <c r="S5" i="68"/>
  <c r="O187" i="68"/>
  <c r="X187" i="68"/>
  <c r="P250" i="68"/>
  <c r="P249" i="68" s="1"/>
  <c r="T250" i="68"/>
  <c r="T249" i="68" s="1"/>
  <c r="N5" i="68"/>
  <c r="Q61" i="68"/>
  <c r="O97" i="68"/>
  <c r="S97" i="68"/>
  <c r="X97" i="68"/>
  <c r="N197" i="68"/>
  <c r="R197" i="68"/>
  <c r="W197" i="68"/>
  <c r="T197" i="68"/>
  <c r="O223" i="68"/>
  <c r="R250" i="68"/>
  <c r="R249" i="68" s="1"/>
  <c r="J82" i="82"/>
  <c r="I38" i="82"/>
  <c r="J85" i="82"/>
  <c r="J39" i="82"/>
  <c r="R5" i="68"/>
  <c r="Q5" i="68"/>
  <c r="P5" i="68"/>
  <c r="H5" i="82"/>
  <c r="J6" i="82"/>
  <c r="R5" i="82"/>
  <c r="K5" i="82"/>
  <c r="K74" i="80"/>
  <c r="O74" i="80"/>
  <c r="S74" i="80"/>
  <c r="G5" i="81"/>
  <c r="L5" i="81"/>
  <c r="P5" i="81"/>
  <c r="T5" i="81"/>
  <c r="Y5" i="81"/>
  <c r="M94" i="83"/>
  <c r="N128" i="68"/>
  <c r="N61" i="68"/>
  <c r="P187" i="68"/>
  <c r="Q32" i="80"/>
  <c r="G224" i="80"/>
  <c r="G223" i="80" s="1"/>
  <c r="K61" i="81"/>
  <c r="O61" i="81"/>
  <c r="X61" i="81"/>
  <c r="K164" i="81"/>
  <c r="H228" i="81"/>
  <c r="J263" i="82"/>
  <c r="I262" i="82"/>
  <c r="I261" i="82" s="1"/>
  <c r="R61" i="68"/>
  <c r="W61" i="68"/>
  <c r="T187" i="68"/>
  <c r="X223" i="68"/>
  <c r="Q250" i="68"/>
  <c r="Q249" i="68" s="1"/>
  <c r="U250" i="68"/>
  <c r="U249" i="68" s="1"/>
  <c r="M32" i="80"/>
  <c r="V32" i="80"/>
  <c r="L160" i="80"/>
  <c r="U160" i="80"/>
  <c r="O61" i="68"/>
  <c r="S61" i="68"/>
  <c r="X61" i="68"/>
  <c r="P128" i="68"/>
  <c r="Q187" i="68"/>
  <c r="U187" i="68"/>
  <c r="P223" i="68"/>
  <c r="T223" i="68"/>
  <c r="H74" i="80"/>
  <c r="J93" i="80"/>
  <c r="J133" i="80"/>
  <c r="J147" i="80"/>
  <c r="H224" i="80"/>
  <c r="H223" i="80" s="1"/>
  <c r="J225" i="80"/>
  <c r="M224" i="80"/>
  <c r="M223" i="80" s="1"/>
  <c r="Q224" i="80"/>
  <c r="Q223" i="80" s="1"/>
  <c r="V224" i="80"/>
  <c r="V223" i="80" s="1"/>
  <c r="I5" i="81"/>
  <c r="J5" i="81" s="1"/>
  <c r="M32" i="81"/>
  <c r="Q32" i="81"/>
  <c r="U32" i="81"/>
  <c r="Z32" i="81"/>
  <c r="L164" i="81"/>
  <c r="P164" i="81"/>
  <c r="Y164" i="81"/>
  <c r="V227" i="81"/>
  <c r="R38" i="82"/>
  <c r="H97" i="82"/>
  <c r="H262" i="82"/>
  <c r="Q262" i="82"/>
  <c r="Q261" i="82" s="1"/>
  <c r="Z262" i="82"/>
  <c r="Z261" i="82" s="1"/>
  <c r="J43" i="83"/>
  <c r="K94" i="83"/>
  <c r="O94" i="83"/>
  <c r="S94" i="83"/>
  <c r="X94" i="83"/>
  <c r="J102" i="83"/>
  <c r="J138" i="83"/>
  <c r="J175" i="83"/>
  <c r="G180" i="83"/>
  <c r="L180" i="83"/>
  <c r="R10" i="39" s="1"/>
  <c r="P180" i="83"/>
  <c r="T180" i="83"/>
  <c r="Y180" i="83"/>
  <c r="J215" i="83"/>
  <c r="K244" i="83"/>
  <c r="K243" i="83" s="1"/>
  <c r="Q11" i="39" s="1"/>
  <c r="S244" i="83"/>
  <c r="J258" i="83"/>
  <c r="G94" i="83"/>
  <c r="L94" i="83"/>
  <c r="P94" i="83"/>
  <c r="T94" i="83"/>
  <c r="Y94" i="83"/>
  <c r="M164" i="81"/>
  <c r="U164" i="81"/>
  <c r="H164" i="81"/>
  <c r="I5" i="82"/>
  <c r="N5" i="82"/>
  <c r="V5" i="82"/>
  <c r="Q38" i="82"/>
  <c r="J282" i="82"/>
  <c r="K5" i="83"/>
  <c r="O5" i="83"/>
  <c r="S5" i="83"/>
  <c r="X5" i="83"/>
  <c r="J24" i="83"/>
  <c r="L32" i="83"/>
  <c r="J66" i="83"/>
  <c r="J95" i="83"/>
  <c r="J124" i="83"/>
  <c r="I180" i="83"/>
  <c r="N180" i="83"/>
  <c r="W180" i="83"/>
  <c r="J193" i="83"/>
  <c r="J232" i="83"/>
  <c r="J245" i="83"/>
  <c r="M244" i="83"/>
  <c r="Q244" i="83"/>
  <c r="U244" i="83"/>
  <c r="U128" i="68"/>
  <c r="O128" i="68"/>
  <c r="S128" i="68"/>
  <c r="T128" i="68"/>
  <c r="G5" i="83"/>
  <c r="L5" i="83"/>
  <c r="N5" i="83"/>
  <c r="W5" i="83"/>
  <c r="J69" i="83"/>
  <c r="K32" i="83"/>
  <c r="O32" i="83"/>
  <c r="S32" i="83"/>
  <c r="X32" i="83"/>
  <c r="H5" i="83"/>
  <c r="J98" i="83"/>
  <c r="J167" i="83"/>
  <c r="J182" i="83"/>
  <c r="J20" i="83"/>
  <c r="J85" i="83"/>
  <c r="I50" i="83"/>
  <c r="I32" i="83" s="1"/>
  <c r="P32" i="83"/>
  <c r="T32" i="83"/>
  <c r="Y32" i="83"/>
  <c r="M32" i="83"/>
  <c r="Q32" i="83"/>
  <c r="U32" i="83"/>
  <c r="N32" i="83"/>
  <c r="W32" i="83"/>
  <c r="G32" i="83"/>
  <c r="N94" i="83"/>
  <c r="W94" i="83"/>
  <c r="M180" i="83"/>
  <c r="Q180" i="83"/>
  <c r="U180" i="83"/>
  <c r="I243" i="83"/>
  <c r="L244" i="83"/>
  <c r="L243" i="83" s="1"/>
  <c r="R11" i="39" s="1"/>
  <c r="P244" i="83"/>
  <c r="T244" i="83"/>
  <c r="Y244" i="83"/>
  <c r="M38" i="82"/>
  <c r="O38" i="82"/>
  <c r="X38" i="82"/>
  <c r="Z38" i="82"/>
  <c r="U38" i="82"/>
  <c r="N38" i="82"/>
  <c r="V38" i="82"/>
  <c r="K38" i="82"/>
  <c r="L38" i="82"/>
  <c r="P38" i="82"/>
  <c r="T38" i="82"/>
  <c r="Y38" i="82"/>
  <c r="G38" i="82"/>
  <c r="N97" i="82"/>
  <c r="R97" i="82"/>
  <c r="V97" i="82"/>
  <c r="I97" i="82"/>
  <c r="M97" i="82"/>
  <c r="Q97" i="82"/>
  <c r="U97" i="82"/>
  <c r="Z97" i="82"/>
  <c r="I112" i="82"/>
  <c r="M112" i="82"/>
  <c r="Q112" i="82"/>
  <c r="U112" i="82"/>
  <c r="Z112" i="82"/>
  <c r="K262" i="82"/>
  <c r="K261" i="82" s="1"/>
  <c r="O262" i="82"/>
  <c r="O261" i="82" s="1"/>
  <c r="X262" i="82"/>
  <c r="X261" i="82" s="1"/>
  <c r="G262" i="82"/>
  <c r="G261" i="82" s="1"/>
  <c r="I32" i="81"/>
  <c r="R32" i="81"/>
  <c r="V32" i="81"/>
  <c r="G32" i="81"/>
  <c r="K32" i="81"/>
  <c r="O32" i="81"/>
  <c r="X32" i="81"/>
  <c r="I61" i="81"/>
  <c r="L61" i="81"/>
  <c r="P61" i="81"/>
  <c r="T61" i="81"/>
  <c r="Y61" i="81"/>
  <c r="N164" i="81"/>
  <c r="R164" i="81"/>
  <c r="V164" i="81"/>
  <c r="J184" i="80"/>
  <c r="J212" i="80"/>
  <c r="G74" i="80"/>
  <c r="J78" i="80"/>
  <c r="J82" i="80"/>
  <c r="J104" i="80"/>
  <c r="J20" i="80"/>
  <c r="N5" i="80"/>
  <c r="R5" i="80"/>
  <c r="W5" i="80"/>
  <c r="J37" i="80"/>
  <c r="J40" i="80"/>
  <c r="J50" i="80"/>
  <c r="M74" i="80"/>
  <c r="Q74" i="80"/>
  <c r="V74" i="80"/>
  <c r="M160" i="80"/>
  <c r="Q160" i="80"/>
  <c r="V160" i="80"/>
  <c r="G160" i="80"/>
  <c r="J198" i="80"/>
  <c r="G5" i="80"/>
  <c r="K5" i="80"/>
  <c r="O5" i="80"/>
  <c r="S5" i="80"/>
  <c r="L32" i="80"/>
  <c r="U32" i="80"/>
  <c r="J69" i="80"/>
  <c r="J75" i="80"/>
  <c r="I74" i="80"/>
  <c r="N74" i="80"/>
  <c r="R74" i="80"/>
  <c r="W74" i="80"/>
  <c r="J118" i="80"/>
  <c r="H145" i="80"/>
  <c r="J145" i="80" s="1"/>
  <c r="J162" i="80"/>
  <c r="I160" i="80"/>
  <c r="K160" i="80"/>
  <c r="O160" i="80"/>
  <c r="S160" i="80"/>
  <c r="R128" i="68"/>
  <c r="W128" i="68"/>
  <c r="Q97" i="68"/>
  <c r="U97" i="68"/>
  <c r="P97" i="68"/>
  <c r="T97" i="68"/>
  <c r="H79" i="83"/>
  <c r="H180" i="83"/>
  <c r="H244" i="83"/>
  <c r="J244" i="83" s="1"/>
  <c r="H50" i="83"/>
  <c r="H94" i="83"/>
  <c r="J94" i="83" s="1"/>
  <c r="H49" i="82"/>
  <c r="J49" i="82" s="1"/>
  <c r="H112" i="82"/>
  <c r="J112" i="82" s="1"/>
  <c r="P32" i="81"/>
  <c r="T32" i="81"/>
  <c r="Y32" i="81"/>
  <c r="J6" i="81"/>
  <c r="H61" i="81"/>
  <c r="I223" i="80"/>
  <c r="I32" i="80"/>
  <c r="J5" i="80"/>
  <c r="J33" i="80"/>
  <c r="J6" i="80"/>
  <c r="H32" i="80"/>
  <c r="H160" i="80"/>
  <c r="J45" i="80"/>
  <c r="J59" i="80" l="1"/>
  <c r="J79" i="83"/>
  <c r="O5" i="39"/>
  <c r="G250" i="81"/>
  <c r="J164" i="81"/>
  <c r="R5" i="39"/>
  <c r="J223" i="80"/>
  <c r="K11" i="39" s="1"/>
  <c r="J74" i="80"/>
  <c r="H44" i="81"/>
  <c r="H44" i="66" s="1"/>
  <c r="W40" i="81"/>
  <c r="W32" i="81" s="1"/>
  <c r="W250" i="81" s="1"/>
  <c r="R9" i="39"/>
  <c r="R12" i="39" s="1"/>
  <c r="N4" i="39"/>
  <c r="N5" i="39"/>
  <c r="P4" i="39"/>
  <c r="M4" i="39"/>
  <c r="P7" i="39"/>
  <c r="O4" i="39"/>
  <c r="M10" i="39"/>
  <c r="M5" i="39"/>
  <c r="N7" i="39"/>
  <c r="P5" i="39"/>
  <c r="U250" i="81"/>
  <c r="L284" i="82"/>
  <c r="Q9" i="39"/>
  <c r="Q4" i="39"/>
  <c r="T284" i="82"/>
  <c r="Y284" i="82"/>
  <c r="J61" i="81"/>
  <c r="L246" i="80"/>
  <c r="Q250" i="81"/>
  <c r="O250" i="81"/>
  <c r="J198" i="82"/>
  <c r="N10" i="39" s="1"/>
  <c r="Z250" i="81"/>
  <c r="K250" i="81"/>
  <c r="P284" i="82"/>
  <c r="Q5" i="39"/>
  <c r="X181" i="68"/>
  <c r="X180" i="68" s="1"/>
  <c r="X128" i="68" s="1"/>
  <c r="R4" i="39" s="1"/>
  <c r="J76" i="81"/>
  <c r="M250" i="81"/>
  <c r="V250" i="81"/>
  <c r="U246" i="80"/>
  <c r="V246" i="80"/>
  <c r="J224" i="80"/>
  <c r="T243" i="83"/>
  <c r="Q243" i="83"/>
  <c r="Q266" i="83" s="1"/>
  <c r="S243" i="83"/>
  <c r="S266" i="83" s="1"/>
  <c r="W243" i="83"/>
  <c r="W266" i="83" s="1"/>
  <c r="N243" i="83"/>
  <c r="N266" i="83" s="1"/>
  <c r="Y243" i="83"/>
  <c r="Y266" i="83" s="1"/>
  <c r="P243" i="83"/>
  <c r="P266" i="83" s="1"/>
  <c r="U243" i="83"/>
  <c r="U266" i="83" s="1"/>
  <c r="M243" i="83"/>
  <c r="X266" i="83"/>
  <c r="J50" i="83"/>
  <c r="J5" i="83"/>
  <c r="K266" i="83"/>
  <c r="L266" i="83"/>
  <c r="I284" i="82"/>
  <c r="J262" i="82"/>
  <c r="X284" i="82"/>
  <c r="J97" i="82"/>
  <c r="J5" i="82"/>
  <c r="X250" i="81"/>
  <c r="I250" i="81"/>
  <c r="N250" i="81"/>
  <c r="H227" i="81"/>
  <c r="J227" i="81" s="1"/>
  <c r="M11" i="39" s="1"/>
  <c r="J228" i="81"/>
  <c r="T250" i="81"/>
  <c r="R250" i="81"/>
  <c r="S246" i="80"/>
  <c r="J32" i="80"/>
  <c r="K9" i="39" s="1"/>
  <c r="K246" i="80"/>
  <c r="O276" i="68"/>
  <c r="R276" i="68"/>
  <c r="N276" i="68"/>
  <c r="Q276" i="68"/>
  <c r="V284" i="82"/>
  <c r="R284" i="82"/>
  <c r="Z284" i="82"/>
  <c r="U284" i="82"/>
  <c r="N284" i="82"/>
  <c r="U276" i="68"/>
  <c r="G246" i="80"/>
  <c r="H261" i="82"/>
  <c r="T266" i="83"/>
  <c r="O284" i="82"/>
  <c r="M246" i="80"/>
  <c r="Q284" i="82"/>
  <c r="I246" i="80"/>
  <c r="M284" i="82"/>
  <c r="G284" i="82"/>
  <c r="G266" i="83"/>
  <c r="O266" i="83"/>
  <c r="S276" i="68"/>
  <c r="T276" i="68"/>
  <c r="J180" i="83"/>
  <c r="I266" i="83"/>
  <c r="M266" i="83"/>
  <c r="H32" i="83"/>
  <c r="J32" i="83" s="1"/>
  <c r="K284" i="82"/>
  <c r="P250" i="81"/>
  <c r="Y250" i="81"/>
  <c r="J160" i="80"/>
  <c r="K10" i="39" s="1"/>
  <c r="Q246" i="80"/>
  <c r="O246" i="80"/>
  <c r="W246" i="80"/>
  <c r="N246" i="80"/>
  <c r="R246" i="80"/>
  <c r="W276" i="68"/>
  <c r="P276" i="68"/>
  <c r="H243" i="83"/>
  <c r="H38" i="82"/>
  <c r="J38" i="82" s="1"/>
  <c r="H246" i="80"/>
  <c r="J44" i="81" l="1"/>
  <c r="L44" i="81" s="1"/>
  <c r="L40" i="81" s="1"/>
  <c r="L32" i="81" s="1"/>
  <c r="L250" i="81" s="1"/>
  <c r="H40" i="81"/>
  <c r="N9" i="39"/>
  <c r="R8" i="39"/>
  <c r="R13" i="39" s="1"/>
  <c r="X276" i="68"/>
  <c r="F13" i="78"/>
  <c r="J261" i="82"/>
  <c r="N11" i="39" s="1"/>
  <c r="F9" i="78"/>
  <c r="J246" i="80"/>
  <c r="J243" i="83"/>
  <c r="H266" i="83"/>
  <c r="J266" i="83" s="1"/>
  <c r="H284" i="82"/>
  <c r="J284" i="82" s="1"/>
  <c r="J40" i="81" l="1"/>
  <c r="H32" i="81"/>
  <c r="F14" i="78"/>
  <c r="G9" i="78"/>
  <c r="L257" i="77"/>
  <c r="L251" i="77"/>
  <c r="L238" i="77"/>
  <c r="L234" i="77"/>
  <c r="L221" i="77"/>
  <c r="L207" i="77"/>
  <c r="L204" i="77"/>
  <c r="L193" i="77"/>
  <c r="L182" i="77"/>
  <c r="L171" i="77"/>
  <c r="L164" i="77"/>
  <c r="L156" i="77"/>
  <c r="L154" i="77" s="1"/>
  <c r="L134" i="77"/>
  <c r="L119" i="77"/>
  <c r="L116" i="77"/>
  <c r="L104" i="77"/>
  <c r="L93" i="77"/>
  <c r="L82" i="77"/>
  <c r="L78" i="77"/>
  <c r="L75" i="77"/>
  <c r="L69" i="77"/>
  <c r="L65" i="77"/>
  <c r="L53" i="77"/>
  <c r="L50" i="77"/>
  <c r="L45" i="77"/>
  <c r="L40" i="77" s="1"/>
  <c r="L37" i="77"/>
  <c r="L33" i="77"/>
  <c r="L24" i="77"/>
  <c r="L20" i="77"/>
  <c r="L6" i="77"/>
  <c r="AC257" i="77"/>
  <c r="AB257" i="77"/>
  <c r="AA257" i="77"/>
  <c r="Y257" i="77"/>
  <c r="X257" i="77"/>
  <c r="W257" i="77"/>
  <c r="U257" i="77"/>
  <c r="T257" i="77"/>
  <c r="S257" i="77"/>
  <c r="R257" i="77"/>
  <c r="Q257" i="77"/>
  <c r="P257" i="77"/>
  <c r="N257" i="77"/>
  <c r="K257" i="77"/>
  <c r="I257" i="77"/>
  <c r="H257" i="77"/>
  <c r="G257" i="77"/>
  <c r="AC251" i="77"/>
  <c r="AB251" i="77"/>
  <c r="AA251" i="77"/>
  <c r="Y251" i="77"/>
  <c r="X251" i="77"/>
  <c r="W251" i="77"/>
  <c r="U251" i="77"/>
  <c r="T251" i="77"/>
  <c r="S251" i="77"/>
  <c r="R251" i="77"/>
  <c r="Q251" i="77"/>
  <c r="P251" i="77"/>
  <c r="N251" i="77"/>
  <c r="K251" i="77"/>
  <c r="I251" i="77"/>
  <c r="H251" i="77"/>
  <c r="G251" i="77"/>
  <c r="AC238" i="77"/>
  <c r="AB238" i="77"/>
  <c r="AA238" i="77"/>
  <c r="Y238" i="77"/>
  <c r="X238" i="77"/>
  <c r="W238" i="77"/>
  <c r="U238" i="77"/>
  <c r="T238" i="77"/>
  <c r="S238" i="77"/>
  <c r="R238" i="77"/>
  <c r="Q238" i="77"/>
  <c r="P238" i="77"/>
  <c r="N238" i="77"/>
  <c r="K238" i="77"/>
  <c r="I238" i="77"/>
  <c r="H238" i="77"/>
  <c r="G238" i="77"/>
  <c r="AC234" i="77"/>
  <c r="AB234" i="77"/>
  <c r="AA234" i="77"/>
  <c r="Y234" i="77"/>
  <c r="X234" i="77"/>
  <c r="W234" i="77"/>
  <c r="U234" i="77"/>
  <c r="T234" i="77"/>
  <c r="S234" i="77"/>
  <c r="R234" i="77"/>
  <c r="Q234" i="77"/>
  <c r="P234" i="77"/>
  <c r="N234" i="77"/>
  <c r="K234" i="77"/>
  <c r="I234" i="77"/>
  <c r="H234" i="77"/>
  <c r="G234" i="77"/>
  <c r="AC221" i="77"/>
  <c r="AB221" i="77"/>
  <c r="AA221" i="77"/>
  <c r="Y221" i="77"/>
  <c r="X221" i="77"/>
  <c r="W221" i="77"/>
  <c r="U221" i="77"/>
  <c r="T221" i="77"/>
  <c r="S221" i="77"/>
  <c r="R221" i="77"/>
  <c r="Q221" i="77"/>
  <c r="P221" i="77"/>
  <c r="N221" i="77"/>
  <c r="K221" i="77"/>
  <c r="I221" i="77"/>
  <c r="H221" i="77"/>
  <c r="G221" i="77"/>
  <c r="AC207" i="77"/>
  <c r="AB207" i="77"/>
  <c r="AA207" i="77"/>
  <c r="Y207" i="77"/>
  <c r="X207" i="77"/>
  <c r="W207" i="77"/>
  <c r="U207" i="77"/>
  <c r="T207" i="77"/>
  <c r="S207" i="77"/>
  <c r="R207" i="77"/>
  <c r="Q207" i="77"/>
  <c r="P207" i="77"/>
  <c r="N207" i="77"/>
  <c r="K207" i="77"/>
  <c r="I207" i="77"/>
  <c r="H207" i="77"/>
  <c r="G207" i="77"/>
  <c r="AC204" i="77"/>
  <c r="AB204" i="77"/>
  <c r="AA204" i="77"/>
  <c r="Y204" i="77"/>
  <c r="X204" i="77"/>
  <c r="W204" i="77"/>
  <c r="U204" i="77"/>
  <c r="T204" i="77"/>
  <c r="S204" i="77"/>
  <c r="R204" i="77"/>
  <c r="Q204" i="77"/>
  <c r="P204" i="77"/>
  <c r="N204" i="77"/>
  <c r="K204" i="77"/>
  <c r="I204" i="77"/>
  <c r="H204" i="77"/>
  <c r="G204" i="77"/>
  <c r="AC193" i="77"/>
  <c r="AB193" i="77"/>
  <c r="AA193" i="77"/>
  <c r="Y193" i="77"/>
  <c r="X193" i="77"/>
  <c r="W193" i="77"/>
  <c r="U193" i="77"/>
  <c r="T193" i="77"/>
  <c r="S193" i="77"/>
  <c r="R193" i="77"/>
  <c r="Q193" i="77"/>
  <c r="P193" i="77"/>
  <c r="N193" i="77"/>
  <c r="K193" i="77"/>
  <c r="I193" i="77"/>
  <c r="H193" i="77"/>
  <c r="G193" i="77"/>
  <c r="AC182" i="77"/>
  <c r="AB182" i="77"/>
  <c r="AA182" i="77"/>
  <c r="Y182" i="77"/>
  <c r="X182" i="77"/>
  <c r="W182" i="77"/>
  <c r="U182" i="77"/>
  <c r="T182" i="77"/>
  <c r="S182" i="77"/>
  <c r="R182" i="77"/>
  <c r="Q182" i="77"/>
  <c r="P182" i="77"/>
  <c r="N182" i="77"/>
  <c r="K182" i="77"/>
  <c r="I182" i="77"/>
  <c r="H182" i="77"/>
  <c r="G182" i="77"/>
  <c r="AC171" i="77"/>
  <c r="AB171" i="77"/>
  <c r="AA171" i="77"/>
  <c r="Y171" i="77"/>
  <c r="X171" i="77"/>
  <c r="W171" i="77"/>
  <c r="U171" i="77"/>
  <c r="T171" i="77"/>
  <c r="S171" i="77"/>
  <c r="R171" i="77"/>
  <c r="Q171" i="77"/>
  <c r="P171" i="77"/>
  <c r="N171" i="77"/>
  <c r="K171" i="77"/>
  <c r="I171" i="77"/>
  <c r="H171" i="77"/>
  <c r="G171" i="77"/>
  <c r="AC164" i="77"/>
  <c r="AB164" i="77"/>
  <c r="AA164" i="77"/>
  <c r="Y164" i="77"/>
  <c r="X164" i="77"/>
  <c r="W164" i="77"/>
  <c r="U164" i="77"/>
  <c r="T164" i="77"/>
  <c r="S164" i="77"/>
  <c r="R164" i="77"/>
  <c r="Q164" i="77"/>
  <c r="P164" i="77"/>
  <c r="N164" i="77"/>
  <c r="K164" i="77"/>
  <c r="I164" i="77"/>
  <c r="H164" i="77"/>
  <c r="G164" i="77"/>
  <c r="AC156" i="77"/>
  <c r="AB156" i="77"/>
  <c r="AA156" i="77"/>
  <c r="Y156" i="77"/>
  <c r="Y154" i="77" s="1"/>
  <c r="X156" i="77"/>
  <c r="X154" i="77" s="1"/>
  <c r="W156" i="77"/>
  <c r="U156" i="77"/>
  <c r="U154" i="77" s="1"/>
  <c r="T156" i="77"/>
  <c r="S156" i="77"/>
  <c r="R156" i="77"/>
  <c r="Q156" i="77"/>
  <c r="Q154" i="77" s="1"/>
  <c r="P156" i="77"/>
  <c r="P154" i="77" s="1"/>
  <c r="N156" i="77"/>
  <c r="N154" i="77" s="1"/>
  <c r="K156" i="77"/>
  <c r="K154" i="77" s="1"/>
  <c r="I156" i="77"/>
  <c r="H156" i="77"/>
  <c r="G156" i="77"/>
  <c r="AC134" i="77"/>
  <c r="AB134" i="77"/>
  <c r="AA134" i="77"/>
  <c r="Y134" i="77"/>
  <c r="X134" i="77"/>
  <c r="W134" i="77"/>
  <c r="U134" i="77"/>
  <c r="T134" i="77"/>
  <c r="S134" i="77"/>
  <c r="R134" i="77"/>
  <c r="Q134" i="77"/>
  <c r="P134" i="77"/>
  <c r="N134" i="77"/>
  <c r="K134" i="77"/>
  <c r="I134" i="77"/>
  <c r="H134" i="77"/>
  <c r="G134" i="77"/>
  <c r="AC119" i="77"/>
  <c r="AB119" i="77"/>
  <c r="AA119" i="77"/>
  <c r="Y119" i="77"/>
  <c r="X119" i="77"/>
  <c r="W119" i="77"/>
  <c r="U119" i="77"/>
  <c r="T119" i="77"/>
  <c r="S119" i="77"/>
  <c r="R119" i="77"/>
  <c r="Q119" i="77"/>
  <c r="P119" i="77"/>
  <c r="N119" i="77"/>
  <c r="K119" i="77"/>
  <c r="I119" i="77"/>
  <c r="H119" i="77"/>
  <c r="G119" i="77"/>
  <c r="AC116" i="77"/>
  <c r="AB116" i="77"/>
  <c r="AA116" i="77"/>
  <c r="Y116" i="77"/>
  <c r="X116" i="77"/>
  <c r="W116" i="77"/>
  <c r="U116" i="77"/>
  <c r="T116" i="77"/>
  <c r="S116" i="77"/>
  <c r="R116" i="77"/>
  <c r="Q116" i="77"/>
  <c r="P116" i="77"/>
  <c r="N116" i="77"/>
  <c r="K116" i="77"/>
  <c r="I116" i="77"/>
  <c r="H116" i="77"/>
  <c r="G116" i="77"/>
  <c r="AC104" i="77"/>
  <c r="AB104" i="77"/>
  <c r="AA104" i="77"/>
  <c r="Y104" i="77"/>
  <c r="X104" i="77"/>
  <c r="W104" i="77"/>
  <c r="U104" i="77"/>
  <c r="T104" i="77"/>
  <c r="S104" i="77"/>
  <c r="R104" i="77"/>
  <c r="Q104" i="77"/>
  <c r="P104" i="77"/>
  <c r="N104" i="77"/>
  <c r="K104" i="77"/>
  <c r="I104" i="77"/>
  <c r="H104" i="77"/>
  <c r="G104" i="77"/>
  <c r="AC93" i="77"/>
  <c r="AB93" i="77"/>
  <c r="AA93" i="77"/>
  <c r="Y93" i="77"/>
  <c r="X93" i="77"/>
  <c r="W93" i="77"/>
  <c r="U93" i="77"/>
  <c r="T93" i="77"/>
  <c r="S93" i="77"/>
  <c r="R93" i="77"/>
  <c r="Q93" i="77"/>
  <c r="P93" i="77"/>
  <c r="N93" i="77"/>
  <c r="K93" i="77"/>
  <c r="I93" i="77"/>
  <c r="H93" i="77"/>
  <c r="G93" i="77"/>
  <c r="AC82" i="77"/>
  <c r="AB82" i="77"/>
  <c r="AA82" i="77"/>
  <c r="Y82" i="77"/>
  <c r="X82" i="77"/>
  <c r="W82" i="77"/>
  <c r="U82" i="77"/>
  <c r="T82" i="77"/>
  <c r="S82" i="77"/>
  <c r="R82" i="77"/>
  <c r="Q82" i="77"/>
  <c r="P82" i="77"/>
  <c r="N82" i="77"/>
  <c r="K82" i="77"/>
  <c r="I82" i="77"/>
  <c r="H82" i="77"/>
  <c r="G82" i="77"/>
  <c r="AC78" i="77"/>
  <c r="AB78" i="77"/>
  <c r="AA78" i="77"/>
  <c r="Y78" i="77"/>
  <c r="X78" i="77"/>
  <c r="W78" i="77"/>
  <c r="U78" i="77"/>
  <c r="T78" i="77"/>
  <c r="S78" i="77"/>
  <c r="R78" i="77"/>
  <c r="Q78" i="77"/>
  <c r="P78" i="77"/>
  <c r="N78" i="77"/>
  <c r="K78" i="77"/>
  <c r="I78" i="77"/>
  <c r="H78" i="77"/>
  <c r="G78" i="77"/>
  <c r="AC75" i="77"/>
  <c r="AB75" i="77"/>
  <c r="AA75" i="77"/>
  <c r="Y75" i="77"/>
  <c r="X75" i="77"/>
  <c r="W75" i="77"/>
  <c r="U75" i="77"/>
  <c r="T75" i="77"/>
  <c r="S75" i="77"/>
  <c r="R75" i="77"/>
  <c r="Q75" i="77"/>
  <c r="P75" i="77"/>
  <c r="N75" i="77"/>
  <c r="K75" i="77"/>
  <c r="I75" i="77"/>
  <c r="H75" i="77"/>
  <c r="G75" i="77"/>
  <c r="AC69" i="77"/>
  <c r="AB69" i="77"/>
  <c r="AA69" i="77"/>
  <c r="Y69" i="77"/>
  <c r="X69" i="77"/>
  <c r="W69" i="77"/>
  <c r="U69" i="77"/>
  <c r="T69" i="77"/>
  <c r="S69" i="77"/>
  <c r="R69" i="77"/>
  <c r="Q69" i="77"/>
  <c r="P69" i="77"/>
  <c r="N69" i="77"/>
  <c r="K69" i="77"/>
  <c r="I69" i="77"/>
  <c r="J69" i="77" s="1"/>
  <c r="G69" i="77"/>
  <c r="AC65" i="77"/>
  <c r="AB65" i="77"/>
  <c r="AA65" i="77"/>
  <c r="Y65" i="77"/>
  <c r="X65" i="77"/>
  <c r="W65" i="77"/>
  <c r="U65" i="77"/>
  <c r="T65" i="77"/>
  <c r="S65" i="77"/>
  <c r="R65" i="77"/>
  <c r="Q65" i="77"/>
  <c r="P65" i="77"/>
  <c r="N65" i="77"/>
  <c r="K65" i="77"/>
  <c r="I65" i="77"/>
  <c r="H65" i="77"/>
  <c r="G65" i="77"/>
  <c r="AC53" i="77"/>
  <c r="AB53" i="77"/>
  <c r="AA53" i="77"/>
  <c r="Y53" i="77"/>
  <c r="X53" i="77"/>
  <c r="W53" i="77"/>
  <c r="U53" i="77"/>
  <c r="T53" i="77"/>
  <c r="S53" i="77"/>
  <c r="R53" i="77"/>
  <c r="Q53" i="77"/>
  <c r="P53" i="77"/>
  <c r="N53" i="77"/>
  <c r="K53" i="77"/>
  <c r="I53" i="77"/>
  <c r="H53" i="77"/>
  <c r="G53" i="77"/>
  <c r="AC50" i="77"/>
  <c r="AB50" i="77"/>
  <c r="AA50" i="77"/>
  <c r="Y50" i="77"/>
  <c r="X50" i="77"/>
  <c r="W50" i="77"/>
  <c r="U50" i="77"/>
  <c r="T50" i="77"/>
  <c r="S50" i="77"/>
  <c r="R50" i="77"/>
  <c r="Q50" i="77"/>
  <c r="P50" i="77"/>
  <c r="N50" i="77"/>
  <c r="K50" i="77"/>
  <c r="I50" i="77"/>
  <c r="H50" i="77"/>
  <c r="G50" i="77"/>
  <c r="AC45" i="77"/>
  <c r="AB45" i="77"/>
  <c r="AA45" i="77"/>
  <c r="Y45" i="77"/>
  <c r="Y40" i="77" s="1"/>
  <c r="X45" i="77"/>
  <c r="X40" i="77" s="1"/>
  <c r="W45" i="77"/>
  <c r="U45" i="77"/>
  <c r="U40" i="77" s="1"/>
  <c r="T45" i="77"/>
  <c r="S45" i="77"/>
  <c r="R45" i="77"/>
  <c r="Q45" i="77"/>
  <c r="Q40" i="77" s="1"/>
  <c r="P45" i="77"/>
  <c r="P40" i="77" s="1"/>
  <c r="N45" i="77"/>
  <c r="N40" i="77" s="1"/>
  <c r="K45" i="77"/>
  <c r="K40" i="77" s="1"/>
  <c r="I45" i="77"/>
  <c r="H45" i="77"/>
  <c r="G45" i="77"/>
  <c r="AC37" i="77"/>
  <c r="AB37" i="77"/>
  <c r="AA37" i="77"/>
  <c r="Y37" i="77"/>
  <c r="X37" i="77"/>
  <c r="W37" i="77"/>
  <c r="U37" i="77"/>
  <c r="T37" i="77"/>
  <c r="S37" i="77"/>
  <c r="R37" i="77"/>
  <c r="Q37" i="77"/>
  <c r="P37" i="77"/>
  <c r="N37" i="77"/>
  <c r="K37" i="77"/>
  <c r="I37" i="77"/>
  <c r="H37" i="77"/>
  <c r="G37" i="77"/>
  <c r="AC33" i="77"/>
  <c r="AB33" i="77"/>
  <c r="AA33" i="77"/>
  <c r="Y33" i="77"/>
  <c r="X33" i="77"/>
  <c r="W33" i="77"/>
  <c r="U33" i="77"/>
  <c r="T33" i="77"/>
  <c r="S33" i="77"/>
  <c r="R33" i="77"/>
  <c r="Q33" i="77"/>
  <c r="P33" i="77"/>
  <c r="N33" i="77"/>
  <c r="K33" i="77"/>
  <c r="I33" i="77"/>
  <c r="H33" i="77"/>
  <c r="G33" i="77"/>
  <c r="AC24" i="77"/>
  <c r="AB24" i="77"/>
  <c r="AA24" i="77"/>
  <c r="Y24" i="77"/>
  <c r="X24" i="77"/>
  <c r="W24" i="77"/>
  <c r="U24" i="77"/>
  <c r="T24" i="77"/>
  <c r="S24" i="77"/>
  <c r="R24" i="77"/>
  <c r="Q24" i="77"/>
  <c r="P24" i="77"/>
  <c r="N24" i="77"/>
  <c r="K24" i="77"/>
  <c r="I24" i="77"/>
  <c r="H24" i="77"/>
  <c r="G24" i="77"/>
  <c r="AC20" i="77"/>
  <c r="AB20" i="77"/>
  <c r="AA20" i="77"/>
  <c r="Y20" i="77"/>
  <c r="X20" i="77"/>
  <c r="W20" i="77"/>
  <c r="U20" i="77"/>
  <c r="T20" i="77"/>
  <c r="S20" i="77"/>
  <c r="R20" i="77"/>
  <c r="Q20" i="77"/>
  <c r="P20" i="77"/>
  <c r="N20" i="77"/>
  <c r="K20" i="77"/>
  <c r="I20" i="77"/>
  <c r="H20" i="77"/>
  <c r="G20" i="77"/>
  <c r="AC6" i="77"/>
  <c r="AB6" i="77"/>
  <c r="AA6" i="77"/>
  <c r="Y6" i="77"/>
  <c r="X6" i="77"/>
  <c r="W6" i="77"/>
  <c r="U6" i="77"/>
  <c r="T6" i="77"/>
  <c r="S6" i="77"/>
  <c r="R6" i="77"/>
  <c r="Q6" i="77"/>
  <c r="P6" i="77"/>
  <c r="N6" i="77"/>
  <c r="K6" i="77"/>
  <c r="I6" i="77"/>
  <c r="H6" i="77"/>
  <c r="G6" i="77"/>
  <c r="Y296" i="76"/>
  <c r="X296" i="76"/>
  <c r="W296" i="76"/>
  <c r="U296" i="76"/>
  <c r="T296" i="76"/>
  <c r="S296" i="76"/>
  <c r="Q296" i="76"/>
  <c r="P296" i="76"/>
  <c r="O296" i="76"/>
  <c r="N296" i="76"/>
  <c r="M296" i="76"/>
  <c r="L296" i="76"/>
  <c r="K296" i="76"/>
  <c r="I296" i="76"/>
  <c r="H296" i="76"/>
  <c r="G296" i="76"/>
  <c r="Y290" i="76"/>
  <c r="X290" i="76"/>
  <c r="W290" i="76"/>
  <c r="U290" i="76"/>
  <c r="T290" i="76"/>
  <c r="S290" i="76"/>
  <c r="Q290" i="76"/>
  <c r="P290" i="76"/>
  <c r="O290" i="76"/>
  <c r="N290" i="76"/>
  <c r="M290" i="76"/>
  <c r="L290" i="76"/>
  <c r="K290" i="76"/>
  <c r="I290" i="76"/>
  <c r="H290" i="76"/>
  <c r="G290" i="76"/>
  <c r="Y281" i="76"/>
  <c r="X281" i="76"/>
  <c r="W281" i="76"/>
  <c r="U281" i="76"/>
  <c r="T281" i="76"/>
  <c r="S281" i="76"/>
  <c r="Q281" i="76"/>
  <c r="P281" i="76"/>
  <c r="O281" i="76"/>
  <c r="N281" i="76"/>
  <c r="M281" i="76"/>
  <c r="L281" i="76"/>
  <c r="K281" i="76"/>
  <c r="I281" i="76"/>
  <c r="H281" i="76"/>
  <c r="G281" i="76"/>
  <c r="Y277" i="76"/>
  <c r="X277" i="76"/>
  <c r="W277" i="76"/>
  <c r="U277" i="76"/>
  <c r="T277" i="76"/>
  <c r="S277" i="76"/>
  <c r="Q277" i="76"/>
  <c r="P277" i="76"/>
  <c r="O277" i="76"/>
  <c r="N277" i="76"/>
  <c r="M277" i="76"/>
  <c r="L277" i="76"/>
  <c r="K277" i="76"/>
  <c r="I277" i="76"/>
  <c r="H277" i="76"/>
  <c r="J277" i="76" s="1"/>
  <c r="G277" i="76"/>
  <c r="Y264" i="76"/>
  <c r="X264" i="76"/>
  <c r="W264" i="76"/>
  <c r="U264" i="76"/>
  <c r="T264" i="76"/>
  <c r="S264" i="76"/>
  <c r="Q264" i="76"/>
  <c r="P264" i="76"/>
  <c r="O264" i="76"/>
  <c r="N264" i="76"/>
  <c r="M264" i="76"/>
  <c r="L264" i="76"/>
  <c r="K264" i="76"/>
  <c r="I264" i="76"/>
  <c r="H264" i="76"/>
  <c r="G264" i="76"/>
  <c r="Y250" i="76"/>
  <c r="X250" i="76"/>
  <c r="W250" i="76"/>
  <c r="U250" i="76"/>
  <c r="T250" i="76"/>
  <c r="S250" i="76"/>
  <c r="Q250" i="76"/>
  <c r="P250" i="76"/>
  <c r="O250" i="76"/>
  <c r="N250" i="76"/>
  <c r="M250" i="76"/>
  <c r="L250" i="76"/>
  <c r="K250" i="76"/>
  <c r="I250" i="76"/>
  <c r="H250" i="76"/>
  <c r="G250" i="76"/>
  <c r="Y247" i="76"/>
  <c r="X247" i="76"/>
  <c r="W247" i="76"/>
  <c r="U247" i="76"/>
  <c r="T247" i="76"/>
  <c r="S247" i="76"/>
  <c r="Q247" i="76"/>
  <c r="P247" i="76"/>
  <c r="O247" i="76"/>
  <c r="N247" i="76"/>
  <c r="M247" i="76"/>
  <c r="L247" i="76"/>
  <c r="K247" i="76"/>
  <c r="I247" i="76"/>
  <c r="H247" i="76"/>
  <c r="G247" i="76"/>
  <c r="Y236" i="76"/>
  <c r="X236" i="76"/>
  <c r="W236" i="76"/>
  <c r="U236" i="76"/>
  <c r="T236" i="76"/>
  <c r="S236" i="76"/>
  <c r="Q236" i="76"/>
  <c r="P236" i="76"/>
  <c r="O236" i="76"/>
  <c r="N236" i="76"/>
  <c r="M236" i="76"/>
  <c r="L236" i="76"/>
  <c r="K236" i="76"/>
  <c r="I236" i="76"/>
  <c r="H236" i="76"/>
  <c r="J236" i="76" s="1"/>
  <c r="G236" i="76"/>
  <c r="Y225" i="76"/>
  <c r="X225" i="76"/>
  <c r="W225" i="76"/>
  <c r="U225" i="76"/>
  <c r="T225" i="76"/>
  <c r="S225" i="76"/>
  <c r="Q225" i="76"/>
  <c r="P225" i="76"/>
  <c r="O225" i="76"/>
  <c r="N225" i="76"/>
  <c r="M225" i="76"/>
  <c r="L225" i="76"/>
  <c r="K225" i="76"/>
  <c r="I225" i="76"/>
  <c r="H225" i="76"/>
  <c r="G225" i="76"/>
  <c r="Y214" i="76"/>
  <c r="X214" i="76"/>
  <c r="W214" i="76"/>
  <c r="U214" i="76"/>
  <c r="T214" i="76"/>
  <c r="S214" i="76"/>
  <c r="Q214" i="76"/>
  <c r="P214" i="76"/>
  <c r="O214" i="76"/>
  <c r="N214" i="76"/>
  <c r="M214" i="76"/>
  <c r="L214" i="76"/>
  <c r="K214" i="76"/>
  <c r="I214" i="76"/>
  <c r="H214" i="76"/>
  <c r="G214" i="76"/>
  <c r="Y207" i="76"/>
  <c r="X207" i="76"/>
  <c r="W207" i="76"/>
  <c r="U207" i="76"/>
  <c r="T207" i="76"/>
  <c r="S207" i="76"/>
  <c r="Q207" i="76"/>
  <c r="P207" i="76"/>
  <c r="O207" i="76"/>
  <c r="N207" i="76"/>
  <c r="M207" i="76"/>
  <c r="L207" i="76"/>
  <c r="K207" i="76"/>
  <c r="I207" i="76"/>
  <c r="H207" i="76"/>
  <c r="G207" i="76"/>
  <c r="Y195" i="76"/>
  <c r="Y193" i="76" s="1"/>
  <c r="X195" i="76"/>
  <c r="X193" i="76" s="1"/>
  <c r="W195" i="76"/>
  <c r="W193" i="76" s="1"/>
  <c r="U195" i="76"/>
  <c r="U193" i="76" s="1"/>
  <c r="T195" i="76"/>
  <c r="T193" i="76" s="1"/>
  <c r="S195" i="76"/>
  <c r="S193" i="76" s="1"/>
  <c r="Q195" i="76"/>
  <c r="Q193" i="76" s="1"/>
  <c r="P195" i="76"/>
  <c r="P193" i="76" s="1"/>
  <c r="O195" i="76"/>
  <c r="O193" i="76" s="1"/>
  <c r="N195" i="76"/>
  <c r="N193" i="76" s="1"/>
  <c r="M195" i="76"/>
  <c r="M193" i="76" s="1"/>
  <c r="L195" i="76"/>
  <c r="K195" i="76"/>
  <c r="I195" i="76"/>
  <c r="H195" i="76"/>
  <c r="G195" i="76"/>
  <c r="G193" i="76" s="1"/>
  <c r="Y181" i="76"/>
  <c r="X181" i="76"/>
  <c r="W181" i="76"/>
  <c r="U181" i="76"/>
  <c r="T181" i="76"/>
  <c r="S181" i="76"/>
  <c r="Q181" i="76"/>
  <c r="P181" i="76"/>
  <c r="O181" i="76"/>
  <c r="N181" i="76"/>
  <c r="M181" i="76"/>
  <c r="L181" i="76"/>
  <c r="K181" i="76"/>
  <c r="I181" i="76"/>
  <c r="H181" i="76"/>
  <c r="G181" i="76"/>
  <c r="Y166" i="76"/>
  <c r="X166" i="76"/>
  <c r="W166" i="76"/>
  <c r="U166" i="76"/>
  <c r="T166" i="76"/>
  <c r="S166" i="76"/>
  <c r="Q166" i="76"/>
  <c r="P166" i="76"/>
  <c r="O166" i="76"/>
  <c r="N166" i="76"/>
  <c r="M166" i="76"/>
  <c r="L166" i="76"/>
  <c r="K166" i="76"/>
  <c r="I166" i="76"/>
  <c r="H166" i="76"/>
  <c r="J166" i="76" s="1"/>
  <c r="G166" i="76"/>
  <c r="Y163" i="76"/>
  <c r="X163" i="76"/>
  <c r="W163" i="76"/>
  <c r="U163" i="76"/>
  <c r="T163" i="76"/>
  <c r="S163" i="76"/>
  <c r="Q163" i="76"/>
  <c r="P163" i="76"/>
  <c r="O163" i="76"/>
  <c r="N163" i="76"/>
  <c r="M163" i="76"/>
  <c r="L163" i="76"/>
  <c r="K163" i="76"/>
  <c r="I163" i="76"/>
  <c r="H163" i="76"/>
  <c r="G163" i="76"/>
  <c r="Y152" i="76"/>
  <c r="X152" i="76"/>
  <c r="W152" i="76"/>
  <c r="U152" i="76"/>
  <c r="T152" i="76"/>
  <c r="S152" i="76"/>
  <c r="Q152" i="76"/>
  <c r="P152" i="76"/>
  <c r="O152" i="76"/>
  <c r="N152" i="76"/>
  <c r="M152" i="76"/>
  <c r="L152" i="76"/>
  <c r="K152" i="76"/>
  <c r="I152" i="76"/>
  <c r="H152" i="76"/>
  <c r="G152" i="76"/>
  <c r="Y141" i="76"/>
  <c r="X141" i="76"/>
  <c r="W141" i="76"/>
  <c r="U141" i="76"/>
  <c r="T141" i="76"/>
  <c r="S141" i="76"/>
  <c r="Q141" i="76"/>
  <c r="P141" i="76"/>
  <c r="O141" i="76"/>
  <c r="N141" i="76"/>
  <c r="M141" i="76"/>
  <c r="L141" i="76"/>
  <c r="K141" i="76"/>
  <c r="I141" i="76"/>
  <c r="H141" i="76"/>
  <c r="G141" i="76"/>
  <c r="Y130" i="76"/>
  <c r="X130" i="76"/>
  <c r="W130" i="76"/>
  <c r="U130" i="76"/>
  <c r="T130" i="76"/>
  <c r="S130" i="76"/>
  <c r="Q130" i="76"/>
  <c r="P130" i="76"/>
  <c r="O130" i="76"/>
  <c r="N130" i="76"/>
  <c r="M130" i="76"/>
  <c r="L130" i="76"/>
  <c r="K130" i="76"/>
  <c r="I130" i="76"/>
  <c r="H130" i="76"/>
  <c r="J130" i="76" s="1"/>
  <c r="G130" i="76"/>
  <c r="Y126" i="76"/>
  <c r="X126" i="76"/>
  <c r="W126" i="76"/>
  <c r="U126" i="76"/>
  <c r="T126" i="76"/>
  <c r="S126" i="76"/>
  <c r="Q126" i="76"/>
  <c r="P126" i="76"/>
  <c r="O126" i="76"/>
  <c r="N126" i="76"/>
  <c r="M126" i="76"/>
  <c r="L126" i="76"/>
  <c r="K126" i="76"/>
  <c r="I126" i="76"/>
  <c r="H126" i="76"/>
  <c r="G126" i="76"/>
  <c r="Y123" i="76"/>
  <c r="X123" i="76"/>
  <c r="W123" i="76"/>
  <c r="U123" i="76"/>
  <c r="T123" i="76"/>
  <c r="S123" i="76"/>
  <c r="Q123" i="76"/>
  <c r="P123" i="76"/>
  <c r="O123" i="76"/>
  <c r="N123" i="76"/>
  <c r="M123" i="76"/>
  <c r="L123" i="76"/>
  <c r="K123" i="76"/>
  <c r="I123" i="76"/>
  <c r="H123" i="76"/>
  <c r="G123" i="76"/>
  <c r="Y117" i="76"/>
  <c r="X117" i="76"/>
  <c r="W117" i="76"/>
  <c r="U117" i="76"/>
  <c r="T117" i="76"/>
  <c r="S117" i="76"/>
  <c r="Q117" i="76"/>
  <c r="P117" i="76"/>
  <c r="O117" i="76"/>
  <c r="N117" i="76"/>
  <c r="M117" i="76"/>
  <c r="L117" i="76"/>
  <c r="K117" i="76"/>
  <c r="I117" i="76"/>
  <c r="H117" i="76"/>
  <c r="G117" i="76"/>
  <c r="Y113" i="76"/>
  <c r="X113" i="76"/>
  <c r="W113" i="76"/>
  <c r="U113" i="76"/>
  <c r="U107" i="76" s="1"/>
  <c r="T113" i="76"/>
  <c r="S113" i="76"/>
  <c r="Q113" i="76"/>
  <c r="Q107" i="76" s="1"/>
  <c r="P113" i="76"/>
  <c r="O113" i="76"/>
  <c r="N113" i="76"/>
  <c r="M113" i="76"/>
  <c r="M107" i="76" s="1"/>
  <c r="L113" i="76"/>
  <c r="K113" i="76"/>
  <c r="I113" i="76"/>
  <c r="H113" i="76"/>
  <c r="J113" i="76" s="1"/>
  <c r="G113" i="76"/>
  <c r="Y95" i="76"/>
  <c r="X95" i="76"/>
  <c r="W95" i="76"/>
  <c r="U95" i="76"/>
  <c r="T95" i="76"/>
  <c r="S95" i="76"/>
  <c r="Q95" i="76"/>
  <c r="P95" i="76"/>
  <c r="O95" i="76"/>
  <c r="N95" i="76"/>
  <c r="M95" i="76"/>
  <c r="I95" i="76"/>
  <c r="H95" i="76"/>
  <c r="G95" i="76"/>
  <c r="Y88" i="76"/>
  <c r="X88" i="76"/>
  <c r="W88" i="76"/>
  <c r="U88" i="76"/>
  <c r="T88" i="76"/>
  <c r="S88" i="76"/>
  <c r="Q88" i="76"/>
  <c r="P88" i="76"/>
  <c r="O88" i="76"/>
  <c r="N88" i="76"/>
  <c r="M88" i="76"/>
  <c r="I88" i="76"/>
  <c r="H88" i="76"/>
  <c r="G88" i="76"/>
  <c r="Y72" i="76"/>
  <c r="Y50" i="76" s="1"/>
  <c r="X72" i="76"/>
  <c r="X50" i="76" s="1"/>
  <c r="W72" i="76"/>
  <c r="W50" i="76" s="1"/>
  <c r="U72" i="76"/>
  <c r="U50" i="76" s="1"/>
  <c r="T72" i="76"/>
  <c r="T50" i="76" s="1"/>
  <c r="S72" i="76"/>
  <c r="S50" i="76" s="1"/>
  <c r="Q72" i="76"/>
  <c r="Q50" i="76" s="1"/>
  <c r="P72" i="76"/>
  <c r="P50" i="76" s="1"/>
  <c r="O72" i="76"/>
  <c r="O50" i="76" s="1"/>
  <c r="N72" i="76"/>
  <c r="N50" i="76" s="1"/>
  <c r="M72" i="76"/>
  <c r="M50" i="76" s="1"/>
  <c r="L72" i="76"/>
  <c r="K72" i="76"/>
  <c r="I72" i="76"/>
  <c r="I50" i="76" s="1"/>
  <c r="H72" i="76"/>
  <c r="G72" i="76"/>
  <c r="Y43" i="76"/>
  <c r="X43" i="76"/>
  <c r="W43" i="76"/>
  <c r="U43" i="76"/>
  <c r="T43" i="76"/>
  <c r="S43" i="76"/>
  <c r="Q43" i="76"/>
  <c r="P43" i="76"/>
  <c r="O43" i="76"/>
  <c r="N43" i="76"/>
  <c r="M43" i="76"/>
  <c r="I43" i="76"/>
  <c r="H43" i="76"/>
  <c r="G43" i="76"/>
  <c r="K38" i="76"/>
  <c r="Y37" i="76"/>
  <c r="X37" i="76"/>
  <c r="W37" i="76"/>
  <c r="U37" i="76"/>
  <c r="T37" i="76"/>
  <c r="S37" i="76"/>
  <c r="Q37" i="76"/>
  <c r="P37" i="76"/>
  <c r="O37" i="76"/>
  <c r="N37" i="76"/>
  <c r="M37" i="76"/>
  <c r="I37" i="76"/>
  <c r="H37" i="76"/>
  <c r="G37" i="76"/>
  <c r="Y26" i="76"/>
  <c r="X26" i="76"/>
  <c r="W26" i="76"/>
  <c r="U26" i="76"/>
  <c r="T26" i="76"/>
  <c r="S26" i="76"/>
  <c r="Q26" i="76"/>
  <c r="P26" i="76"/>
  <c r="O26" i="76"/>
  <c r="N26" i="76"/>
  <c r="M26" i="76"/>
  <c r="I26" i="76"/>
  <c r="H26" i="76"/>
  <c r="G26" i="76"/>
  <c r="Y22" i="76"/>
  <c r="X22" i="76"/>
  <c r="W22" i="76"/>
  <c r="U22" i="76"/>
  <c r="T22" i="76"/>
  <c r="S22" i="76"/>
  <c r="Q22" i="76"/>
  <c r="P22" i="76"/>
  <c r="O22" i="76"/>
  <c r="N22" i="76"/>
  <c r="M22" i="76"/>
  <c r="L22" i="76"/>
  <c r="K22" i="76"/>
  <c r="I22" i="76"/>
  <c r="H22" i="76"/>
  <c r="G22" i="76"/>
  <c r="Y6" i="76"/>
  <c r="X6" i="76"/>
  <c r="W6" i="76"/>
  <c r="U6" i="76"/>
  <c r="T6" i="76"/>
  <c r="S6" i="76"/>
  <c r="Q6" i="76"/>
  <c r="P6" i="76"/>
  <c r="O6" i="76"/>
  <c r="N6" i="76"/>
  <c r="M6" i="76"/>
  <c r="I6" i="76"/>
  <c r="H6" i="76"/>
  <c r="G6" i="76"/>
  <c r="M258" i="72"/>
  <c r="L258" i="72"/>
  <c r="K258" i="72"/>
  <c r="M252" i="72"/>
  <c r="L252" i="72"/>
  <c r="K252" i="72"/>
  <c r="M243" i="72"/>
  <c r="L243" i="72"/>
  <c r="K243" i="72"/>
  <c r="M239" i="72"/>
  <c r="L239" i="72"/>
  <c r="K239" i="72"/>
  <c r="M226" i="72"/>
  <c r="L226" i="72"/>
  <c r="K226" i="72"/>
  <c r="M212" i="72"/>
  <c r="L212" i="72"/>
  <c r="K212" i="72"/>
  <c r="M209" i="72"/>
  <c r="L209" i="72"/>
  <c r="K209" i="72"/>
  <c r="M198" i="72"/>
  <c r="L198" i="72"/>
  <c r="K198" i="72"/>
  <c r="M187" i="72"/>
  <c r="L187" i="72"/>
  <c r="K187" i="72"/>
  <c r="M176" i="72"/>
  <c r="L176" i="72"/>
  <c r="K176" i="72"/>
  <c r="M169" i="72"/>
  <c r="L169" i="72"/>
  <c r="K169" i="72"/>
  <c r="L157" i="72"/>
  <c r="L155" i="72" s="1"/>
  <c r="M143" i="72"/>
  <c r="L143" i="72"/>
  <c r="K143" i="72"/>
  <c r="M128" i="72"/>
  <c r="L128" i="72"/>
  <c r="K128" i="72"/>
  <c r="M125" i="72"/>
  <c r="L125" i="72"/>
  <c r="K125" i="72"/>
  <c r="M114" i="72"/>
  <c r="L114" i="72"/>
  <c r="K114" i="72"/>
  <c r="M103" i="72"/>
  <c r="L103" i="72"/>
  <c r="K103" i="72"/>
  <c r="M92" i="72"/>
  <c r="L92" i="72"/>
  <c r="K92" i="72"/>
  <c r="M88" i="72"/>
  <c r="L88" i="72"/>
  <c r="K88" i="72"/>
  <c r="M85" i="72"/>
  <c r="L85" i="72"/>
  <c r="K85" i="72"/>
  <c r="M79" i="72"/>
  <c r="L79" i="72"/>
  <c r="K79" i="72"/>
  <c r="M75" i="72"/>
  <c r="L75" i="72"/>
  <c r="K75" i="72"/>
  <c r="M57" i="72"/>
  <c r="L57" i="72"/>
  <c r="K57" i="72"/>
  <c r="M50" i="72"/>
  <c r="L50" i="72"/>
  <c r="K50" i="72"/>
  <c r="M37" i="72"/>
  <c r="L37" i="72"/>
  <c r="K37" i="72"/>
  <c r="L33" i="72"/>
  <c r="K33" i="72"/>
  <c r="L24" i="72"/>
  <c r="K24" i="72"/>
  <c r="M20" i="72"/>
  <c r="L20" i="72"/>
  <c r="K20" i="72"/>
  <c r="L6" i="72"/>
  <c r="K6" i="72"/>
  <c r="W251" i="75"/>
  <c r="V251" i="75"/>
  <c r="U251" i="75"/>
  <c r="S251" i="75"/>
  <c r="R251" i="75"/>
  <c r="Q251" i="75"/>
  <c r="O251" i="75"/>
  <c r="N251" i="75"/>
  <c r="M251" i="75"/>
  <c r="L251" i="75"/>
  <c r="K251" i="75"/>
  <c r="I251" i="75"/>
  <c r="H251" i="75"/>
  <c r="G251" i="75"/>
  <c r="W245" i="75"/>
  <c r="V245" i="75"/>
  <c r="U245" i="75"/>
  <c r="S245" i="75"/>
  <c r="R245" i="75"/>
  <c r="Q245" i="75"/>
  <c r="O245" i="75"/>
  <c r="N245" i="75"/>
  <c r="M245" i="75"/>
  <c r="L245" i="75"/>
  <c r="K245" i="75"/>
  <c r="I245" i="75"/>
  <c r="H245" i="75"/>
  <c r="G245" i="75"/>
  <c r="W236" i="75"/>
  <c r="V236" i="75"/>
  <c r="U236" i="75"/>
  <c r="S236" i="75"/>
  <c r="R236" i="75"/>
  <c r="Q236" i="75"/>
  <c r="O236" i="75"/>
  <c r="N236" i="75"/>
  <c r="M236" i="75"/>
  <c r="L236" i="75"/>
  <c r="K236" i="75"/>
  <c r="I236" i="75"/>
  <c r="H236" i="75"/>
  <c r="G236" i="75"/>
  <c r="W232" i="75"/>
  <c r="V232" i="75"/>
  <c r="U232" i="75"/>
  <c r="S232" i="75"/>
  <c r="R232" i="75"/>
  <c r="Q232" i="75"/>
  <c r="O232" i="75"/>
  <c r="N232" i="75"/>
  <c r="M232" i="75"/>
  <c r="L232" i="75"/>
  <c r="K232" i="75"/>
  <c r="I232" i="75"/>
  <c r="H232" i="75"/>
  <c r="G232" i="75"/>
  <c r="W219" i="75"/>
  <c r="V219" i="75"/>
  <c r="U219" i="75"/>
  <c r="S219" i="75"/>
  <c r="R219" i="75"/>
  <c r="Q219" i="75"/>
  <c r="O219" i="75"/>
  <c r="N219" i="75"/>
  <c r="M219" i="75"/>
  <c r="L219" i="75"/>
  <c r="K219" i="75"/>
  <c r="I219" i="75"/>
  <c r="H219" i="75"/>
  <c r="G219" i="75"/>
  <c r="W205" i="75"/>
  <c r="V205" i="75"/>
  <c r="U205" i="75"/>
  <c r="S205" i="75"/>
  <c r="R205" i="75"/>
  <c r="Q205" i="75"/>
  <c r="O205" i="75"/>
  <c r="N205" i="75"/>
  <c r="M205" i="75"/>
  <c r="L205" i="75"/>
  <c r="K205" i="75"/>
  <c r="I205" i="75"/>
  <c r="H205" i="75"/>
  <c r="G205" i="75"/>
  <c r="W202" i="75"/>
  <c r="V202" i="75"/>
  <c r="U202" i="75"/>
  <c r="S202" i="75"/>
  <c r="R202" i="75"/>
  <c r="Q202" i="75"/>
  <c r="O202" i="75"/>
  <c r="N202" i="75"/>
  <c r="M202" i="75"/>
  <c r="L202" i="75"/>
  <c r="K202" i="75"/>
  <c r="I202" i="75"/>
  <c r="H202" i="75"/>
  <c r="G202" i="75"/>
  <c r="W191" i="75"/>
  <c r="V191" i="75"/>
  <c r="U191" i="75"/>
  <c r="S191" i="75"/>
  <c r="R191" i="75"/>
  <c r="Q191" i="75"/>
  <c r="O191" i="75"/>
  <c r="N191" i="75"/>
  <c r="M191" i="75"/>
  <c r="L191" i="75"/>
  <c r="K191" i="75"/>
  <c r="I191" i="75"/>
  <c r="H191" i="75"/>
  <c r="G191" i="75"/>
  <c r="W180" i="75"/>
  <c r="V180" i="75"/>
  <c r="U180" i="75"/>
  <c r="S180" i="75"/>
  <c r="R180" i="75"/>
  <c r="Q180" i="75"/>
  <c r="O180" i="75"/>
  <c r="N180" i="75"/>
  <c r="M180" i="75"/>
  <c r="L180" i="75"/>
  <c r="K180" i="75"/>
  <c r="I180" i="75"/>
  <c r="H180" i="75"/>
  <c r="G180" i="75"/>
  <c r="W169" i="75"/>
  <c r="V169" i="75"/>
  <c r="U169" i="75"/>
  <c r="S169" i="75"/>
  <c r="R169" i="75"/>
  <c r="Q169" i="75"/>
  <c r="O169" i="75"/>
  <c r="N169" i="75"/>
  <c r="M169" i="75"/>
  <c r="L169" i="75"/>
  <c r="K169" i="75"/>
  <c r="I169" i="75"/>
  <c r="H169" i="75"/>
  <c r="G169" i="75"/>
  <c r="W162" i="75"/>
  <c r="V162" i="75"/>
  <c r="U162" i="75"/>
  <c r="S162" i="75"/>
  <c r="R162" i="75"/>
  <c r="Q162" i="75"/>
  <c r="O162" i="75"/>
  <c r="N162" i="75"/>
  <c r="M162" i="75"/>
  <c r="L162" i="75"/>
  <c r="K162" i="75"/>
  <c r="I162" i="75"/>
  <c r="H162" i="75"/>
  <c r="G162" i="75"/>
  <c r="W154" i="75"/>
  <c r="W152" i="75" s="1"/>
  <c r="V154" i="75"/>
  <c r="V152" i="75" s="1"/>
  <c r="U154" i="75"/>
  <c r="U152" i="75" s="1"/>
  <c r="S154" i="75"/>
  <c r="S152" i="75" s="1"/>
  <c r="R154" i="75"/>
  <c r="R152" i="75" s="1"/>
  <c r="Q154" i="75"/>
  <c r="Q152" i="75" s="1"/>
  <c r="O154" i="75"/>
  <c r="O152" i="75" s="1"/>
  <c r="N154" i="75"/>
  <c r="N152" i="75" s="1"/>
  <c r="M154" i="75"/>
  <c r="M152" i="75" s="1"/>
  <c r="L154" i="75"/>
  <c r="L152" i="75" s="1"/>
  <c r="K154" i="75"/>
  <c r="K152" i="75" s="1"/>
  <c r="I154" i="75"/>
  <c r="I152" i="75" s="1"/>
  <c r="H154" i="75"/>
  <c r="G154" i="75"/>
  <c r="G152" i="75" s="1"/>
  <c r="W140" i="75"/>
  <c r="V140" i="75"/>
  <c r="U140" i="75"/>
  <c r="S140" i="75"/>
  <c r="R140" i="75"/>
  <c r="Q140" i="75"/>
  <c r="O140" i="75"/>
  <c r="N140" i="75"/>
  <c r="M140" i="75"/>
  <c r="L140" i="75"/>
  <c r="K140" i="75"/>
  <c r="I140" i="75"/>
  <c r="H140" i="75"/>
  <c r="G140" i="75"/>
  <c r="W125" i="75"/>
  <c r="V125" i="75"/>
  <c r="U125" i="75"/>
  <c r="S125" i="75"/>
  <c r="R125" i="75"/>
  <c r="Q125" i="75"/>
  <c r="O125" i="75"/>
  <c r="N125" i="75"/>
  <c r="M125" i="75"/>
  <c r="L125" i="75"/>
  <c r="K125" i="75"/>
  <c r="I125" i="75"/>
  <c r="H125" i="75"/>
  <c r="G125" i="75"/>
  <c r="W122" i="75"/>
  <c r="V122" i="75"/>
  <c r="U122" i="75"/>
  <c r="S122" i="75"/>
  <c r="R122" i="75"/>
  <c r="Q122" i="75"/>
  <c r="O122" i="75"/>
  <c r="N122" i="75"/>
  <c r="M122" i="75"/>
  <c r="L122" i="75"/>
  <c r="K122" i="75"/>
  <c r="I122" i="75"/>
  <c r="H122" i="75"/>
  <c r="G122" i="75"/>
  <c r="W111" i="75"/>
  <c r="V111" i="75"/>
  <c r="U111" i="75"/>
  <c r="S111" i="75"/>
  <c r="R111" i="75"/>
  <c r="Q111" i="75"/>
  <c r="O111" i="75"/>
  <c r="N111" i="75"/>
  <c r="M111" i="75"/>
  <c r="L111" i="75"/>
  <c r="K111" i="75"/>
  <c r="I111" i="75"/>
  <c r="H111" i="75"/>
  <c r="G111" i="75"/>
  <c r="W100" i="75"/>
  <c r="V100" i="75"/>
  <c r="U100" i="75"/>
  <c r="S100" i="75"/>
  <c r="R100" i="75"/>
  <c r="Q100" i="75"/>
  <c r="O100" i="75"/>
  <c r="N100" i="75"/>
  <c r="M100" i="75"/>
  <c r="L100" i="75"/>
  <c r="K100" i="75"/>
  <c r="I100" i="75"/>
  <c r="H100" i="75"/>
  <c r="G100" i="75"/>
  <c r="W89" i="75"/>
  <c r="V89" i="75"/>
  <c r="U89" i="75"/>
  <c r="S89" i="75"/>
  <c r="R89" i="75"/>
  <c r="Q89" i="75"/>
  <c r="O89" i="75"/>
  <c r="N89" i="75"/>
  <c r="M89" i="75"/>
  <c r="L89" i="75"/>
  <c r="K89" i="75"/>
  <c r="I89" i="75"/>
  <c r="H89" i="75"/>
  <c r="G89" i="75"/>
  <c r="W85" i="75"/>
  <c r="V85" i="75"/>
  <c r="U85" i="75"/>
  <c r="S85" i="75"/>
  <c r="R85" i="75"/>
  <c r="Q85" i="75"/>
  <c r="O85" i="75"/>
  <c r="N85" i="75"/>
  <c r="M85" i="75"/>
  <c r="L85" i="75"/>
  <c r="K85" i="75"/>
  <c r="I85" i="75"/>
  <c r="H85" i="75"/>
  <c r="G85" i="75"/>
  <c r="W82" i="75"/>
  <c r="V82" i="75"/>
  <c r="U82" i="75"/>
  <c r="S82" i="75"/>
  <c r="R82" i="75"/>
  <c r="Q82" i="75"/>
  <c r="O82" i="75"/>
  <c r="N82" i="75"/>
  <c r="M82" i="75"/>
  <c r="L82" i="75"/>
  <c r="K82" i="75"/>
  <c r="I82" i="75"/>
  <c r="H82" i="75"/>
  <c r="G82" i="75"/>
  <c r="W76" i="75"/>
  <c r="V76" i="75"/>
  <c r="U76" i="75"/>
  <c r="S76" i="75"/>
  <c r="R76" i="75"/>
  <c r="Q76" i="75"/>
  <c r="O76" i="75"/>
  <c r="N76" i="75"/>
  <c r="M76" i="75"/>
  <c r="L76" i="75"/>
  <c r="K76" i="75"/>
  <c r="I76" i="75"/>
  <c r="H76" i="75"/>
  <c r="G76" i="75"/>
  <c r="W72" i="75"/>
  <c r="V72" i="75"/>
  <c r="U72" i="75"/>
  <c r="S72" i="75"/>
  <c r="R72" i="75"/>
  <c r="Q72" i="75"/>
  <c r="O72" i="75"/>
  <c r="N72" i="75"/>
  <c r="M72" i="75"/>
  <c r="L72" i="75"/>
  <c r="K72" i="75"/>
  <c r="I72" i="75"/>
  <c r="H72" i="75"/>
  <c r="G72" i="75"/>
  <c r="U66" i="75"/>
  <c r="W60" i="75"/>
  <c r="V60" i="75"/>
  <c r="U60" i="75"/>
  <c r="S60" i="75"/>
  <c r="R60" i="75"/>
  <c r="Q60" i="75"/>
  <c r="O60" i="75"/>
  <c r="N60" i="75"/>
  <c r="M60" i="75"/>
  <c r="L60" i="75"/>
  <c r="K60" i="75"/>
  <c r="I60" i="75"/>
  <c r="H60" i="75"/>
  <c r="G60" i="75"/>
  <c r="W57" i="75"/>
  <c r="V57" i="75"/>
  <c r="U57" i="75"/>
  <c r="S57" i="75"/>
  <c r="R57" i="75"/>
  <c r="Q57" i="75"/>
  <c r="O57" i="75"/>
  <c r="N57" i="75"/>
  <c r="M57" i="75"/>
  <c r="L57" i="75"/>
  <c r="K57" i="75"/>
  <c r="I57" i="75"/>
  <c r="H57" i="75"/>
  <c r="G57" i="75"/>
  <c r="W48" i="75"/>
  <c r="W40" i="75" s="1"/>
  <c r="V48" i="75"/>
  <c r="V40" i="75" s="1"/>
  <c r="U48" i="75"/>
  <c r="U40" i="75" s="1"/>
  <c r="S48" i="75"/>
  <c r="S40" i="75" s="1"/>
  <c r="R48" i="75"/>
  <c r="R40" i="75" s="1"/>
  <c r="Q48" i="75"/>
  <c r="Q40" i="75" s="1"/>
  <c r="O48" i="75"/>
  <c r="O40" i="75" s="1"/>
  <c r="N48" i="75"/>
  <c r="N40" i="75" s="1"/>
  <c r="M48" i="75"/>
  <c r="M40" i="75" s="1"/>
  <c r="L48" i="75"/>
  <c r="L40" i="75" s="1"/>
  <c r="K48" i="75"/>
  <c r="K40" i="75" s="1"/>
  <c r="I48" i="75"/>
  <c r="I40" i="75" s="1"/>
  <c r="H48" i="75"/>
  <c r="H40" i="75" s="1"/>
  <c r="G48" i="75"/>
  <c r="G40" i="75" s="1"/>
  <c r="W37" i="75"/>
  <c r="V37" i="75"/>
  <c r="U37" i="75"/>
  <c r="S37" i="75"/>
  <c r="R37" i="75"/>
  <c r="Q37" i="75"/>
  <c r="O37" i="75"/>
  <c r="N37" i="75"/>
  <c r="M37" i="75"/>
  <c r="L37" i="75"/>
  <c r="K37" i="75"/>
  <c r="I37" i="75"/>
  <c r="H37" i="75"/>
  <c r="G37" i="75"/>
  <c r="W33" i="75"/>
  <c r="V33" i="75"/>
  <c r="U33" i="75"/>
  <c r="S33" i="75"/>
  <c r="R33" i="75"/>
  <c r="Q33" i="75"/>
  <c r="O33" i="75"/>
  <c r="N33" i="75"/>
  <c r="M33" i="75"/>
  <c r="L33" i="75"/>
  <c r="K33" i="75"/>
  <c r="I33" i="75"/>
  <c r="H33" i="75"/>
  <c r="G33" i="75"/>
  <c r="J31" i="75"/>
  <c r="J30" i="75"/>
  <c r="J29" i="75"/>
  <c r="J28" i="75"/>
  <c r="J27" i="75"/>
  <c r="J26" i="75"/>
  <c r="J25" i="75"/>
  <c r="W24" i="75"/>
  <c r="V24" i="75"/>
  <c r="U24" i="75"/>
  <c r="S24" i="75"/>
  <c r="R24" i="75"/>
  <c r="Q24" i="75"/>
  <c r="O24" i="75"/>
  <c r="N24" i="75"/>
  <c r="M24" i="75"/>
  <c r="L24" i="75"/>
  <c r="K24" i="75"/>
  <c r="I24" i="75"/>
  <c r="H24" i="75"/>
  <c r="G24" i="75"/>
  <c r="J23" i="75"/>
  <c r="J22" i="75"/>
  <c r="J21" i="75"/>
  <c r="W20" i="75"/>
  <c r="V20" i="75"/>
  <c r="U20" i="75"/>
  <c r="S20" i="75"/>
  <c r="R20" i="75"/>
  <c r="Q20" i="75"/>
  <c r="O20" i="75"/>
  <c r="N20" i="75"/>
  <c r="M20" i="75"/>
  <c r="L20" i="75"/>
  <c r="K20" i="75"/>
  <c r="I20" i="75"/>
  <c r="H20" i="75"/>
  <c r="G20" i="75"/>
  <c r="J19" i="75"/>
  <c r="J18" i="75"/>
  <c r="J17" i="75"/>
  <c r="J16" i="75"/>
  <c r="J15" i="75"/>
  <c r="J14" i="75"/>
  <c r="J13" i="75"/>
  <c r="J12" i="75"/>
  <c r="J11" i="75"/>
  <c r="J10" i="75"/>
  <c r="J9" i="75"/>
  <c r="J8" i="75"/>
  <c r="J7" i="75"/>
  <c r="W6" i="75"/>
  <c r="V6" i="75"/>
  <c r="U6" i="75"/>
  <c r="U5" i="75" s="1"/>
  <c r="S6" i="75"/>
  <c r="R6" i="75"/>
  <c r="Q6" i="75"/>
  <c r="O6" i="75"/>
  <c r="N6" i="75"/>
  <c r="M6" i="75"/>
  <c r="L6" i="75"/>
  <c r="K6" i="75"/>
  <c r="I6" i="75"/>
  <c r="I5" i="75" s="1"/>
  <c r="H6" i="75"/>
  <c r="G6" i="75"/>
  <c r="W252" i="74"/>
  <c r="V252" i="74"/>
  <c r="U252" i="74"/>
  <c r="S252" i="74"/>
  <c r="R252" i="74"/>
  <c r="Q252" i="74"/>
  <c r="O252" i="74"/>
  <c r="N252" i="74"/>
  <c r="M252" i="74"/>
  <c r="L252" i="74"/>
  <c r="K252" i="74"/>
  <c r="I252" i="74"/>
  <c r="H252" i="74"/>
  <c r="G252" i="74"/>
  <c r="W246" i="74"/>
  <c r="V246" i="74"/>
  <c r="U246" i="74"/>
  <c r="S246" i="74"/>
  <c r="R246" i="74"/>
  <c r="Q246" i="74"/>
  <c r="O246" i="74"/>
  <c r="N246" i="74"/>
  <c r="M246" i="74"/>
  <c r="L246" i="74"/>
  <c r="K246" i="74"/>
  <c r="I246" i="74"/>
  <c r="H246" i="74"/>
  <c r="G246" i="74"/>
  <c r="W237" i="74"/>
  <c r="V237" i="74"/>
  <c r="U237" i="74"/>
  <c r="S237" i="74"/>
  <c r="R237" i="74"/>
  <c r="Q237" i="74"/>
  <c r="O237" i="74"/>
  <c r="N237" i="74"/>
  <c r="M237" i="74"/>
  <c r="L237" i="74"/>
  <c r="K237" i="74"/>
  <c r="I237" i="74"/>
  <c r="H237" i="74"/>
  <c r="G237" i="74"/>
  <c r="W233" i="74"/>
  <c r="V233" i="74"/>
  <c r="U233" i="74"/>
  <c r="S233" i="74"/>
  <c r="R233" i="74"/>
  <c r="Q233" i="74"/>
  <c r="O233" i="74"/>
  <c r="N233" i="74"/>
  <c r="M233" i="74"/>
  <c r="L233" i="74"/>
  <c r="K233" i="74"/>
  <c r="I233" i="74"/>
  <c r="H233" i="74"/>
  <c r="G233" i="74"/>
  <c r="W220" i="74"/>
  <c r="V220" i="74"/>
  <c r="U220" i="74"/>
  <c r="S220" i="74"/>
  <c r="R220" i="74"/>
  <c r="Q220" i="74"/>
  <c r="O220" i="74"/>
  <c r="N220" i="74"/>
  <c r="M220" i="74"/>
  <c r="L220" i="74"/>
  <c r="K220" i="74"/>
  <c r="I220" i="74"/>
  <c r="H220" i="74"/>
  <c r="G220" i="74"/>
  <c r="W206" i="74"/>
  <c r="V206" i="74"/>
  <c r="U206" i="74"/>
  <c r="S206" i="74"/>
  <c r="R206" i="74"/>
  <c r="Q206" i="74"/>
  <c r="O206" i="74"/>
  <c r="N206" i="74"/>
  <c r="M206" i="74"/>
  <c r="L206" i="74"/>
  <c r="K206" i="74"/>
  <c r="I206" i="74"/>
  <c r="H206" i="74"/>
  <c r="G206" i="74"/>
  <c r="W203" i="74"/>
  <c r="V203" i="74"/>
  <c r="U203" i="74"/>
  <c r="S203" i="74"/>
  <c r="R203" i="74"/>
  <c r="Q203" i="74"/>
  <c r="O203" i="74"/>
  <c r="N203" i="74"/>
  <c r="M203" i="74"/>
  <c r="L203" i="74"/>
  <c r="K203" i="74"/>
  <c r="I203" i="74"/>
  <c r="H203" i="74"/>
  <c r="G203" i="74"/>
  <c r="W192" i="74"/>
  <c r="V192" i="74"/>
  <c r="U192" i="74"/>
  <c r="S192" i="74"/>
  <c r="R192" i="74"/>
  <c r="Q192" i="74"/>
  <c r="O192" i="74"/>
  <c r="N192" i="74"/>
  <c r="M192" i="74"/>
  <c r="L192" i="74"/>
  <c r="K192" i="74"/>
  <c r="I192" i="74"/>
  <c r="H192" i="74"/>
  <c r="G192" i="74"/>
  <c r="W181" i="74"/>
  <c r="V181" i="74"/>
  <c r="U181" i="74"/>
  <c r="S181" i="74"/>
  <c r="R181" i="74"/>
  <c r="Q181" i="74"/>
  <c r="O181" i="74"/>
  <c r="N181" i="74"/>
  <c r="M181" i="74"/>
  <c r="L181" i="74"/>
  <c r="K181" i="74"/>
  <c r="I181" i="74"/>
  <c r="H181" i="74"/>
  <c r="G181" i="74"/>
  <c r="W170" i="74"/>
  <c r="V170" i="74"/>
  <c r="U170" i="74"/>
  <c r="S170" i="74"/>
  <c r="R170" i="74"/>
  <c r="Q170" i="74"/>
  <c r="O170" i="74"/>
  <c r="N170" i="74"/>
  <c r="M170" i="74"/>
  <c r="L170" i="74"/>
  <c r="K170" i="74"/>
  <c r="I170" i="74"/>
  <c r="H170" i="74"/>
  <c r="G170" i="74"/>
  <c r="W163" i="74"/>
  <c r="V163" i="74"/>
  <c r="U163" i="74"/>
  <c r="S163" i="74"/>
  <c r="R163" i="74"/>
  <c r="Q163" i="74"/>
  <c r="O163" i="74"/>
  <c r="N163" i="74"/>
  <c r="M163" i="74"/>
  <c r="L163" i="74"/>
  <c r="K163" i="74"/>
  <c r="I163" i="74"/>
  <c r="H163" i="74"/>
  <c r="G163" i="74"/>
  <c r="W155" i="74"/>
  <c r="W153" i="74" s="1"/>
  <c r="V155" i="74"/>
  <c r="V153" i="74" s="1"/>
  <c r="U155" i="74"/>
  <c r="S155" i="74"/>
  <c r="R155" i="74"/>
  <c r="Q155" i="74"/>
  <c r="O155" i="74"/>
  <c r="N155" i="74"/>
  <c r="N153" i="74" s="1"/>
  <c r="M155" i="74"/>
  <c r="M153" i="74" s="1"/>
  <c r="L155" i="74"/>
  <c r="K155" i="74"/>
  <c r="I155" i="74"/>
  <c r="I153" i="74" s="1"/>
  <c r="H155" i="74"/>
  <c r="G155" i="74"/>
  <c r="G153" i="74" s="1"/>
  <c r="W141" i="74"/>
  <c r="V141" i="74"/>
  <c r="U141" i="74"/>
  <c r="S141" i="74"/>
  <c r="R141" i="74"/>
  <c r="Q141" i="74"/>
  <c r="O141" i="74"/>
  <c r="N141" i="74"/>
  <c r="M141" i="74"/>
  <c r="L141" i="74"/>
  <c r="K141" i="74"/>
  <c r="I141" i="74"/>
  <c r="H141" i="74"/>
  <c r="G141" i="74"/>
  <c r="W126" i="74"/>
  <c r="V126" i="74"/>
  <c r="U126" i="74"/>
  <c r="S126" i="74"/>
  <c r="R126" i="74"/>
  <c r="Q126" i="74"/>
  <c r="O126" i="74"/>
  <c r="N126" i="74"/>
  <c r="M126" i="74"/>
  <c r="L126" i="74"/>
  <c r="K126" i="74"/>
  <c r="I126" i="74"/>
  <c r="H126" i="74"/>
  <c r="G126" i="74"/>
  <c r="W123" i="74"/>
  <c r="V123" i="74"/>
  <c r="U123" i="74"/>
  <c r="S123" i="74"/>
  <c r="R123" i="74"/>
  <c r="Q123" i="74"/>
  <c r="O123" i="74"/>
  <c r="N123" i="74"/>
  <c r="M123" i="74"/>
  <c r="L123" i="74"/>
  <c r="K123" i="74"/>
  <c r="I123" i="74"/>
  <c r="H123" i="74"/>
  <c r="G123" i="74"/>
  <c r="W112" i="74"/>
  <c r="V112" i="74"/>
  <c r="U112" i="74"/>
  <c r="S112" i="74"/>
  <c r="R112" i="74"/>
  <c r="Q112" i="74"/>
  <c r="O112" i="74"/>
  <c r="N112" i="74"/>
  <c r="M112" i="74"/>
  <c r="L112" i="74"/>
  <c r="K112" i="74"/>
  <c r="I112" i="74"/>
  <c r="H112" i="74"/>
  <c r="G112" i="74"/>
  <c r="W101" i="74"/>
  <c r="V101" i="74"/>
  <c r="U101" i="74"/>
  <c r="S101" i="74"/>
  <c r="R101" i="74"/>
  <c r="Q101" i="74"/>
  <c r="O101" i="74"/>
  <c r="N101" i="74"/>
  <c r="M101" i="74"/>
  <c r="L101" i="74"/>
  <c r="K101" i="74"/>
  <c r="I101" i="74"/>
  <c r="H101" i="74"/>
  <c r="G101" i="74"/>
  <c r="W90" i="74"/>
  <c r="V90" i="74"/>
  <c r="U90" i="74"/>
  <c r="S90" i="74"/>
  <c r="R90" i="74"/>
  <c r="Q90" i="74"/>
  <c r="O90" i="74"/>
  <c r="N90" i="74"/>
  <c r="M90" i="74"/>
  <c r="L90" i="74"/>
  <c r="K90" i="74"/>
  <c r="I90" i="74"/>
  <c r="H90" i="74"/>
  <c r="G90" i="74"/>
  <c r="W86" i="74"/>
  <c r="V86" i="74"/>
  <c r="U86" i="74"/>
  <c r="S86" i="74"/>
  <c r="R86" i="74"/>
  <c r="Q86" i="74"/>
  <c r="O86" i="74"/>
  <c r="N86" i="74"/>
  <c r="M86" i="74"/>
  <c r="L86" i="74"/>
  <c r="K86" i="74"/>
  <c r="I86" i="74"/>
  <c r="H86" i="74"/>
  <c r="G86" i="74"/>
  <c r="W83" i="74"/>
  <c r="V83" i="74"/>
  <c r="U83" i="74"/>
  <c r="S83" i="74"/>
  <c r="R83" i="74"/>
  <c r="Q83" i="74"/>
  <c r="O83" i="74"/>
  <c r="N83" i="74"/>
  <c r="M83" i="74"/>
  <c r="L83" i="74"/>
  <c r="K83" i="74"/>
  <c r="I83" i="74"/>
  <c r="H83" i="74"/>
  <c r="G83" i="74"/>
  <c r="W77" i="74"/>
  <c r="V77" i="74"/>
  <c r="U77" i="74"/>
  <c r="S77" i="74"/>
  <c r="R77" i="74"/>
  <c r="Q77" i="74"/>
  <c r="O77" i="74"/>
  <c r="N77" i="74"/>
  <c r="M77" i="74"/>
  <c r="L77" i="74"/>
  <c r="K77" i="74"/>
  <c r="I77" i="74"/>
  <c r="H77" i="74"/>
  <c r="G77" i="74"/>
  <c r="W73" i="74"/>
  <c r="V73" i="74"/>
  <c r="U73" i="74"/>
  <c r="S73" i="74"/>
  <c r="R73" i="74"/>
  <c r="Q73" i="74"/>
  <c r="O73" i="74"/>
  <c r="N73" i="74"/>
  <c r="M73" i="74"/>
  <c r="L73" i="74"/>
  <c r="K73" i="74"/>
  <c r="I73" i="74"/>
  <c r="H73" i="74"/>
  <c r="G73" i="74"/>
  <c r="W61" i="74"/>
  <c r="V61" i="74"/>
  <c r="U61" i="74"/>
  <c r="S61" i="74"/>
  <c r="R61" i="74"/>
  <c r="Q61" i="74"/>
  <c r="O61" i="74"/>
  <c r="N61" i="74"/>
  <c r="M61" i="74"/>
  <c r="L61" i="74"/>
  <c r="K61" i="74"/>
  <c r="I61" i="74"/>
  <c r="H61" i="74"/>
  <c r="G61" i="74"/>
  <c r="W58" i="74"/>
  <c r="V58" i="74"/>
  <c r="U58" i="74"/>
  <c r="S58" i="74"/>
  <c r="R58" i="74"/>
  <c r="Q58" i="74"/>
  <c r="O58" i="74"/>
  <c r="N58" i="74"/>
  <c r="M58" i="74"/>
  <c r="L58" i="74"/>
  <c r="K58" i="74"/>
  <c r="I58" i="74"/>
  <c r="H58" i="74"/>
  <c r="G58" i="74"/>
  <c r="W50" i="74"/>
  <c r="V50" i="74"/>
  <c r="U50" i="74"/>
  <c r="S50" i="74"/>
  <c r="S40" i="74" s="1"/>
  <c r="R50" i="74"/>
  <c r="R40" i="74" s="1"/>
  <c r="Q50" i="74"/>
  <c r="O50" i="74"/>
  <c r="O40" i="74" s="1"/>
  <c r="N50" i="74"/>
  <c r="M50" i="74"/>
  <c r="L50" i="74"/>
  <c r="L40" i="74" s="1"/>
  <c r="K50" i="74"/>
  <c r="I50" i="74"/>
  <c r="I40" i="74" s="1"/>
  <c r="H50" i="74"/>
  <c r="G50" i="74"/>
  <c r="G40" i="74" s="1"/>
  <c r="K40" i="74"/>
  <c r="W37" i="74"/>
  <c r="V37" i="74"/>
  <c r="U37" i="74"/>
  <c r="S37" i="74"/>
  <c r="R37" i="74"/>
  <c r="Q37" i="74"/>
  <c r="O37" i="74"/>
  <c r="N37" i="74"/>
  <c r="M37" i="74"/>
  <c r="L37" i="74"/>
  <c r="K37" i="74"/>
  <c r="I37" i="74"/>
  <c r="H37" i="74"/>
  <c r="G37" i="74"/>
  <c r="W33" i="74"/>
  <c r="V33" i="74"/>
  <c r="U33" i="74"/>
  <c r="S33" i="74"/>
  <c r="R33" i="74"/>
  <c r="Q33" i="74"/>
  <c r="O33" i="74"/>
  <c r="N33" i="74"/>
  <c r="M33" i="74"/>
  <c r="L33" i="74"/>
  <c r="K33" i="74"/>
  <c r="I33" i="74"/>
  <c r="H33" i="74"/>
  <c r="G33" i="74"/>
  <c r="W24" i="74"/>
  <c r="V24" i="74"/>
  <c r="U24" i="74"/>
  <c r="S24" i="74"/>
  <c r="R24" i="74"/>
  <c r="Q24" i="74"/>
  <c r="O24" i="74"/>
  <c r="N24" i="74"/>
  <c r="M24" i="74"/>
  <c r="L24" i="74"/>
  <c r="K24" i="74"/>
  <c r="I24" i="74"/>
  <c r="H24" i="74"/>
  <c r="J24" i="74" s="1"/>
  <c r="G24" i="74"/>
  <c r="J23" i="74"/>
  <c r="J22" i="74"/>
  <c r="J21" i="74"/>
  <c r="W20" i="74"/>
  <c r="V20" i="74"/>
  <c r="U20" i="74"/>
  <c r="S20" i="74"/>
  <c r="R20" i="74"/>
  <c r="Q20" i="74"/>
  <c r="O20" i="74"/>
  <c r="N20" i="74"/>
  <c r="M20" i="74"/>
  <c r="L20" i="74"/>
  <c r="K20" i="74"/>
  <c r="I20" i="74"/>
  <c r="H20" i="74"/>
  <c r="G20" i="74"/>
  <c r="J19" i="74"/>
  <c r="J18" i="74"/>
  <c r="J17" i="74"/>
  <c r="J16" i="74"/>
  <c r="J15" i="74"/>
  <c r="J14" i="74"/>
  <c r="J13" i="74"/>
  <c r="J12" i="74"/>
  <c r="J11" i="74"/>
  <c r="J10" i="74"/>
  <c r="J9" i="74"/>
  <c r="J8" i="74"/>
  <c r="J7" i="74"/>
  <c r="W6" i="74"/>
  <c r="V6" i="74"/>
  <c r="U6" i="74"/>
  <c r="S6" i="74"/>
  <c r="R6" i="74"/>
  <c r="Q6" i="74"/>
  <c r="O6" i="74"/>
  <c r="N6" i="74"/>
  <c r="M6" i="74"/>
  <c r="M5" i="74" s="1"/>
  <c r="L6" i="74"/>
  <c r="K6" i="74"/>
  <c r="I6" i="74"/>
  <c r="H6" i="74"/>
  <c r="G6" i="74"/>
  <c r="V5" i="74"/>
  <c r="J245" i="73"/>
  <c r="J245" i="66" s="1"/>
  <c r="W244" i="73"/>
  <c r="V244" i="73"/>
  <c r="U244" i="73"/>
  <c r="S244" i="73"/>
  <c r="R244" i="73"/>
  <c r="Q244" i="73"/>
  <c r="O244" i="73"/>
  <c r="N244" i="73"/>
  <c r="M244" i="73"/>
  <c r="L244" i="73"/>
  <c r="K244" i="73"/>
  <c r="I244" i="73"/>
  <c r="H244" i="73"/>
  <c r="G244" i="73"/>
  <c r="J243" i="73"/>
  <c r="J243" i="66" s="1"/>
  <c r="J242" i="73"/>
  <c r="J242" i="66" s="1"/>
  <c r="J241" i="73"/>
  <c r="J241" i="66" s="1"/>
  <c r="J240" i="73"/>
  <c r="J240" i="66" s="1"/>
  <c r="J239" i="73"/>
  <c r="J239" i="66" s="1"/>
  <c r="W238" i="73"/>
  <c r="V238" i="73"/>
  <c r="U238" i="73"/>
  <c r="S238" i="73"/>
  <c r="R238" i="73"/>
  <c r="Q238" i="73"/>
  <c r="O238" i="73"/>
  <c r="N238" i="73"/>
  <c r="M238" i="73"/>
  <c r="L238" i="73"/>
  <c r="K238" i="73"/>
  <c r="I238" i="73"/>
  <c r="H238" i="73"/>
  <c r="G238" i="73"/>
  <c r="J237" i="73"/>
  <c r="J237" i="66" s="1"/>
  <c r="J236" i="73"/>
  <c r="J236" i="66" s="1"/>
  <c r="J235" i="73"/>
  <c r="J235" i="66" s="1"/>
  <c r="J234" i="73"/>
  <c r="J234" i="66" s="1"/>
  <c r="J233" i="73"/>
  <c r="J233" i="66" s="1"/>
  <c r="J232" i="73"/>
  <c r="J232" i="66" s="1"/>
  <c r="J231" i="73"/>
  <c r="J231" i="66" s="1"/>
  <c r="J230" i="73"/>
  <c r="J230" i="66" s="1"/>
  <c r="W229" i="73"/>
  <c r="V229" i="73"/>
  <c r="U229" i="73"/>
  <c r="S229" i="73"/>
  <c r="R229" i="73"/>
  <c r="Q229" i="73"/>
  <c r="O229" i="73"/>
  <c r="N229" i="73"/>
  <c r="M229" i="73"/>
  <c r="L229" i="73"/>
  <c r="K229" i="73"/>
  <c r="I229" i="73"/>
  <c r="H229" i="73"/>
  <c r="G229" i="73"/>
  <c r="J228" i="73"/>
  <c r="J228" i="66" s="1"/>
  <c r="J227" i="73"/>
  <c r="J227" i="66" s="1"/>
  <c r="J226" i="73"/>
  <c r="J226" i="66" s="1"/>
  <c r="W225" i="73"/>
  <c r="V225" i="73"/>
  <c r="U225" i="73"/>
  <c r="S225" i="73"/>
  <c r="R225" i="73"/>
  <c r="Q225" i="73"/>
  <c r="O225" i="73"/>
  <c r="N225" i="73"/>
  <c r="M225" i="73"/>
  <c r="L225" i="73"/>
  <c r="K225" i="73"/>
  <c r="I225" i="73"/>
  <c r="H225" i="73"/>
  <c r="G225" i="73"/>
  <c r="J222" i="73"/>
  <c r="J222" i="66" s="1"/>
  <c r="J221" i="73"/>
  <c r="J221" i="66" s="1"/>
  <c r="J220" i="73"/>
  <c r="J220" i="66" s="1"/>
  <c r="J219" i="73"/>
  <c r="J219" i="66" s="1"/>
  <c r="J218" i="73"/>
  <c r="J218" i="66" s="1"/>
  <c r="J217" i="73"/>
  <c r="J217" i="66" s="1"/>
  <c r="J216" i="73"/>
  <c r="J216" i="66" s="1"/>
  <c r="J215" i="73"/>
  <c r="J215" i="66" s="1"/>
  <c r="J214" i="73"/>
  <c r="J214" i="66" s="1"/>
  <c r="J213" i="73"/>
  <c r="J213" i="66" s="1"/>
  <c r="W212" i="73"/>
  <c r="V212" i="73"/>
  <c r="U212" i="73"/>
  <c r="S212" i="73"/>
  <c r="R212" i="73"/>
  <c r="Q212" i="73"/>
  <c r="O212" i="73"/>
  <c r="N212" i="73"/>
  <c r="M212" i="73"/>
  <c r="L212" i="73"/>
  <c r="K212" i="73"/>
  <c r="I212" i="73"/>
  <c r="H212" i="73"/>
  <c r="G212" i="73"/>
  <c r="J211" i="73"/>
  <c r="J211" i="66" s="1"/>
  <c r="J210" i="73"/>
  <c r="J210" i="66" s="1"/>
  <c r="J209" i="73"/>
  <c r="J209" i="66" s="1"/>
  <c r="J208" i="73"/>
  <c r="J208" i="66" s="1"/>
  <c r="J207" i="73"/>
  <c r="J207" i="66" s="1"/>
  <c r="J206" i="73"/>
  <c r="J206" i="66" s="1"/>
  <c r="J205" i="73"/>
  <c r="J205" i="66" s="1"/>
  <c r="J204" i="73"/>
  <c r="J204" i="66" s="1"/>
  <c r="J203" i="73"/>
  <c r="J203" i="66" s="1"/>
  <c r="J202" i="73"/>
  <c r="J202" i="66" s="1"/>
  <c r="J201" i="73"/>
  <c r="J201" i="66" s="1"/>
  <c r="J200" i="73"/>
  <c r="J200" i="66" s="1"/>
  <c r="J199" i="73"/>
  <c r="J199" i="66" s="1"/>
  <c r="W198" i="73"/>
  <c r="V198" i="73"/>
  <c r="U198" i="73"/>
  <c r="S198" i="73"/>
  <c r="R198" i="73"/>
  <c r="Q198" i="73"/>
  <c r="O198" i="73"/>
  <c r="N198" i="73"/>
  <c r="M198" i="73"/>
  <c r="L198" i="73"/>
  <c r="K198" i="73"/>
  <c r="I198" i="73"/>
  <c r="H198" i="73"/>
  <c r="G198" i="73"/>
  <c r="J197" i="73"/>
  <c r="J197" i="66" s="1"/>
  <c r="J196" i="73"/>
  <c r="J196" i="66" s="1"/>
  <c r="W195" i="73"/>
  <c r="V195" i="73"/>
  <c r="U195" i="73"/>
  <c r="S195" i="73"/>
  <c r="R195" i="73"/>
  <c r="Q195" i="73"/>
  <c r="O195" i="73"/>
  <c r="N195" i="73"/>
  <c r="M195" i="73"/>
  <c r="L195" i="73"/>
  <c r="K195" i="73"/>
  <c r="I195" i="73"/>
  <c r="H195" i="73"/>
  <c r="G195" i="73"/>
  <c r="J194" i="73"/>
  <c r="J194" i="66" s="1"/>
  <c r="J193" i="73"/>
  <c r="J193" i="66" s="1"/>
  <c r="J192" i="73"/>
  <c r="J192" i="66" s="1"/>
  <c r="J191" i="73"/>
  <c r="J191" i="66" s="1"/>
  <c r="J190" i="73"/>
  <c r="J190" i="66" s="1"/>
  <c r="J189" i="73"/>
  <c r="J189" i="66" s="1"/>
  <c r="J188" i="73"/>
  <c r="J188" i="66" s="1"/>
  <c r="J187" i="73"/>
  <c r="J187" i="66" s="1"/>
  <c r="J186" i="73"/>
  <c r="J186" i="66" s="1"/>
  <c r="J185" i="73"/>
  <c r="J185" i="66" s="1"/>
  <c r="W184" i="73"/>
  <c r="V184" i="73"/>
  <c r="U184" i="73"/>
  <c r="S184" i="73"/>
  <c r="R184" i="73"/>
  <c r="Q184" i="73"/>
  <c r="O184" i="73"/>
  <c r="N184" i="73"/>
  <c r="M184" i="73"/>
  <c r="L184" i="73"/>
  <c r="K184" i="73"/>
  <c r="I184" i="73"/>
  <c r="H184" i="73"/>
  <c r="G184" i="73"/>
  <c r="J183" i="73"/>
  <c r="J183" i="66" s="1"/>
  <c r="J182" i="73"/>
  <c r="J182" i="66" s="1"/>
  <c r="J181" i="73"/>
  <c r="J181" i="66" s="1"/>
  <c r="J180" i="73"/>
  <c r="J180" i="66" s="1"/>
  <c r="J179" i="73"/>
  <c r="J179" i="66" s="1"/>
  <c r="J178" i="73"/>
  <c r="J178" i="66" s="1"/>
  <c r="J177" i="73"/>
  <c r="J177" i="66" s="1"/>
  <c r="J176" i="73"/>
  <c r="J176" i="66" s="1"/>
  <c r="J175" i="73"/>
  <c r="J175" i="66" s="1"/>
  <c r="J174" i="73"/>
  <c r="J174" i="66" s="1"/>
  <c r="W173" i="73"/>
  <c r="V173" i="73"/>
  <c r="U173" i="73"/>
  <c r="S173" i="73"/>
  <c r="R173" i="73"/>
  <c r="Q173" i="73"/>
  <c r="O173" i="73"/>
  <c r="N173" i="73"/>
  <c r="M173" i="73"/>
  <c r="L173" i="73"/>
  <c r="K173" i="73"/>
  <c r="I173" i="73"/>
  <c r="H173" i="73"/>
  <c r="G173" i="73"/>
  <c r="J172" i="73"/>
  <c r="J172" i="66" s="1"/>
  <c r="J171" i="73"/>
  <c r="J171" i="66" s="1"/>
  <c r="J170" i="73"/>
  <c r="J170" i="66" s="1"/>
  <c r="J169" i="73"/>
  <c r="J169" i="66" s="1"/>
  <c r="J168" i="73"/>
  <c r="J168" i="66" s="1"/>
  <c r="J167" i="73"/>
  <c r="J167" i="66" s="1"/>
  <c r="J166" i="73"/>
  <c r="J166" i="66" s="1"/>
  <c r="J165" i="73"/>
  <c r="J165" i="66" s="1"/>
  <c r="J164" i="73"/>
  <c r="J164" i="66" s="1"/>
  <c r="J163" i="73"/>
  <c r="J163" i="66" s="1"/>
  <c r="W162" i="73"/>
  <c r="V162" i="73"/>
  <c r="U162" i="73"/>
  <c r="S162" i="73"/>
  <c r="R162" i="73"/>
  <c r="Q162" i="73"/>
  <c r="O162" i="73"/>
  <c r="N162" i="73"/>
  <c r="M162" i="73"/>
  <c r="L162" i="73"/>
  <c r="K162" i="73"/>
  <c r="I162" i="73"/>
  <c r="H162" i="73"/>
  <c r="G162" i="73"/>
  <c r="J161" i="73"/>
  <c r="J161" i="66" s="1"/>
  <c r="J159" i="73"/>
  <c r="J159" i="66" s="1"/>
  <c r="J158" i="73"/>
  <c r="J157" i="73"/>
  <c r="J156" i="73"/>
  <c r="J156" i="66" s="1"/>
  <c r="W155" i="73"/>
  <c r="V155" i="73"/>
  <c r="U155" i="73"/>
  <c r="S155" i="73"/>
  <c r="R155" i="73"/>
  <c r="Q155" i="73"/>
  <c r="O155" i="73"/>
  <c r="N155" i="73"/>
  <c r="M155" i="73"/>
  <c r="L155" i="73"/>
  <c r="K155" i="73"/>
  <c r="I155" i="73"/>
  <c r="H155" i="73"/>
  <c r="G155" i="73"/>
  <c r="J153" i="73"/>
  <c r="J152" i="73"/>
  <c r="J150" i="73"/>
  <c r="J150" i="66" s="1"/>
  <c r="J149" i="73"/>
  <c r="J149" i="66" s="1"/>
  <c r="J148" i="73"/>
  <c r="W147" i="73"/>
  <c r="W145" i="73" s="1"/>
  <c r="V147" i="73"/>
  <c r="V145" i="73" s="1"/>
  <c r="U147" i="73"/>
  <c r="U145" i="73" s="1"/>
  <c r="S147" i="73"/>
  <c r="S145" i="73" s="1"/>
  <c r="R147" i="73"/>
  <c r="R145" i="73" s="1"/>
  <c r="Q147" i="73"/>
  <c r="Q145" i="73" s="1"/>
  <c r="O147" i="73"/>
  <c r="O145" i="73" s="1"/>
  <c r="N147" i="73"/>
  <c r="N145" i="73" s="1"/>
  <c r="M147" i="73"/>
  <c r="M145" i="73" s="1"/>
  <c r="L147" i="73"/>
  <c r="L145" i="73" s="1"/>
  <c r="K147" i="73"/>
  <c r="K145" i="73" s="1"/>
  <c r="I147" i="73"/>
  <c r="I145" i="73" s="1"/>
  <c r="H147" i="73"/>
  <c r="G147" i="73"/>
  <c r="G145" i="73" s="1"/>
  <c r="J146" i="73"/>
  <c r="J146" i="66" s="1"/>
  <c r="J144" i="73"/>
  <c r="J144" i="66" s="1"/>
  <c r="J143" i="73"/>
  <c r="J143" i="66" s="1"/>
  <c r="J142" i="73"/>
  <c r="J142" i="66" s="1"/>
  <c r="J141" i="73"/>
  <c r="J141" i="66" s="1"/>
  <c r="J140" i="73"/>
  <c r="J140" i="66" s="1"/>
  <c r="J139" i="73"/>
  <c r="J139" i="66" s="1"/>
  <c r="J138" i="73"/>
  <c r="J138" i="66" s="1"/>
  <c r="J137" i="73"/>
  <c r="J137" i="66" s="1"/>
  <c r="J136" i="73"/>
  <c r="J136" i="66" s="1"/>
  <c r="J135" i="73"/>
  <c r="J135" i="66" s="1"/>
  <c r="J134" i="73"/>
  <c r="J134" i="66" s="1"/>
  <c r="W133" i="73"/>
  <c r="V133" i="73"/>
  <c r="U133" i="73"/>
  <c r="S133" i="73"/>
  <c r="R133" i="73"/>
  <c r="Q133" i="73"/>
  <c r="O133" i="73"/>
  <c r="N133" i="73"/>
  <c r="M133" i="73"/>
  <c r="L133" i="73"/>
  <c r="K133" i="73"/>
  <c r="I133" i="73"/>
  <c r="H133" i="73"/>
  <c r="G133" i="73"/>
  <c r="J132" i="73"/>
  <c r="J132" i="66" s="1"/>
  <c r="J131" i="73"/>
  <c r="J131" i="66" s="1"/>
  <c r="J130" i="73"/>
  <c r="J130" i="66" s="1"/>
  <c r="J129" i="73"/>
  <c r="J129" i="66" s="1"/>
  <c r="J128" i="73"/>
  <c r="J128" i="66" s="1"/>
  <c r="J127" i="73"/>
  <c r="J127" i="66" s="1"/>
  <c r="J126" i="73"/>
  <c r="J126" i="66" s="1"/>
  <c r="J125" i="73"/>
  <c r="J125" i="66" s="1"/>
  <c r="J124" i="73"/>
  <c r="J124" i="66" s="1"/>
  <c r="J123" i="73"/>
  <c r="J123" i="66" s="1"/>
  <c r="J122" i="73"/>
  <c r="J122" i="66" s="1"/>
  <c r="J121" i="73"/>
  <c r="J121" i="66" s="1"/>
  <c r="J120" i="73"/>
  <c r="J120" i="66" s="1"/>
  <c r="J119" i="73"/>
  <c r="J119" i="66" s="1"/>
  <c r="W118" i="73"/>
  <c r="V118" i="73"/>
  <c r="U118" i="73"/>
  <c r="S118" i="73"/>
  <c r="R118" i="73"/>
  <c r="Q118" i="73"/>
  <c r="O118" i="73"/>
  <c r="N118" i="73"/>
  <c r="M118" i="73"/>
  <c r="L118" i="73"/>
  <c r="K118" i="73"/>
  <c r="I118" i="73"/>
  <c r="H118" i="73"/>
  <c r="G118" i="73"/>
  <c r="J117" i="73"/>
  <c r="J117" i="66" s="1"/>
  <c r="J116" i="73"/>
  <c r="J116" i="66" s="1"/>
  <c r="W115" i="73"/>
  <c r="V115" i="73"/>
  <c r="U115" i="73"/>
  <c r="S115" i="73"/>
  <c r="R115" i="73"/>
  <c r="Q115" i="73"/>
  <c r="O115" i="73"/>
  <c r="N115" i="73"/>
  <c r="M115" i="73"/>
  <c r="L115" i="73"/>
  <c r="K115" i="73"/>
  <c r="I115" i="73"/>
  <c r="H115" i="73"/>
  <c r="G115" i="73"/>
  <c r="J114" i="73"/>
  <c r="J114" i="66" s="1"/>
  <c r="J113" i="73"/>
  <c r="J113" i="66" s="1"/>
  <c r="J112" i="73"/>
  <c r="J112" i="66" s="1"/>
  <c r="J111" i="73"/>
  <c r="J111" i="66" s="1"/>
  <c r="J110" i="73"/>
  <c r="J110" i="66" s="1"/>
  <c r="J109" i="73"/>
  <c r="J109" i="66" s="1"/>
  <c r="J108" i="73"/>
  <c r="J108" i="66" s="1"/>
  <c r="J107" i="73"/>
  <c r="J107" i="66" s="1"/>
  <c r="J106" i="73"/>
  <c r="J106" i="66" s="1"/>
  <c r="J105" i="73"/>
  <c r="J105" i="66" s="1"/>
  <c r="W104" i="73"/>
  <c r="V104" i="73"/>
  <c r="U104" i="73"/>
  <c r="S104" i="73"/>
  <c r="R104" i="73"/>
  <c r="Q104" i="73"/>
  <c r="O104" i="73"/>
  <c r="N104" i="73"/>
  <c r="M104" i="73"/>
  <c r="L104" i="73"/>
  <c r="K104" i="73"/>
  <c r="I104" i="73"/>
  <c r="H104" i="73"/>
  <c r="G104" i="73"/>
  <c r="J103" i="73"/>
  <c r="J103" i="66" s="1"/>
  <c r="J102" i="73"/>
  <c r="J102" i="66" s="1"/>
  <c r="J101" i="73"/>
  <c r="J101" i="66" s="1"/>
  <c r="J100" i="73"/>
  <c r="J100" i="66" s="1"/>
  <c r="J99" i="73"/>
  <c r="J99" i="66" s="1"/>
  <c r="J98" i="73"/>
  <c r="J98" i="66" s="1"/>
  <c r="J97" i="73"/>
  <c r="J97" i="66" s="1"/>
  <c r="J96" i="73"/>
  <c r="J96" i="66" s="1"/>
  <c r="J95" i="73"/>
  <c r="J95" i="66" s="1"/>
  <c r="J94" i="73"/>
  <c r="J94" i="66" s="1"/>
  <c r="W93" i="73"/>
  <c r="V93" i="73"/>
  <c r="U93" i="73"/>
  <c r="S93" i="73"/>
  <c r="R93" i="73"/>
  <c r="Q93" i="73"/>
  <c r="O93" i="73"/>
  <c r="N93" i="73"/>
  <c r="M93" i="73"/>
  <c r="L93" i="73"/>
  <c r="K93" i="73"/>
  <c r="I93" i="73"/>
  <c r="H93" i="73"/>
  <c r="G93" i="73"/>
  <c r="J92" i="73"/>
  <c r="J92" i="66" s="1"/>
  <c r="J91" i="73"/>
  <c r="J91" i="66" s="1"/>
  <c r="J90" i="73"/>
  <c r="J90" i="66" s="1"/>
  <c r="J89" i="73"/>
  <c r="J89" i="66" s="1"/>
  <c r="J88" i="73"/>
  <c r="J88" i="66" s="1"/>
  <c r="J87" i="73"/>
  <c r="J87" i="66" s="1"/>
  <c r="J86" i="73"/>
  <c r="J86" i="66" s="1"/>
  <c r="J85" i="73"/>
  <c r="J85" i="66" s="1"/>
  <c r="J84" i="73"/>
  <c r="J84" i="66" s="1"/>
  <c r="J83" i="73"/>
  <c r="J83" i="66" s="1"/>
  <c r="W82" i="73"/>
  <c r="V82" i="73"/>
  <c r="U82" i="73"/>
  <c r="S82" i="73"/>
  <c r="R82" i="73"/>
  <c r="Q82" i="73"/>
  <c r="O82" i="73"/>
  <c r="N82" i="73"/>
  <c r="M82" i="73"/>
  <c r="L82" i="73"/>
  <c r="K82" i="73"/>
  <c r="I82" i="73"/>
  <c r="H82" i="73"/>
  <c r="G82" i="73"/>
  <c r="J81" i="73"/>
  <c r="J81" i="66" s="1"/>
  <c r="J80" i="73"/>
  <c r="J80" i="66" s="1"/>
  <c r="J79" i="73"/>
  <c r="J79" i="66" s="1"/>
  <c r="W78" i="73"/>
  <c r="V78" i="73"/>
  <c r="U78" i="73"/>
  <c r="S78" i="73"/>
  <c r="R78" i="73"/>
  <c r="Q78" i="73"/>
  <c r="O78" i="73"/>
  <c r="N78" i="73"/>
  <c r="M78" i="73"/>
  <c r="L78" i="73"/>
  <c r="K78" i="73"/>
  <c r="I78" i="73"/>
  <c r="H78" i="73"/>
  <c r="G78" i="73"/>
  <c r="J77" i="73"/>
  <c r="J77" i="66" s="1"/>
  <c r="J76" i="73"/>
  <c r="J76" i="66" s="1"/>
  <c r="W75" i="73"/>
  <c r="V75" i="73"/>
  <c r="U75" i="73"/>
  <c r="S75" i="73"/>
  <c r="R75" i="73"/>
  <c r="Q75" i="73"/>
  <c r="O75" i="73"/>
  <c r="N75" i="73"/>
  <c r="M75" i="73"/>
  <c r="L75" i="73"/>
  <c r="K75" i="73"/>
  <c r="I75" i="73"/>
  <c r="H75" i="73"/>
  <c r="G75" i="73"/>
  <c r="J73" i="73"/>
  <c r="J73" i="66" s="1"/>
  <c r="J72" i="73"/>
  <c r="J72" i="66" s="1"/>
  <c r="J71" i="73"/>
  <c r="J71" i="66" s="1"/>
  <c r="J70" i="73"/>
  <c r="J70" i="66" s="1"/>
  <c r="W69" i="73"/>
  <c r="V69" i="73"/>
  <c r="U69" i="73"/>
  <c r="S69" i="73"/>
  <c r="R69" i="73"/>
  <c r="Q69" i="73"/>
  <c r="O69" i="73"/>
  <c r="N69" i="73"/>
  <c r="M69" i="73"/>
  <c r="L69" i="73"/>
  <c r="K69" i="73"/>
  <c r="I69" i="73"/>
  <c r="H69" i="73"/>
  <c r="G69" i="73"/>
  <c r="J68" i="73"/>
  <c r="J68" i="66" s="1"/>
  <c r="J67" i="73"/>
  <c r="J67" i="66" s="1"/>
  <c r="J66" i="73"/>
  <c r="J66" i="66" s="1"/>
  <c r="W65" i="73"/>
  <c r="V65" i="73"/>
  <c r="U65" i="73"/>
  <c r="S65" i="73"/>
  <c r="R65" i="73"/>
  <c r="Q65" i="73"/>
  <c r="O65" i="73"/>
  <c r="N65" i="73"/>
  <c r="M65" i="73"/>
  <c r="M59" i="73" s="1"/>
  <c r="L65" i="73"/>
  <c r="K65" i="73"/>
  <c r="I65" i="73"/>
  <c r="H65" i="73"/>
  <c r="H59" i="73" s="1"/>
  <c r="G65" i="73"/>
  <c r="J64" i="73"/>
  <c r="J64" i="66" s="1"/>
  <c r="J63" i="73"/>
  <c r="J63" i="66" s="1"/>
  <c r="J62" i="73"/>
  <c r="J62" i="66" s="1"/>
  <c r="J61" i="73"/>
  <c r="J61" i="66" s="1"/>
  <c r="J60" i="73"/>
  <c r="J60" i="66" s="1"/>
  <c r="J58" i="73"/>
  <c r="J58" i="66" s="1"/>
  <c r="J57" i="73"/>
  <c r="J57" i="66" s="1"/>
  <c r="J56" i="73"/>
  <c r="J56" i="66" s="1"/>
  <c r="J55" i="73"/>
  <c r="J55" i="66" s="1"/>
  <c r="J54" i="73"/>
  <c r="W53" i="73"/>
  <c r="V53" i="73"/>
  <c r="U53" i="73"/>
  <c r="S53" i="73"/>
  <c r="R53" i="73"/>
  <c r="Q53" i="73"/>
  <c r="O53" i="73"/>
  <c r="N53" i="73"/>
  <c r="M53" i="73"/>
  <c r="L53" i="73"/>
  <c r="K53" i="73"/>
  <c r="I53" i="73"/>
  <c r="H53" i="73"/>
  <c r="G53" i="73"/>
  <c r="J52" i="73"/>
  <c r="J52" i="66" s="1"/>
  <c r="J51" i="73"/>
  <c r="J51" i="66" s="1"/>
  <c r="W50" i="73"/>
  <c r="V50" i="73"/>
  <c r="U50" i="73"/>
  <c r="S50" i="73"/>
  <c r="R50" i="73"/>
  <c r="Q50" i="73"/>
  <c r="O50" i="73"/>
  <c r="N50" i="73"/>
  <c r="M50" i="73"/>
  <c r="L50" i="73"/>
  <c r="K50" i="73"/>
  <c r="I50" i="73"/>
  <c r="H50" i="73"/>
  <c r="G50" i="73"/>
  <c r="J49" i="73"/>
  <c r="J48" i="73"/>
  <c r="J47" i="73"/>
  <c r="J46" i="73"/>
  <c r="W45" i="73"/>
  <c r="W40" i="73" s="1"/>
  <c r="V45" i="73"/>
  <c r="V40" i="73" s="1"/>
  <c r="U45" i="73"/>
  <c r="U40" i="73" s="1"/>
  <c r="S45" i="73"/>
  <c r="S40" i="73" s="1"/>
  <c r="R45" i="73"/>
  <c r="R40" i="73" s="1"/>
  <c r="Q45" i="73"/>
  <c r="Q40" i="73" s="1"/>
  <c r="O45" i="73"/>
  <c r="N45" i="73"/>
  <c r="N40" i="73" s="1"/>
  <c r="M45" i="73"/>
  <c r="M40" i="73" s="1"/>
  <c r="L45" i="73"/>
  <c r="L40" i="73" s="1"/>
  <c r="K45" i="73"/>
  <c r="I45" i="73"/>
  <c r="I40" i="73" s="1"/>
  <c r="G45" i="73"/>
  <c r="G40" i="73" s="1"/>
  <c r="J44" i="73"/>
  <c r="J43" i="73"/>
  <c r="J42" i="73"/>
  <c r="J41" i="73"/>
  <c r="J39" i="73"/>
  <c r="J38" i="73"/>
  <c r="W37" i="73"/>
  <c r="V37" i="73"/>
  <c r="U37" i="73"/>
  <c r="S37" i="73"/>
  <c r="R37" i="73"/>
  <c r="Q37" i="73"/>
  <c r="O37" i="73"/>
  <c r="N37" i="73"/>
  <c r="M37" i="73"/>
  <c r="L37" i="73"/>
  <c r="K37" i="73"/>
  <c r="I37" i="73"/>
  <c r="H37" i="73"/>
  <c r="G37" i="73"/>
  <c r="J36" i="73"/>
  <c r="J36" i="66" s="1"/>
  <c r="J35" i="73"/>
  <c r="J34" i="73"/>
  <c r="W33" i="73"/>
  <c r="V33" i="73"/>
  <c r="U33" i="73"/>
  <c r="S33" i="73"/>
  <c r="R33" i="73"/>
  <c r="Q33" i="73"/>
  <c r="O33" i="73"/>
  <c r="N33" i="73"/>
  <c r="M33" i="73"/>
  <c r="L33" i="73"/>
  <c r="K33" i="73"/>
  <c r="I33" i="73"/>
  <c r="H33" i="73"/>
  <c r="G33" i="73"/>
  <c r="J31" i="73"/>
  <c r="J30" i="73"/>
  <c r="J29" i="73"/>
  <c r="J28" i="73"/>
  <c r="J27" i="73"/>
  <c r="J26" i="73"/>
  <c r="J25" i="73"/>
  <c r="W24" i="73"/>
  <c r="V24" i="73"/>
  <c r="U24" i="73"/>
  <c r="S24" i="73"/>
  <c r="R24" i="73"/>
  <c r="Q24" i="73"/>
  <c r="O24" i="73"/>
  <c r="N24" i="73"/>
  <c r="M24" i="73"/>
  <c r="L24" i="73"/>
  <c r="K24" i="73"/>
  <c r="I24" i="73"/>
  <c r="H24" i="73"/>
  <c r="G24" i="73"/>
  <c r="J23" i="73"/>
  <c r="J22" i="73"/>
  <c r="J21" i="73"/>
  <c r="W20" i="73"/>
  <c r="V20" i="73"/>
  <c r="U20" i="73"/>
  <c r="S20" i="73"/>
  <c r="R20" i="73"/>
  <c r="Q20" i="73"/>
  <c r="O20" i="73"/>
  <c r="N20" i="73"/>
  <c r="M20" i="73"/>
  <c r="L20" i="73"/>
  <c r="K20" i="73"/>
  <c r="I20" i="73"/>
  <c r="H20" i="73"/>
  <c r="G20" i="73"/>
  <c r="J19" i="73"/>
  <c r="J18" i="73"/>
  <c r="J17" i="73"/>
  <c r="J16" i="73"/>
  <c r="J15" i="73"/>
  <c r="J14" i="73"/>
  <c r="J13" i="73"/>
  <c r="J12" i="73"/>
  <c r="J11" i="73"/>
  <c r="J10" i="73"/>
  <c r="J9" i="73"/>
  <c r="J8" i="73"/>
  <c r="J7" i="73"/>
  <c r="W6" i="73"/>
  <c r="V6" i="73"/>
  <c r="U6" i="73"/>
  <c r="S6" i="73"/>
  <c r="R6" i="73"/>
  <c r="Q6" i="73"/>
  <c r="O6" i="73"/>
  <c r="N6" i="73"/>
  <c r="N5" i="73" s="1"/>
  <c r="M6" i="73"/>
  <c r="L6" i="73"/>
  <c r="K6" i="73"/>
  <c r="I6" i="73"/>
  <c r="I5" i="73" s="1"/>
  <c r="H6" i="73"/>
  <c r="G6" i="73"/>
  <c r="Z258" i="72"/>
  <c r="Y258" i="72"/>
  <c r="X258" i="72"/>
  <c r="V258" i="72"/>
  <c r="U258" i="72"/>
  <c r="T258" i="72"/>
  <c r="R258" i="72"/>
  <c r="Q258" i="72"/>
  <c r="P258" i="72"/>
  <c r="O258" i="72"/>
  <c r="N258" i="72"/>
  <c r="I258" i="72"/>
  <c r="H258" i="72"/>
  <c r="G258" i="72"/>
  <c r="Z252" i="72"/>
  <c r="Y252" i="72"/>
  <c r="X252" i="72"/>
  <c r="V252" i="72"/>
  <c r="U252" i="72"/>
  <c r="T252" i="72"/>
  <c r="R252" i="72"/>
  <c r="Q252" i="72"/>
  <c r="P252" i="72"/>
  <c r="O252" i="72"/>
  <c r="N252" i="72"/>
  <c r="I252" i="72"/>
  <c r="H252" i="72"/>
  <c r="G252" i="72"/>
  <c r="Z243" i="72"/>
  <c r="Y243" i="72"/>
  <c r="X243" i="72"/>
  <c r="V243" i="72"/>
  <c r="U243" i="72"/>
  <c r="T243" i="72"/>
  <c r="R243" i="72"/>
  <c r="Q243" i="72"/>
  <c r="P243" i="72"/>
  <c r="O243" i="72"/>
  <c r="N243" i="72"/>
  <c r="I243" i="72"/>
  <c r="H243" i="72"/>
  <c r="G243" i="72"/>
  <c r="Z239" i="72"/>
  <c r="Y239" i="72"/>
  <c r="X239" i="72"/>
  <c r="V239" i="72"/>
  <c r="U239" i="72"/>
  <c r="T239" i="72"/>
  <c r="R239" i="72"/>
  <c r="Q239" i="72"/>
  <c r="P239" i="72"/>
  <c r="O239" i="72"/>
  <c r="N239" i="72"/>
  <c r="I239" i="72"/>
  <c r="H239" i="72"/>
  <c r="G239" i="72"/>
  <c r="Z226" i="72"/>
  <c r="Y226" i="72"/>
  <c r="X226" i="72"/>
  <c r="V226" i="72"/>
  <c r="U226" i="72"/>
  <c r="T226" i="72"/>
  <c r="R226" i="72"/>
  <c r="Q226" i="72"/>
  <c r="P226" i="72"/>
  <c r="O226" i="72"/>
  <c r="N226" i="72"/>
  <c r="I226" i="72"/>
  <c r="H226" i="72"/>
  <c r="G226" i="72"/>
  <c r="Z212" i="72"/>
  <c r="Y212" i="72"/>
  <c r="X212" i="72"/>
  <c r="V212" i="72"/>
  <c r="U212" i="72"/>
  <c r="T212" i="72"/>
  <c r="R212" i="72"/>
  <c r="Q212" i="72"/>
  <c r="P212" i="72"/>
  <c r="O212" i="72"/>
  <c r="N212" i="72"/>
  <c r="I212" i="72"/>
  <c r="H212" i="72"/>
  <c r="G212" i="72"/>
  <c r="Z209" i="72"/>
  <c r="Y209" i="72"/>
  <c r="X209" i="72"/>
  <c r="V209" i="72"/>
  <c r="U209" i="72"/>
  <c r="T209" i="72"/>
  <c r="R209" i="72"/>
  <c r="Q209" i="72"/>
  <c r="P209" i="72"/>
  <c r="O209" i="72"/>
  <c r="N209" i="72"/>
  <c r="I209" i="72"/>
  <c r="H209" i="72"/>
  <c r="G209" i="72"/>
  <c r="Z198" i="72"/>
  <c r="Y198" i="72"/>
  <c r="X198" i="72"/>
  <c r="V198" i="72"/>
  <c r="U198" i="72"/>
  <c r="T198" i="72"/>
  <c r="R198" i="72"/>
  <c r="Q198" i="72"/>
  <c r="P198" i="72"/>
  <c r="O198" i="72"/>
  <c r="N198" i="72"/>
  <c r="I198" i="72"/>
  <c r="H198" i="72"/>
  <c r="G198" i="72"/>
  <c r="Z187" i="72"/>
  <c r="Y187" i="72"/>
  <c r="X187" i="72"/>
  <c r="V187" i="72"/>
  <c r="U187" i="72"/>
  <c r="T187" i="72"/>
  <c r="R187" i="72"/>
  <c r="Q187" i="72"/>
  <c r="P187" i="72"/>
  <c r="O187" i="72"/>
  <c r="N187" i="72"/>
  <c r="I187" i="72"/>
  <c r="H187" i="72"/>
  <c r="G187" i="72"/>
  <c r="Z176" i="72"/>
  <c r="Y176" i="72"/>
  <c r="X176" i="72"/>
  <c r="V176" i="72"/>
  <c r="U176" i="72"/>
  <c r="T176" i="72"/>
  <c r="R176" i="72"/>
  <c r="Q176" i="72"/>
  <c r="P176" i="72"/>
  <c r="O176" i="72"/>
  <c r="N176" i="72"/>
  <c r="I176" i="72"/>
  <c r="H176" i="72"/>
  <c r="G176" i="72"/>
  <c r="Z169" i="72"/>
  <c r="Y169" i="72"/>
  <c r="X169" i="72"/>
  <c r="V169" i="72"/>
  <c r="U169" i="72"/>
  <c r="T169" i="72"/>
  <c r="R169" i="72"/>
  <c r="Q169" i="72"/>
  <c r="P169" i="72"/>
  <c r="O169" i="72"/>
  <c r="N169" i="72"/>
  <c r="I169" i="72"/>
  <c r="H169" i="72"/>
  <c r="G169" i="72"/>
  <c r="Z157" i="72"/>
  <c r="Z155" i="72" s="1"/>
  <c r="Y157" i="72"/>
  <c r="Y155" i="72" s="1"/>
  <c r="X157" i="72"/>
  <c r="X155" i="72" s="1"/>
  <c r="V157" i="72"/>
  <c r="V155" i="72" s="1"/>
  <c r="U157" i="72"/>
  <c r="U155" i="72" s="1"/>
  <c r="T157" i="72"/>
  <c r="T155" i="72" s="1"/>
  <c r="R157" i="72"/>
  <c r="R155" i="72" s="1"/>
  <c r="Q157" i="72"/>
  <c r="Q155" i="72" s="1"/>
  <c r="P157" i="72"/>
  <c r="P155" i="72" s="1"/>
  <c r="O157" i="72"/>
  <c r="O155" i="72" s="1"/>
  <c r="N157" i="72"/>
  <c r="N155" i="72" s="1"/>
  <c r="I157" i="72"/>
  <c r="I155" i="72" s="1"/>
  <c r="G157" i="72"/>
  <c r="G155" i="72" s="1"/>
  <c r="Z143" i="72"/>
  <c r="Y143" i="72"/>
  <c r="X143" i="72"/>
  <c r="V143" i="72"/>
  <c r="U143" i="72"/>
  <c r="T143" i="72"/>
  <c r="R143" i="72"/>
  <c r="Q143" i="72"/>
  <c r="P143" i="72"/>
  <c r="O143" i="72"/>
  <c r="N143" i="72"/>
  <c r="I143" i="72"/>
  <c r="H143" i="72"/>
  <c r="G143" i="72"/>
  <c r="Z128" i="72"/>
  <c r="Y128" i="72"/>
  <c r="X128" i="72"/>
  <c r="V128" i="72"/>
  <c r="U128" i="72"/>
  <c r="T128" i="72"/>
  <c r="R128" i="72"/>
  <c r="Q128" i="72"/>
  <c r="P128" i="72"/>
  <c r="O128" i="72"/>
  <c r="N128" i="72"/>
  <c r="I128" i="72"/>
  <c r="H128" i="72"/>
  <c r="G128" i="72"/>
  <c r="Z125" i="72"/>
  <c r="Y125" i="72"/>
  <c r="X125" i="72"/>
  <c r="V125" i="72"/>
  <c r="U125" i="72"/>
  <c r="T125" i="72"/>
  <c r="R125" i="72"/>
  <c r="Q125" i="72"/>
  <c r="P125" i="72"/>
  <c r="O125" i="72"/>
  <c r="N125" i="72"/>
  <c r="I125" i="72"/>
  <c r="H125" i="72"/>
  <c r="G125" i="72"/>
  <c r="Z114" i="72"/>
  <c r="Y114" i="72"/>
  <c r="X114" i="72"/>
  <c r="V114" i="72"/>
  <c r="U114" i="72"/>
  <c r="T114" i="72"/>
  <c r="R114" i="72"/>
  <c r="Q114" i="72"/>
  <c r="P114" i="72"/>
  <c r="O114" i="72"/>
  <c r="N114" i="72"/>
  <c r="I114" i="72"/>
  <c r="H114" i="72"/>
  <c r="G114" i="72"/>
  <c r="Z103" i="72"/>
  <c r="Y103" i="72"/>
  <c r="X103" i="72"/>
  <c r="V103" i="72"/>
  <c r="U103" i="72"/>
  <c r="T103" i="72"/>
  <c r="R103" i="72"/>
  <c r="Q103" i="72"/>
  <c r="P103" i="72"/>
  <c r="O103" i="72"/>
  <c r="N103" i="72"/>
  <c r="I103" i="72"/>
  <c r="H103" i="72"/>
  <c r="G103" i="72"/>
  <c r="Z92" i="72"/>
  <c r="Y92" i="72"/>
  <c r="X92" i="72"/>
  <c r="V92" i="72"/>
  <c r="U92" i="72"/>
  <c r="T92" i="72"/>
  <c r="R92" i="72"/>
  <c r="Q92" i="72"/>
  <c r="P92" i="72"/>
  <c r="O92" i="72"/>
  <c r="N92" i="72"/>
  <c r="I92" i="72"/>
  <c r="H92" i="72"/>
  <c r="G92" i="72"/>
  <c r="Z88" i="72"/>
  <c r="Y88" i="72"/>
  <c r="X88" i="72"/>
  <c r="V88" i="72"/>
  <c r="U88" i="72"/>
  <c r="T88" i="72"/>
  <c r="R88" i="72"/>
  <c r="Q88" i="72"/>
  <c r="P88" i="72"/>
  <c r="O88" i="72"/>
  <c r="N88" i="72"/>
  <c r="I88" i="72"/>
  <c r="H88" i="72"/>
  <c r="G88" i="72"/>
  <c r="Z85" i="72"/>
  <c r="Y85" i="72"/>
  <c r="X85" i="72"/>
  <c r="V85" i="72"/>
  <c r="U85" i="72"/>
  <c r="T85" i="72"/>
  <c r="R85" i="72"/>
  <c r="Q85" i="72"/>
  <c r="P85" i="72"/>
  <c r="O85" i="72"/>
  <c r="N85" i="72"/>
  <c r="I85" i="72"/>
  <c r="H85" i="72"/>
  <c r="G85" i="72"/>
  <c r="Z79" i="72"/>
  <c r="Y79" i="72"/>
  <c r="X79" i="72"/>
  <c r="V79" i="72"/>
  <c r="U79" i="72"/>
  <c r="T79" i="72"/>
  <c r="R79" i="72"/>
  <c r="Q79" i="72"/>
  <c r="P79" i="72"/>
  <c r="O79" i="72"/>
  <c r="N79" i="72"/>
  <c r="I79" i="72"/>
  <c r="H79" i="72"/>
  <c r="G79" i="72"/>
  <c r="Z75" i="72"/>
  <c r="Y75" i="72"/>
  <c r="X75" i="72"/>
  <c r="V75" i="72"/>
  <c r="U75" i="72"/>
  <c r="T75" i="72"/>
  <c r="R75" i="72"/>
  <c r="Q75" i="72"/>
  <c r="P75" i="72"/>
  <c r="O75" i="72"/>
  <c r="N75" i="72"/>
  <c r="I75" i="72"/>
  <c r="H75" i="72"/>
  <c r="G75" i="72"/>
  <c r="Z60" i="72"/>
  <c r="Y60" i="72"/>
  <c r="X60" i="72"/>
  <c r="V60" i="72"/>
  <c r="U60" i="72"/>
  <c r="T60" i="72"/>
  <c r="R60" i="72"/>
  <c r="Q60" i="72"/>
  <c r="P60" i="72"/>
  <c r="O60" i="72"/>
  <c r="N60" i="72"/>
  <c r="I60" i="72"/>
  <c r="G60" i="72"/>
  <c r="Z57" i="72"/>
  <c r="Y57" i="72"/>
  <c r="X57" i="72"/>
  <c r="V57" i="72"/>
  <c r="U57" i="72"/>
  <c r="T57" i="72"/>
  <c r="R57" i="72"/>
  <c r="Q57" i="72"/>
  <c r="P57" i="72"/>
  <c r="O57" i="72"/>
  <c r="N57" i="72"/>
  <c r="I57" i="72"/>
  <c r="H57" i="72"/>
  <c r="G57" i="72"/>
  <c r="Z40" i="72"/>
  <c r="Y40" i="72"/>
  <c r="X40" i="72"/>
  <c r="V40" i="72"/>
  <c r="U40" i="72"/>
  <c r="T40" i="72"/>
  <c r="R40" i="72"/>
  <c r="Q50" i="72"/>
  <c r="Q40" i="72" s="1"/>
  <c r="P50" i="72"/>
  <c r="P40" i="72" s="1"/>
  <c r="O50" i="72"/>
  <c r="O40" i="72" s="1"/>
  <c r="N50" i="72"/>
  <c r="I50" i="72"/>
  <c r="I40" i="72" s="1"/>
  <c r="G50" i="72"/>
  <c r="G40" i="72" s="1"/>
  <c r="Z37" i="72"/>
  <c r="Y37" i="72"/>
  <c r="X37" i="72"/>
  <c r="V37" i="72"/>
  <c r="U37" i="72"/>
  <c r="T37" i="72"/>
  <c r="R37" i="72"/>
  <c r="Q37" i="72"/>
  <c r="P37" i="72"/>
  <c r="O37" i="72"/>
  <c r="N37" i="72"/>
  <c r="I37" i="72"/>
  <c r="H37" i="72"/>
  <c r="G37" i="72"/>
  <c r="Z33" i="72"/>
  <c r="Y33" i="72"/>
  <c r="X33" i="72"/>
  <c r="V33" i="72"/>
  <c r="U33" i="72"/>
  <c r="T33" i="72"/>
  <c r="R33" i="72"/>
  <c r="Q33" i="72"/>
  <c r="P33" i="72"/>
  <c r="O33" i="72"/>
  <c r="N33" i="72"/>
  <c r="I33" i="72"/>
  <c r="G33" i="72"/>
  <c r="Z24" i="72"/>
  <c r="Y24" i="72"/>
  <c r="X24" i="72"/>
  <c r="V24" i="72"/>
  <c r="U24" i="72"/>
  <c r="T24" i="72"/>
  <c r="R24" i="72"/>
  <c r="Q24" i="72"/>
  <c r="P24" i="72"/>
  <c r="O24" i="72"/>
  <c r="N24" i="72"/>
  <c r="I24" i="72"/>
  <c r="G24" i="72"/>
  <c r="Z20" i="72"/>
  <c r="Y20" i="72"/>
  <c r="X20" i="72"/>
  <c r="V20" i="72"/>
  <c r="U20" i="72"/>
  <c r="T20" i="72"/>
  <c r="R20" i="72"/>
  <c r="Q20" i="72"/>
  <c r="P20" i="72"/>
  <c r="O20" i="72"/>
  <c r="N20" i="72"/>
  <c r="I20" i="72"/>
  <c r="H20" i="72"/>
  <c r="G20" i="72"/>
  <c r="Z6" i="72"/>
  <c r="Y6" i="72"/>
  <c r="X6" i="72"/>
  <c r="V6" i="72"/>
  <c r="U6" i="72"/>
  <c r="T6" i="72"/>
  <c r="R6" i="72"/>
  <c r="Q6" i="72"/>
  <c r="P6" i="72"/>
  <c r="O6" i="72"/>
  <c r="N6" i="72"/>
  <c r="I6" i="72"/>
  <c r="G6" i="72"/>
  <c r="W274" i="71"/>
  <c r="V274" i="71"/>
  <c r="U274" i="71"/>
  <c r="U244" i="66" s="1"/>
  <c r="S274" i="71"/>
  <c r="R274" i="71"/>
  <c r="Q274" i="71"/>
  <c r="O274" i="71"/>
  <c r="O244" i="66" s="1"/>
  <c r="N274" i="71"/>
  <c r="M274" i="71"/>
  <c r="L274" i="71"/>
  <c r="K274" i="71"/>
  <c r="I274" i="71"/>
  <c r="H274" i="71"/>
  <c r="G274" i="71"/>
  <c r="W268" i="71"/>
  <c r="V268" i="71"/>
  <c r="U268" i="71"/>
  <c r="S268" i="71"/>
  <c r="R268" i="71"/>
  <c r="Q268" i="71"/>
  <c r="O268" i="71"/>
  <c r="N268" i="71"/>
  <c r="M268" i="71"/>
  <c r="L268" i="71"/>
  <c r="K268" i="71"/>
  <c r="I268" i="71"/>
  <c r="H268" i="71"/>
  <c r="H238" i="66" s="1"/>
  <c r="G268" i="71"/>
  <c r="W259" i="71"/>
  <c r="V259" i="71"/>
  <c r="U259" i="71"/>
  <c r="U229" i="66" s="1"/>
  <c r="S259" i="71"/>
  <c r="R259" i="71"/>
  <c r="Q259" i="71"/>
  <c r="O259" i="71"/>
  <c r="O229" i="66" s="1"/>
  <c r="N259" i="71"/>
  <c r="M259" i="71"/>
  <c r="L259" i="71"/>
  <c r="K259" i="71"/>
  <c r="I259" i="71"/>
  <c r="H259" i="71"/>
  <c r="G259" i="71"/>
  <c r="W255" i="71"/>
  <c r="V255" i="71"/>
  <c r="U255" i="71"/>
  <c r="S255" i="71"/>
  <c r="R255" i="71"/>
  <c r="Q255" i="71"/>
  <c r="O255" i="71"/>
  <c r="N255" i="71"/>
  <c r="M255" i="71"/>
  <c r="L255" i="71"/>
  <c r="K255" i="71"/>
  <c r="I255" i="71"/>
  <c r="H255" i="71"/>
  <c r="H225" i="66" s="1"/>
  <c r="G255" i="71"/>
  <c r="W242" i="71"/>
  <c r="V242" i="71"/>
  <c r="U242" i="71"/>
  <c r="U212" i="66" s="1"/>
  <c r="S242" i="71"/>
  <c r="R242" i="71"/>
  <c r="Q242" i="71"/>
  <c r="O242" i="71"/>
  <c r="O212" i="66" s="1"/>
  <c r="N242" i="71"/>
  <c r="M242" i="71"/>
  <c r="L242" i="71"/>
  <c r="K242" i="71"/>
  <c r="I242" i="71"/>
  <c r="H242" i="71"/>
  <c r="G242" i="71"/>
  <c r="W228" i="71"/>
  <c r="V228" i="71"/>
  <c r="U228" i="71"/>
  <c r="S228" i="71"/>
  <c r="R228" i="71"/>
  <c r="Q228" i="71"/>
  <c r="O228" i="71"/>
  <c r="N228" i="71"/>
  <c r="M228" i="71"/>
  <c r="L228" i="71"/>
  <c r="K228" i="71"/>
  <c r="I228" i="71"/>
  <c r="H228" i="71"/>
  <c r="G228" i="71"/>
  <c r="W225" i="71"/>
  <c r="V225" i="71"/>
  <c r="U225" i="71"/>
  <c r="U195" i="66" s="1"/>
  <c r="S225" i="71"/>
  <c r="R225" i="71"/>
  <c r="Q225" i="71"/>
  <c r="O225" i="71"/>
  <c r="O195" i="66" s="1"/>
  <c r="N225" i="71"/>
  <c r="M225" i="71"/>
  <c r="L225" i="71"/>
  <c r="K225" i="71"/>
  <c r="I225" i="71"/>
  <c r="H225" i="71"/>
  <c r="G225" i="71"/>
  <c r="W214" i="71"/>
  <c r="V214" i="71"/>
  <c r="U214" i="71"/>
  <c r="S214" i="71"/>
  <c r="R214" i="71"/>
  <c r="Q214" i="71"/>
  <c r="O214" i="71"/>
  <c r="N214" i="71"/>
  <c r="M214" i="71"/>
  <c r="L214" i="71"/>
  <c r="K214" i="71"/>
  <c r="I214" i="71"/>
  <c r="H214" i="71"/>
  <c r="G214" i="71"/>
  <c r="W203" i="71"/>
  <c r="V203" i="71"/>
  <c r="U203" i="71"/>
  <c r="U173" i="66" s="1"/>
  <c r="S203" i="71"/>
  <c r="R203" i="71"/>
  <c r="Q203" i="71"/>
  <c r="O203" i="71"/>
  <c r="O173" i="66" s="1"/>
  <c r="N203" i="71"/>
  <c r="M203" i="71"/>
  <c r="L203" i="71"/>
  <c r="K203" i="71"/>
  <c r="I203" i="71"/>
  <c r="H203" i="71"/>
  <c r="G203" i="71"/>
  <c r="W192" i="71"/>
  <c r="V192" i="71"/>
  <c r="U192" i="71"/>
  <c r="S192" i="71"/>
  <c r="R192" i="71"/>
  <c r="Q192" i="71"/>
  <c r="O192" i="71"/>
  <c r="N192" i="71"/>
  <c r="M192" i="71"/>
  <c r="L192" i="71"/>
  <c r="K192" i="71"/>
  <c r="I192" i="71"/>
  <c r="H192" i="71"/>
  <c r="G192" i="71"/>
  <c r="W185" i="71"/>
  <c r="V185" i="71"/>
  <c r="U185" i="71"/>
  <c r="S185" i="71"/>
  <c r="R185" i="71"/>
  <c r="Q185" i="71"/>
  <c r="O185" i="71"/>
  <c r="N185" i="71"/>
  <c r="M185" i="71"/>
  <c r="L185" i="71"/>
  <c r="K185" i="71"/>
  <c r="I185" i="71"/>
  <c r="G185" i="71"/>
  <c r="W177" i="71"/>
  <c r="V177" i="71"/>
  <c r="U177" i="71"/>
  <c r="S177" i="71"/>
  <c r="R177" i="71"/>
  <c r="Q177" i="71"/>
  <c r="O177" i="71"/>
  <c r="N177" i="71"/>
  <c r="M177" i="71"/>
  <c r="L177" i="71"/>
  <c r="K177" i="71"/>
  <c r="K175" i="71" s="1"/>
  <c r="I177" i="71"/>
  <c r="H177" i="71"/>
  <c r="G177" i="71"/>
  <c r="W161" i="71"/>
  <c r="V161" i="71"/>
  <c r="U161" i="71"/>
  <c r="S161" i="71"/>
  <c r="R161" i="71"/>
  <c r="Q161" i="71"/>
  <c r="O161" i="71"/>
  <c r="N161" i="71"/>
  <c r="M161" i="71"/>
  <c r="L161" i="71"/>
  <c r="K161" i="71"/>
  <c r="I161" i="71"/>
  <c r="W146" i="71"/>
  <c r="W118" i="66" s="1"/>
  <c r="V146" i="71"/>
  <c r="U146" i="71"/>
  <c r="S146" i="71"/>
  <c r="S118" i="66" s="1"/>
  <c r="R146" i="71"/>
  <c r="R118" i="66" s="1"/>
  <c r="Q146" i="71"/>
  <c r="O146" i="71"/>
  <c r="N146" i="71"/>
  <c r="N118" i="66" s="1"/>
  <c r="M146" i="71"/>
  <c r="M118" i="66" s="1"/>
  <c r="L146" i="71"/>
  <c r="K146" i="71"/>
  <c r="I146" i="71"/>
  <c r="I118" i="66" s="1"/>
  <c r="W143" i="71"/>
  <c r="V143" i="71"/>
  <c r="U143" i="71"/>
  <c r="S143" i="71"/>
  <c r="R143" i="71"/>
  <c r="Q143" i="71"/>
  <c r="O143" i="71"/>
  <c r="N143" i="71"/>
  <c r="M143" i="71"/>
  <c r="L143" i="71"/>
  <c r="K143" i="71"/>
  <c r="I143" i="71"/>
  <c r="W127" i="71"/>
  <c r="V127" i="71"/>
  <c r="U127" i="71"/>
  <c r="S127" i="71"/>
  <c r="S104" i="66" s="1"/>
  <c r="R127" i="71"/>
  <c r="Q127" i="71"/>
  <c r="O127" i="71"/>
  <c r="N127" i="71"/>
  <c r="N104" i="66" s="1"/>
  <c r="M127" i="71"/>
  <c r="L127" i="71"/>
  <c r="K127" i="71"/>
  <c r="I127" i="71"/>
  <c r="H127" i="71"/>
  <c r="G127" i="71"/>
  <c r="W116" i="71"/>
  <c r="V116" i="71"/>
  <c r="U116" i="71"/>
  <c r="S116" i="71"/>
  <c r="R116" i="71"/>
  <c r="Q116" i="71"/>
  <c r="O116" i="71"/>
  <c r="N116" i="71"/>
  <c r="M116" i="71"/>
  <c r="L116" i="71"/>
  <c r="K116" i="71"/>
  <c r="I116" i="71"/>
  <c r="H116" i="71"/>
  <c r="G116" i="71"/>
  <c r="G93" i="66" s="1"/>
  <c r="W104" i="71"/>
  <c r="W82" i="66" s="1"/>
  <c r="V104" i="71"/>
  <c r="U104" i="71"/>
  <c r="S104" i="71"/>
  <c r="S82" i="66" s="1"/>
  <c r="R104" i="71"/>
  <c r="R82" i="66" s="1"/>
  <c r="Q104" i="71"/>
  <c r="O104" i="71"/>
  <c r="N104" i="71"/>
  <c r="N82" i="66" s="1"/>
  <c r="M104" i="71"/>
  <c r="M82" i="66" s="1"/>
  <c r="L104" i="71"/>
  <c r="K104" i="71"/>
  <c r="I104" i="71"/>
  <c r="I82" i="66" s="1"/>
  <c r="H104" i="71"/>
  <c r="G104" i="71"/>
  <c r="W100" i="71"/>
  <c r="V100" i="71"/>
  <c r="V78" i="66" s="1"/>
  <c r="U100" i="71"/>
  <c r="S100" i="71"/>
  <c r="R100" i="71"/>
  <c r="Q100" i="71"/>
  <c r="Q78" i="66" s="1"/>
  <c r="O100" i="71"/>
  <c r="N100" i="71"/>
  <c r="M100" i="71"/>
  <c r="L100" i="71"/>
  <c r="L78" i="66" s="1"/>
  <c r="K100" i="71"/>
  <c r="I100" i="71"/>
  <c r="H100" i="71"/>
  <c r="G100" i="71"/>
  <c r="G78" i="66" s="1"/>
  <c r="W97" i="71"/>
  <c r="V97" i="71"/>
  <c r="U97" i="71"/>
  <c r="S97" i="71"/>
  <c r="R97" i="71"/>
  <c r="Q97" i="71"/>
  <c r="O97" i="71"/>
  <c r="N97" i="71"/>
  <c r="M97" i="71"/>
  <c r="L97" i="71"/>
  <c r="K97" i="71"/>
  <c r="I97" i="71"/>
  <c r="H97" i="71"/>
  <c r="G97" i="71"/>
  <c r="W91" i="71"/>
  <c r="V91" i="71"/>
  <c r="U91" i="71"/>
  <c r="S91" i="71"/>
  <c r="R91" i="71"/>
  <c r="Q91" i="71"/>
  <c r="O91" i="71"/>
  <c r="N91" i="71"/>
  <c r="M91" i="71"/>
  <c r="L91" i="71"/>
  <c r="K91" i="71"/>
  <c r="I91" i="71"/>
  <c r="H91" i="71"/>
  <c r="G91" i="71"/>
  <c r="W87" i="71"/>
  <c r="V87" i="71"/>
  <c r="U87" i="71"/>
  <c r="S87" i="71"/>
  <c r="S65" i="66" s="1"/>
  <c r="R87" i="71"/>
  <c r="Q87" i="71"/>
  <c r="O87" i="71"/>
  <c r="N87" i="71"/>
  <c r="N65" i="66" s="1"/>
  <c r="M87" i="71"/>
  <c r="L87" i="71"/>
  <c r="K87" i="71"/>
  <c r="I87" i="71"/>
  <c r="I65" i="66" s="1"/>
  <c r="H87" i="71"/>
  <c r="G87" i="71"/>
  <c r="W73" i="71"/>
  <c r="V73" i="71"/>
  <c r="V53" i="66" s="1"/>
  <c r="U73" i="71"/>
  <c r="S73" i="71"/>
  <c r="R73" i="71"/>
  <c r="Q73" i="71"/>
  <c r="Q53" i="66" s="1"/>
  <c r="O73" i="71"/>
  <c r="N73" i="71"/>
  <c r="M73" i="71"/>
  <c r="L73" i="71"/>
  <c r="L53" i="66" s="1"/>
  <c r="K73" i="71"/>
  <c r="I73" i="71"/>
  <c r="H73" i="71"/>
  <c r="G73" i="71"/>
  <c r="W67" i="71"/>
  <c r="V67" i="71"/>
  <c r="U67" i="71"/>
  <c r="S67" i="71"/>
  <c r="R67" i="71"/>
  <c r="Q67" i="71"/>
  <c r="O67" i="71"/>
  <c r="N67" i="71"/>
  <c r="M67" i="71"/>
  <c r="L67" i="71"/>
  <c r="K67" i="71"/>
  <c r="I67" i="71"/>
  <c r="I50" i="66" s="1"/>
  <c r="H67" i="71"/>
  <c r="G67" i="71"/>
  <c r="W51" i="71"/>
  <c r="V51" i="71"/>
  <c r="V45" i="66" s="1"/>
  <c r="U51" i="71"/>
  <c r="S51" i="71"/>
  <c r="R51" i="71"/>
  <c r="Q51" i="71"/>
  <c r="Q45" i="66" s="1"/>
  <c r="O51" i="71"/>
  <c r="N51" i="71"/>
  <c r="M51" i="71"/>
  <c r="L51" i="71"/>
  <c r="L45" i="66" s="1"/>
  <c r="K51" i="71"/>
  <c r="K43" i="71" s="1"/>
  <c r="I51" i="71"/>
  <c r="H51" i="71"/>
  <c r="G51" i="71"/>
  <c r="W37" i="71"/>
  <c r="V37" i="71"/>
  <c r="U37" i="71"/>
  <c r="S37" i="71"/>
  <c r="R37" i="71"/>
  <c r="Q37" i="71"/>
  <c r="O37" i="71"/>
  <c r="N37" i="71"/>
  <c r="M37" i="71"/>
  <c r="L37" i="71"/>
  <c r="K37" i="71"/>
  <c r="I37" i="71"/>
  <c r="G37" i="71"/>
  <c r="W33" i="71"/>
  <c r="V33" i="71"/>
  <c r="U33" i="71"/>
  <c r="S33" i="71"/>
  <c r="R33" i="71"/>
  <c r="Q33" i="71"/>
  <c r="O33" i="71"/>
  <c r="N33" i="71"/>
  <c r="M33" i="71"/>
  <c r="L33" i="71"/>
  <c r="K33" i="71"/>
  <c r="I33" i="71"/>
  <c r="G33" i="71"/>
  <c r="W24" i="71"/>
  <c r="V24" i="71"/>
  <c r="U24" i="71"/>
  <c r="S24" i="71"/>
  <c r="R24" i="71"/>
  <c r="Q24" i="71"/>
  <c r="O24" i="71"/>
  <c r="N24" i="71"/>
  <c r="M24" i="71"/>
  <c r="L24" i="71"/>
  <c r="K24" i="71"/>
  <c r="I24" i="71"/>
  <c r="G24" i="71"/>
  <c r="W20" i="71"/>
  <c r="V20" i="71"/>
  <c r="U20" i="71"/>
  <c r="S20" i="71"/>
  <c r="R20" i="71"/>
  <c r="Q20" i="71"/>
  <c r="O20" i="71"/>
  <c r="N20" i="71"/>
  <c r="M20" i="71"/>
  <c r="L20" i="71"/>
  <c r="K20" i="71"/>
  <c r="I20" i="71"/>
  <c r="H20" i="71"/>
  <c r="G20" i="71"/>
  <c r="W6" i="71"/>
  <c r="V6" i="71"/>
  <c r="U6" i="71"/>
  <c r="S6" i="71"/>
  <c r="R6" i="71"/>
  <c r="Q6" i="71"/>
  <c r="O6" i="71"/>
  <c r="N6" i="71"/>
  <c r="M6" i="71"/>
  <c r="L6" i="71"/>
  <c r="K6" i="71"/>
  <c r="I6" i="71"/>
  <c r="H6" i="71"/>
  <c r="G6" i="71"/>
  <c r="L269" i="68"/>
  <c r="K269" i="68"/>
  <c r="J269" i="68"/>
  <c r="L263" i="68"/>
  <c r="K263" i="68"/>
  <c r="I6" i="39" s="1"/>
  <c r="J263" i="68"/>
  <c r="J6" i="39" s="1"/>
  <c r="L256" i="68"/>
  <c r="L255" i="68" s="1"/>
  <c r="K256" i="68"/>
  <c r="K255" i="68" s="1"/>
  <c r="J256" i="68"/>
  <c r="J255" i="68" s="1"/>
  <c r="L251" i="68"/>
  <c r="K251" i="68"/>
  <c r="J251" i="68"/>
  <c r="L237" i="68"/>
  <c r="K237" i="68"/>
  <c r="J237" i="68"/>
  <c r="L227" i="68"/>
  <c r="K227" i="68"/>
  <c r="J227" i="68"/>
  <c r="L211" i="68"/>
  <c r="K211" i="68"/>
  <c r="J211" i="68"/>
  <c r="L201" i="68"/>
  <c r="K201" i="68"/>
  <c r="J201" i="68"/>
  <c r="L193" i="68"/>
  <c r="K193" i="68"/>
  <c r="J193" i="68"/>
  <c r="L189" i="68"/>
  <c r="K189" i="68"/>
  <c r="J189" i="68"/>
  <c r="L180" i="68"/>
  <c r="K180" i="68"/>
  <c r="J180" i="68"/>
  <c r="L167" i="68"/>
  <c r="K167" i="68"/>
  <c r="J167" i="68"/>
  <c r="J145" i="68"/>
  <c r="J140" i="68" s="1"/>
  <c r="L140" i="68"/>
  <c r="L130" i="68"/>
  <c r="K130" i="68"/>
  <c r="J130" i="68"/>
  <c r="L117" i="68"/>
  <c r="K117" i="68"/>
  <c r="J117" i="68"/>
  <c r="L113" i="68"/>
  <c r="L106" i="68" s="1"/>
  <c r="K113" i="68"/>
  <c r="K106" i="68" s="1"/>
  <c r="J113" i="68"/>
  <c r="J106" i="68" s="1"/>
  <c r="L100" i="68"/>
  <c r="K100" i="68"/>
  <c r="J100" i="68"/>
  <c r="L98" i="68"/>
  <c r="K98" i="68"/>
  <c r="J98" i="68"/>
  <c r="L86" i="68"/>
  <c r="K86" i="68"/>
  <c r="J86" i="68"/>
  <c r="L75" i="68"/>
  <c r="K75" i="68"/>
  <c r="J75" i="68"/>
  <c r="L64" i="68"/>
  <c r="K64" i="68"/>
  <c r="J64" i="68"/>
  <c r="L47" i="68"/>
  <c r="K47" i="68"/>
  <c r="J47" i="68"/>
  <c r="L36" i="68"/>
  <c r="K36" i="68"/>
  <c r="J36" i="68"/>
  <c r="L25" i="68"/>
  <c r="K25" i="68"/>
  <c r="J25" i="68"/>
  <c r="L6" i="68"/>
  <c r="K6" i="68"/>
  <c r="J6" i="68"/>
  <c r="U115" i="66" l="1"/>
  <c r="U133" i="66"/>
  <c r="J26" i="66"/>
  <c r="L5" i="75"/>
  <c r="I6" i="66"/>
  <c r="N6" i="66"/>
  <c r="S6" i="66"/>
  <c r="G20" i="66"/>
  <c r="L20" i="66"/>
  <c r="Q20" i="66"/>
  <c r="V20" i="66"/>
  <c r="O24" i="66"/>
  <c r="U24" i="66"/>
  <c r="I33" i="66"/>
  <c r="N33" i="66"/>
  <c r="S33" i="66"/>
  <c r="G37" i="66"/>
  <c r="M37" i="66"/>
  <c r="R37" i="66"/>
  <c r="W37" i="66"/>
  <c r="O45" i="66"/>
  <c r="U45" i="66"/>
  <c r="H50" i="66"/>
  <c r="M50" i="66"/>
  <c r="R50" i="66"/>
  <c r="W50" i="66"/>
  <c r="O53" i="66"/>
  <c r="U53" i="66"/>
  <c r="H65" i="66"/>
  <c r="M65" i="66"/>
  <c r="R65" i="66"/>
  <c r="W65" i="66"/>
  <c r="O69" i="66"/>
  <c r="U69" i="66"/>
  <c r="H75" i="66"/>
  <c r="M75" i="66"/>
  <c r="R75" i="66"/>
  <c r="W75" i="66"/>
  <c r="O78" i="66"/>
  <c r="U78" i="66"/>
  <c r="H82" i="66"/>
  <c r="O93" i="66"/>
  <c r="U93" i="66"/>
  <c r="H104" i="66"/>
  <c r="M104" i="66"/>
  <c r="R104" i="66"/>
  <c r="W104" i="66"/>
  <c r="M115" i="66"/>
  <c r="R115" i="66"/>
  <c r="W115" i="66"/>
  <c r="M133" i="66"/>
  <c r="R133" i="66"/>
  <c r="W133" i="66"/>
  <c r="O147" i="66"/>
  <c r="U147" i="66"/>
  <c r="O115" i="66"/>
  <c r="O133" i="66"/>
  <c r="S5" i="74"/>
  <c r="G5" i="75"/>
  <c r="M6" i="66"/>
  <c r="R6" i="66"/>
  <c r="W6" i="66"/>
  <c r="L115" i="66"/>
  <c r="Q115" i="66"/>
  <c r="V115" i="66"/>
  <c r="O162" i="66"/>
  <c r="U162" i="66"/>
  <c r="H173" i="66"/>
  <c r="M173" i="66"/>
  <c r="R173" i="66"/>
  <c r="W173" i="66"/>
  <c r="O184" i="66"/>
  <c r="U184" i="66"/>
  <c r="H195" i="66"/>
  <c r="M195" i="66"/>
  <c r="R195" i="66"/>
  <c r="W195" i="66"/>
  <c r="O198" i="66"/>
  <c r="U198" i="66"/>
  <c r="H212" i="66"/>
  <c r="M212" i="66"/>
  <c r="R212" i="66"/>
  <c r="W212" i="66"/>
  <c r="O225" i="66"/>
  <c r="U225" i="66"/>
  <c r="H229" i="66"/>
  <c r="M229" i="66"/>
  <c r="R229" i="66"/>
  <c r="W229" i="66"/>
  <c r="O238" i="66"/>
  <c r="U238" i="66"/>
  <c r="H244" i="66"/>
  <c r="M244" i="66"/>
  <c r="R244" i="66"/>
  <c r="W244" i="66"/>
  <c r="Q5" i="73"/>
  <c r="V5" i="73"/>
  <c r="J8" i="66"/>
  <c r="J12" i="66"/>
  <c r="J16" i="66"/>
  <c r="J23" i="66"/>
  <c r="G118" i="66"/>
  <c r="N155" i="66"/>
  <c r="S155" i="66"/>
  <c r="O6" i="66"/>
  <c r="U6" i="66"/>
  <c r="H20" i="66"/>
  <c r="M20" i="66"/>
  <c r="R20" i="66"/>
  <c r="W20" i="66"/>
  <c r="L24" i="66"/>
  <c r="Q24" i="66"/>
  <c r="V24" i="66"/>
  <c r="O33" i="66"/>
  <c r="U33" i="66"/>
  <c r="I37" i="66"/>
  <c r="N37" i="66"/>
  <c r="S37" i="66"/>
  <c r="G43" i="71"/>
  <c r="G45" i="66"/>
  <c r="N50" i="66"/>
  <c r="S50" i="66"/>
  <c r="G53" i="66"/>
  <c r="G69" i="66"/>
  <c r="L69" i="66"/>
  <c r="Q69" i="66"/>
  <c r="V69" i="66"/>
  <c r="I75" i="66"/>
  <c r="N75" i="66"/>
  <c r="S75" i="66"/>
  <c r="L93" i="66"/>
  <c r="Q93" i="66"/>
  <c r="V93" i="66"/>
  <c r="I104" i="66"/>
  <c r="I115" i="66"/>
  <c r="N115" i="66"/>
  <c r="S115" i="66"/>
  <c r="I133" i="66"/>
  <c r="N133" i="66"/>
  <c r="S133" i="66"/>
  <c r="G175" i="71"/>
  <c r="G147" i="66"/>
  <c r="L147" i="66"/>
  <c r="Q147" i="66"/>
  <c r="V147" i="66"/>
  <c r="G162" i="66"/>
  <c r="L162" i="66"/>
  <c r="Q162" i="66"/>
  <c r="V162" i="66"/>
  <c r="I173" i="66"/>
  <c r="N173" i="66"/>
  <c r="S173" i="66"/>
  <c r="G184" i="66"/>
  <c r="L184" i="66"/>
  <c r="Q184" i="66"/>
  <c r="V184" i="66"/>
  <c r="I195" i="66"/>
  <c r="N195" i="66"/>
  <c r="S195" i="66"/>
  <c r="G198" i="66"/>
  <c r="L198" i="66"/>
  <c r="Q198" i="66"/>
  <c r="V198" i="66"/>
  <c r="I212" i="66"/>
  <c r="N212" i="66"/>
  <c r="S212" i="66"/>
  <c r="G225" i="66"/>
  <c r="L225" i="66"/>
  <c r="Q225" i="66"/>
  <c r="V225" i="66"/>
  <c r="I229" i="66"/>
  <c r="N229" i="66"/>
  <c r="S229" i="66"/>
  <c r="G238" i="66"/>
  <c r="L238" i="66"/>
  <c r="Q238" i="66"/>
  <c r="V238" i="66"/>
  <c r="I244" i="66"/>
  <c r="N244" i="66"/>
  <c r="S244" i="66"/>
  <c r="M5" i="73"/>
  <c r="R5" i="73"/>
  <c r="W5" i="73"/>
  <c r="K224" i="73"/>
  <c r="K223" i="73" s="1"/>
  <c r="Q5" i="74"/>
  <c r="J9" i="66"/>
  <c r="J13" i="66"/>
  <c r="J17" i="66"/>
  <c r="J162" i="75"/>
  <c r="I155" i="66"/>
  <c r="O155" i="66"/>
  <c r="U155" i="66"/>
  <c r="G6" i="66"/>
  <c r="L6" i="66"/>
  <c r="Q6" i="66"/>
  <c r="V6" i="66"/>
  <c r="I20" i="66"/>
  <c r="N20" i="66"/>
  <c r="S20" i="66"/>
  <c r="G24" i="66"/>
  <c r="I5" i="69" s="1"/>
  <c r="M24" i="66"/>
  <c r="R24" i="66"/>
  <c r="W24" i="66"/>
  <c r="L33" i="66"/>
  <c r="Q33" i="66"/>
  <c r="V33" i="66"/>
  <c r="O37" i="66"/>
  <c r="U37" i="66"/>
  <c r="M45" i="66"/>
  <c r="R45" i="66"/>
  <c r="W45" i="66"/>
  <c r="O50" i="66"/>
  <c r="U50" i="66"/>
  <c r="M53" i="66"/>
  <c r="R53" i="66"/>
  <c r="W53" i="66"/>
  <c r="O65" i="66"/>
  <c r="U65" i="66"/>
  <c r="H69" i="66"/>
  <c r="M69" i="66"/>
  <c r="R69" i="66"/>
  <c r="W69" i="66"/>
  <c r="O75" i="66"/>
  <c r="U75" i="66"/>
  <c r="H78" i="66"/>
  <c r="M78" i="66"/>
  <c r="R78" i="66"/>
  <c r="W78" i="66"/>
  <c r="O82" i="66"/>
  <c r="U82" i="66"/>
  <c r="H93" i="66"/>
  <c r="M93" i="66"/>
  <c r="R93" i="66"/>
  <c r="W93" i="66"/>
  <c r="O104" i="66"/>
  <c r="U104" i="66"/>
  <c r="O118" i="66"/>
  <c r="U118" i="66"/>
  <c r="M147" i="66"/>
  <c r="R147" i="66"/>
  <c r="W147" i="66"/>
  <c r="H162" i="66"/>
  <c r="M162" i="66"/>
  <c r="R162" i="66"/>
  <c r="W162" i="66"/>
  <c r="H184" i="66"/>
  <c r="M184" i="66"/>
  <c r="R184" i="66"/>
  <c r="W184" i="66"/>
  <c r="H198" i="66"/>
  <c r="M198" i="66"/>
  <c r="R198" i="66"/>
  <c r="W198" i="66"/>
  <c r="M225" i="66"/>
  <c r="R225" i="66"/>
  <c r="W225" i="66"/>
  <c r="M238" i="66"/>
  <c r="R238" i="66"/>
  <c r="W238" i="66"/>
  <c r="W50" i="72"/>
  <c r="J10" i="66"/>
  <c r="J14" i="66"/>
  <c r="J18" i="66"/>
  <c r="J21" i="66"/>
  <c r="G115" i="66"/>
  <c r="G133" i="66"/>
  <c r="L155" i="66"/>
  <c r="Q155" i="66"/>
  <c r="V155" i="66"/>
  <c r="O20" i="66"/>
  <c r="U20" i="66"/>
  <c r="I24" i="66"/>
  <c r="N24" i="66"/>
  <c r="S24" i="66"/>
  <c r="G33" i="66"/>
  <c r="M33" i="66"/>
  <c r="R33" i="66"/>
  <c r="W33" i="66"/>
  <c r="L37" i="66"/>
  <c r="Q37" i="66"/>
  <c r="V37" i="66"/>
  <c r="I43" i="71"/>
  <c r="I45" i="66"/>
  <c r="N45" i="66"/>
  <c r="S43" i="71"/>
  <c r="S40" i="66" s="1"/>
  <c r="S45" i="66"/>
  <c r="G50" i="66"/>
  <c r="L50" i="66"/>
  <c r="Q50" i="66"/>
  <c r="V50" i="66"/>
  <c r="I53" i="66"/>
  <c r="N53" i="66"/>
  <c r="S53" i="66"/>
  <c r="G65" i="66"/>
  <c r="L65" i="66"/>
  <c r="Q65" i="66"/>
  <c r="V65" i="66"/>
  <c r="I69" i="66"/>
  <c r="N69" i="66"/>
  <c r="S69" i="66"/>
  <c r="G75" i="66"/>
  <c r="L75" i="66"/>
  <c r="Q75" i="66"/>
  <c r="V75" i="66"/>
  <c r="I78" i="66"/>
  <c r="N78" i="66"/>
  <c r="S78" i="66"/>
  <c r="G82" i="66"/>
  <c r="L82" i="66"/>
  <c r="Q82" i="66"/>
  <c r="V82" i="66"/>
  <c r="I93" i="66"/>
  <c r="N93" i="66"/>
  <c r="S93" i="66"/>
  <c r="G104" i="66"/>
  <c r="L104" i="66"/>
  <c r="Q104" i="66"/>
  <c r="V104" i="66"/>
  <c r="L118" i="66"/>
  <c r="Q118" i="66"/>
  <c r="V118" i="66"/>
  <c r="L133" i="66"/>
  <c r="Q133" i="66"/>
  <c r="V133" i="66"/>
  <c r="I175" i="71"/>
  <c r="I147" i="66"/>
  <c r="N147" i="66"/>
  <c r="S147" i="66"/>
  <c r="I162" i="66"/>
  <c r="N162" i="66"/>
  <c r="S162" i="66"/>
  <c r="G173" i="66"/>
  <c r="L173" i="66"/>
  <c r="Q173" i="66"/>
  <c r="V173" i="66"/>
  <c r="I184" i="66"/>
  <c r="N184" i="66"/>
  <c r="S184" i="66"/>
  <c r="G195" i="66"/>
  <c r="L195" i="66"/>
  <c r="Q195" i="66"/>
  <c r="V195" i="66"/>
  <c r="I198" i="66"/>
  <c r="N198" i="66"/>
  <c r="S198" i="66"/>
  <c r="G212" i="66"/>
  <c r="L212" i="66"/>
  <c r="Q212" i="66"/>
  <c r="V212" i="66"/>
  <c r="I225" i="66"/>
  <c r="N225" i="66"/>
  <c r="S225" i="66"/>
  <c r="G229" i="66"/>
  <c r="L229" i="66"/>
  <c r="Q229" i="66"/>
  <c r="V229" i="66"/>
  <c r="I238" i="66"/>
  <c r="N238" i="66"/>
  <c r="S238" i="66"/>
  <c r="G244" i="66"/>
  <c r="L244" i="66"/>
  <c r="Q244" i="66"/>
  <c r="V244" i="66"/>
  <c r="Q59" i="73"/>
  <c r="V59" i="73"/>
  <c r="J11" i="66"/>
  <c r="J15" i="66"/>
  <c r="J19" i="66"/>
  <c r="J22" i="66"/>
  <c r="J77" i="74"/>
  <c r="J101" i="74"/>
  <c r="J141" i="74"/>
  <c r="J220" i="74"/>
  <c r="G155" i="66"/>
  <c r="I11" i="69" s="1"/>
  <c r="M155" i="66"/>
  <c r="R155" i="66"/>
  <c r="W155" i="66"/>
  <c r="J32" i="81"/>
  <c r="M9" i="39" s="1"/>
  <c r="H250" i="81"/>
  <c r="J250" i="81" s="1"/>
  <c r="J151" i="73"/>
  <c r="J154" i="73"/>
  <c r="H145" i="73"/>
  <c r="S231" i="75"/>
  <c r="S230" i="75" s="1"/>
  <c r="O40" i="73"/>
  <c r="T45" i="73"/>
  <c r="J47" i="72"/>
  <c r="J45" i="72"/>
  <c r="M45" i="72" s="1"/>
  <c r="J43" i="72"/>
  <c r="M43" i="72" s="1"/>
  <c r="J46" i="72"/>
  <c r="M46" i="72" s="1"/>
  <c r="J44" i="72"/>
  <c r="K44" i="72" s="1"/>
  <c r="K41" i="72" s="1"/>
  <c r="W6" i="72"/>
  <c r="H42" i="66"/>
  <c r="J63" i="71"/>
  <c r="J64" i="71"/>
  <c r="J66" i="71"/>
  <c r="J65" i="71"/>
  <c r="L43" i="71"/>
  <c r="U43" i="71"/>
  <c r="O43" i="71"/>
  <c r="J100" i="71"/>
  <c r="N175" i="71"/>
  <c r="R175" i="71"/>
  <c r="W175" i="71"/>
  <c r="R254" i="71"/>
  <c r="R253" i="71" s="1"/>
  <c r="J57" i="72"/>
  <c r="J85" i="72"/>
  <c r="S67" i="74"/>
  <c r="N66" i="75"/>
  <c r="U167" i="75"/>
  <c r="L5" i="77"/>
  <c r="O175" i="71"/>
  <c r="S175" i="71"/>
  <c r="M43" i="71"/>
  <c r="Q43" i="71"/>
  <c r="Q32" i="71" s="1"/>
  <c r="V43" i="71"/>
  <c r="V32" i="71" s="1"/>
  <c r="L175" i="71"/>
  <c r="U175" i="71"/>
  <c r="J20" i="72"/>
  <c r="K66" i="75"/>
  <c r="O66" i="75"/>
  <c r="S66" i="75"/>
  <c r="S81" i="75"/>
  <c r="K231" i="75"/>
  <c r="O231" i="75"/>
  <c r="N43" i="71"/>
  <c r="R43" i="71"/>
  <c r="R40" i="66" s="1"/>
  <c r="W43" i="71"/>
  <c r="W32" i="71" s="1"/>
  <c r="M175" i="71"/>
  <c r="Q175" i="71"/>
  <c r="V175" i="71"/>
  <c r="R69" i="72"/>
  <c r="J125" i="72"/>
  <c r="G224" i="73"/>
  <c r="G223" i="73" s="1"/>
  <c r="L224" i="73"/>
  <c r="U224" i="73"/>
  <c r="R224" i="73"/>
  <c r="R223" i="73" s="1"/>
  <c r="H67" i="74"/>
  <c r="R169" i="77"/>
  <c r="K233" i="77"/>
  <c r="K232" i="77" s="1"/>
  <c r="J60" i="75"/>
  <c r="J76" i="75"/>
  <c r="R238" i="72"/>
  <c r="R237" i="72" s="1"/>
  <c r="N238" i="72"/>
  <c r="N237" i="72" s="1"/>
  <c r="V238" i="72"/>
  <c r="V237" i="72" s="1"/>
  <c r="L187" i="68"/>
  <c r="H81" i="71"/>
  <c r="Q81" i="71"/>
  <c r="G238" i="72"/>
  <c r="G237" i="72" s="1"/>
  <c r="Y238" i="72"/>
  <c r="Y237" i="72" s="1"/>
  <c r="J78" i="73"/>
  <c r="J6" i="74"/>
  <c r="J83" i="74"/>
  <c r="J112" i="74"/>
  <c r="U232" i="74"/>
  <c r="U231" i="74" s="1"/>
  <c r="J237" i="74"/>
  <c r="J40" i="75"/>
  <c r="R66" i="75"/>
  <c r="K81" i="75"/>
  <c r="O81" i="75"/>
  <c r="J89" i="75"/>
  <c r="J125" i="75"/>
  <c r="J154" i="75"/>
  <c r="G231" i="75"/>
  <c r="G230" i="75" s="1"/>
  <c r="L231" i="75"/>
  <c r="L230" i="75" s="1"/>
  <c r="U231" i="75"/>
  <c r="U230" i="75" s="1"/>
  <c r="J236" i="75"/>
  <c r="P5" i="76"/>
  <c r="T5" i="76"/>
  <c r="Y5" i="76"/>
  <c r="G107" i="76"/>
  <c r="J126" i="76"/>
  <c r="Z130" i="76"/>
  <c r="AA130" i="76" s="1"/>
  <c r="J163" i="76"/>
  <c r="Z163" i="76" s="1"/>
  <c r="AA163" i="76" s="1"/>
  <c r="Z166" i="76"/>
  <c r="AA166" i="76" s="1"/>
  <c r="J207" i="76"/>
  <c r="J247" i="76"/>
  <c r="J281" i="76"/>
  <c r="U59" i="77"/>
  <c r="K81" i="71"/>
  <c r="O81" i="71"/>
  <c r="S81" i="71"/>
  <c r="J103" i="72"/>
  <c r="J176" i="72"/>
  <c r="Y174" i="72"/>
  <c r="J212" i="72"/>
  <c r="J33" i="73"/>
  <c r="J53" i="73"/>
  <c r="G59" i="73"/>
  <c r="L59" i="73"/>
  <c r="U59" i="73"/>
  <c r="J73" i="74"/>
  <c r="J170" i="74"/>
  <c r="J206" i="74"/>
  <c r="J37" i="75"/>
  <c r="G5" i="76"/>
  <c r="J22" i="76"/>
  <c r="J37" i="76"/>
  <c r="J43" i="76"/>
  <c r="J72" i="76"/>
  <c r="J95" i="76"/>
  <c r="N107" i="76"/>
  <c r="W107" i="76"/>
  <c r="J117" i="76"/>
  <c r="J141" i="76"/>
  <c r="Z141" i="76" s="1"/>
  <c r="AA141" i="76" s="1"/>
  <c r="J181" i="76"/>
  <c r="Z181" i="76" s="1"/>
  <c r="AA181" i="76" s="1"/>
  <c r="J214" i="76"/>
  <c r="J250" i="76"/>
  <c r="K276" i="76"/>
  <c r="K275" i="76" s="1"/>
  <c r="O276" i="76"/>
  <c r="S276" i="76"/>
  <c r="S275" i="76" s="1"/>
  <c r="X276" i="76"/>
  <c r="X275" i="76" s="1"/>
  <c r="J290" i="76"/>
  <c r="J116" i="71"/>
  <c r="J203" i="71"/>
  <c r="J242" i="71"/>
  <c r="J274" i="71"/>
  <c r="J75" i="72"/>
  <c r="J169" i="72"/>
  <c r="J252" i="72"/>
  <c r="J33" i="74"/>
  <c r="J163" i="74"/>
  <c r="J246" i="74"/>
  <c r="I81" i="75"/>
  <c r="N81" i="75"/>
  <c r="R81" i="75"/>
  <c r="W81" i="75"/>
  <c r="J100" i="75"/>
  <c r="J140" i="75"/>
  <c r="G167" i="75"/>
  <c r="L167" i="75"/>
  <c r="J180" i="75"/>
  <c r="J219" i="75"/>
  <c r="J26" i="76"/>
  <c r="J123" i="76"/>
  <c r="Z123" i="76" s="1"/>
  <c r="AA123" i="76" s="1"/>
  <c r="Z126" i="76"/>
  <c r="AA126" i="76" s="1"/>
  <c r="J152" i="76"/>
  <c r="Z152" i="76" s="1"/>
  <c r="AA152" i="76" s="1"/>
  <c r="J225" i="76"/>
  <c r="J264" i="76"/>
  <c r="J296" i="76"/>
  <c r="X5" i="72"/>
  <c r="N69" i="72"/>
  <c r="V69" i="72"/>
  <c r="P84" i="72"/>
  <c r="Y84" i="72"/>
  <c r="N74" i="73"/>
  <c r="R74" i="73"/>
  <c r="W74" i="73"/>
  <c r="L66" i="75"/>
  <c r="Q231" i="75"/>
  <c r="Q230" i="75" s="1"/>
  <c r="G50" i="76"/>
  <c r="G36" i="76" s="1"/>
  <c r="Z72" i="76"/>
  <c r="AA72" i="76" s="1"/>
  <c r="J88" i="76"/>
  <c r="U5" i="76"/>
  <c r="J195" i="76"/>
  <c r="J6" i="76"/>
  <c r="J51" i="71"/>
  <c r="V81" i="71"/>
  <c r="J104" i="71"/>
  <c r="J192" i="71"/>
  <c r="J228" i="71"/>
  <c r="U5" i="72"/>
  <c r="K107" i="76"/>
  <c r="G276" i="76"/>
  <c r="G275" i="76" s="1"/>
  <c r="I276" i="76"/>
  <c r="N276" i="76"/>
  <c r="N275" i="76" s="1"/>
  <c r="W276" i="76"/>
  <c r="W275" i="76" s="1"/>
  <c r="J191" i="75"/>
  <c r="J232" i="75"/>
  <c r="K20" i="66"/>
  <c r="K24" i="66"/>
  <c r="K59" i="73"/>
  <c r="O59" i="73"/>
  <c r="S59" i="73"/>
  <c r="R59" i="73"/>
  <c r="W59" i="73"/>
  <c r="H160" i="73"/>
  <c r="N224" i="73"/>
  <c r="W224" i="73"/>
  <c r="W223" i="73" s="1"/>
  <c r="K37" i="66"/>
  <c r="K33" i="66"/>
  <c r="K45" i="66"/>
  <c r="K50" i="66"/>
  <c r="K53" i="66"/>
  <c r="J114" i="72"/>
  <c r="K69" i="66"/>
  <c r="K78" i="66"/>
  <c r="K93" i="66"/>
  <c r="K115" i="66"/>
  <c r="K133" i="66"/>
  <c r="J79" i="72"/>
  <c r="T69" i="72"/>
  <c r="K75" i="66"/>
  <c r="K82" i="66"/>
  <c r="K104" i="66"/>
  <c r="K118" i="66"/>
  <c r="K155" i="66"/>
  <c r="J209" i="72"/>
  <c r="K173" i="66"/>
  <c r="K195" i="66"/>
  <c r="K212" i="66"/>
  <c r="K162" i="66"/>
  <c r="K184" i="66"/>
  <c r="K198" i="66"/>
  <c r="K225" i="66"/>
  <c r="K238" i="66"/>
  <c r="J243" i="72"/>
  <c r="P238" i="72"/>
  <c r="P237" i="72" s="1"/>
  <c r="K229" i="66"/>
  <c r="K244" i="66"/>
  <c r="R5" i="74"/>
  <c r="K5" i="74"/>
  <c r="K6" i="66"/>
  <c r="O5" i="74"/>
  <c r="M40" i="74"/>
  <c r="Q40" i="74"/>
  <c r="V40" i="74"/>
  <c r="V32" i="74" s="1"/>
  <c r="N40" i="74"/>
  <c r="N32" i="74" s="1"/>
  <c r="U40" i="74"/>
  <c r="U32" i="74" s="1"/>
  <c r="W40" i="74"/>
  <c r="K67" i="74"/>
  <c r="K65" i="66"/>
  <c r="L153" i="74"/>
  <c r="R153" i="74"/>
  <c r="U153" i="74"/>
  <c r="K153" i="74"/>
  <c r="K145" i="66" s="1"/>
  <c r="K147" i="66"/>
  <c r="O153" i="74"/>
  <c r="Q153" i="74"/>
  <c r="S153" i="74"/>
  <c r="L232" i="74"/>
  <c r="J197" i="68"/>
  <c r="K197" i="68"/>
  <c r="O5" i="72"/>
  <c r="K5" i="72"/>
  <c r="Q5" i="72"/>
  <c r="Z5" i="72"/>
  <c r="I254" i="71"/>
  <c r="W254" i="71"/>
  <c r="N254" i="71"/>
  <c r="N253" i="71" s="1"/>
  <c r="J225" i="71"/>
  <c r="S5" i="71"/>
  <c r="K5" i="71"/>
  <c r="O5" i="71"/>
  <c r="J91" i="71"/>
  <c r="I81" i="71"/>
  <c r="N81" i="71"/>
  <c r="R81" i="71"/>
  <c r="W81" i="71"/>
  <c r="J97" i="71"/>
  <c r="J127" i="71"/>
  <c r="J204" i="77"/>
  <c r="J221" i="77"/>
  <c r="J182" i="77"/>
  <c r="J171" i="77"/>
  <c r="J193" i="77"/>
  <c r="J207" i="77"/>
  <c r="J164" i="77"/>
  <c r="I154" i="77"/>
  <c r="G154" i="77"/>
  <c r="J156" i="77"/>
  <c r="G40" i="77"/>
  <c r="G32" i="77" s="1"/>
  <c r="J24" i="77"/>
  <c r="J6" i="77"/>
  <c r="J20" i="77"/>
  <c r="U5" i="77"/>
  <c r="J238" i="77"/>
  <c r="J234" i="77"/>
  <c r="J257" i="77"/>
  <c r="J251" i="77"/>
  <c r="R233" i="77"/>
  <c r="AA233" i="77"/>
  <c r="I233" i="77"/>
  <c r="S122" i="76"/>
  <c r="N212" i="76"/>
  <c r="O122" i="76"/>
  <c r="X122" i="76"/>
  <c r="H50" i="76"/>
  <c r="J50" i="76" s="1"/>
  <c r="G66" i="75"/>
  <c r="I167" i="75"/>
  <c r="N167" i="75"/>
  <c r="R167" i="75"/>
  <c r="W167" i="75"/>
  <c r="O230" i="75"/>
  <c r="M231" i="75"/>
  <c r="M230" i="75" s="1"/>
  <c r="V231" i="75"/>
  <c r="V230" i="75" s="1"/>
  <c r="J33" i="75"/>
  <c r="J57" i="75"/>
  <c r="H66" i="75"/>
  <c r="J72" i="75"/>
  <c r="M66" i="75"/>
  <c r="Q66" i="75"/>
  <c r="W66" i="75"/>
  <c r="G81" i="75"/>
  <c r="L81" i="75"/>
  <c r="U81" i="75"/>
  <c r="J85" i="75"/>
  <c r="J122" i="75"/>
  <c r="J169" i="75"/>
  <c r="J205" i="75"/>
  <c r="J251" i="75"/>
  <c r="G32" i="75"/>
  <c r="J48" i="75"/>
  <c r="J82" i="75"/>
  <c r="M81" i="75"/>
  <c r="Q81" i="75"/>
  <c r="V81" i="75"/>
  <c r="J111" i="75"/>
  <c r="K167" i="75"/>
  <c r="O167" i="75"/>
  <c r="S167" i="75"/>
  <c r="J202" i="75"/>
  <c r="M167" i="75"/>
  <c r="Q167" i="75"/>
  <c r="V167" i="75"/>
  <c r="H231" i="75"/>
  <c r="H230" i="75" s="1"/>
  <c r="J245" i="75"/>
  <c r="K40" i="73"/>
  <c r="K32" i="73" s="1"/>
  <c r="N223" i="73"/>
  <c r="O69" i="72"/>
  <c r="X69" i="72"/>
  <c r="U174" i="72"/>
  <c r="L174" i="72"/>
  <c r="J92" i="72"/>
  <c r="J143" i="72"/>
  <c r="J198" i="72"/>
  <c r="J239" i="72"/>
  <c r="I238" i="72"/>
  <c r="I237" i="72" s="1"/>
  <c r="Q238" i="72"/>
  <c r="Q237" i="72" s="1"/>
  <c r="U238" i="72"/>
  <c r="U237" i="72" s="1"/>
  <c r="Z238" i="72"/>
  <c r="Z237" i="72" s="1"/>
  <c r="K84" i="72"/>
  <c r="G69" i="72"/>
  <c r="Q174" i="72"/>
  <c r="Z174" i="72"/>
  <c r="M174" i="72"/>
  <c r="J37" i="72"/>
  <c r="J88" i="72"/>
  <c r="J128" i="72"/>
  <c r="J187" i="72"/>
  <c r="P174" i="72"/>
  <c r="T174" i="72"/>
  <c r="J226" i="72"/>
  <c r="J258" i="72"/>
  <c r="I5" i="74"/>
  <c r="H40" i="74"/>
  <c r="J40" i="74" s="1"/>
  <c r="J50" i="74"/>
  <c r="G67" i="74"/>
  <c r="M67" i="74"/>
  <c r="Q67" i="74"/>
  <c r="V67" i="74"/>
  <c r="N67" i="74"/>
  <c r="W67" i="74"/>
  <c r="J90" i="74"/>
  <c r="J126" i="74"/>
  <c r="H153" i="74"/>
  <c r="J153" i="74" s="1"/>
  <c r="J155" i="74"/>
  <c r="J203" i="74"/>
  <c r="J233" i="74"/>
  <c r="H168" i="74"/>
  <c r="J181" i="74"/>
  <c r="L67" i="74"/>
  <c r="U67" i="74"/>
  <c r="J37" i="74"/>
  <c r="J58" i="74"/>
  <c r="J61" i="74"/>
  <c r="O67" i="74"/>
  <c r="J86" i="74"/>
  <c r="N82" i="74"/>
  <c r="J123" i="74"/>
  <c r="J192" i="74"/>
  <c r="J252" i="74"/>
  <c r="J20" i="71"/>
  <c r="H143" i="71"/>
  <c r="J73" i="71"/>
  <c r="J87" i="71"/>
  <c r="H146" i="71"/>
  <c r="G5" i="71"/>
  <c r="H175" i="71"/>
  <c r="J177" i="71"/>
  <c r="H5" i="71"/>
  <c r="J6" i="71"/>
  <c r="J67" i="71"/>
  <c r="H161" i="71"/>
  <c r="J214" i="71"/>
  <c r="J255" i="71"/>
  <c r="J259" i="71"/>
  <c r="J268" i="71"/>
  <c r="U32" i="75"/>
  <c r="R32" i="75"/>
  <c r="W32" i="75"/>
  <c r="W32" i="73"/>
  <c r="M81" i="71"/>
  <c r="W190" i="71"/>
  <c r="J250" i="68"/>
  <c r="J249" i="68" s="1"/>
  <c r="J7" i="39" s="1"/>
  <c r="K61" i="68"/>
  <c r="K223" i="68"/>
  <c r="N40" i="72"/>
  <c r="L32" i="75"/>
  <c r="J33" i="77"/>
  <c r="J53" i="77"/>
  <c r="J37" i="77"/>
  <c r="J50" i="77"/>
  <c r="N32" i="75"/>
  <c r="H32" i="75"/>
  <c r="I190" i="71"/>
  <c r="N190" i="71"/>
  <c r="N59" i="73"/>
  <c r="S224" i="73"/>
  <c r="S223" i="73" s="1"/>
  <c r="R82" i="74"/>
  <c r="L97" i="68"/>
  <c r="Q254" i="71"/>
  <c r="M254" i="71"/>
  <c r="V254" i="71"/>
  <c r="H238" i="72"/>
  <c r="J238" i="72" s="1"/>
  <c r="J75" i="73"/>
  <c r="L223" i="73"/>
  <c r="U223" i="73"/>
  <c r="H152" i="75"/>
  <c r="J152" i="75" s="1"/>
  <c r="P32" i="72"/>
  <c r="J225" i="73"/>
  <c r="H224" i="73"/>
  <c r="H223" i="73" s="1"/>
  <c r="N5" i="74"/>
  <c r="W5" i="74"/>
  <c r="K160" i="73"/>
  <c r="O160" i="73"/>
  <c r="S160" i="73"/>
  <c r="I160" i="73"/>
  <c r="J184" i="73"/>
  <c r="W82" i="74"/>
  <c r="K168" i="74"/>
  <c r="O168" i="74"/>
  <c r="S168" i="74"/>
  <c r="N168" i="74"/>
  <c r="R168" i="74"/>
  <c r="W168" i="74"/>
  <c r="J24" i="75"/>
  <c r="H167" i="75"/>
  <c r="P69" i="72"/>
  <c r="Y69" i="72"/>
  <c r="J50" i="73"/>
  <c r="I59" i="73"/>
  <c r="J59" i="73" s="1"/>
  <c r="G81" i="71"/>
  <c r="L81" i="71"/>
  <c r="U81" i="71"/>
  <c r="O174" i="72"/>
  <c r="X174" i="72"/>
  <c r="T238" i="72"/>
  <c r="T237" i="72" s="1"/>
  <c r="J37" i="73"/>
  <c r="R32" i="73"/>
  <c r="N32" i="73"/>
  <c r="O224" i="73"/>
  <c r="O223" i="73" s="1"/>
  <c r="J229" i="73"/>
  <c r="G5" i="74"/>
  <c r="R67" i="74"/>
  <c r="H232" i="74"/>
  <c r="H231" i="74" s="1"/>
  <c r="L168" i="74"/>
  <c r="U168" i="74"/>
  <c r="K238" i="72"/>
  <c r="K237" i="72" s="1"/>
  <c r="G122" i="76"/>
  <c r="T122" i="76"/>
  <c r="Y122" i="76"/>
  <c r="I275" i="76"/>
  <c r="J65" i="77"/>
  <c r="J75" i="77"/>
  <c r="J82" i="77"/>
  <c r="J104" i="77"/>
  <c r="J119" i="77"/>
  <c r="K230" i="75"/>
  <c r="N231" i="75"/>
  <c r="N230" i="75" s="1"/>
  <c r="W231" i="75"/>
  <c r="W230" i="75" s="1"/>
  <c r="M84" i="72"/>
  <c r="H40" i="77"/>
  <c r="J45" i="77"/>
  <c r="V66" i="75"/>
  <c r="I231" i="75"/>
  <c r="I230" i="75" s="1"/>
  <c r="R231" i="75"/>
  <c r="R230" i="75" s="1"/>
  <c r="K187" i="68"/>
  <c r="L197" i="68"/>
  <c r="J223" i="68"/>
  <c r="L190" i="71"/>
  <c r="U190" i="71"/>
  <c r="I69" i="72"/>
  <c r="Q69" i="72"/>
  <c r="U69" i="72"/>
  <c r="Z69" i="72"/>
  <c r="O238" i="72"/>
  <c r="O237" i="72" s="1"/>
  <c r="X238" i="72"/>
  <c r="X237" i="72" s="1"/>
  <c r="J24" i="73"/>
  <c r="J69" i="73"/>
  <c r="M74" i="73"/>
  <c r="Q74" i="73"/>
  <c r="V74" i="73"/>
  <c r="G74" i="73"/>
  <c r="J147" i="73"/>
  <c r="J162" i="73"/>
  <c r="L160" i="73"/>
  <c r="U160" i="73"/>
  <c r="J198" i="73"/>
  <c r="J212" i="73"/>
  <c r="J238" i="73"/>
  <c r="J244" i="73"/>
  <c r="N5" i="75"/>
  <c r="R5" i="75"/>
  <c r="W5" i="75"/>
  <c r="I66" i="75"/>
  <c r="H81" i="75"/>
  <c r="L5" i="72"/>
  <c r="L69" i="72"/>
  <c r="K174" i="72"/>
  <c r="M238" i="72"/>
  <c r="M237" i="72" s="1"/>
  <c r="O5" i="76"/>
  <c r="S5" i="76"/>
  <c r="X5" i="76"/>
  <c r="J78" i="77"/>
  <c r="J93" i="77"/>
  <c r="J116" i="77"/>
  <c r="J134" i="77"/>
  <c r="G233" i="77"/>
  <c r="N233" i="77"/>
  <c r="N232" i="77" s="1"/>
  <c r="S233" i="77"/>
  <c r="W233" i="77"/>
  <c r="AB233" i="77"/>
  <c r="L233" i="77"/>
  <c r="L232" i="77" s="1"/>
  <c r="L128" i="68"/>
  <c r="K17" i="76"/>
  <c r="L17" i="76"/>
  <c r="K26" i="76"/>
  <c r="L26" i="76"/>
  <c r="L100" i="76"/>
  <c r="K100" i="76"/>
  <c r="L102" i="76"/>
  <c r="K102" i="76"/>
  <c r="L64" i="76"/>
  <c r="K64" i="76"/>
  <c r="L88" i="76"/>
  <c r="K88" i="76"/>
  <c r="L101" i="76"/>
  <c r="K101" i="76"/>
  <c r="L192" i="76"/>
  <c r="L122" i="76" s="1"/>
  <c r="K192" i="76"/>
  <c r="K122" i="76" s="1"/>
  <c r="G59" i="77"/>
  <c r="I74" i="77"/>
  <c r="G5" i="77"/>
  <c r="I5" i="77"/>
  <c r="AC5" i="77"/>
  <c r="K59" i="77"/>
  <c r="G169" i="77"/>
  <c r="P233" i="77"/>
  <c r="P232" i="77" s="1"/>
  <c r="T233" i="77"/>
  <c r="X233" i="77"/>
  <c r="AC233" i="77"/>
  <c r="L59" i="77"/>
  <c r="Q233" i="77"/>
  <c r="Q232" i="77" s="1"/>
  <c r="U233" i="77"/>
  <c r="Y233" i="77"/>
  <c r="M36" i="76"/>
  <c r="Q36" i="76"/>
  <c r="U36" i="76"/>
  <c r="M5" i="76"/>
  <c r="Q5" i="76"/>
  <c r="I107" i="76"/>
  <c r="I122" i="76"/>
  <c r="P122" i="76"/>
  <c r="K212" i="76"/>
  <c r="W212" i="76"/>
  <c r="O212" i="76"/>
  <c r="S212" i="76"/>
  <c r="X212" i="76"/>
  <c r="G212" i="76"/>
  <c r="O275" i="76"/>
  <c r="M276" i="76"/>
  <c r="M275" i="76" s="1"/>
  <c r="Q276" i="76"/>
  <c r="Q275" i="76" s="1"/>
  <c r="U276" i="76"/>
  <c r="U275" i="76" s="1"/>
  <c r="H5" i="75"/>
  <c r="J5" i="75" s="1"/>
  <c r="M5" i="75"/>
  <c r="Q5" i="75"/>
  <c r="S5" i="75"/>
  <c r="J6" i="75"/>
  <c r="K5" i="75"/>
  <c r="O5" i="75"/>
  <c r="V5" i="75"/>
  <c r="J20" i="75"/>
  <c r="I32" i="75"/>
  <c r="O32" i="75"/>
  <c r="S32" i="75"/>
  <c r="K32" i="75"/>
  <c r="M32" i="75"/>
  <c r="V32" i="75"/>
  <c r="Q32" i="75"/>
  <c r="G32" i="73"/>
  <c r="O32" i="73"/>
  <c r="S32" i="73"/>
  <c r="I32" i="73"/>
  <c r="L32" i="73"/>
  <c r="U32" i="73"/>
  <c r="M32" i="73"/>
  <c r="Q32" i="73"/>
  <c r="V32" i="73"/>
  <c r="G5" i="73"/>
  <c r="L5" i="73"/>
  <c r="U5" i="73"/>
  <c r="J6" i="73"/>
  <c r="H5" i="73"/>
  <c r="J5" i="73" s="1"/>
  <c r="K5" i="73"/>
  <c r="O5" i="73"/>
  <c r="S5" i="73"/>
  <c r="H74" i="73"/>
  <c r="I74" i="73"/>
  <c r="L74" i="73"/>
  <c r="U74" i="73"/>
  <c r="J93" i="73"/>
  <c r="K74" i="73"/>
  <c r="O74" i="73"/>
  <c r="S74" i="73"/>
  <c r="J104" i="73"/>
  <c r="J115" i="73"/>
  <c r="J118" i="73"/>
  <c r="J133" i="73"/>
  <c r="J145" i="73"/>
  <c r="J155" i="73"/>
  <c r="G160" i="73"/>
  <c r="N160" i="73"/>
  <c r="R160" i="73"/>
  <c r="W160" i="73"/>
  <c r="J173" i="73"/>
  <c r="M160" i="73"/>
  <c r="Q160" i="73"/>
  <c r="V160" i="73"/>
  <c r="J195" i="73"/>
  <c r="I224" i="73"/>
  <c r="I223" i="73" s="1"/>
  <c r="M224" i="73"/>
  <c r="M223" i="73" s="1"/>
  <c r="Q224" i="73"/>
  <c r="Q223" i="73" s="1"/>
  <c r="V224" i="73"/>
  <c r="V223" i="73" s="1"/>
  <c r="U5" i="71"/>
  <c r="H190" i="71"/>
  <c r="M190" i="71"/>
  <c r="Q190" i="71"/>
  <c r="V190" i="71"/>
  <c r="L238" i="72"/>
  <c r="L237" i="72" s="1"/>
  <c r="G174" i="72"/>
  <c r="N174" i="72"/>
  <c r="J168" i="72" s="1"/>
  <c r="M168" i="72" s="1"/>
  <c r="M166" i="72" s="1"/>
  <c r="R174" i="72"/>
  <c r="V174" i="72"/>
  <c r="N84" i="72"/>
  <c r="R84" i="72"/>
  <c r="T84" i="72"/>
  <c r="V84" i="72"/>
  <c r="G84" i="72"/>
  <c r="L84" i="72"/>
  <c r="K69" i="72"/>
  <c r="M69" i="72"/>
  <c r="O32" i="72"/>
  <c r="X32" i="72"/>
  <c r="G5" i="72"/>
  <c r="N5" i="72"/>
  <c r="P5" i="72"/>
  <c r="R5" i="72"/>
  <c r="T5" i="72"/>
  <c r="V5" i="72"/>
  <c r="Y5" i="72"/>
  <c r="G232" i="74"/>
  <c r="G231" i="74" s="1"/>
  <c r="N232" i="74"/>
  <c r="R232" i="74"/>
  <c r="W232" i="74"/>
  <c r="K232" i="74"/>
  <c r="M232" i="74"/>
  <c r="M231" i="74" s="1"/>
  <c r="O232" i="74"/>
  <c r="Q232" i="74"/>
  <c r="Q231" i="74" s="1"/>
  <c r="S232" i="74"/>
  <c r="V232" i="74"/>
  <c r="V231" i="74" s="1"/>
  <c r="G168" i="74"/>
  <c r="M82" i="74"/>
  <c r="Q82" i="74"/>
  <c r="V82" i="74"/>
  <c r="G82" i="74"/>
  <c r="L82" i="74"/>
  <c r="U82" i="74"/>
  <c r="K82" i="74"/>
  <c r="O82" i="74"/>
  <c r="S82" i="74"/>
  <c r="R32" i="74"/>
  <c r="G32" i="74"/>
  <c r="L32" i="74"/>
  <c r="K32" i="74"/>
  <c r="O32" i="74"/>
  <c r="S32" i="74"/>
  <c r="L5" i="74"/>
  <c r="U5" i="74"/>
  <c r="K254" i="71"/>
  <c r="O254" i="71"/>
  <c r="S254" i="71"/>
  <c r="G254" i="71"/>
  <c r="L254" i="71"/>
  <c r="U254" i="71"/>
  <c r="R190" i="71"/>
  <c r="G190" i="71"/>
  <c r="K190" i="71"/>
  <c r="O190" i="71"/>
  <c r="O160" i="66" s="1"/>
  <c r="S190" i="71"/>
  <c r="L96" i="71"/>
  <c r="U96" i="71"/>
  <c r="G96" i="71"/>
  <c r="N96" i="71"/>
  <c r="R96" i="71"/>
  <c r="W96" i="71"/>
  <c r="M96" i="71"/>
  <c r="Q96" i="71"/>
  <c r="V96" i="71"/>
  <c r="K96" i="71"/>
  <c r="O96" i="71"/>
  <c r="S96" i="71"/>
  <c r="U32" i="71"/>
  <c r="G32" i="71"/>
  <c r="I32" i="71"/>
  <c r="K32" i="71"/>
  <c r="O32" i="71"/>
  <c r="S32" i="71"/>
  <c r="I5" i="71"/>
  <c r="L5" i="71"/>
  <c r="N5" i="71"/>
  <c r="N5" i="66" s="1"/>
  <c r="R5" i="71"/>
  <c r="W5" i="71"/>
  <c r="M5" i="71"/>
  <c r="Q5" i="71"/>
  <c r="Q5" i="66" s="1"/>
  <c r="V5" i="71"/>
  <c r="L250" i="68"/>
  <c r="L249" i="68" s="1"/>
  <c r="L223" i="68"/>
  <c r="J187" i="68"/>
  <c r="J128" i="68"/>
  <c r="J97" i="68"/>
  <c r="K97" i="68"/>
  <c r="J61" i="68"/>
  <c r="J5" i="39" s="1"/>
  <c r="L61" i="68"/>
  <c r="L5" i="68"/>
  <c r="J5" i="68"/>
  <c r="K5" i="68"/>
  <c r="X32" i="77"/>
  <c r="AA154" i="77"/>
  <c r="Y5" i="77"/>
  <c r="S40" i="77"/>
  <c r="W40" i="77"/>
  <c r="AB40" i="77"/>
  <c r="R59" i="77"/>
  <c r="AA59" i="77"/>
  <c r="I59" i="77"/>
  <c r="S154" i="77"/>
  <c r="W154" i="77"/>
  <c r="AB154" i="77"/>
  <c r="AA169" i="77"/>
  <c r="R40" i="77"/>
  <c r="AA40" i="77"/>
  <c r="R154" i="77"/>
  <c r="N5" i="77"/>
  <c r="W5" i="77"/>
  <c r="AC74" i="77"/>
  <c r="P74" i="77"/>
  <c r="T74" i="77"/>
  <c r="L74" i="77"/>
  <c r="S5" i="77"/>
  <c r="AB5" i="77"/>
  <c r="T40" i="77"/>
  <c r="AC40" i="77"/>
  <c r="X74" i="77"/>
  <c r="Q5" i="77"/>
  <c r="N32" i="77"/>
  <c r="H154" i="77"/>
  <c r="T154" i="77"/>
  <c r="AC154" i="77"/>
  <c r="L32" i="77"/>
  <c r="L169" i="77"/>
  <c r="AB169" i="77"/>
  <c r="Q59" i="77"/>
  <c r="Y59" i="77"/>
  <c r="P59" i="77"/>
  <c r="T59" i="77"/>
  <c r="X59" i="77"/>
  <c r="AC59" i="77"/>
  <c r="K169" i="77"/>
  <c r="S169" i="77"/>
  <c r="H5" i="77"/>
  <c r="P5" i="77"/>
  <c r="T5" i="77"/>
  <c r="X5" i="77"/>
  <c r="I40" i="77"/>
  <c r="P169" i="77"/>
  <c r="T169" i="77"/>
  <c r="X169" i="77"/>
  <c r="AC169" i="77"/>
  <c r="N169" i="77"/>
  <c r="W169" i="77"/>
  <c r="K32" i="77"/>
  <c r="N59" i="77"/>
  <c r="S59" i="77"/>
  <c r="W59" i="77"/>
  <c r="AB59" i="77"/>
  <c r="H74" i="77"/>
  <c r="Q169" i="77"/>
  <c r="U169" i="77"/>
  <c r="Y169" i="77"/>
  <c r="H59" i="77"/>
  <c r="U74" i="77"/>
  <c r="K5" i="77"/>
  <c r="R5" i="77"/>
  <c r="AA5" i="77"/>
  <c r="P32" i="77"/>
  <c r="G74" i="77"/>
  <c r="K74" i="77"/>
  <c r="R74" i="77"/>
  <c r="AA74" i="77"/>
  <c r="H169" i="77"/>
  <c r="H233" i="77"/>
  <c r="H224" i="66" s="1"/>
  <c r="Q74" i="77"/>
  <c r="Y74" i="77"/>
  <c r="Q32" i="77"/>
  <c r="U32" i="77"/>
  <c r="Y32" i="77"/>
  <c r="N74" i="77"/>
  <c r="S74" i="77"/>
  <c r="W74" i="77"/>
  <c r="AB74" i="77"/>
  <c r="I169" i="77"/>
  <c r="M212" i="76"/>
  <c r="U212" i="76"/>
  <c r="I36" i="76"/>
  <c r="S107" i="76"/>
  <c r="H5" i="76"/>
  <c r="O36" i="76"/>
  <c r="S36" i="76"/>
  <c r="X36" i="76"/>
  <c r="L107" i="76"/>
  <c r="P107" i="76"/>
  <c r="T107" i="76"/>
  <c r="Y107" i="76"/>
  <c r="M122" i="76"/>
  <c r="Q122" i="76"/>
  <c r="U122" i="76"/>
  <c r="H193" i="76"/>
  <c r="L212" i="76"/>
  <c r="P212" i="76"/>
  <c r="T212" i="76"/>
  <c r="Y212" i="76"/>
  <c r="L276" i="76"/>
  <c r="L275" i="76" s="1"/>
  <c r="P276" i="76"/>
  <c r="P275" i="76" s="1"/>
  <c r="T276" i="76"/>
  <c r="T275" i="76" s="1"/>
  <c r="Y276" i="76"/>
  <c r="Y275" i="76" s="1"/>
  <c r="Q212" i="76"/>
  <c r="I212" i="76"/>
  <c r="O107" i="76"/>
  <c r="X107" i="76"/>
  <c r="H122" i="76"/>
  <c r="I5" i="76"/>
  <c r="N5" i="76"/>
  <c r="W5" i="76"/>
  <c r="P36" i="76"/>
  <c r="T36" i="76"/>
  <c r="Y36" i="76"/>
  <c r="N36" i="76"/>
  <c r="W36" i="76"/>
  <c r="N122" i="76"/>
  <c r="W122" i="76"/>
  <c r="H212" i="76"/>
  <c r="H276" i="76"/>
  <c r="H107" i="76"/>
  <c r="J107" i="76" s="1"/>
  <c r="Y32" i="72"/>
  <c r="V32" i="72"/>
  <c r="R32" i="72"/>
  <c r="T32" i="72"/>
  <c r="Q84" i="72"/>
  <c r="U84" i="72"/>
  <c r="Z84" i="72"/>
  <c r="G32" i="72"/>
  <c r="I174" i="72"/>
  <c r="H69" i="72"/>
  <c r="I5" i="72"/>
  <c r="I32" i="72"/>
  <c r="I84" i="72"/>
  <c r="Q32" i="72"/>
  <c r="U32" i="72"/>
  <c r="Z32" i="72"/>
  <c r="H84" i="72"/>
  <c r="O84" i="72"/>
  <c r="X84" i="72"/>
  <c r="M32" i="74"/>
  <c r="I82" i="74"/>
  <c r="H5" i="74"/>
  <c r="J20" i="74"/>
  <c r="I32" i="74"/>
  <c r="M168" i="74"/>
  <c r="Q168" i="74"/>
  <c r="V168" i="74"/>
  <c r="I232" i="74"/>
  <c r="I231" i="74" s="1"/>
  <c r="I67" i="74"/>
  <c r="J67" i="74" s="1"/>
  <c r="I168" i="74"/>
  <c r="H82" i="74"/>
  <c r="J65" i="73"/>
  <c r="J82" i="73"/>
  <c r="J20" i="73"/>
  <c r="H174" i="72"/>
  <c r="I96" i="71"/>
  <c r="H254" i="71"/>
  <c r="K250" i="68"/>
  <c r="K249" i="68" s="1"/>
  <c r="I7" i="39" s="1"/>
  <c r="Q12" i="39"/>
  <c r="M12" i="39"/>
  <c r="H12" i="39"/>
  <c r="N12" i="39"/>
  <c r="O8" i="39"/>
  <c r="P8" i="39"/>
  <c r="Q8" i="39"/>
  <c r="N8" i="39"/>
  <c r="M8" i="39"/>
  <c r="L8" i="39"/>
  <c r="K8" i="39"/>
  <c r="J167" i="75" l="1"/>
  <c r="O145" i="66"/>
  <c r="O40" i="66"/>
  <c r="J81" i="75"/>
  <c r="G253" i="75"/>
  <c r="R145" i="66"/>
  <c r="H160" i="66"/>
  <c r="J229" i="66"/>
  <c r="I74" i="66"/>
  <c r="J195" i="66"/>
  <c r="N40" i="66"/>
  <c r="N145" i="66"/>
  <c r="L40" i="66"/>
  <c r="M74" i="66"/>
  <c r="G74" i="66"/>
  <c r="I8" i="69" s="1"/>
  <c r="R32" i="71"/>
  <c r="R32" i="66" s="1"/>
  <c r="O32" i="66"/>
  <c r="O74" i="66"/>
  <c r="I160" i="66"/>
  <c r="J175" i="71"/>
  <c r="J198" i="66"/>
  <c r="J244" i="66"/>
  <c r="O59" i="66"/>
  <c r="Q145" i="66"/>
  <c r="U145" i="66"/>
  <c r="M40" i="66"/>
  <c r="T40" i="73"/>
  <c r="T32" i="73" s="1"/>
  <c r="T246" i="73" s="1"/>
  <c r="H45" i="73"/>
  <c r="H40" i="73" s="1"/>
  <c r="H32" i="73" s="1"/>
  <c r="J276" i="76"/>
  <c r="J122" i="76"/>
  <c r="M5" i="66"/>
  <c r="L5" i="66"/>
  <c r="L32" i="71"/>
  <c r="W74" i="66"/>
  <c r="U74" i="66"/>
  <c r="V160" i="66"/>
  <c r="U5" i="66"/>
  <c r="L160" i="66"/>
  <c r="L59" i="66"/>
  <c r="J225" i="66"/>
  <c r="G5" i="66"/>
  <c r="J143" i="71"/>
  <c r="J115" i="66" s="1"/>
  <c r="H115" i="66"/>
  <c r="R59" i="66"/>
  <c r="O5" i="66"/>
  <c r="J162" i="66"/>
  <c r="J212" i="66"/>
  <c r="Q59" i="66"/>
  <c r="M145" i="66"/>
  <c r="L145" i="66"/>
  <c r="S145" i="66"/>
  <c r="J78" i="66"/>
  <c r="I40" i="66"/>
  <c r="H50" i="72"/>
  <c r="H45" i="66" s="1"/>
  <c r="T45" i="66"/>
  <c r="G40" i="66"/>
  <c r="U160" i="66"/>
  <c r="W59" i="66"/>
  <c r="W5" i="66"/>
  <c r="I5" i="66"/>
  <c r="M32" i="71"/>
  <c r="V74" i="66"/>
  <c r="R74" i="66"/>
  <c r="L74" i="66"/>
  <c r="G160" i="66"/>
  <c r="I12" i="69" s="1"/>
  <c r="G224" i="66"/>
  <c r="Q160" i="66"/>
  <c r="G59" i="66"/>
  <c r="I7" i="69" s="1"/>
  <c r="M59" i="66"/>
  <c r="J184" i="66"/>
  <c r="J146" i="71"/>
  <c r="J118" i="66" s="1"/>
  <c r="H118" i="66"/>
  <c r="J20" i="66"/>
  <c r="J104" i="66"/>
  <c r="N59" i="66"/>
  <c r="J82" i="66"/>
  <c r="J173" i="66"/>
  <c r="H59" i="66"/>
  <c r="W40" i="66"/>
  <c r="V40" i="66"/>
  <c r="W145" i="66"/>
  <c r="W5" i="72"/>
  <c r="T5" i="66" s="1"/>
  <c r="T6" i="66"/>
  <c r="G32" i="66"/>
  <c r="I6" i="69" s="1"/>
  <c r="U59" i="66"/>
  <c r="W160" i="66"/>
  <c r="J50" i="66"/>
  <c r="J69" i="66"/>
  <c r="V5" i="66"/>
  <c r="R5" i="66"/>
  <c r="S32" i="66"/>
  <c r="S74" i="66"/>
  <c r="Q74" i="66"/>
  <c r="N74" i="66"/>
  <c r="S160" i="66"/>
  <c r="R160" i="66"/>
  <c r="M160" i="66"/>
  <c r="N160" i="66"/>
  <c r="L253" i="75"/>
  <c r="J238" i="66"/>
  <c r="J161" i="71"/>
  <c r="J133" i="66" s="1"/>
  <c r="H133" i="66"/>
  <c r="J65" i="66"/>
  <c r="J75" i="66"/>
  <c r="J81" i="71"/>
  <c r="I59" i="66"/>
  <c r="S5" i="66"/>
  <c r="I253" i="71"/>
  <c r="I224" i="66"/>
  <c r="V59" i="66"/>
  <c r="J93" i="66"/>
  <c r="S59" i="66"/>
  <c r="V145" i="66"/>
  <c r="Q40" i="66"/>
  <c r="U40" i="66"/>
  <c r="G145" i="66"/>
  <c r="AB232" i="77"/>
  <c r="V224" i="66"/>
  <c r="AA232" i="77"/>
  <c r="U224" i="66"/>
  <c r="AC232" i="77"/>
  <c r="W224" i="66"/>
  <c r="U232" i="77"/>
  <c r="O224" i="66"/>
  <c r="X232" i="77"/>
  <c r="X259" i="77" s="1"/>
  <c r="R224" i="66"/>
  <c r="S232" i="77"/>
  <c r="M224" i="66"/>
  <c r="Y232" i="77"/>
  <c r="Y259" i="77" s="1"/>
  <c r="S224" i="66"/>
  <c r="T232" i="77"/>
  <c r="N224" i="66"/>
  <c r="W232" i="77"/>
  <c r="Q224" i="66"/>
  <c r="R232" i="77"/>
  <c r="L224" i="66"/>
  <c r="W33" i="72"/>
  <c r="T33" i="66" s="1"/>
  <c r="J53" i="72"/>
  <c r="J48" i="66" s="1"/>
  <c r="W41" i="72"/>
  <c r="T41" i="66" s="1"/>
  <c r="J49" i="72"/>
  <c r="J44" i="66" s="1"/>
  <c r="J160" i="72"/>
  <c r="M160" i="72" s="1"/>
  <c r="M158" i="72" s="1"/>
  <c r="M157" i="72" s="1"/>
  <c r="J64" i="72"/>
  <c r="M64" i="72" s="1"/>
  <c r="M61" i="72" s="1"/>
  <c r="M60" i="72" s="1"/>
  <c r="J63" i="72"/>
  <c r="L63" i="72" s="1"/>
  <c r="L61" i="72" s="1"/>
  <c r="L60" i="72" s="1"/>
  <c r="J7" i="72"/>
  <c r="J7" i="66" s="1"/>
  <c r="H6" i="72"/>
  <c r="H6" i="66" s="1"/>
  <c r="J48" i="72"/>
  <c r="J43" i="66" s="1"/>
  <c r="M41" i="72"/>
  <c r="J48" i="71"/>
  <c r="J42" i="66" s="1"/>
  <c r="J62" i="71"/>
  <c r="H59" i="71"/>
  <c r="H49" i="66" s="1"/>
  <c r="J41" i="71"/>
  <c r="J40" i="71"/>
  <c r="J34" i="71"/>
  <c r="J34" i="66" s="1"/>
  <c r="H33" i="71"/>
  <c r="J35" i="71"/>
  <c r="N32" i="71"/>
  <c r="M253" i="71"/>
  <c r="J4" i="39"/>
  <c r="O10" i="39"/>
  <c r="Q253" i="71"/>
  <c r="Q276" i="71" s="1"/>
  <c r="K40" i="66"/>
  <c r="W253" i="71"/>
  <c r="W276" i="71" s="1"/>
  <c r="J223" i="73"/>
  <c r="L11" i="39" s="1"/>
  <c r="S253" i="75"/>
  <c r="V253" i="71"/>
  <c r="V276" i="71" s="1"/>
  <c r="I5" i="39"/>
  <c r="N32" i="72"/>
  <c r="R246" i="73"/>
  <c r="M253" i="75"/>
  <c r="I253" i="75"/>
  <c r="J160" i="73"/>
  <c r="L10" i="39" s="1"/>
  <c r="J5" i="77"/>
  <c r="K59" i="66"/>
  <c r="J174" i="72"/>
  <c r="J212" i="76"/>
  <c r="M246" i="73"/>
  <c r="J69" i="72"/>
  <c r="H32" i="74"/>
  <c r="J32" i="74" s="1"/>
  <c r="Q32" i="74"/>
  <c r="Q254" i="74" s="1"/>
  <c r="W32" i="74"/>
  <c r="J40" i="73"/>
  <c r="L246" i="73"/>
  <c r="J45" i="73"/>
  <c r="K74" i="66"/>
  <c r="G298" i="76"/>
  <c r="J66" i="75"/>
  <c r="K5" i="66"/>
  <c r="O246" i="73"/>
  <c r="K246" i="73"/>
  <c r="V246" i="73"/>
  <c r="K160" i="66"/>
  <c r="U254" i="74"/>
  <c r="J82" i="74"/>
  <c r="J168" i="74"/>
  <c r="I10" i="39" s="1"/>
  <c r="W231" i="74"/>
  <c r="N231" i="74"/>
  <c r="L231" i="74"/>
  <c r="S231" i="74"/>
  <c r="O231" i="74"/>
  <c r="K231" i="74"/>
  <c r="K254" i="74" s="1"/>
  <c r="K224" i="66"/>
  <c r="R231" i="74"/>
  <c r="H13" i="69"/>
  <c r="C11" i="78" s="1"/>
  <c r="J190" i="71"/>
  <c r="H96" i="71"/>
  <c r="J154" i="77"/>
  <c r="AA32" i="77"/>
  <c r="U32" i="66" s="1"/>
  <c r="AC32" i="77"/>
  <c r="G232" i="77"/>
  <c r="G259" i="77" s="1"/>
  <c r="I232" i="77"/>
  <c r="J233" i="77"/>
  <c r="J59" i="77"/>
  <c r="H36" i="76"/>
  <c r="J36" i="76" s="1"/>
  <c r="K253" i="75"/>
  <c r="W253" i="75"/>
  <c r="J230" i="75"/>
  <c r="O11" i="39" s="1"/>
  <c r="R253" i="75"/>
  <c r="J231" i="75"/>
  <c r="U253" i="75"/>
  <c r="I246" i="73"/>
  <c r="S246" i="73"/>
  <c r="U246" i="73"/>
  <c r="G246" i="73"/>
  <c r="H246" i="73"/>
  <c r="W246" i="73"/>
  <c r="U260" i="72"/>
  <c r="G260" i="72"/>
  <c r="T260" i="72"/>
  <c r="Z260" i="72"/>
  <c r="J84" i="72"/>
  <c r="R260" i="72"/>
  <c r="J232" i="74"/>
  <c r="J231" i="74"/>
  <c r="I11" i="39" s="1"/>
  <c r="S254" i="74"/>
  <c r="J254" i="71"/>
  <c r="J5" i="71"/>
  <c r="L50" i="76"/>
  <c r="K50" i="76"/>
  <c r="Q253" i="75"/>
  <c r="O253" i="75"/>
  <c r="N253" i="75"/>
  <c r="J32" i="75"/>
  <c r="O9" i="39" s="1"/>
  <c r="Q246" i="73"/>
  <c r="G254" i="74"/>
  <c r="L254" i="74"/>
  <c r="K145" i="68"/>
  <c r="K140" i="68" s="1"/>
  <c r="K128" i="68" s="1"/>
  <c r="I4" i="39" s="1"/>
  <c r="X260" i="72"/>
  <c r="Y260" i="72"/>
  <c r="P260" i="72"/>
  <c r="V260" i="72"/>
  <c r="S32" i="77"/>
  <c r="R32" i="77"/>
  <c r="R259" i="77" s="1"/>
  <c r="T32" i="77"/>
  <c r="T259" i="77" s="1"/>
  <c r="AB32" i="77"/>
  <c r="V32" i="66" s="1"/>
  <c r="W32" i="77"/>
  <c r="J40" i="77"/>
  <c r="O260" i="72"/>
  <c r="Q260" i="72"/>
  <c r="J5" i="76"/>
  <c r="Y298" i="76"/>
  <c r="N259" i="77"/>
  <c r="J169" i="77"/>
  <c r="L276" i="68"/>
  <c r="H237" i="72"/>
  <c r="H32" i="77"/>
  <c r="J74" i="77"/>
  <c r="L259" i="77"/>
  <c r="P298" i="76"/>
  <c r="N246" i="73"/>
  <c r="O298" i="76"/>
  <c r="L95" i="76"/>
  <c r="L43" i="76"/>
  <c r="L37" i="76"/>
  <c r="K6" i="76"/>
  <c r="K5" i="76" s="1"/>
  <c r="K95" i="76"/>
  <c r="K43" i="76"/>
  <c r="K37" i="76"/>
  <c r="L6" i="76"/>
  <c r="L5" i="76" s="1"/>
  <c r="T298" i="76"/>
  <c r="X298" i="76"/>
  <c r="Q298" i="76"/>
  <c r="M298" i="76"/>
  <c r="U298" i="76"/>
  <c r="S298" i="76"/>
  <c r="V253" i="75"/>
  <c r="H253" i="75"/>
  <c r="J32" i="73"/>
  <c r="J74" i="73"/>
  <c r="J224" i="73"/>
  <c r="V254" i="74"/>
  <c r="M254" i="74"/>
  <c r="G253" i="71"/>
  <c r="G223" i="66" s="1"/>
  <c r="S253" i="71"/>
  <c r="K253" i="71"/>
  <c r="U253" i="71"/>
  <c r="L253" i="71"/>
  <c r="O253" i="71"/>
  <c r="J276" i="68"/>
  <c r="Q259" i="77"/>
  <c r="I32" i="77"/>
  <c r="I32" i="66" s="1"/>
  <c r="S259" i="77"/>
  <c r="U259" i="77"/>
  <c r="P259" i="77"/>
  <c r="N13" i="39"/>
  <c r="AA259" i="77"/>
  <c r="H232" i="77"/>
  <c r="K259" i="77"/>
  <c r="N298" i="76"/>
  <c r="W298" i="76"/>
  <c r="H275" i="76"/>
  <c r="J275" i="76" s="1"/>
  <c r="P11" i="39" s="1"/>
  <c r="I260" i="72"/>
  <c r="J5" i="74"/>
  <c r="I254" i="74"/>
  <c r="H253" i="71"/>
  <c r="J253" i="71" s="1"/>
  <c r="G11" i="39" s="1"/>
  <c r="I276" i="71"/>
  <c r="Q13" i="39"/>
  <c r="M13" i="39"/>
  <c r="K18" i="69"/>
  <c r="L9" i="39" l="1"/>
  <c r="W259" i="77"/>
  <c r="J50" i="72"/>
  <c r="J45" i="66" s="1"/>
  <c r="AC259" i="77"/>
  <c r="W32" i="66"/>
  <c r="M32" i="66"/>
  <c r="R276" i="71"/>
  <c r="AB259" i="77"/>
  <c r="V246" i="66" s="1"/>
  <c r="L223" i="66"/>
  <c r="M223" i="66"/>
  <c r="W254" i="74"/>
  <c r="W246" i="66" s="1"/>
  <c r="J224" i="66"/>
  <c r="N223" i="66"/>
  <c r="O223" i="66"/>
  <c r="U223" i="66"/>
  <c r="L32" i="66"/>
  <c r="Q246" i="66"/>
  <c r="H33" i="66"/>
  <c r="I223" i="66"/>
  <c r="H157" i="66"/>
  <c r="J187" i="71"/>
  <c r="J157" i="66" s="1"/>
  <c r="H185" i="71"/>
  <c r="Q32" i="66"/>
  <c r="N32" i="66"/>
  <c r="I4" i="69"/>
  <c r="I9" i="69" s="1"/>
  <c r="D10" i="78" s="1"/>
  <c r="D9" i="39"/>
  <c r="I10" i="69"/>
  <c r="I13" i="69" s="1"/>
  <c r="D10" i="39"/>
  <c r="J59" i="66"/>
  <c r="J7" i="69" s="1"/>
  <c r="N276" i="71"/>
  <c r="H223" i="66"/>
  <c r="M276" i="71"/>
  <c r="M246" i="66" s="1"/>
  <c r="I20" i="69"/>
  <c r="D12" i="78" s="1"/>
  <c r="D11" i="39"/>
  <c r="J160" i="66"/>
  <c r="J12" i="69" s="1"/>
  <c r="Q223" i="66"/>
  <c r="S223" i="66"/>
  <c r="R223" i="66"/>
  <c r="W223" i="66"/>
  <c r="V223" i="66"/>
  <c r="H158" i="66"/>
  <c r="J188" i="71"/>
  <c r="J158" i="66" s="1"/>
  <c r="J96" i="71"/>
  <c r="J74" i="66" s="1"/>
  <c r="J8" i="69" s="1"/>
  <c r="H74" i="66"/>
  <c r="D12" i="39" s="1"/>
  <c r="P9" i="39"/>
  <c r="K48" i="72"/>
  <c r="K40" i="72" s="1"/>
  <c r="W158" i="72"/>
  <c r="W166" i="72"/>
  <c r="T154" i="66" s="1"/>
  <c r="J163" i="72"/>
  <c r="J151" i="66" s="1"/>
  <c r="M49" i="72"/>
  <c r="M40" i="72"/>
  <c r="W40" i="72"/>
  <c r="T40" i="66" s="1"/>
  <c r="N260" i="72"/>
  <c r="J51" i="72"/>
  <c r="J46" i="66" s="1"/>
  <c r="J52" i="72"/>
  <c r="J47" i="66" s="1"/>
  <c r="J6" i="72"/>
  <c r="J6" i="66" s="1"/>
  <c r="H5" i="72"/>
  <c r="H5" i="66" s="1"/>
  <c r="M7" i="72"/>
  <c r="M6" i="72" s="1"/>
  <c r="M5" i="72" s="1"/>
  <c r="W61" i="72"/>
  <c r="J42" i="72"/>
  <c r="L42" i="72" s="1"/>
  <c r="L41" i="72" s="1"/>
  <c r="L40" i="72" s="1"/>
  <c r="L32" i="72" s="1"/>
  <c r="L260" i="72" s="1"/>
  <c r="H41" i="72"/>
  <c r="H41" i="66" s="1"/>
  <c r="J35" i="72"/>
  <c r="M35" i="72" s="1"/>
  <c r="M33" i="72" s="1"/>
  <c r="H33" i="72"/>
  <c r="J33" i="72" s="1"/>
  <c r="I9" i="39"/>
  <c r="I12" i="39" s="1"/>
  <c r="J59" i="71"/>
  <c r="J49" i="66" s="1"/>
  <c r="H43" i="71"/>
  <c r="J39" i="71"/>
  <c r="H38" i="71"/>
  <c r="H38" i="66" s="1"/>
  <c r="J42" i="71"/>
  <c r="J39" i="66" s="1"/>
  <c r="J33" i="71"/>
  <c r="J29" i="71"/>
  <c r="J29" i="66" s="1"/>
  <c r="J27" i="71"/>
  <c r="J27" i="66" s="1"/>
  <c r="H24" i="71"/>
  <c r="J30" i="71"/>
  <c r="J30" i="66" s="1"/>
  <c r="J28" i="71"/>
  <c r="J28" i="66" s="1"/>
  <c r="J31" i="71"/>
  <c r="J31" i="66" s="1"/>
  <c r="K32" i="66"/>
  <c r="H9" i="69"/>
  <c r="C10" i="78" s="1"/>
  <c r="C13" i="78" s="1"/>
  <c r="J246" i="73"/>
  <c r="J253" i="75"/>
  <c r="O12" i="39"/>
  <c r="O13" i="39" s="1"/>
  <c r="H298" i="76"/>
  <c r="H254" i="74"/>
  <c r="J254" i="74" s="1"/>
  <c r="K223" i="66"/>
  <c r="N254" i="74"/>
  <c r="O254" i="74"/>
  <c r="R254" i="74"/>
  <c r="I8" i="39"/>
  <c r="J237" i="72"/>
  <c r="J11" i="39" s="1"/>
  <c r="L12" i="39"/>
  <c r="L13" i="39" s="1"/>
  <c r="L276" i="71"/>
  <c r="L246" i="66" s="1"/>
  <c r="G276" i="71"/>
  <c r="G246" i="66" s="1"/>
  <c r="O276" i="71"/>
  <c r="O246" i="66" s="1"/>
  <c r="J8" i="39"/>
  <c r="K276" i="68"/>
  <c r="K276" i="71"/>
  <c r="J32" i="77"/>
  <c r="L36" i="76"/>
  <c r="K36" i="76"/>
  <c r="J232" i="77"/>
  <c r="S10" i="39"/>
  <c r="S276" i="71"/>
  <c r="S246" i="66" s="1"/>
  <c r="U276" i="71"/>
  <c r="U246" i="66" s="1"/>
  <c r="I259" i="77"/>
  <c r="H259" i="77"/>
  <c r="R246" i="66" l="1"/>
  <c r="N246" i="66"/>
  <c r="J35" i="66"/>
  <c r="K246" i="66"/>
  <c r="W60" i="72"/>
  <c r="T54" i="66"/>
  <c r="W157" i="72"/>
  <c r="T147" i="66" s="1"/>
  <c r="T148" i="66"/>
  <c r="I14" i="69"/>
  <c r="I17" i="69" s="1"/>
  <c r="I22" i="69" s="1"/>
  <c r="D11" i="78"/>
  <c r="D13" i="78" s="1"/>
  <c r="J223" i="66"/>
  <c r="J20" i="69" s="1"/>
  <c r="E12" i="78" s="1"/>
  <c r="H12" i="78" s="1"/>
  <c r="J185" i="71"/>
  <c r="H155" i="66"/>
  <c r="J33" i="66"/>
  <c r="J43" i="71"/>
  <c r="M32" i="72"/>
  <c r="W24" i="72"/>
  <c r="T24" i="66" s="1"/>
  <c r="J41" i="72"/>
  <c r="J41" i="66" s="1"/>
  <c r="H40" i="72"/>
  <c r="H40" i="66" s="1"/>
  <c r="J62" i="72"/>
  <c r="H61" i="72"/>
  <c r="H54" i="66" s="1"/>
  <c r="J5" i="72"/>
  <c r="J5" i="66" s="1"/>
  <c r="J4" i="69" s="1"/>
  <c r="M163" i="72"/>
  <c r="M155" i="72" s="1"/>
  <c r="J167" i="72"/>
  <c r="K167" i="72" s="1"/>
  <c r="K166" i="72" s="1"/>
  <c r="H166" i="72"/>
  <c r="H154" i="66" s="1"/>
  <c r="J159" i="72"/>
  <c r="K159" i="72" s="1"/>
  <c r="K158" i="72" s="1"/>
  <c r="K157" i="72" s="1"/>
  <c r="H158" i="72"/>
  <c r="H148" i="66" s="1"/>
  <c r="J38" i="71"/>
  <c r="J38" i="66" s="1"/>
  <c r="H37" i="71"/>
  <c r="H37" i="66" s="1"/>
  <c r="J24" i="71"/>
  <c r="C12" i="39"/>
  <c r="I13" i="39"/>
  <c r="S11" i="39"/>
  <c r="F11" i="39" s="1"/>
  <c r="S9" i="39"/>
  <c r="J259" i="77"/>
  <c r="H14" i="69"/>
  <c r="H17" i="69" s="1"/>
  <c r="K155" i="72" l="1"/>
  <c r="W155" i="72"/>
  <c r="T145" i="66" s="1"/>
  <c r="E10" i="39" s="1"/>
  <c r="J155" i="66"/>
  <c r="J11" i="69" s="1"/>
  <c r="G10" i="39"/>
  <c r="W32" i="72"/>
  <c r="T32" i="66" s="1"/>
  <c r="E9" i="39" s="1"/>
  <c r="T53" i="66"/>
  <c r="S12" i="39"/>
  <c r="K62" i="72"/>
  <c r="K61" i="72" s="1"/>
  <c r="K60" i="72" s="1"/>
  <c r="K32" i="72" s="1"/>
  <c r="K260" i="72" s="1"/>
  <c r="J61" i="72"/>
  <c r="J54" i="66" s="1"/>
  <c r="J25" i="72"/>
  <c r="J25" i="66" s="1"/>
  <c r="H24" i="72"/>
  <c r="H24" i="66" s="1"/>
  <c r="J158" i="72"/>
  <c r="J148" i="66" s="1"/>
  <c r="H157" i="72"/>
  <c r="H147" i="66" s="1"/>
  <c r="J166" i="72"/>
  <c r="J154" i="66" s="1"/>
  <c r="H60" i="72"/>
  <c r="J40" i="72"/>
  <c r="J40" i="66" s="1"/>
  <c r="J37" i="71"/>
  <c r="J37" i="66" s="1"/>
  <c r="H32" i="71"/>
  <c r="AL167" i="68"/>
  <c r="AK167" i="68"/>
  <c r="AJ167" i="68"/>
  <c r="AH167" i="68"/>
  <c r="AG167" i="68"/>
  <c r="AF167" i="68"/>
  <c r="AD167" i="68"/>
  <c r="AC167" i="68"/>
  <c r="AB167" i="68"/>
  <c r="AA167" i="68"/>
  <c r="Z167" i="68"/>
  <c r="Y167" i="68"/>
  <c r="M167" i="68"/>
  <c r="G167" i="68"/>
  <c r="E12" i="39" l="1"/>
  <c r="E13" i="39" s="1"/>
  <c r="H32" i="72"/>
  <c r="J32" i="72" s="1"/>
  <c r="H53" i="66"/>
  <c r="W260" i="72"/>
  <c r="T246" i="66" s="1"/>
  <c r="J24" i="72"/>
  <c r="J24" i="66" s="1"/>
  <c r="J5" i="69" s="1"/>
  <c r="M25" i="72"/>
  <c r="M24" i="72" s="1"/>
  <c r="M260" i="72" s="1"/>
  <c r="J60" i="72"/>
  <c r="J53" i="66" s="1"/>
  <c r="J157" i="72"/>
  <c r="J147" i="66" s="1"/>
  <c r="H155" i="72"/>
  <c r="J32" i="71"/>
  <c r="H276" i="71"/>
  <c r="M47" i="68"/>
  <c r="H269" i="68"/>
  <c r="Y269" i="68"/>
  <c r="M269" i="68"/>
  <c r="I269" i="68"/>
  <c r="M263" i="68"/>
  <c r="S6" i="39" s="1"/>
  <c r="I263" i="68"/>
  <c r="G6" i="39" s="1"/>
  <c r="M256" i="68"/>
  <c r="M255" i="68" s="1"/>
  <c r="H256" i="68"/>
  <c r="Y256" i="68"/>
  <c r="Y255" i="68" s="1"/>
  <c r="I256" i="68"/>
  <c r="I255" i="68" s="1"/>
  <c r="Y251" i="68"/>
  <c r="I251" i="68"/>
  <c r="H251" i="68"/>
  <c r="M251" i="68"/>
  <c r="H237" i="68"/>
  <c r="Y237" i="68"/>
  <c r="M237" i="68"/>
  <c r="I237" i="68"/>
  <c r="H227" i="68"/>
  <c r="Y227" i="68"/>
  <c r="M227" i="68"/>
  <c r="I227" i="68"/>
  <c r="I223" i="68" s="1"/>
  <c r="M211" i="68"/>
  <c r="Y211" i="68"/>
  <c r="I211" i="68"/>
  <c r="H211" i="68"/>
  <c r="I201" i="68"/>
  <c r="H201" i="68"/>
  <c r="Y201" i="68"/>
  <c r="M201" i="68"/>
  <c r="I193" i="68"/>
  <c r="H193" i="68"/>
  <c r="Y193" i="68"/>
  <c r="M193" i="68"/>
  <c r="I189" i="68"/>
  <c r="H189" i="68"/>
  <c r="Y189" i="68"/>
  <c r="M189" i="68"/>
  <c r="M187" i="68" s="1"/>
  <c r="I180" i="68"/>
  <c r="M180" i="68"/>
  <c r="I171" i="68"/>
  <c r="H171" i="68"/>
  <c r="I151" i="68"/>
  <c r="H151" i="68"/>
  <c r="H140" i="68"/>
  <c r="Y140" i="68"/>
  <c r="M140" i="68"/>
  <c r="I140" i="68"/>
  <c r="I130" i="68"/>
  <c r="H130" i="68"/>
  <c r="Y130" i="68"/>
  <c r="M130" i="68"/>
  <c r="M117" i="68"/>
  <c r="H117" i="68"/>
  <c r="Y117" i="68"/>
  <c r="I117" i="68"/>
  <c r="H113" i="68"/>
  <c r="H106" i="68" s="1"/>
  <c r="Y113" i="68"/>
  <c r="Y106" i="68" s="1"/>
  <c r="M113" i="68"/>
  <c r="M106" i="68" s="1"/>
  <c r="I113" i="68"/>
  <c r="I106" i="68" s="1"/>
  <c r="M100" i="68"/>
  <c r="I100" i="68"/>
  <c r="H100" i="68"/>
  <c r="Y100" i="68"/>
  <c r="I98" i="68"/>
  <c r="H98" i="68"/>
  <c r="Y98" i="68"/>
  <c r="M98" i="68"/>
  <c r="H86" i="68"/>
  <c r="Y86" i="68"/>
  <c r="M86" i="68"/>
  <c r="I86" i="68"/>
  <c r="I75" i="68"/>
  <c r="Y75" i="68"/>
  <c r="M75" i="68"/>
  <c r="H75" i="68"/>
  <c r="Y64" i="68"/>
  <c r="M64" i="68"/>
  <c r="I64" i="68"/>
  <c r="H64" i="68"/>
  <c r="I47" i="68"/>
  <c r="Y47" i="68"/>
  <c r="I36" i="68"/>
  <c r="H36" i="68"/>
  <c r="Y36" i="68"/>
  <c r="M36" i="68"/>
  <c r="Y25" i="68"/>
  <c r="I25" i="68"/>
  <c r="H25" i="68"/>
  <c r="M25" i="68"/>
  <c r="Y6" i="68"/>
  <c r="H6" i="68"/>
  <c r="M6" i="68"/>
  <c r="I6" i="68"/>
  <c r="Y197" i="68" l="1"/>
  <c r="J32" i="66"/>
  <c r="J6" i="69" s="1"/>
  <c r="J9" i="69" s="1"/>
  <c r="H260" i="72"/>
  <c r="J260" i="72" s="1"/>
  <c r="H145" i="66"/>
  <c r="H32" i="66"/>
  <c r="J9" i="39"/>
  <c r="J155" i="72"/>
  <c r="G9" i="39"/>
  <c r="J276" i="71"/>
  <c r="H97" i="68"/>
  <c r="E5" i="69" s="1"/>
  <c r="H255" i="68"/>
  <c r="H22" i="69"/>
  <c r="M197" i="68"/>
  <c r="I167" i="68"/>
  <c r="I128" i="68" s="1"/>
  <c r="H167" i="68"/>
  <c r="Y187" i="68"/>
  <c r="Y128" i="68" s="1"/>
  <c r="M223" i="68"/>
  <c r="I250" i="68"/>
  <c r="I249" i="68" s="1"/>
  <c r="G7" i="39" s="1"/>
  <c r="H197" i="68"/>
  <c r="E8" i="69" s="1"/>
  <c r="I61" i="68"/>
  <c r="Y223" i="68"/>
  <c r="M250" i="68"/>
  <c r="M249" i="68" s="1"/>
  <c r="S7" i="39" s="1"/>
  <c r="H263" i="68"/>
  <c r="Y97" i="68"/>
  <c r="M61" i="68"/>
  <c r="S5" i="39" s="1"/>
  <c r="Y61" i="68"/>
  <c r="H47" i="68"/>
  <c r="M5" i="68"/>
  <c r="Y5" i="68"/>
  <c r="M97" i="68"/>
  <c r="I5" i="68"/>
  <c r="I97" i="68"/>
  <c r="H61" i="68"/>
  <c r="E10" i="69" s="1"/>
  <c r="Y263" i="68"/>
  <c r="H6" i="39" s="1"/>
  <c r="F6" i="39" s="1"/>
  <c r="H180" i="68"/>
  <c r="M128" i="68"/>
  <c r="H187" i="68"/>
  <c r="E11" i="69" s="1"/>
  <c r="I197" i="68"/>
  <c r="H223" i="68"/>
  <c r="E12" i="69" s="1"/>
  <c r="I187" i="68"/>
  <c r="H5" i="39" l="1"/>
  <c r="S4" i="39"/>
  <c r="S8" i="39" s="1"/>
  <c r="S13" i="39" s="1"/>
  <c r="J10" i="39"/>
  <c r="J12" i="39" s="1"/>
  <c r="J13" i="39" s="1"/>
  <c r="E13" i="69"/>
  <c r="H246" i="66"/>
  <c r="E10" i="78"/>
  <c r="G12" i="39"/>
  <c r="G5" i="39"/>
  <c r="F5" i="39" s="1"/>
  <c r="G4" i="39"/>
  <c r="H4" i="39"/>
  <c r="H5" i="68"/>
  <c r="E4" i="69" s="1"/>
  <c r="Y250" i="68"/>
  <c r="Y249" i="68" s="1"/>
  <c r="H7" i="39" s="1"/>
  <c r="F7" i="39" s="1"/>
  <c r="H250" i="68"/>
  <c r="E16" i="69"/>
  <c r="M276" i="68"/>
  <c r="I276" i="68"/>
  <c r="H128" i="68"/>
  <c r="E6" i="69" s="1"/>
  <c r="E9" i="69" l="1"/>
  <c r="E14" i="69" s="1"/>
  <c r="F4" i="39"/>
  <c r="F8" i="39" s="1"/>
  <c r="E6" i="78"/>
  <c r="H6" i="78" s="1"/>
  <c r="H249" i="68"/>
  <c r="H8" i="39"/>
  <c r="H13" i="39" s="1"/>
  <c r="G8" i="39"/>
  <c r="G13" i="39" s="1"/>
  <c r="Y276" i="68"/>
  <c r="K16" i="69"/>
  <c r="E7" i="78"/>
  <c r="H7" i="78" s="1"/>
  <c r="AL269" i="68"/>
  <c r="AK269" i="68"/>
  <c r="AJ269" i="68"/>
  <c r="AH269" i="68"/>
  <c r="AG269" i="68"/>
  <c r="AF269" i="68"/>
  <c r="AD269" i="68"/>
  <c r="AC269" i="68"/>
  <c r="AB269" i="68"/>
  <c r="AA269" i="68"/>
  <c r="Z269" i="68"/>
  <c r="AL263" i="68"/>
  <c r="AK263" i="68"/>
  <c r="AJ263" i="68"/>
  <c r="AH263" i="68"/>
  <c r="AG263" i="68"/>
  <c r="AF263" i="68"/>
  <c r="AD263" i="68"/>
  <c r="AC263" i="68"/>
  <c r="AB263" i="68"/>
  <c r="AA263" i="68"/>
  <c r="Z263" i="68"/>
  <c r="AL256" i="68"/>
  <c r="AL255" i="68" s="1"/>
  <c r="AK256" i="68"/>
  <c r="AK255" i="68" s="1"/>
  <c r="AJ256" i="68"/>
  <c r="AJ255" i="68" s="1"/>
  <c r="AH256" i="68"/>
  <c r="AH255" i="68" s="1"/>
  <c r="AG256" i="68"/>
  <c r="AG255" i="68" s="1"/>
  <c r="AF256" i="68"/>
  <c r="AF255" i="68" s="1"/>
  <c r="AD256" i="68"/>
  <c r="AD255" i="68" s="1"/>
  <c r="AC256" i="68"/>
  <c r="AC255" i="68" s="1"/>
  <c r="AB256" i="68"/>
  <c r="AB255" i="68" s="1"/>
  <c r="AA256" i="68"/>
  <c r="AA255" i="68" s="1"/>
  <c r="Z256" i="68"/>
  <c r="Z255" i="68" s="1"/>
  <c r="AL251" i="68"/>
  <c r="AK251" i="68"/>
  <c r="AJ251" i="68"/>
  <c r="AH251" i="68"/>
  <c r="AG251" i="68"/>
  <c r="AF251" i="68"/>
  <c r="AD251" i="68"/>
  <c r="AC251" i="68"/>
  <c r="AB251" i="68"/>
  <c r="AA251" i="68"/>
  <c r="Z251" i="68"/>
  <c r="AL237" i="68"/>
  <c r="AK237" i="68"/>
  <c r="AJ237" i="68"/>
  <c r="AH237" i="68"/>
  <c r="AG237" i="68"/>
  <c r="AF237" i="68"/>
  <c r="AD237" i="68"/>
  <c r="AC237" i="68"/>
  <c r="AB237" i="68"/>
  <c r="AA237" i="68"/>
  <c r="Z237" i="68"/>
  <c r="AL227" i="68"/>
  <c r="AK227" i="68"/>
  <c r="AJ227" i="68"/>
  <c r="AH227" i="68"/>
  <c r="AG227" i="68"/>
  <c r="AF227" i="68"/>
  <c r="AD227" i="68"/>
  <c r="AC227" i="68"/>
  <c r="AB227" i="68"/>
  <c r="AA227" i="68"/>
  <c r="Z227" i="68"/>
  <c r="AL211" i="68"/>
  <c r="AK211" i="68"/>
  <c r="AJ211" i="68"/>
  <c r="AH211" i="68"/>
  <c r="AG211" i="68"/>
  <c r="AG197" i="68" s="1"/>
  <c r="AF211" i="68"/>
  <c r="AD211" i="68"/>
  <c r="AC211" i="68"/>
  <c r="AB211" i="68"/>
  <c r="AA211" i="68"/>
  <c r="Z211" i="68"/>
  <c r="AL201" i="68"/>
  <c r="AK201" i="68"/>
  <c r="AJ201" i="68"/>
  <c r="AH201" i="68"/>
  <c r="AF201" i="68"/>
  <c r="AD201" i="68"/>
  <c r="AD197" i="68" s="1"/>
  <c r="AC201" i="68"/>
  <c r="AB201" i="68"/>
  <c r="AA201" i="68"/>
  <c r="Z201" i="68"/>
  <c r="AL193" i="68"/>
  <c r="AK193" i="68"/>
  <c r="AJ193" i="68"/>
  <c r="AH193" i="68"/>
  <c r="AG193" i="68"/>
  <c r="AF193" i="68"/>
  <c r="AB193" i="68"/>
  <c r="AB192" i="68" s="1"/>
  <c r="AA193" i="68"/>
  <c r="AA189" i="68" s="1"/>
  <c r="Z193" i="68"/>
  <c r="AL189" i="68"/>
  <c r="AK189" i="68"/>
  <c r="AJ189" i="68"/>
  <c r="AH189" i="68"/>
  <c r="AG189" i="68"/>
  <c r="AF189" i="68"/>
  <c r="AD189" i="68"/>
  <c r="AC189" i="68"/>
  <c r="AB189" i="68"/>
  <c r="Z189" i="68"/>
  <c r="Z187" i="68" s="1"/>
  <c r="AL180" i="68"/>
  <c r="AK180" i="68"/>
  <c r="AJ180" i="68"/>
  <c r="AH180" i="68"/>
  <c r="AG180" i="68"/>
  <c r="AF180" i="68"/>
  <c r="AD180" i="68"/>
  <c r="AC180" i="68"/>
  <c r="AB180" i="68"/>
  <c r="AA180" i="68"/>
  <c r="Z180" i="68"/>
  <c r="AL151" i="68"/>
  <c r="AK151" i="68"/>
  <c r="AJ151" i="68"/>
  <c r="AH151" i="68"/>
  <c r="AF151" i="68"/>
  <c r="AD151" i="68"/>
  <c r="AC151" i="68"/>
  <c r="AB151" i="68"/>
  <c r="AA151" i="68"/>
  <c r="AG151" i="68"/>
  <c r="AC140" i="68"/>
  <c r="AL140" i="68"/>
  <c r="AK140" i="68"/>
  <c r="AJ140" i="68"/>
  <c r="AH140" i="68"/>
  <c r="AG140" i="68"/>
  <c r="AF140" i="68"/>
  <c r="AD140" i="68"/>
  <c r="AB140" i="68"/>
  <c r="AA140" i="68"/>
  <c r="Z140" i="68"/>
  <c r="AL130" i="68"/>
  <c r="AK130" i="68"/>
  <c r="AJ130" i="68"/>
  <c r="AH130" i="68"/>
  <c r="AG130" i="68"/>
  <c r="AF130" i="68"/>
  <c r="AD130" i="68"/>
  <c r="AC130" i="68"/>
  <c r="AB130" i="68"/>
  <c r="AA130" i="68"/>
  <c r="Z130" i="68"/>
  <c r="AL117" i="68"/>
  <c r="AK117" i="68"/>
  <c r="AJ117" i="68"/>
  <c r="AH117" i="68"/>
  <c r="AG117" i="68"/>
  <c r="AF117" i="68"/>
  <c r="AD117" i="68"/>
  <c r="AC117" i="68"/>
  <c r="AB117" i="68"/>
  <c r="AA117" i="68"/>
  <c r="Z117" i="68"/>
  <c r="AL113" i="68"/>
  <c r="AL106" i="68" s="1"/>
  <c r="AK113" i="68"/>
  <c r="AK106" i="68" s="1"/>
  <c r="AJ113" i="68"/>
  <c r="AJ106" i="68" s="1"/>
  <c r="AH113" i="68"/>
  <c r="AH106" i="68" s="1"/>
  <c r="AG113" i="68"/>
  <c r="AG106" i="68" s="1"/>
  <c r="AF113" i="68"/>
  <c r="AF106" i="68" s="1"/>
  <c r="AD113" i="68"/>
  <c r="AD106" i="68" s="1"/>
  <c r="AC113" i="68"/>
  <c r="AC106" i="68" s="1"/>
  <c r="AB113" i="68"/>
  <c r="AB106" i="68" s="1"/>
  <c r="AA113" i="68"/>
  <c r="AA106" i="68" s="1"/>
  <c r="Z113" i="68"/>
  <c r="Z106" i="68" s="1"/>
  <c r="AL100" i="68"/>
  <c r="AK100" i="68"/>
  <c r="AJ100" i="68"/>
  <c r="AH100" i="68"/>
  <c r="AG100" i="68"/>
  <c r="AF100" i="68"/>
  <c r="AD100" i="68"/>
  <c r="AC100" i="68"/>
  <c r="AB100" i="68"/>
  <c r="AA100" i="68"/>
  <c r="Z100" i="68"/>
  <c r="AL98" i="68"/>
  <c r="AK98" i="68"/>
  <c r="AJ98" i="68"/>
  <c r="AH98" i="68"/>
  <c r="AG98" i="68"/>
  <c r="AF98" i="68"/>
  <c r="AD98" i="68"/>
  <c r="AC98" i="68"/>
  <c r="AB98" i="68"/>
  <c r="AA98" i="68"/>
  <c r="Z98" i="68"/>
  <c r="AL86" i="68"/>
  <c r="AK86" i="68"/>
  <c r="AJ86" i="68"/>
  <c r="AH86" i="68"/>
  <c r="AG86" i="68"/>
  <c r="AF86" i="68"/>
  <c r="AD86" i="68"/>
  <c r="AC86" i="68"/>
  <c r="AB86" i="68"/>
  <c r="AA86" i="68"/>
  <c r="Z86" i="68"/>
  <c r="AL75" i="68"/>
  <c r="AK75" i="68"/>
  <c r="AJ75" i="68"/>
  <c r="AH75" i="68"/>
  <c r="AG75" i="68"/>
  <c r="AF75" i="68"/>
  <c r="AD75" i="68"/>
  <c r="AC75" i="68"/>
  <c r="AB75" i="68"/>
  <c r="AA75" i="68"/>
  <c r="Z75" i="68"/>
  <c r="AL64" i="68"/>
  <c r="AK64" i="68"/>
  <c r="AJ64" i="68"/>
  <c r="AH64" i="68"/>
  <c r="AG64" i="68"/>
  <c r="AF64" i="68"/>
  <c r="AD64" i="68"/>
  <c r="AC64" i="68"/>
  <c r="AB64" i="68"/>
  <c r="AA64" i="68"/>
  <c r="Z64" i="68"/>
  <c r="AL47" i="68"/>
  <c r="AK47" i="68"/>
  <c r="AJ47" i="68"/>
  <c r="AH47" i="68"/>
  <c r="AG47" i="68"/>
  <c r="AF47" i="68"/>
  <c r="AD47" i="68"/>
  <c r="AC47" i="68"/>
  <c r="AB47" i="68"/>
  <c r="AA47" i="68"/>
  <c r="Z47" i="68"/>
  <c r="AL36" i="68"/>
  <c r="AK36" i="68"/>
  <c r="AJ36" i="68"/>
  <c r="AH36" i="68"/>
  <c r="AG36" i="68"/>
  <c r="AF36" i="68"/>
  <c r="AD36" i="68"/>
  <c r="AC36" i="68"/>
  <c r="AB36" i="68"/>
  <c r="AA36" i="68"/>
  <c r="Z36" i="68"/>
  <c r="AL25" i="68"/>
  <c r="AK25" i="68"/>
  <c r="AJ25" i="68"/>
  <c r="AH25" i="68"/>
  <c r="AG25" i="68"/>
  <c r="AF25" i="68"/>
  <c r="AD25" i="68"/>
  <c r="AC25" i="68"/>
  <c r="AB25" i="68"/>
  <c r="AA25" i="68"/>
  <c r="Z25" i="68"/>
  <c r="AL6" i="68"/>
  <c r="AG6" i="68"/>
  <c r="AF6" i="68"/>
  <c r="AD6" i="68"/>
  <c r="AC6" i="68"/>
  <c r="AB6" i="68"/>
  <c r="AA6" i="68"/>
  <c r="Z6" i="68"/>
  <c r="AK6" i="68"/>
  <c r="AJ6" i="68"/>
  <c r="AH6" i="68"/>
  <c r="E5" i="78" l="1"/>
  <c r="AK197" i="68"/>
  <c r="AF197" i="68"/>
  <c r="H276" i="68"/>
  <c r="E20" i="69"/>
  <c r="AH197" i="68"/>
  <c r="AF223" i="68"/>
  <c r="AJ197" i="68"/>
  <c r="AL197" i="68"/>
  <c r="AC197" i="68"/>
  <c r="H5" i="78"/>
  <c r="K9" i="69"/>
  <c r="E17" i="69"/>
  <c r="E22" i="69" s="1"/>
  <c r="AG5" i="68"/>
  <c r="G263" i="68"/>
  <c r="AA197" i="68"/>
  <c r="AA5" i="68"/>
  <c r="AG128" i="68"/>
  <c r="G189" i="68"/>
  <c r="AA187" i="68"/>
  <c r="AJ187" i="68"/>
  <c r="AC193" i="68"/>
  <c r="AB5" i="68"/>
  <c r="AF5" i="68"/>
  <c r="AJ61" i="68"/>
  <c r="AG187" i="68"/>
  <c r="AL187" i="68"/>
  <c r="AH5" i="68"/>
  <c r="Z5" i="68"/>
  <c r="AD5" i="68"/>
  <c r="AJ5" i="68"/>
  <c r="AF97" i="68"/>
  <c r="AB61" i="68"/>
  <c r="AB187" i="68"/>
  <c r="AK187" i="68"/>
  <c r="Z223" i="68"/>
  <c r="AD223" i="68"/>
  <c r="AH223" i="68"/>
  <c r="G227" i="68"/>
  <c r="AC223" i="68"/>
  <c r="AL223" i="68"/>
  <c r="Z250" i="68"/>
  <c r="Z249" i="68" s="1"/>
  <c r="AD250" i="68"/>
  <c r="AD249" i="68" s="1"/>
  <c r="AH250" i="68"/>
  <c r="AH249" i="68" s="1"/>
  <c r="AG250" i="68"/>
  <c r="AG249" i="68" s="1"/>
  <c r="G25" i="68"/>
  <c r="AD128" i="68"/>
  <c r="AH128" i="68"/>
  <c r="G130" i="68"/>
  <c r="AC128" i="68"/>
  <c r="G171" i="68"/>
  <c r="G211" i="68"/>
  <c r="G237" i="68"/>
  <c r="AA61" i="68"/>
  <c r="AC61" i="68"/>
  <c r="AG61" i="68"/>
  <c r="AL61" i="68"/>
  <c r="AC187" i="68"/>
  <c r="AB197" i="68"/>
  <c r="AG223" i="68"/>
  <c r="AB223" i="68"/>
  <c r="AK223" i="68"/>
  <c r="AA97" i="68"/>
  <c r="AJ97" i="68"/>
  <c r="G251" i="68"/>
  <c r="AB250" i="68"/>
  <c r="AB249" i="68" s="1"/>
  <c r="G6" i="68"/>
  <c r="AC5" i="68"/>
  <c r="AL5" i="68"/>
  <c r="AL128" i="68"/>
  <c r="G140" i="68"/>
  <c r="AA250" i="68"/>
  <c r="AA249" i="68" s="1"/>
  <c r="G269" i="68"/>
  <c r="AK61" i="68"/>
  <c r="AJ250" i="68"/>
  <c r="AJ249" i="68" s="1"/>
  <c r="AC250" i="68"/>
  <c r="AC249" i="68" s="1"/>
  <c r="AB97" i="68"/>
  <c r="AK97" i="68"/>
  <c r="G180" i="68"/>
  <c r="AF187" i="68"/>
  <c r="AA223" i="68"/>
  <c r="AJ223" i="68"/>
  <c r="G256" i="68"/>
  <c r="G47" i="68"/>
  <c r="AF61" i="68"/>
  <c r="G86" i="68"/>
  <c r="AL250" i="68"/>
  <c r="AL249" i="68" s="1"/>
  <c r="AK5" i="68"/>
  <c r="Z61" i="68"/>
  <c r="AD61" i="68"/>
  <c r="AH61" i="68"/>
  <c r="G64" i="68"/>
  <c r="AC97" i="68"/>
  <c r="AG97" i="68"/>
  <c r="AL97" i="68"/>
  <c r="AH187" i="68"/>
  <c r="G193" i="68"/>
  <c r="Z197" i="68"/>
  <c r="AD193" i="68"/>
  <c r="AD187" i="68" s="1"/>
  <c r="G201" i="68"/>
  <c r="G117" i="68"/>
  <c r="G113" i="68"/>
  <c r="G106" i="68" s="1"/>
  <c r="G75" i="68"/>
  <c r="Z97" i="68"/>
  <c r="AD97" i="68"/>
  <c r="AH97" i="68"/>
  <c r="AA128" i="68"/>
  <c r="AJ128" i="68"/>
  <c r="AK250" i="68"/>
  <c r="AK249" i="68" s="1"/>
  <c r="G36" i="68"/>
  <c r="G100" i="68"/>
  <c r="AB128" i="68"/>
  <c r="AF128" i="68"/>
  <c r="AK128" i="68"/>
  <c r="Z151" i="68"/>
  <c r="Z128" i="68" s="1"/>
  <c r="AF250" i="68"/>
  <c r="AF249" i="68" s="1"/>
  <c r="G98" i="68"/>
  <c r="D6" i="39" l="1"/>
  <c r="D16" i="69"/>
  <c r="D7" i="78" s="1"/>
  <c r="G255" i="68"/>
  <c r="G250" i="68" s="1"/>
  <c r="E8" i="78"/>
  <c r="K20" i="69"/>
  <c r="G197" i="68"/>
  <c r="D8" i="69" s="1"/>
  <c r="G223" i="68"/>
  <c r="D12" i="69" s="1"/>
  <c r="G187" i="68"/>
  <c r="D11" i="69" s="1"/>
  <c r="G5" i="68"/>
  <c r="AC276" i="68"/>
  <c r="AA276" i="68"/>
  <c r="G61" i="68"/>
  <c r="AL276" i="68"/>
  <c r="AF276" i="68"/>
  <c r="AJ276" i="68"/>
  <c r="AD276" i="68"/>
  <c r="AG276" i="68"/>
  <c r="AB276" i="68"/>
  <c r="Z276" i="68"/>
  <c r="AK276" i="68"/>
  <c r="AH276" i="68"/>
  <c r="G151" i="68"/>
  <c r="D5" i="39" l="1"/>
  <c r="D10" i="69"/>
  <c r="D13" i="69" s="1"/>
  <c r="D6" i="78" s="1"/>
  <c r="D4" i="69"/>
  <c r="G249" i="68"/>
  <c r="H8" i="78"/>
  <c r="E9" i="78"/>
  <c r="G128" i="68"/>
  <c r="D6" i="69" s="1"/>
  <c r="G97" i="68"/>
  <c r="D5" i="69" s="1"/>
  <c r="D9" i="69" l="1"/>
  <c r="D4" i="39"/>
  <c r="D7" i="39"/>
  <c r="D20" i="69"/>
  <c r="D8" i="78" s="1"/>
  <c r="C8" i="39"/>
  <c r="C13" i="39" s="1"/>
  <c r="C13" i="69"/>
  <c r="C6" i="78" s="1"/>
  <c r="H9" i="78"/>
  <c r="G276" i="68"/>
  <c r="D8" i="39" l="1"/>
  <c r="D13" i="39" s="1"/>
  <c r="D14" i="69"/>
  <c r="D17" i="69" s="1"/>
  <c r="D22" i="69" s="1"/>
  <c r="D5" i="78"/>
  <c r="C9" i="69"/>
  <c r="C5" i="78" s="1"/>
  <c r="C9" i="78" s="1"/>
  <c r="C14" i="78" s="1"/>
  <c r="D9" i="78" l="1"/>
  <c r="D14" i="78" s="1"/>
  <c r="C14" i="69"/>
  <c r="C17" i="69" s="1"/>
  <c r="C22" i="69" s="1"/>
  <c r="G13" i="78" l="1"/>
  <c r="G14" i="78" s="1"/>
  <c r="H10" i="78" l="1"/>
  <c r="I203" i="76"/>
  <c r="I153" i="66" s="1"/>
  <c r="I202" i="76"/>
  <c r="I152" i="66" s="1"/>
  <c r="J202" i="76" l="1"/>
  <c r="J152" i="66" s="1"/>
  <c r="J203" i="76"/>
  <c r="J153" i="66" s="1"/>
  <c r="I193" i="76"/>
  <c r="I145" i="66" s="1"/>
  <c r="L202" i="76" l="1"/>
  <c r="L203" i="76"/>
  <c r="K202" i="76"/>
  <c r="K203" i="76"/>
  <c r="J193" i="76"/>
  <c r="I298" i="76"/>
  <c r="I246" i="66" s="1"/>
  <c r="L193" i="76"/>
  <c r="L298" i="76" s="1"/>
  <c r="P10" i="39" l="1"/>
  <c r="F10" i="39" s="1"/>
  <c r="J145" i="66"/>
  <c r="J10" i="69" s="1"/>
  <c r="J13" i="69" s="1"/>
  <c r="J14" i="69" s="1"/>
  <c r="J17" i="69" s="1"/>
  <c r="J22" i="69" s="1"/>
  <c r="K193" i="76"/>
  <c r="K298" i="76" s="1"/>
  <c r="J298" i="76"/>
  <c r="J246" i="66" s="1"/>
  <c r="P12" i="39" l="1"/>
  <c r="E11" i="78"/>
  <c r="K13" i="69"/>
  <c r="K14" i="69" s="1"/>
  <c r="K17" i="69" l="1"/>
  <c r="K22" i="69" s="1"/>
  <c r="H11" i="78"/>
  <c r="E13" i="78"/>
  <c r="P13" i="39"/>
  <c r="H13" i="78" l="1"/>
  <c r="H14" i="78" s="1"/>
  <c r="E14" i="78"/>
  <c r="K12" i="39"/>
  <c r="K13" i="39" s="1"/>
  <c r="F9" i="39"/>
  <c r="F12" i="39" s="1"/>
  <c r="F13" i="39" s="1"/>
</calcChain>
</file>

<file path=xl/comments1.xml><?xml version="1.0" encoding="utf-8"?>
<comments xmlns="http://schemas.openxmlformats.org/spreadsheetml/2006/main">
  <authors>
    <author>Manoly</author>
    <author>Kekezsu</author>
  </authors>
  <commentList>
    <comment ref="P34" authorId="0">
      <text>
        <r>
          <rPr>
            <sz val="9"/>
            <color indexed="81"/>
            <rFont val="Tahoma"/>
            <family val="2"/>
            <charset val="238"/>
          </rPr>
          <t>tulajdoni lapok lekérése</t>
        </r>
      </text>
    </comment>
    <comment ref="K42" authorId="0">
      <text>
        <r>
          <rPr>
            <sz val="9"/>
            <color indexed="81"/>
            <rFont val="Tahoma"/>
            <family val="2"/>
            <charset val="238"/>
          </rPr>
          <t>Hivatal telefonszámlája</t>
        </r>
      </text>
    </comment>
    <comment ref="K46" authorId="0">
      <text>
        <r>
          <rPr>
            <sz val="9"/>
            <color indexed="81"/>
            <rFont val="Tahoma"/>
            <family val="2"/>
            <charset val="238"/>
          </rPr>
          <t>+ óvoda gázdíja (továbbszámlázva)</t>
        </r>
      </text>
    </comment>
    <comment ref="O46" authorId="0">
      <text>
        <r>
          <rPr>
            <sz val="9"/>
            <color indexed="81"/>
            <rFont val="Tahoma"/>
            <family val="2"/>
            <charset val="238"/>
          </rPr>
          <t>óvoda gázdíja (továbbszámlázva)</t>
        </r>
      </text>
    </comment>
    <comment ref="M49" authorId="0">
      <text>
        <r>
          <rPr>
            <sz val="9"/>
            <color indexed="81"/>
            <rFont val="Tahoma"/>
            <family val="2"/>
            <charset val="238"/>
          </rPr>
          <t>3.31. terembérleti díj</t>
        </r>
      </text>
    </comment>
    <comment ref="R57" authorId="1">
      <text>
        <r>
          <rPr>
            <sz val="9"/>
            <color indexed="81"/>
            <rFont val="Tahoma"/>
            <family val="2"/>
            <charset val="238"/>
          </rPr>
          <t>Kataszter javítása</t>
        </r>
      </text>
    </comment>
    <comment ref="R58" authorId="0">
      <text>
        <r>
          <rPr>
            <sz val="9"/>
            <color indexed="81"/>
            <rFont val="Tahoma"/>
            <family val="2"/>
            <charset val="238"/>
          </rPr>
          <t>Helyi építési szabályzat módosítása (Arany János utcai telek).</t>
        </r>
      </text>
    </comment>
    <comment ref="L80" authorId="0">
      <text>
        <r>
          <rPr>
            <sz val="9"/>
            <color indexed="81"/>
            <rFont val="Tahoma"/>
            <family val="2"/>
            <charset val="238"/>
          </rPr>
          <t>igazgatási szolgáltatási díj</t>
        </r>
      </text>
    </comment>
  </commentList>
</comments>
</file>

<file path=xl/comments2.xml><?xml version="1.0" encoding="utf-8"?>
<comments xmlns="http://schemas.openxmlformats.org/spreadsheetml/2006/main">
  <authors>
    <author>Manoly</author>
  </authors>
  <commentList>
    <comment ref="Z159" authorId="0">
      <text>
        <r>
          <rPr>
            <sz val="9"/>
            <color indexed="81"/>
            <rFont val="Tahoma"/>
            <family val="2"/>
            <charset val="238"/>
          </rPr>
          <t>temető wc és kerítés</t>
        </r>
      </text>
    </comment>
    <comment ref="Z160" authorId="0">
      <text>
        <r>
          <rPr>
            <sz val="9"/>
            <color indexed="81"/>
            <rFont val="Tahoma"/>
            <family val="2"/>
            <charset val="238"/>
          </rPr>
          <t>játszótéri rámpa</t>
        </r>
      </text>
    </comment>
    <comment ref="N163" authorId="0">
      <text>
        <r>
          <rPr>
            <sz val="9"/>
            <color indexed="81"/>
            <rFont val="Tahoma"/>
            <family val="2"/>
            <charset val="238"/>
          </rPr>
          <t>vízmelegítő</t>
        </r>
      </text>
    </comment>
    <comment ref="O163" authorId="0">
      <text>
        <r>
          <rPr>
            <sz val="9"/>
            <color indexed="81"/>
            <rFont val="Tahoma"/>
            <family val="2"/>
            <charset val="238"/>
          </rPr>
          <t>agregator</t>
        </r>
      </text>
    </comment>
    <comment ref="S163" authorId="0">
      <text>
        <r>
          <rPr>
            <sz val="9"/>
            <color indexed="81"/>
            <rFont val="Tahoma"/>
            <family val="2"/>
            <charset val="238"/>
          </rPr>
          <t>fűkasza</t>
        </r>
      </text>
    </comment>
    <comment ref="T163" authorId="0">
      <text>
        <r>
          <rPr>
            <sz val="9"/>
            <color indexed="81"/>
            <rFont val="Tahoma"/>
            <family val="2"/>
            <charset val="238"/>
          </rPr>
          <t>fűnyíró traktor</t>
        </r>
      </text>
    </comment>
  </commentList>
</comments>
</file>

<file path=xl/comments3.xml><?xml version="1.0" encoding="utf-8"?>
<comments xmlns="http://schemas.openxmlformats.org/spreadsheetml/2006/main">
  <authors>
    <author>Manoly</author>
  </authors>
  <commentList>
    <comment ref="K151" authorId="0">
      <text>
        <r>
          <rPr>
            <sz val="9"/>
            <color indexed="81"/>
            <rFont val="Tahoma"/>
            <family val="2"/>
            <charset val="238"/>
          </rPr>
          <t>sószóró</t>
        </r>
      </text>
    </comment>
  </commentList>
</comments>
</file>

<file path=xl/comments4.xml><?xml version="1.0" encoding="utf-8"?>
<comments xmlns="http://schemas.openxmlformats.org/spreadsheetml/2006/main">
  <authors>
    <author>Manoly</author>
  </authors>
  <commentList>
    <comment ref="R47" authorId="0">
      <text>
        <r>
          <rPr>
            <sz val="9"/>
            <color indexed="81"/>
            <rFont val="Tahoma"/>
            <family val="2"/>
            <charset val="238"/>
          </rPr>
          <t>internet + védőnői program</t>
        </r>
      </text>
    </comment>
    <comment ref="T77" authorId="0">
      <text>
        <r>
          <rPr>
            <sz val="9"/>
            <color indexed="81"/>
            <rFont val="Tahoma"/>
            <family val="2"/>
            <charset val="238"/>
          </rPr>
          <t>vagyon + felelősségbiztosítás</t>
        </r>
      </text>
    </comment>
  </commentList>
</comments>
</file>

<file path=xl/comments5.xml><?xml version="1.0" encoding="utf-8"?>
<comments xmlns="http://schemas.openxmlformats.org/spreadsheetml/2006/main">
  <authors>
    <author>Manoly</author>
  </authors>
  <commentList>
    <comment ref="K47" authorId="0">
      <text>
        <r>
          <rPr>
            <sz val="9"/>
            <color indexed="81"/>
            <rFont val="Tahoma"/>
            <family val="2"/>
            <charset val="238"/>
          </rPr>
          <t>szivattyú, festék, stb.</t>
        </r>
      </text>
    </comment>
    <comment ref="O59" authorId="0">
      <text>
        <r>
          <rPr>
            <sz val="9"/>
            <color indexed="81"/>
            <rFont val="Tahoma"/>
            <family val="2"/>
            <charset val="238"/>
          </rPr>
          <t>sportpálya átadó</t>
        </r>
      </text>
    </comment>
  </commentList>
</comments>
</file>

<file path=xl/comments6.xml><?xml version="1.0" encoding="utf-8"?>
<comments xmlns="http://schemas.openxmlformats.org/spreadsheetml/2006/main">
  <authors>
    <author>Kekezsu</author>
  </authors>
  <commentList>
    <comment ref="Y93" authorId="0">
      <text>
        <r>
          <rPr>
            <sz val="9"/>
            <color indexed="81"/>
            <rFont val="Tahoma"/>
            <family val="2"/>
            <charset val="238"/>
          </rPr>
          <t>advent</t>
        </r>
      </text>
    </comment>
    <comment ref="U94" authorId="0">
      <text>
        <r>
          <rPr>
            <sz val="9"/>
            <color indexed="81"/>
            <rFont val="Tahoma"/>
            <family val="2"/>
            <charset val="238"/>
          </rPr>
          <t>falunap</t>
        </r>
      </text>
    </comment>
    <comment ref="W94" authorId="0">
      <text>
        <r>
          <rPr>
            <sz val="9"/>
            <color indexed="81"/>
            <rFont val="Tahoma"/>
            <family val="2"/>
            <charset val="238"/>
          </rPr>
          <t>falunap</t>
        </r>
      </text>
    </comment>
    <comment ref="Y192" authorId="0">
      <text>
        <r>
          <rPr>
            <sz val="9"/>
            <color indexed="81"/>
            <rFont val="Tahoma"/>
            <family val="2"/>
            <charset val="238"/>
          </rPr>
          <t>régi wc</t>
        </r>
      </text>
    </comment>
    <comment ref="Y200" authorId="0">
      <text>
        <r>
          <rPr>
            <sz val="9"/>
            <color indexed="81"/>
            <rFont val="Tahoma"/>
            <family val="2"/>
            <charset val="238"/>
          </rPr>
          <t>könyvtár bútor</t>
        </r>
      </text>
    </comment>
    <comment ref="Y201" authorId="0">
      <text>
        <r>
          <rPr>
            <sz val="9"/>
            <color indexed="81"/>
            <rFont val="Tahoma"/>
            <family val="2"/>
            <charset val="238"/>
          </rPr>
          <t>kapu</t>
        </r>
      </text>
    </comment>
  </commentList>
</comments>
</file>

<file path=xl/comments7.xml><?xml version="1.0" encoding="utf-8"?>
<comments xmlns="http://schemas.openxmlformats.org/spreadsheetml/2006/main">
  <authors>
    <author>Kekezsu</author>
  </authors>
  <commentList>
    <comment ref="D136" authorId="0">
      <text>
        <r>
          <rPr>
            <sz val="9"/>
            <color indexed="81"/>
            <rFont val="Tahoma"/>
            <family val="2"/>
            <charset val="238"/>
          </rPr>
          <t>Esély Alapítvány</t>
        </r>
      </text>
    </comment>
  </commentList>
</comments>
</file>

<file path=xl/comments8.xml><?xml version="1.0" encoding="utf-8"?>
<comments xmlns="http://schemas.openxmlformats.org/spreadsheetml/2006/main">
  <authors>
    <author>Kekezsu</author>
    <author>Manoly</author>
  </authors>
  <commentList>
    <comment ref="N16" authorId="0">
      <text>
        <r>
          <rPr>
            <sz val="9"/>
            <color indexed="81"/>
            <rFont val="Tahoma"/>
            <family val="2"/>
            <charset val="238"/>
          </rPr>
          <t>Éleslátás 3 fő</t>
        </r>
      </text>
    </comment>
    <comment ref="O59" authorId="0">
      <text>
        <r>
          <rPr>
            <sz val="9"/>
            <color indexed="81"/>
            <rFont val="Tahoma"/>
            <family val="2"/>
            <charset val="238"/>
          </rPr>
          <t>mérlegképes könyvelő képzés</t>
        </r>
      </text>
    </comment>
    <comment ref="U59" authorId="1">
      <text>
        <r>
          <rPr>
            <sz val="9"/>
            <color indexed="81"/>
            <rFont val="Tahoma"/>
            <family val="2"/>
            <charset val="238"/>
          </rPr>
          <t>mérlegképes könyvelő továbbképzés</t>
        </r>
      </text>
    </comment>
    <comment ref="O66" authorId="0">
      <text>
        <r>
          <rPr>
            <sz val="9"/>
            <color indexed="81"/>
            <rFont val="Tahoma"/>
            <family val="2"/>
            <charset val="238"/>
          </rPr>
          <t>2 fő alapvizsga: 77.300 Ft
továbbképzés: 5.512 Ft + áfa</t>
        </r>
      </text>
    </comment>
  </commentList>
</comments>
</file>

<file path=xl/comments9.xml><?xml version="1.0" encoding="utf-8"?>
<comments xmlns="http://schemas.openxmlformats.org/spreadsheetml/2006/main">
  <authors>
    <author>Manoly</author>
  </authors>
  <commentList>
    <comment ref="J51" authorId="0">
      <text>
        <r>
          <rPr>
            <sz val="9"/>
            <color indexed="81"/>
            <rFont val="Tahoma"/>
            <family val="2"/>
            <charset val="238"/>
          </rPr>
          <t>gázdíj</t>
        </r>
      </text>
    </comment>
    <comment ref="J53" authorId="0">
      <text>
        <r>
          <rPr>
            <sz val="9"/>
            <color indexed="81"/>
            <rFont val="Tahoma"/>
            <family val="2"/>
            <charset val="238"/>
          </rPr>
          <t>üzemorvos</t>
        </r>
      </text>
    </comment>
    <comment ref="N53" authorId="0">
      <text>
        <r>
          <rPr>
            <sz val="9"/>
            <color indexed="81"/>
            <rFont val="Tahoma"/>
            <family val="2"/>
            <charset val="238"/>
          </rPr>
          <t>SNI ellátás
tüdőszűrés</t>
        </r>
      </text>
    </comment>
    <comment ref="P53" authorId="0">
      <text>
        <r>
          <rPr>
            <sz val="9"/>
            <color indexed="81"/>
            <rFont val="Tahoma"/>
            <family val="2"/>
            <charset val="238"/>
          </rPr>
          <t>üzemorvos</t>
        </r>
      </text>
    </comment>
  </commentList>
</comments>
</file>

<file path=xl/sharedStrings.xml><?xml version="1.0" encoding="utf-8"?>
<sst xmlns="http://schemas.openxmlformats.org/spreadsheetml/2006/main" count="10547" uniqueCount="1329">
  <si>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</si>
  <si>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</si>
  <si>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</si>
  <si>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</si>
  <si>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</si>
  <si>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</si>
  <si>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</si>
  <si>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</si>
  <si>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</si>
  <si>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</si>
  <si>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</si>
  <si>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</si>
  <si>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</si>
  <si>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</si>
  <si>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</si>
  <si>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</si>
  <si>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</si>
  <si>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091431</t>
  </si>
  <si>
    <t>091432</t>
  </si>
  <si>
    <t>0914331</t>
  </si>
  <si>
    <t>0914332</t>
  </si>
  <si>
    <t>091434</t>
  </si>
  <si>
    <t>091435</t>
  </si>
  <si>
    <t>091436</t>
  </si>
  <si>
    <t>091437</t>
  </si>
  <si>
    <t>091438</t>
  </si>
  <si>
    <t>091439</t>
  </si>
  <si>
    <t>09151</t>
  </si>
  <si>
    <t>091531</t>
  </si>
  <si>
    <t>091532</t>
  </si>
  <si>
    <t>0915331</t>
  </si>
  <si>
    <t>0915332</t>
  </si>
  <si>
    <t>091534</t>
  </si>
  <si>
    <t>091535</t>
  </si>
  <si>
    <t>091536</t>
  </si>
  <si>
    <t>091537</t>
  </si>
  <si>
    <t>091538</t>
  </si>
  <si>
    <t>091539</t>
  </si>
  <si>
    <t>09161</t>
  </si>
  <si>
    <t>Egyéb működési célú támogatások bevételei államháztartáson belülről</t>
  </si>
  <si>
    <t>091631</t>
  </si>
  <si>
    <t>091632</t>
  </si>
  <si>
    <t>0916331</t>
  </si>
  <si>
    <t>0916332</t>
  </si>
  <si>
    <t>091634</t>
  </si>
  <si>
    <t>091635</t>
  </si>
  <si>
    <t>091636</t>
  </si>
  <si>
    <t>091637</t>
  </si>
  <si>
    <t>091638</t>
  </si>
  <si>
    <t>091639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</si>
  <si>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</si>
  <si>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</si>
  <si>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</si>
  <si>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</si>
  <si>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</si>
  <si>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</si>
  <si>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</si>
  <si>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092331</t>
  </si>
  <si>
    <t>092332</t>
  </si>
  <si>
    <t>0923331</t>
  </si>
  <si>
    <t>0923332</t>
  </si>
  <si>
    <t>092334</t>
  </si>
  <si>
    <t>092335</t>
  </si>
  <si>
    <t>092336</t>
  </si>
  <si>
    <t>092337</t>
  </si>
  <si>
    <t>092338</t>
  </si>
  <si>
    <t>092339</t>
  </si>
  <si>
    <t>09241</t>
  </si>
  <si>
    <t>Felhalmozási célú visszatérítendő támogatások, kölcsönök igénybevétele államháztartáson belülről</t>
  </si>
  <si>
    <t>092431</t>
  </si>
  <si>
    <t>092432</t>
  </si>
  <si>
    <t>0924331</t>
  </si>
  <si>
    <t>0924332</t>
  </si>
  <si>
    <t>092434</t>
  </si>
  <si>
    <t>092435</t>
  </si>
  <si>
    <t>092436</t>
  </si>
  <si>
    <t>092437</t>
  </si>
  <si>
    <t>092438</t>
  </si>
  <si>
    <t>092439</t>
  </si>
  <si>
    <t>09251</t>
  </si>
  <si>
    <t>092531</t>
  </si>
  <si>
    <t>092532</t>
  </si>
  <si>
    <t>0925331</t>
  </si>
  <si>
    <t>0925332</t>
  </si>
  <si>
    <t>092534</t>
  </si>
  <si>
    <t>092535</t>
  </si>
  <si>
    <t>092536</t>
  </si>
  <si>
    <t>092537</t>
  </si>
  <si>
    <t>092538</t>
  </si>
  <si>
    <t>092539</t>
  </si>
  <si>
    <t>B3</t>
  </si>
  <si>
    <t>Közhatalmi bevételek</t>
  </si>
  <si>
    <t>Jövedelemadók</t>
  </si>
  <si>
    <t>093111</t>
  </si>
  <si>
    <t>09341</t>
  </si>
  <si>
    <t>Vagyoni típusú adók</t>
  </si>
  <si>
    <t>093431</t>
  </si>
  <si>
    <t>093432</t>
  </si>
  <si>
    <t>093433</t>
  </si>
  <si>
    <t>093434</t>
  </si>
  <si>
    <t>093511</t>
  </si>
  <si>
    <t>Termékek és szolgáltatások adói</t>
  </si>
  <si>
    <t>0935131</t>
  </si>
  <si>
    <t>0935132</t>
  </si>
  <si>
    <t>093541</t>
  </si>
  <si>
    <t>093551</t>
  </si>
  <si>
    <t>Egyéb áruhasználati és szolgáltatási adók</t>
  </si>
  <si>
    <t>0935531</t>
  </si>
  <si>
    <t>0935532</t>
  </si>
  <si>
    <t>0935533</t>
  </si>
  <si>
    <t>09361</t>
  </si>
  <si>
    <t>Egyéb közhatalmi bevételek</t>
  </si>
  <si>
    <t>093632</t>
  </si>
  <si>
    <t>093633</t>
  </si>
  <si>
    <t>093634</t>
  </si>
  <si>
    <t>0936351</t>
  </si>
  <si>
    <t>0936352</t>
  </si>
  <si>
    <t>0936353</t>
  </si>
  <si>
    <t>0936354</t>
  </si>
  <si>
    <t>0936355</t>
  </si>
  <si>
    <t>0936356</t>
  </si>
  <si>
    <t>093639</t>
  </si>
  <si>
    <t>B4</t>
  </si>
  <si>
    <t>Működési bevételek</t>
  </si>
  <si>
    <t>094011</t>
  </si>
  <si>
    <t>094021</t>
  </si>
  <si>
    <t>Szolgáltatások ellenértéke</t>
  </si>
  <si>
    <t>0940231</t>
  </si>
  <si>
    <t>0940232</t>
  </si>
  <si>
    <t>0940239</t>
  </si>
  <si>
    <t>094031</t>
  </si>
  <si>
    <t>Közvetített szolgáltatások ellenértéke</t>
  </si>
  <si>
    <t>0940331</t>
  </si>
  <si>
    <t>0940332</t>
  </si>
  <si>
    <t>094041</t>
  </si>
  <si>
    <t>Tulajdonosi bevételek</t>
  </si>
  <si>
    <t>0940431</t>
  </si>
  <si>
    <t>0940432</t>
  </si>
  <si>
    <t>0940433</t>
  </si>
  <si>
    <t>0940434</t>
  </si>
  <si>
    <t>0940435</t>
  </si>
  <si>
    <t>0940436</t>
  </si>
  <si>
    <t>0940439</t>
  </si>
  <si>
    <t>094051</t>
  </si>
  <si>
    <t>094061</t>
  </si>
  <si>
    <t>094071</t>
  </si>
  <si>
    <t>094101</t>
  </si>
  <si>
    <t>094111</t>
  </si>
  <si>
    <t>Egyéb működési bevételek</t>
  </si>
  <si>
    <t>0941131</t>
  </si>
  <si>
    <t>0941132</t>
  </si>
  <si>
    <t>0941139</t>
  </si>
  <si>
    <t>B5</t>
  </si>
  <si>
    <t>Felhalmozási bevételek</t>
  </si>
  <si>
    <t>09511</t>
  </si>
  <si>
    <t>09521</t>
  </si>
  <si>
    <t>Ingatlanok értékesítése</t>
  </si>
  <si>
    <t>095231</t>
  </si>
  <si>
    <t>095239</t>
  </si>
  <si>
    <t>09531</t>
  </si>
  <si>
    <t>09541</t>
  </si>
  <si>
    <t>Részesedések értékesítése</t>
  </si>
  <si>
    <t>095431</t>
  </si>
  <si>
    <t>095439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</si>
  <si>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</si>
  <si>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</si>
  <si>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</si>
  <si>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</si>
  <si>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</si>
  <si>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</si>
  <si>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</si>
  <si>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</si>
  <si>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</si>
  <si>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096431</t>
  </si>
  <si>
    <t>096432</t>
  </si>
  <si>
    <t>096433</t>
  </si>
  <si>
    <t>096434</t>
  </si>
  <si>
    <t>096435</t>
  </si>
  <si>
    <t>0964361</t>
  </si>
  <si>
    <t>0964362</t>
  </si>
  <si>
    <t>0964363</t>
  </si>
  <si>
    <t>096439</t>
  </si>
  <si>
    <t>09651</t>
  </si>
  <si>
    <t>Egyéb működési célú átvett pénzeszközök</t>
  </si>
  <si>
    <t>096531</t>
  </si>
  <si>
    <t>096532</t>
  </si>
  <si>
    <t>096533</t>
  </si>
  <si>
    <t>096534</t>
  </si>
  <si>
    <t>096535</t>
  </si>
  <si>
    <t>0965361</t>
  </si>
  <si>
    <t>0965362</t>
  </si>
  <si>
    <t>0965363</t>
  </si>
  <si>
    <t>096537</t>
  </si>
  <si>
    <t>096538</t>
  </si>
  <si>
    <t>096539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</si>
  <si>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</si>
  <si>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</si>
  <si>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</si>
  <si>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</si>
  <si>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</si>
  <si>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</si>
  <si>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</si>
  <si>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</si>
  <si>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097431</t>
  </si>
  <si>
    <t>097432</t>
  </si>
  <si>
    <t>097433</t>
  </si>
  <si>
    <t>097434</t>
  </si>
  <si>
    <t>097435</t>
  </si>
  <si>
    <t>0974361</t>
  </si>
  <si>
    <t>0974362</t>
  </si>
  <si>
    <t>0974363</t>
  </si>
  <si>
    <t>097439</t>
  </si>
  <si>
    <t>09751</t>
  </si>
  <si>
    <t>Egyéb felhalmozási célú átvett pénzeszközök</t>
  </si>
  <si>
    <t>097531</t>
  </si>
  <si>
    <t>097532</t>
  </si>
  <si>
    <t>097533</t>
  </si>
  <si>
    <t>097534</t>
  </si>
  <si>
    <t>097535</t>
  </si>
  <si>
    <t>0975361</t>
  </si>
  <si>
    <t>0975362</t>
  </si>
  <si>
    <t>0975363</t>
  </si>
  <si>
    <t>097537</t>
  </si>
  <si>
    <t>097538</t>
  </si>
  <si>
    <t>097539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</si>
  <si>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</si>
  <si>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</si>
  <si>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</si>
  <si>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</si>
  <si>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</si>
  <si>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</si>
  <si>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</si>
  <si>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</si>
  <si>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</si>
  <si>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</si>
  <si>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09812131</t>
  </si>
  <si>
    <t>09812132</t>
  </si>
  <si>
    <t>09812139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</si>
  <si>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</si>
  <si>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</si>
  <si>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</si>
  <si>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</si>
  <si>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</si>
  <si>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</si>
  <si>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</si>
  <si>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</si>
  <si>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</si>
  <si>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</si>
  <si>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</si>
  <si>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</si>
  <si>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</si>
  <si>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</si>
  <si>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</si>
  <si>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</si>
  <si>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</si>
  <si>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</si>
  <si>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</si>
  <si>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</si>
  <si>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</si>
  <si>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</si>
  <si>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</si>
  <si>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</si>
  <si>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</si>
  <si>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</si>
  <si>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</si>
  <si>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</si>
  <si>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</si>
  <si>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</si>
  <si>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</si>
  <si>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</si>
  <si>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</si>
  <si>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</si>
  <si>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</si>
  <si>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</si>
  <si>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</si>
  <si>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</si>
  <si>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</si>
  <si>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</si>
  <si>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</si>
  <si>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</si>
  <si>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</si>
  <si>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</si>
  <si>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</si>
  <si>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</si>
  <si>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</si>
  <si>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</si>
  <si>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</si>
  <si>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</si>
  <si>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</si>
  <si>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</si>
  <si>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</si>
  <si>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Állományba nem tartozók fizetett juttásai</t>
  </si>
  <si>
    <t>051231</t>
  </si>
  <si>
    <t>Egyéb külső személyi juttatások</t>
  </si>
  <si>
    <t>K2</t>
  </si>
  <si>
    <t>Munkaadókat terhelő járulékok és szociális hozzájárulási adó</t>
  </si>
  <si>
    <t>05231</t>
  </si>
  <si>
    <t>Szociális hozzájárulási adó</t>
  </si>
  <si>
    <t>05232</t>
  </si>
  <si>
    <t>Rehabilitációs hozzájárulás</t>
  </si>
  <si>
    <t>05233</t>
  </si>
  <si>
    <t>Korkedvezmény-biztosítási járulék</t>
  </si>
  <si>
    <t>05234</t>
  </si>
  <si>
    <t>Egészségügyi hozzájárulás</t>
  </si>
  <si>
    <t>05235</t>
  </si>
  <si>
    <t>Táppénz hozzájárulás</t>
  </si>
  <si>
    <t>05236</t>
  </si>
  <si>
    <t>Egyéb munkaadókat terhelő járulék</t>
  </si>
  <si>
    <t>05237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</si>
  <si>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</si>
  <si>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</si>
  <si>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</si>
  <si>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</si>
  <si>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</si>
  <si>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</si>
  <si>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</si>
  <si>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</si>
  <si>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</si>
  <si>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</si>
  <si>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</si>
  <si>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</si>
  <si>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</si>
  <si>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</si>
  <si>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</si>
  <si>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</si>
  <si>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</si>
  <si>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</si>
  <si>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</si>
  <si>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</si>
  <si>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</si>
  <si>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</si>
  <si>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</si>
  <si>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</si>
  <si>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</si>
  <si>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</si>
  <si>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0533531</t>
  </si>
  <si>
    <t>ÁH belüli közvetített szolgáltatások</t>
  </si>
  <si>
    <t>0533532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</si>
  <si>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</si>
  <si>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</si>
  <si>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</si>
  <si>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</si>
  <si>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</si>
  <si>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</si>
  <si>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</si>
  <si>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</si>
  <si>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</si>
  <si>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</si>
  <si>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</si>
  <si>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</si>
  <si>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Működési célú ÁFA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</si>
  <si>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</si>
  <si>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</si>
  <si>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</si>
  <si>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</si>
  <si>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</si>
  <si>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</si>
  <si>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</si>
  <si>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</si>
  <si>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</si>
  <si>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</si>
  <si>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</si>
  <si>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</si>
  <si>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</si>
  <si>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</si>
  <si>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Betegséggel kapcsolatos ellátások</t>
  </si>
  <si>
    <t>05451</t>
  </si>
  <si>
    <t>Foglalkoztatással kapcsolatos ellátások</t>
  </si>
  <si>
    <t>05461</t>
  </si>
  <si>
    <t>Lakhatással kapcsolatos ellátások</t>
  </si>
  <si>
    <t>05471</t>
  </si>
  <si>
    <t>Intézményi ellátottak pénzbeli juttatása</t>
  </si>
  <si>
    <t>054731</t>
  </si>
  <si>
    <t>054732</t>
  </si>
  <si>
    <t>054739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</si>
  <si>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</si>
  <si>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</si>
  <si>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</si>
  <si>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</si>
  <si>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</si>
  <si>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</si>
  <si>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0550131</t>
  </si>
  <si>
    <t>0550132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</si>
  <si>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</si>
  <si>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</si>
  <si>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</si>
  <si>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</si>
  <si>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</si>
  <si>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</si>
  <si>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0550431</t>
  </si>
  <si>
    <t>0550432</t>
  </si>
  <si>
    <t>05504331</t>
  </si>
  <si>
    <t>05504332</t>
  </si>
  <si>
    <t>0550434</t>
  </si>
  <si>
    <t>0550435</t>
  </si>
  <si>
    <t>0550436</t>
  </si>
  <si>
    <t>0550437</t>
  </si>
  <si>
    <t>0550438</t>
  </si>
  <si>
    <t>0550439</t>
  </si>
  <si>
    <t>055051</t>
  </si>
  <si>
    <t>0550531</t>
  </si>
  <si>
    <t>0550532</t>
  </si>
  <si>
    <t>05505331</t>
  </si>
  <si>
    <t>05505332</t>
  </si>
  <si>
    <t>0550534</t>
  </si>
  <si>
    <t>0550535</t>
  </si>
  <si>
    <t>0550536</t>
  </si>
  <si>
    <t>0550537</t>
  </si>
  <si>
    <t>0550538</t>
  </si>
  <si>
    <t>0550539</t>
  </si>
  <si>
    <t>055061</t>
  </si>
  <si>
    <t>Egyéb működési célú támogatások államháztartáson belülre</t>
  </si>
  <si>
    <t>0550631</t>
  </si>
  <si>
    <t>0550632</t>
  </si>
  <si>
    <t>05506331</t>
  </si>
  <si>
    <t>05506332</t>
  </si>
  <si>
    <t>0550634</t>
  </si>
  <si>
    <t>0550635</t>
  </si>
  <si>
    <t>0550636</t>
  </si>
  <si>
    <t>0550637</t>
  </si>
  <si>
    <t>0550638</t>
  </si>
  <si>
    <t>0550639</t>
  </si>
  <si>
    <t>055071</t>
  </si>
  <si>
    <t>0550731</t>
  </si>
  <si>
    <t>0550732</t>
  </si>
  <si>
    <t>055081</t>
  </si>
  <si>
    <t>0550831</t>
  </si>
  <si>
    <t>0550832</t>
  </si>
  <si>
    <t>0550833</t>
  </si>
  <si>
    <t>0550834</t>
  </si>
  <si>
    <t>0550835</t>
  </si>
  <si>
    <t>05508361</t>
  </si>
  <si>
    <t>05508362</t>
  </si>
  <si>
    <t>05508363</t>
  </si>
  <si>
    <t>0550837</t>
  </si>
  <si>
    <t>0550838</t>
  </si>
  <si>
    <t>0550839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</si>
  <si>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</si>
  <si>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</si>
  <si>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</si>
  <si>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</si>
  <si>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</si>
  <si>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</si>
  <si>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</si>
  <si>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</si>
  <si>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0551231</t>
  </si>
  <si>
    <t>0551232</t>
  </si>
  <si>
    <t>0551233</t>
  </si>
  <si>
    <t>0551234</t>
  </si>
  <si>
    <t>0551235</t>
  </si>
  <si>
    <t>05512361</t>
  </si>
  <si>
    <t>05512362</t>
  </si>
  <si>
    <t>05512363</t>
  </si>
  <si>
    <t>0551237</t>
  </si>
  <si>
    <t>0551238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</si>
  <si>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</si>
  <si>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</si>
  <si>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</si>
  <si>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</si>
  <si>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</si>
  <si>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</si>
  <si>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</si>
  <si>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</si>
  <si>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056231</t>
  </si>
  <si>
    <t>056232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</si>
  <si>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</si>
  <si>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</si>
  <si>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</si>
  <si>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</si>
  <si>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</si>
  <si>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</si>
  <si>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</si>
  <si>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</si>
  <si>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</si>
  <si>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</si>
  <si>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</si>
  <si>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</si>
  <si>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</si>
  <si>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</si>
  <si>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</si>
  <si>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Informatikai eszköz felújítása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</si>
  <si>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</si>
  <si>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</si>
  <si>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</si>
  <si>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</si>
  <si>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</si>
  <si>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</si>
  <si>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</si>
  <si>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058231</t>
  </si>
  <si>
    <t>058232</t>
  </si>
  <si>
    <t>0582331</t>
  </si>
  <si>
    <t>0582332</t>
  </si>
  <si>
    <t>058234</t>
  </si>
  <si>
    <t>058235</t>
  </si>
  <si>
    <t>058236</t>
  </si>
  <si>
    <t>058237</t>
  </si>
  <si>
    <t>058238</t>
  </si>
  <si>
    <t>058239</t>
  </si>
  <si>
    <t>05831</t>
  </si>
  <si>
    <t>058331</t>
  </si>
  <si>
    <t>058332</t>
  </si>
  <si>
    <t>0583331</t>
  </si>
  <si>
    <t>0583332</t>
  </si>
  <si>
    <t>058334</t>
  </si>
  <si>
    <t>058335</t>
  </si>
  <si>
    <t>058336</t>
  </si>
  <si>
    <t>058337</t>
  </si>
  <si>
    <t>058338</t>
  </si>
  <si>
    <t>058339</t>
  </si>
  <si>
    <t>05841</t>
  </si>
  <si>
    <t>Egyéb felhalmozási célú támogatások államháztartáson belülre</t>
  </si>
  <si>
    <t>058431</t>
  </si>
  <si>
    <t>058432</t>
  </si>
  <si>
    <t>0584331</t>
  </si>
  <si>
    <t>0584332</t>
  </si>
  <si>
    <t>058434</t>
  </si>
  <si>
    <t>058435</t>
  </si>
  <si>
    <t>058436</t>
  </si>
  <si>
    <t>058437</t>
  </si>
  <si>
    <t>058438</t>
  </si>
  <si>
    <t>058439</t>
  </si>
  <si>
    <t>05851</t>
  </si>
  <si>
    <t>058531</t>
  </si>
  <si>
    <t>058532</t>
  </si>
  <si>
    <t>05861</t>
  </si>
  <si>
    <t>058631</t>
  </si>
  <si>
    <t>058632</t>
  </si>
  <si>
    <t>058633</t>
  </si>
  <si>
    <t>058634</t>
  </si>
  <si>
    <t>058635</t>
  </si>
  <si>
    <t>0586361</t>
  </si>
  <si>
    <t>0586362</t>
  </si>
  <si>
    <t>0586363</t>
  </si>
  <si>
    <t>058637</t>
  </si>
  <si>
    <t>058638</t>
  </si>
  <si>
    <t>058639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</si>
  <si>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</si>
  <si>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</si>
  <si>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</si>
  <si>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</si>
  <si>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</si>
  <si>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</si>
  <si>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058931</t>
  </si>
  <si>
    <t>058932</t>
  </si>
  <si>
    <t>058933</t>
  </si>
  <si>
    <t>058934</t>
  </si>
  <si>
    <t>058935</t>
  </si>
  <si>
    <t>0589361</t>
  </si>
  <si>
    <t>0589362</t>
  </si>
  <si>
    <t>0589363</t>
  </si>
  <si>
    <t>058937</t>
  </si>
  <si>
    <t>058938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</si>
  <si>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</si>
  <si>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</si>
  <si>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</si>
  <si>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</si>
  <si>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</si>
  <si>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</si>
  <si>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</si>
  <si>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</si>
  <si>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</si>
  <si>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</si>
  <si>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</si>
  <si>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</si>
  <si>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</si>
  <si>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</si>
  <si>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</si>
  <si>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</si>
  <si>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</si>
  <si>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Irányító szervi támogatás folyósítása</t>
  </si>
  <si>
    <t>059161</t>
  </si>
  <si>
    <t>Pénzeszközök betétként elhelyezése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</si>
  <si>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</si>
  <si>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</si>
  <si>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</si>
  <si>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</si>
  <si>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</si>
  <si>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</si>
  <si>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</si>
  <si>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</si>
  <si>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</si>
  <si>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</si>
  <si>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</si>
  <si>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</si>
  <si>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Származékos ügyletek kiadásai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</si>
  <si>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</si>
  <si>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</si>
  <si>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</si>
  <si>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</si>
  <si>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</si>
  <si>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</si>
  <si>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</si>
  <si>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</si>
  <si>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</si>
  <si>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</si>
  <si>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</si>
  <si>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</si>
  <si>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</si>
  <si>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</si>
  <si>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</si>
  <si>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</si>
  <si>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</si>
  <si>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</si>
  <si>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</si>
  <si>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</si>
  <si>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</si>
  <si>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</si>
  <si>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</si>
  <si>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</si>
  <si>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</si>
  <si>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</si>
  <si>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</si>
  <si>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</si>
  <si>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</si>
  <si>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</si>
  <si>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</si>
  <si>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</si>
  <si>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</si>
  <si>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</si>
  <si>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</si>
  <si>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</si>
  <si>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</si>
  <si>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</si>
  <si>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</si>
  <si>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</si>
  <si>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</si>
  <si>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</si>
  <si>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</si>
  <si>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</si>
  <si>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</si>
  <si>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</si>
  <si>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</si>
  <si>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</si>
  <si>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</si>
  <si>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</si>
  <si>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</si>
  <si>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</si>
  <si>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</si>
  <si>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</si>
  <si>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</si>
  <si>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</si>
  <si>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</si>
  <si>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</si>
  <si>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</si>
  <si>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</si>
  <si>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</si>
  <si>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</si>
  <si>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</si>
  <si>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</si>
  <si>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</si>
  <si>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</si>
  <si>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</si>
  <si>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</si>
  <si>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</si>
  <si>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</si>
  <si>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</si>
  <si>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</si>
  <si>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</si>
  <si>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</si>
  <si>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Forgatási célú külföldi értékpapír beváltása, értékesítése</t>
  </si>
  <si>
    <t>Befektetési célú értékpapír beváltása, értékesítése</t>
  </si>
  <si>
    <t>Külföldi értékpapírok kibocsátása</t>
  </si>
  <si>
    <t>Hitelfelvétel külföldi kormánytól, nemzetközi szervezettől</t>
  </si>
  <si>
    <t>Hitelfelvétel külföldi pénzintézettől</t>
  </si>
  <si>
    <t>Lekötött bankbetétek megszüntetése</t>
  </si>
  <si>
    <t>Államháztartáson belüli megelőlegezések</t>
  </si>
  <si>
    <t>Irányító szervi támogatás</t>
  </si>
  <si>
    <t>Forgatási célú belföldi befektetési jegy beváltása</t>
  </si>
  <si>
    <t>Forgatási célú belföldi kárpótlási jegy beváltása</t>
  </si>
  <si>
    <t>Rövid lejáratú hitel pénzügyi vállalkozástól</t>
  </si>
  <si>
    <t>Likviditási hitelek pénzügyi vállalkozástól</t>
  </si>
  <si>
    <t>Hosszú lejáratú hitel pénzügyi vállalkozástól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</si>
  <si>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</si>
  <si>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</si>
  <si>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</si>
  <si>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</si>
  <si>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</si>
  <si>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</si>
  <si>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</si>
  <si>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</si>
  <si>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Gépjárműadó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</si>
  <si>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</si>
  <si>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</si>
  <si>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</si>
  <si>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</si>
  <si>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</si>
  <si>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</si>
  <si>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</si>
  <si>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</si>
  <si>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</si>
  <si>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</si>
  <si>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ÁFA visszatérítés</t>
  </si>
  <si>
    <t>Egyéb különféle pénzügyi műveletek bevételei</t>
  </si>
  <si>
    <t>Biztosítók által fizetett kártérítés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</si>
  <si>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</si>
  <si>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</si>
  <si>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</si>
  <si>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</si>
  <si>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</si>
  <si>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</si>
  <si>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</si>
  <si>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</si>
  <si>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</si>
  <si>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</si>
  <si>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</si>
  <si>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</si>
  <si>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</si>
  <si>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</si>
  <si>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</si>
  <si>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</si>
  <si>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</si>
  <si>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</si>
  <si>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EU-tól felhalmozási támogatás visszatérülése</t>
  </si>
  <si>
    <t>Nemzetközi szervezettől felhalmozási támogatás visszatérülése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</si>
  <si>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</si>
  <si>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</si>
  <si>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</si>
  <si>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</si>
  <si>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</si>
  <si>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</si>
  <si>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</si>
  <si>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</si>
  <si>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</si>
  <si>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</si>
  <si>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</si>
  <si>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</si>
  <si>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</si>
  <si>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</si>
  <si>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</si>
  <si>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</si>
  <si>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</si>
  <si>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</si>
  <si>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</si>
  <si>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</si>
  <si>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</si>
  <si>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</si>
  <si>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</si>
  <si>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</si>
  <si>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</si>
  <si>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</si>
  <si>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</si>
  <si>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</si>
  <si>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</si>
  <si>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</si>
  <si>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</si>
  <si>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</si>
  <si>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</si>
  <si>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</si>
  <si>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</si>
  <si>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</si>
  <si>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</si>
  <si>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</si>
  <si>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</si>
  <si>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</si>
  <si>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</si>
  <si>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</si>
  <si>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</si>
  <si>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</si>
  <si>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</si>
  <si>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</si>
  <si>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</si>
  <si>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</si>
  <si>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</si>
  <si>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</si>
  <si>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</si>
  <si>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</si>
  <si>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</si>
  <si>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</si>
  <si>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</si>
  <si>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</si>
  <si>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</si>
  <si>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</si>
  <si>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</si>
  <si>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</si>
  <si>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</si>
  <si>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</si>
  <si>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</si>
  <si>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</si>
  <si>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</si>
  <si>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</si>
  <si>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</si>
  <si>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</si>
  <si>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</si>
  <si>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</si>
  <si>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</si>
  <si>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</si>
  <si>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</si>
  <si>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</si>
  <si>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</si>
  <si>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</si>
  <si>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</si>
  <si>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</si>
  <si>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</si>
  <si>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</si>
  <si>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</si>
  <si>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</si>
  <si>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</si>
  <si>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</si>
  <si>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</si>
  <si>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</si>
  <si>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</si>
  <si>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</si>
  <si>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</si>
  <si>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</si>
  <si>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</si>
  <si>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</si>
  <si>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</si>
  <si>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</si>
  <si>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</si>
  <si>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</si>
  <si>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</si>
  <si>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</si>
  <si>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</si>
  <si>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</si>
  <si>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</si>
  <si>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</si>
  <si>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</si>
  <si>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</si>
  <si>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</si>
  <si>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</si>
  <si>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</si>
  <si>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</si>
  <si>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</si>
  <si>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</si>
  <si>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</si>
  <si>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</si>
  <si>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</si>
  <si>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</si>
  <si>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</si>
  <si>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</si>
  <si>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</si>
  <si>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</si>
  <si>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</si>
  <si>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</si>
  <si>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</si>
  <si>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</si>
  <si>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</si>
  <si>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</si>
  <si>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</si>
  <si>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</si>
  <si>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</si>
  <si>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</si>
  <si>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</si>
  <si>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</si>
  <si>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</si>
  <si>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</si>
  <si>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</si>
  <si>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</si>
  <si>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</si>
  <si>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</si>
  <si>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</si>
  <si>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</si>
  <si>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</si>
  <si>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</si>
  <si>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</si>
  <si>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</si>
  <si>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</si>
  <si>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</si>
  <si>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</si>
  <si>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</si>
  <si>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</si>
  <si>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</si>
  <si>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</si>
  <si>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</si>
  <si>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</si>
  <si>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</si>
  <si>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</si>
  <si>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</si>
  <si>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</si>
  <si>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</si>
  <si>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</si>
  <si>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</si>
  <si>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</si>
  <si>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</si>
  <si>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</si>
  <si>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</si>
  <si>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</si>
  <si>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</si>
  <si>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</si>
  <si>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</si>
  <si>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</si>
  <si>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</si>
  <si>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</si>
  <si>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</si>
  <si>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</si>
  <si>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</si>
  <si>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</si>
  <si>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</si>
  <si>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</si>
  <si>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</si>
  <si>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</si>
  <si>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</si>
  <si>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</si>
  <si>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</si>
  <si>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</si>
  <si>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</si>
  <si>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</si>
  <si>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</si>
  <si>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</si>
  <si>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</si>
  <si>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</si>
  <si>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</si>
  <si>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</si>
  <si>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</si>
  <si>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</si>
  <si>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</si>
  <si>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</si>
  <si>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</si>
  <si>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</si>
  <si>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</si>
  <si>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</si>
  <si>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</si>
  <si>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</si>
  <si>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</si>
  <si>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</si>
  <si>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</si>
  <si>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</si>
  <si>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</si>
  <si>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</si>
  <si>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</si>
  <si>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</si>
  <si>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</si>
  <si>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</si>
  <si>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</si>
  <si>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</si>
  <si>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</si>
  <si>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</si>
  <si>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</si>
  <si>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</si>
  <si>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</si>
  <si>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</si>
  <si>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</si>
  <si>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</si>
  <si>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</si>
  <si>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</si>
  <si>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</si>
  <si>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</si>
  <si>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</si>
  <si>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</si>
  <si>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</si>
  <si>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</si>
  <si>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</si>
  <si>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</si>
  <si>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</si>
  <si>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</si>
  <si>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</si>
  <si>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</si>
  <si>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</si>
  <si>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</si>
  <si>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</si>
  <si>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</si>
  <si>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</si>
  <si>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</si>
  <si>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</si>
  <si>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</si>
  <si>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</si>
  <si>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</si>
  <si>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</si>
  <si>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</si>
  <si>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</si>
  <si>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</si>
  <si>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</si>
  <si>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</si>
  <si>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</si>
  <si>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</si>
  <si>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</si>
  <si>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</si>
  <si>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</si>
  <si>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</si>
  <si>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</si>
  <si>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</si>
  <si>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</si>
  <si>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</si>
  <si>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</si>
  <si>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</si>
  <si>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</si>
  <si>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</si>
  <si>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</si>
  <si>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</si>
  <si>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</si>
  <si>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</si>
  <si>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</si>
  <si>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</si>
  <si>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</si>
  <si>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</si>
  <si>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</si>
  <si>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</si>
  <si>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</si>
  <si>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</si>
  <si>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</si>
  <si>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</si>
  <si>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</si>
  <si>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</si>
  <si>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</si>
  <si>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</si>
  <si>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</si>
  <si>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</si>
  <si>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</si>
  <si>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</si>
  <si>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</si>
  <si>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</si>
  <si>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</si>
  <si>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</si>
  <si>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</si>
  <si>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</si>
  <si>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</si>
  <si>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</si>
  <si>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</si>
  <si>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</si>
  <si>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</si>
  <si>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</si>
  <si>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</si>
  <si>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</si>
  <si>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</si>
  <si>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</si>
  <si>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</si>
  <si>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</si>
  <si>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</si>
  <si>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</si>
  <si>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</si>
  <si>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</si>
  <si>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</si>
  <si>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</si>
  <si>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</si>
  <si>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</si>
  <si>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</si>
  <si>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</si>
  <si>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</si>
  <si>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</si>
  <si>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</si>
  <si>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</si>
  <si>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</si>
  <si>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B408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</si>
  <si>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</si>
  <si>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</si>
  <si>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</si>
  <si>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</si>
  <si>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</si>
  <si>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</si>
  <si>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</si>
  <si>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</si>
  <si>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</si>
  <si>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</si>
  <si>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</si>
  <si>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</si>
  <si>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</si>
  <si>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</si>
  <si>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</si>
  <si>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</si>
  <si>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</si>
  <si>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</si>
  <si>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</si>
  <si>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</si>
  <si>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</si>
  <si>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</si>
  <si>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</si>
  <si>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</si>
  <si>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</si>
  <si>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</si>
  <si>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</si>
  <si>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</si>
  <si>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</si>
  <si>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</si>
  <si>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</si>
  <si>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</si>
  <si>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</si>
  <si>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</si>
  <si>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</si>
  <si>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</si>
  <si>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</si>
  <si>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</si>
  <si>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</si>
  <si>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</si>
  <si>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</si>
  <si>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</si>
  <si>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</si>
  <si>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</si>
  <si>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</si>
  <si>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</si>
  <si>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</si>
  <si>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</si>
  <si>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</si>
  <si>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</si>
  <si>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</si>
  <si>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</si>
  <si>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</si>
  <si>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</si>
  <si>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</si>
  <si>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</si>
  <si>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</si>
  <si>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</si>
  <si>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</si>
  <si>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</si>
  <si>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</si>
  <si>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</si>
  <si>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</si>
  <si>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</si>
  <si>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</si>
  <si>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</si>
  <si>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</si>
  <si>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</si>
  <si>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</si>
  <si>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</si>
  <si>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</si>
  <si>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</si>
  <si>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</si>
  <si>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</si>
  <si>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</si>
  <si>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</si>
  <si>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</si>
  <si>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</si>
  <si>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093435</t>
  </si>
  <si>
    <t>Földadó</t>
  </si>
  <si>
    <t>KÖLTSÉGVETÉSI EGYENLEG
(Költségvetési bevételek - Költségvetési kiadások)
("+" egyenleg többlet;
"-" egyenleg hiány)</t>
  </si>
  <si>
    <t>Módosítás</t>
  </si>
  <si>
    <t>Előirányzat kormányzati funkciónként</t>
  </si>
  <si>
    <t>018010 Önk. elszámolásai a közp. ktgvetéssel</t>
  </si>
  <si>
    <t>018030 Támogatási célú finanszírozási műveletek</t>
  </si>
  <si>
    <t>Havi ütemezés</t>
  </si>
  <si>
    <t>Tény</t>
  </si>
  <si>
    <t>Terv</t>
  </si>
  <si>
    <t>Ft</t>
  </si>
  <si>
    <t>0940821</t>
  </si>
  <si>
    <t>Egyéb kapott (járó) kamatok és kamatjellegű bevételek</t>
  </si>
  <si>
    <t>ÁHB-ről kapott kamatbevételek</t>
  </si>
  <si>
    <t>09408231</t>
  </si>
  <si>
    <t>09408233</t>
  </si>
  <si>
    <t>09408234</t>
  </si>
  <si>
    <t>ÁHK egyéb kamatok és kamatjellegű bevételek</t>
  </si>
  <si>
    <t>0940921</t>
  </si>
  <si>
    <t>Más egyéb pénzügyi műveletek bevételei</t>
  </si>
  <si>
    <t>09409231</t>
  </si>
  <si>
    <t>Részesedések értékesítéséhez kapcsolódó realizált nyereség</t>
  </si>
  <si>
    <t>09409232</t>
  </si>
  <si>
    <t>Hitelviszonyt megtestesítő értékpapírok értékesítési nyeresége</t>
  </si>
  <si>
    <t>09409234</t>
  </si>
  <si>
    <t>Hitelviszonyt megtestesítő értékpapírok kibocsátási nyeresége</t>
  </si>
  <si>
    <t>09409235</t>
  </si>
  <si>
    <t>Valuta és deviza eszközök realizált árfolyamnyeresége</t>
  </si>
  <si>
    <t>09409239</t>
  </si>
  <si>
    <t>054835</t>
  </si>
  <si>
    <t>Önkormányzat által saját hatáskörben adott más ellátás kiadásai</t>
  </si>
  <si>
    <t>054831</t>
  </si>
  <si>
    <t>Egyéb, az önkormányzat rendeletében megállapított juttatás</t>
  </si>
  <si>
    <t>054832</t>
  </si>
  <si>
    <t>054833</t>
  </si>
  <si>
    <t>Települési támogatás</t>
  </si>
  <si>
    <t>K502</t>
  </si>
  <si>
    <t>Elvonások és befizetések</t>
  </si>
  <si>
    <t>013320 Köztemető</t>
  </si>
  <si>
    <t>013350 Vagyongazd.</t>
  </si>
  <si>
    <t>064010 Közvilágítás</t>
  </si>
  <si>
    <t>081030 Sport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</si>
  <si>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</si>
  <si>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</si>
  <si>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</si>
  <si>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</si>
  <si>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</si>
  <si>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</si>
  <si>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</si>
  <si>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</si>
  <si>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</si>
  <si>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013320 Köztemető-fenntartás és -működtetés</t>
  </si>
  <si>
    <t>066020 Város-, községgazdálkodási egyéb szolgáltatások</t>
  </si>
  <si>
    <t>082044 Könyvtári szolgáltatások</t>
  </si>
  <si>
    <t>082092 Közművelődés</t>
  </si>
  <si>
    <t>Szár Községi Önkormányzat</t>
  </si>
  <si>
    <t>Szári Közös Önkormányzati Hivatal</t>
  </si>
  <si>
    <t>Szári Napsugár Kindergarten Óvoda</t>
  </si>
  <si>
    <t>Módosítás szervezeti egységenként</t>
  </si>
  <si>
    <t>Módosítás összesen</t>
  </si>
  <si>
    <t>Igazgatás</t>
  </si>
  <si>
    <t>Adó</t>
  </si>
  <si>
    <t>Község-gazdálkodás</t>
  </si>
  <si>
    <t>Közfoglal-koztatás</t>
  </si>
  <si>
    <t>Közutak</t>
  </si>
  <si>
    <t>Környezet-védelem</t>
  </si>
  <si>
    <t>Egészség-ügy</t>
  </si>
  <si>
    <t>Sport</t>
  </si>
  <si>
    <t>Közmű-velődés</t>
  </si>
  <si>
    <t>Támogatás</t>
  </si>
  <si>
    <t>041233 Hosszabb időt. közfog-lalkoztatás</t>
  </si>
  <si>
    <t>051030 Nem veszélyes hulladék begyűjtése</t>
  </si>
  <si>
    <t>072111 Háziorvosi alapellátás</t>
  </si>
  <si>
    <t>072311 Fogorvosi alapellátás</t>
  </si>
  <si>
    <t>082044 Könyvtár</t>
  </si>
  <si>
    <t>096015 Gyermek-étkeztetés</t>
  </si>
  <si>
    <t>096025 Munkahelyi étkeztetés</t>
  </si>
  <si>
    <t>074031 Család és nővédelmi eü. gondozás</t>
  </si>
  <si>
    <t>052020 Szennyvíz gyűjtése, tisztítása, elhelyezése</t>
  </si>
  <si>
    <t>054020 Védett természeti területek</t>
  </si>
  <si>
    <t>084031 Civil szervezetek támogatása</t>
  </si>
  <si>
    <t>áramdíj</t>
  </si>
  <si>
    <t>gázdíj</t>
  </si>
  <si>
    <t>vízdíj</t>
  </si>
  <si>
    <t>bankköltség</t>
  </si>
  <si>
    <t>riasztórendszer</t>
  </si>
  <si>
    <t>egyéb kiadások</t>
  </si>
  <si>
    <t>üzemorvos</t>
  </si>
  <si>
    <t>Hivatal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</si>
  <si>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</si>
  <si>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</si>
  <si>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</si>
  <si>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</si>
  <si>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</si>
  <si>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</si>
  <si>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gyermekétkeztetés</t>
  </si>
  <si>
    <t>szociális feladatok</t>
  </si>
  <si>
    <t>fogorvosi ellátás</t>
  </si>
  <si>
    <t>Újbarok Községi Önkormányzat</t>
  </si>
  <si>
    <t>B352</t>
  </si>
  <si>
    <t>Fogyasztási adók</t>
  </si>
  <si>
    <t>magánfőzött párlat utáni jövedéki adó</t>
  </si>
  <si>
    <t>bérleti díjak</t>
  </si>
  <si>
    <t>Művelődési ház</t>
  </si>
  <si>
    <t>Sportcsarnok terembérleti díj</t>
  </si>
  <si>
    <t>szemeteszsák</t>
  </si>
  <si>
    <t>Hivatal közüzemi díjai</t>
  </si>
  <si>
    <t>óvoda</t>
  </si>
  <si>
    <t>orvosi rendelő</t>
  </si>
  <si>
    <t>önkormányzati ingatlanok</t>
  </si>
  <si>
    <t>Sportcsarnok</t>
  </si>
  <si>
    <t>temető</t>
  </si>
  <si>
    <t>webtárhely</t>
  </si>
  <si>
    <t>hivatali gépek karbantartása</t>
  </si>
  <si>
    <t>vírusirtó</t>
  </si>
  <si>
    <t>belső ellenőrzés</t>
  </si>
  <si>
    <t>vérvétel</t>
  </si>
  <si>
    <t>vagyonbiztosítás</t>
  </si>
  <si>
    <t>ebrendészet</t>
  </si>
  <si>
    <t>orvosi ügyelet</t>
  </si>
  <si>
    <t>riasztó</t>
  </si>
  <si>
    <t>Kisbíró újság</t>
  </si>
  <si>
    <t>reprezentáció</t>
  </si>
  <si>
    <t>Esély - sérelmi díj</t>
  </si>
  <si>
    <t>Bicske és Környéke Orvosi Ügyeleti Társulás</t>
  </si>
  <si>
    <t>Csákvári Önkormányzati Társulás</t>
  </si>
  <si>
    <t>Duna-Vértes Hulladékgazdálkodási Társulás</t>
  </si>
  <si>
    <t>Ezer-Jó Vidékfejlesztés</t>
  </si>
  <si>
    <t>Vértes-Gerecse Vidékfejlesztési Közösség</t>
  </si>
  <si>
    <t>áramdíj - régi óvoda</t>
  </si>
  <si>
    <t>áramdíj - önkormányzati lakás</t>
  </si>
  <si>
    <t>gázdíj - régi óvoda</t>
  </si>
  <si>
    <t>gázdíj - önkormányzati lakás</t>
  </si>
  <si>
    <t>vízdíj - régi óvoda</t>
  </si>
  <si>
    <t>kémény ellenőrzés</t>
  </si>
  <si>
    <t>áramdíj - közvilágítás</t>
  </si>
  <si>
    <t>áramdíj - szabadtéri színpad</t>
  </si>
  <si>
    <t>áramdíj - temető</t>
  </si>
  <si>
    <t>vízdíj - közkút</t>
  </si>
  <si>
    <t>környezetvédelmi alap</t>
  </si>
  <si>
    <t>áramdíj - orvosi rendelő</t>
  </si>
  <si>
    <t>gázdíj - orvosi rendelő</t>
  </si>
  <si>
    <t>vízdíj - orvosi rendelő</t>
  </si>
  <si>
    <t>tűzjelző berendezés</t>
  </si>
  <si>
    <t>egyéb költségek</t>
  </si>
  <si>
    <t>Informatikai szolgáltatások igénybevétele</t>
  </si>
  <si>
    <t>Szári Közös Önkormányzati Hivatal - normatíva</t>
  </si>
  <si>
    <t>Szári Napsugár Kindergarten Óvoda - normatíva</t>
  </si>
  <si>
    <t>Magyar Vöröskereszt</t>
  </si>
  <si>
    <t>Mária Nyugdíjas Klub</t>
  </si>
  <si>
    <t>Szár Község Német Kiss.</t>
  </si>
  <si>
    <t>Szár Községi Sportegyesület</t>
  </si>
  <si>
    <t>Szári Örökség Közhasznú Egyesület</t>
  </si>
  <si>
    <t>Tarjáni Zenei és Ének Egyesület</t>
  </si>
  <si>
    <t>Esély Szociális Társulás</t>
  </si>
  <si>
    <t>096015 Gyermekétkeztetés</t>
  </si>
  <si>
    <t>élelmiszer - 096015 Gyermekétkeztetés</t>
  </si>
  <si>
    <t>élelmiszer - 096025 Munkahelyi étkeztetés</t>
  </si>
  <si>
    <t>egyéb költségek - 096015 Gyermekétkeztetés</t>
  </si>
  <si>
    <t>egyéb költségek - 096025 Munkahelyi étkeztetés</t>
  </si>
  <si>
    <t>továbbképzés</t>
  </si>
  <si>
    <t>074031 Család és nővédelmi eü. Gondozás</t>
  </si>
  <si>
    <t>áramdíj - térfigyelő kamerák</t>
  </si>
  <si>
    <t>közterület használati díj</t>
  </si>
  <si>
    <t>költségátalány</t>
  </si>
  <si>
    <t>esküvő</t>
  </si>
  <si>
    <t>Bicske Város Önkormányzata</t>
  </si>
  <si>
    <t>011130 Igazgatás</t>
  </si>
  <si>
    <t>Vagyon-gazdálkodás</t>
  </si>
  <si>
    <t>Gyermek-étkeztetés</t>
  </si>
  <si>
    <t>Munkahelyi étkeztetés</t>
  </si>
  <si>
    <t>3/2016. (II.22.) önk. rendelet</t>
  </si>
  <si>
    <t>2015. évről áthúzódó bérkompenzáció támogatása</t>
  </si>
  <si>
    <t>Módosított előirányzat havi ütemezése</t>
  </si>
  <si>
    <t>Módosított előirányzat kormányzati funkciónként</t>
  </si>
  <si>
    <t>Szár Községi Polgárőrség</t>
  </si>
  <si>
    <t>082092 Régi óvoda</t>
  </si>
  <si>
    <t>072111 Háziorvosi alapellátás (vagyonbiztosítás)</t>
  </si>
  <si>
    <t>072311 Fogorvosi alapellátás (vagyonbiztosítás)</t>
  </si>
  <si>
    <t>052020 Szennyvíz gyűjtsége, tisztítása, elhelyezése</t>
  </si>
  <si>
    <t>Köztisztviselők napja</t>
  </si>
  <si>
    <t>tartalék</t>
  </si>
  <si>
    <t>adóhátralék miatti tartalék (kevés eséllyel behajtható)</t>
  </si>
  <si>
    <t>régi óvoda</t>
  </si>
  <si>
    <t>Módosított előirányzat tevékenységenként</t>
  </si>
  <si>
    <t>ingatlan kataszter</t>
  </si>
  <si>
    <t>I. félév teljesítés</t>
  </si>
  <si>
    <t>Szár község költségvetési összesítő 2016. év</t>
  </si>
  <si>
    <t>12/2016. (IX.1.) önk. rendelet</t>
  </si>
  <si>
    <t>I-III. negyed-év teljesítés</t>
  </si>
  <si>
    <t>B351</t>
  </si>
  <si>
    <t>Értékesítési és forgalmi adók</t>
  </si>
  <si>
    <t>Óvoda</t>
  </si>
  <si>
    <t>víziközmű</t>
  </si>
  <si>
    <t>Országos Mentőszolgálat Alapítvány</t>
  </si>
  <si>
    <t>12/2016. (IX.1.) önk. Rendelet</t>
  </si>
  <si>
    <t xml:space="preserve"> </t>
  </si>
  <si>
    <t>016020 Népszavazás</t>
  </si>
  <si>
    <t>internet</t>
  </si>
  <si>
    <t>netbank</t>
  </si>
  <si>
    <t>szoftverek</t>
  </si>
  <si>
    <t>mobiltelefon</t>
  </si>
  <si>
    <t>vezetékes telefon</t>
  </si>
  <si>
    <t>adatvédelmi megfeleltetés</t>
  </si>
  <si>
    <t>Nemzeti Közszolgálati Egyetem - továbbképzés</t>
  </si>
  <si>
    <t>továbbképzések</t>
  </si>
  <si>
    <t>bélyegvásárlás</t>
  </si>
  <si>
    <t>Információs Rendszer Biztonságáért Felelősi szolg.</t>
  </si>
  <si>
    <t>készülékbiztosítás</t>
  </si>
  <si>
    <t>091130 Nemzetiségi óvodai nevelés</t>
  </si>
  <si>
    <t>Normatíva</t>
  </si>
  <si>
    <t>Működési hozzájárulás</t>
  </si>
  <si>
    <t>kártevőirtás</t>
  </si>
  <si>
    <t>postaköltség</t>
  </si>
  <si>
    <t>I-III. negyedév teljesítés</t>
  </si>
  <si>
    <t>018030 Támogatási célú fin. műveletek</t>
  </si>
  <si>
    <t>106010 Lakóingatlan szoc. célú bérbeadása, üzemeltetése</t>
  </si>
  <si>
    <t>011130 Önkormányzatok és önkormányzati hivatalok jogalkotó és általános igazgatási tevékenysége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</si>
</sst>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9"/>
      <color indexed="81"/>
      <name val="Tahoma"/>
      <family val="2"/>
      <charset val="238"/>
    </font>
    <font>
      <b/>
      <i/>
      <sz val="11"/>
      <color rgb="FFFF0000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776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10" xfId="0" applyNumberFormat="1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9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3" fontId="2" fillId="0" borderId="17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41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49" fontId="6" fillId="0" borderId="23" xfId="1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2" xfId="0" applyNumberFormat="1" applyFont="1" applyFill="1" applyBorder="1" applyAlignment="1">
      <alignment vertical="center"/>
    </xf>
    <xf numFmtId="3" fontId="8" fillId="0" borderId="62" xfId="0" applyNumberFormat="1" applyFont="1" applyFill="1" applyBorder="1" applyAlignment="1">
      <alignment vertical="center"/>
    </xf>
    <xf numFmtId="3" fontId="2" fillId="0" borderId="66" xfId="0" applyNumberFormat="1" applyFont="1" applyFill="1" applyBorder="1" applyAlignment="1">
      <alignment vertical="center"/>
    </xf>
    <xf numFmtId="3" fontId="8" fillId="0" borderId="66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49" fontId="3" fillId="3" borderId="12" xfId="0" applyNumberFormat="1" applyFont="1" applyFill="1" applyBorder="1" applyAlignment="1">
      <alignment vertical="center"/>
    </xf>
    <xf numFmtId="3" fontId="3" fillId="3" borderId="60" xfId="0" applyNumberFormat="1" applyFont="1" applyFill="1" applyBorder="1" applyAlignment="1">
      <alignment vertical="center"/>
    </xf>
    <xf numFmtId="3" fontId="3" fillId="3" borderId="57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2" xfId="0" applyNumberFormat="1" applyFont="1" applyFill="1" applyBorder="1" applyAlignment="1">
      <alignment vertical="center"/>
    </xf>
    <xf numFmtId="3" fontId="3" fillId="4" borderId="66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60" xfId="0" applyNumberFormat="1" applyFont="1" applyFill="1" applyBorder="1" applyAlignment="1">
      <alignment vertical="center"/>
    </xf>
    <xf numFmtId="3" fontId="16" fillId="3" borderId="57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2" xfId="0" applyNumberFormat="1" applyFont="1" applyFill="1" applyBorder="1" applyAlignment="1">
      <alignment vertical="center"/>
    </xf>
    <xf numFmtId="3" fontId="8" fillId="4" borderId="66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65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54" xfId="0" applyNumberFormat="1" applyFont="1" applyFill="1" applyBorder="1" applyAlignment="1">
      <alignment vertical="center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2" xfId="1" applyFont="1" applyFill="1" applyBorder="1" applyAlignment="1">
      <alignment horizontal="left" vertical="center"/>
    </xf>
    <xf numFmtId="0" fontId="9" fillId="0" borderId="50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16" fillId="0" borderId="0" xfId="0" applyFont="1" applyAlignment="1">
      <alignment horizontal="right" vertical="center" wrapText="1"/>
    </xf>
    <xf numFmtId="3" fontId="2" fillId="0" borderId="77" xfId="0" applyNumberFormat="1" applyFont="1" applyBorder="1" applyAlignment="1">
      <alignment vertical="center"/>
    </xf>
    <xf numFmtId="3" fontId="2" fillId="0" borderId="78" xfId="0" applyNumberFormat="1" applyFont="1" applyBorder="1" applyAlignment="1">
      <alignment vertical="center"/>
    </xf>
    <xf numFmtId="3" fontId="15" fillId="0" borderId="76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79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8" fillId="0" borderId="0" xfId="0" applyFont="1" applyAlignment="1">
      <alignment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74" xfId="0" applyNumberFormat="1" applyFont="1" applyBorder="1" applyAlignment="1">
      <alignment vertical="center"/>
    </xf>
    <xf numFmtId="3" fontId="16" fillId="0" borderId="80" xfId="0" applyNumberFormat="1" applyFont="1" applyBorder="1" applyAlignment="1">
      <alignment vertical="center"/>
    </xf>
    <xf numFmtId="0" fontId="16" fillId="0" borderId="0" xfId="0" applyFont="1" applyAlignment="1">
      <alignment vertical="center" wrapText="1"/>
    </xf>
    <xf numFmtId="3" fontId="2" fillId="0" borderId="18" xfId="0" applyNumberFormat="1" applyFont="1" applyBorder="1" applyAlignment="1">
      <alignment vertical="center"/>
    </xf>
    <xf numFmtId="3" fontId="2" fillId="0" borderId="81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3" fontId="8" fillId="0" borderId="82" xfId="0" applyNumberFormat="1" applyFont="1" applyBorder="1" applyAlignment="1">
      <alignment vertical="center"/>
    </xf>
    <xf numFmtId="3" fontId="20" fillId="0" borderId="83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3" fontId="3" fillId="3" borderId="60" xfId="0" applyNumberFormat="1" applyFont="1" applyFill="1" applyBorder="1" applyAlignment="1">
      <alignment horizontal="right" vertical="center"/>
    </xf>
    <xf numFmtId="3" fontId="3" fillId="4" borderId="61" xfId="1" applyNumberFormat="1" applyFont="1" applyFill="1" applyBorder="1" applyAlignment="1">
      <alignment horizontal="right" vertical="center"/>
    </xf>
    <xf numFmtId="3" fontId="2" fillId="0" borderId="62" xfId="1" applyNumberFormat="1" applyFont="1" applyFill="1" applyBorder="1" applyAlignment="1">
      <alignment horizontal="right" vertical="center"/>
    </xf>
    <xf numFmtId="3" fontId="3" fillId="4" borderId="62" xfId="1" applyNumberFormat="1" applyFont="1" applyFill="1" applyBorder="1" applyAlignment="1">
      <alignment horizontal="right" vertical="center"/>
    </xf>
    <xf numFmtId="3" fontId="2" fillId="0" borderId="89" xfId="1" applyNumberFormat="1" applyFont="1" applyFill="1" applyBorder="1" applyAlignment="1">
      <alignment horizontal="right" vertical="center"/>
    </xf>
    <xf numFmtId="3" fontId="3" fillId="3" borderId="60" xfId="1" applyNumberFormat="1" applyFont="1" applyFill="1" applyBorder="1" applyAlignment="1">
      <alignment horizontal="right" vertical="center"/>
    </xf>
    <xf numFmtId="3" fontId="2" fillId="0" borderId="61" xfId="0" applyNumberFormat="1" applyFont="1" applyFill="1" applyBorder="1" applyAlignment="1">
      <alignment horizontal="right" vertical="center"/>
    </xf>
    <xf numFmtId="3" fontId="2" fillId="0" borderId="62" xfId="0" applyNumberFormat="1" applyFont="1" applyFill="1" applyBorder="1" applyAlignment="1">
      <alignment horizontal="right" vertical="center"/>
    </xf>
    <xf numFmtId="3" fontId="2" fillId="0" borderId="89" xfId="0" applyNumberFormat="1" applyFont="1" applyFill="1" applyBorder="1" applyAlignment="1">
      <alignment horizontal="right" vertical="center"/>
    </xf>
    <xf numFmtId="3" fontId="8" fillId="0" borderId="62" xfId="1" applyNumberFormat="1" applyFont="1" applyFill="1" applyBorder="1" applyAlignment="1">
      <alignment horizontal="right" vertical="center"/>
    </xf>
    <xf numFmtId="3" fontId="8" fillId="4" borderId="61" xfId="1" applyNumberFormat="1" applyFont="1" applyFill="1" applyBorder="1" applyAlignment="1">
      <alignment horizontal="right" vertical="center"/>
    </xf>
    <xf numFmtId="3" fontId="8" fillId="4" borderId="62" xfId="1" applyNumberFormat="1" applyFont="1" applyFill="1" applyBorder="1" applyAlignment="1">
      <alignment horizontal="right" vertical="center" wrapText="1"/>
    </xf>
    <xf numFmtId="3" fontId="2" fillId="0" borderId="62" xfId="1" applyNumberFormat="1" applyFont="1" applyFill="1" applyBorder="1" applyAlignment="1">
      <alignment horizontal="right" vertical="center" wrapText="1"/>
    </xf>
    <xf numFmtId="3" fontId="8" fillId="4" borderId="62" xfId="1" applyNumberFormat="1" applyFont="1" applyFill="1" applyBorder="1" applyAlignment="1">
      <alignment horizontal="right" vertical="center"/>
    </xf>
    <xf numFmtId="3" fontId="8" fillId="4" borderId="89" xfId="1" applyNumberFormat="1" applyFont="1" applyFill="1" applyBorder="1" applyAlignment="1">
      <alignment horizontal="right" vertical="center"/>
    </xf>
    <xf numFmtId="3" fontId="3" fillId="4" borderId="89" xfId="1" applyNumberFormat="1" applyFont="1" applyFill="1" applyBorder="1" applyAlignment="1">
      <alignment horizontal="right" vertical="center"/>
    </xf>
    <xf numFmtId="3" fontId="2" fillId="0" borderId="61" xfId="1" applyNumberFormat="1" applyFont="1" applyFill="1" applyBorder="1" applyAlignment="1">
      <alignment horizontal="right" vertical="center"/>
    </xf>
    <xf numFmtId="3" fontId="3" fillId="4" borderId="62" xfId="1" applyNumberFormat="1" applyFont="1" applyFill="1" applyBorder="1" applyAlignment="1">
      <alignment horizontal="right" vertical="center" wrapText="1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93" xfId="0" applyNumberFormat="1" applyFont="1" applyFill="1" applyBorder="1" applyAlignment="1">
      <alignment vertical="center"/>
    </xf>
    <xf numFmtId="3" fontId="3" fillId="4" borderId="94" xfId="0" applyNumberFormat="1" applyFont="1" applyFill="1" applyBorder="1" applyAlignment="1">
      <alignment vertical="center"/>
    </xf>
    <xf numFmtId="3" fontId="3" fillId="4" borderId="95" xfId="0" applyNumberFormat="1" applyFont="1" applyFill="1" applyBorder="1" applyAlignment="1">
      <alignment vertical="center"/>
    </xf>
    <xf numFmtId="3" fontId="2" fillId="0" borderId="95" xfId="0" applyNumberFormat="1" applyFont="1" applyFill="1" applyBorder="1" applyAlignment="1">
      <alignment vertical="center"/>
    </xf>
    <xf numFmtId="3" fontId="8" fillId="0" borderId="95" xfId="0" applyNumberFormat="1" applyFont="1" applyFill="1" applyBorder="1" applyAlignment="1">
      <alignment vertical="center"/>
    </xf>
    <xf numFmtId="3" fontId="8" fillId="4" borderId="94" xfId="0" applyNumberFormat="1" applyFont="1" applyFill="1" applyBorder="1" applyAlignment="1">
      <alignment vertical="center"/>
    </xf>
    <xf numFmtId="3" fontId="8" fillId="4" borderId="95" xfId="0" applyNumberFormat="1" applyFont="1" applyFill="1" applyBorder="1" applyAlignment="1">
      <alignment vertical="center"/>
    </xf>
    <xf numFmtId="3" fontId="2" fillId="0" borderId="91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3" fontId="2" fillId="0" borderId="72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9" fillId="0" borderId="50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3" fillId="0" borderId="21" xfId="0" applyFont="1" applyBorder="1" applyAlignment="1">
      <alignment horizontal="center" vertical="center" wrapText="1"/>
    </xf>
    <xf numFmtId="0" fontId="3" fillId="0" borderId="74" xfId="0" applyFont="1" applyBorder="1" applyAlignment="1">
      <alignment horizontal="center" vertical="center" wrapText="1"/>
    </xf>
    <xf numFmtId="0" fontId="6" fillId="0" borderId="84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16" fillId="0" borderId="85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97" xfId="0" applyFont="1" applyBorder="1" applyAlignment="1">
      <alignment horizontal="center" vertical="center" wrapText="1"/>
    </xf>
    <xf numFmtId="3" fontId="2" fillId="0" borderId="98" xfId="0" applyNumberFormat="1" applyFont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6" fillId="0" borderId="97" xfId="0" applyNumberFormat="1" applyFont="1" applyBorder="1" applyAlignment="1">
      <alignment vertical="center"/>
    </xf>
    <xf numFmtId="3" fontId="2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0" fontId="6" fillId="0" borderId="40" xfId="1" applyFont="1" applyFill="1" applyBorder="1" applyAlignment="1">
      <alignment horizontal="left" vertical="center"/>
    </xf>
    <xf numFmtId="49" fontId="4" fillId="0" borderId="5" xfId="1" applyNumberFormat="1" applyFont="1" applyFill="1" applyBorder="1" applyAlignment="1">
      <alignment vertical="center"/>
    </xf>
    <xf numFmtId="3" fontId="5" fillId="0" borderId="62" xfId="1" applyNumberFormat="1" applyFont="1" applyFill="1" applyBorder="1" applyAlignment="1">
      <alignment horizontal="right" vertical="center"/>
    </xf>
    <xf numFmtId="3" fontId="5" fillId="0" borderId="66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10" fillId="0" borderId="0" xfId="0" applyNumberFormat="1" applyFont="1" applyFill="1"/>
    <xf numFmtId="3" fontId="5" fillId="0" borderId="62" xfId="0" applyNumberFormat="1" applyFont="1" applyFill="1" applyBorder="1" applyAlignment="1">
      <alignment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49" fontId="7" fillId="0" borderId="0" xfId="0" applyNumberFormat="1" applyFont="1" applyFill="1"/>
    <xf numFmtId="0" fontId="4" fillId="0" borderId="2" xfId="0" applyFont="1" applyFill="1" applyBorder="1" applyAlignment="1">
      <alignment horizontal="lef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95" xfId="0" applyNumberFormat="1" applyFont="1" applyFill="1" applyBorder="1" applyAlignment="1">
      <alignment vertical="center"/>
    </xf>
    <xf numFmtId="49" fontId="6" fillId="0" borderId="39" xfId="1" applyNumberFormat="1" applyFont="1" applyFill="1" applyBorder="1" applyAlignment="1">
      <alignment vertical="center"/>
    </xf>
    <xf numFmtId="0" fontId="6" fillId="0" borderId="99" xfId="1" applyFont="1" applyFill="1" applyBorder="1" applyAlignment="1">
      <alignment horizontal="left" vertical="center"/>
    </xf>
    <xf numFmtId="3" fontId="2" fillId="0" borderId="69" xfId="1" applyNumberFormat="1" applyFont="1" applyFill="1" applyBorder="1" applyAlignment="1">
      <alignment horizontal="right" vertical="center"/>
    </xf>
    <xf numFmtId="3" fontId="2" fillId="0" borderId="99" xfId="1" applyNumberFormat="1" applyFont="1" applyFill="1" applyBorder="1" applyAlignment="1">
      <alignment horizontal="right" vertical="center"/>
    </xf>
    <xf numFmtId="3" fontId="2" fillId="0" borderId="102" xfId="0" applyNumberFormat="1" applyFont="1" applyFill="1" applyBorder="1" applyAlignment="1">
      <alignment vertical="center"/>
    </xf>
    <xf numFmtId="3" fontId="2" fillId="0" borderId="87" xfId="0" applyNumberFormat="1" applyFont="1" applyFill="1" applyBorder="1" applyAlignment="1">
      <alignment vertical="center"/>
    </xf>
    <xf numFmtId="3" fontId="2" fillId="0" borderId="104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9" xfId="1" applyNumberFormat="1" applyFont="1" applyFill="1" applyBorder="1" applyAlignment="1">
      <alignment horizontal="right" vertical="center"/>
    </xf>
    <xf numFmtId="3" fontId="8" fillId="0" borderId="8" xfId="1" applyNumberFormat="1" applyFont="1" applyFill="1" applyBorder="1" applyAlignment="1">
      <alignment horizontal="right" vertical="center"/>
    </xf>
    <xf numFmtId="3" fontId="5" fillId="0" borderId="62" xfId="1" applyNumberFormat="1" applyFont="1" applyFill="1" applyBorder="1" applyAlignment="1">
      <alignment horizontal="right" vertical="center" wrapText="1"/>
    </xf>
    <xf numFmtId="3" fontId="5" fillId="0" borderId="2" xfId="1" applyNumberFormat="1" applyFont="1" applyFill="1" applyBorder="1" applyAlignment="1">
      <alignment horizontal="right" vertical="center" wrapText="1"/>
    </xf>
    <xf numFmtId="3" fontId="2" fillId="0" borderId="86" xfId="0" applyNumberFormat="1" applyFont="1" applyFill="1" applyBorder="1" applyAlignment="1">
      <alignment vertical="center"/>
    </xf>
    <xf numFmtId="3" fontId="2" fillId="0" borderId="88" xfId="0" applyNumberFormat="1" applyFont="1" applyFill="1" applyBorder="1" applyAlignment="1">
      <alignment vertical="center"/>
    </xf>
    <xf numFmtId="3" fontId="21" fillId="0" borderId="1" xfId="0" applyNumberFormat="1" applyFont="1" applyFill="1" applyBorder="1" applyAlignment="1">
      <alignment vertical="center"/>
    </xf>
    <xf numFmtId="3" fontId="23" fillId="0" borderId="1" xfId="0" applyNumberFormat="1" applyFont="1" applyFill="1" applyBorder="1" applyAlignment="1">
      <alignment vertical="center"/>
    </xf>
    <xf numFmtId="3" fontId="6" fillId="0" borderId="0" xfId="1" applyNumberFormat="1" applyFont="1" applyFill="1" applyAlignment="1">
      <alignment vertical="center"/>
    </xf>
    <xf numFmtId="0" fontId="6" fillId="0" borderId="101" xfId="1" applyFont="1" applyFill="1" applyBorder="1" applyAlignment="1">
      <alignment vertical="center"/>
    </xf>
    <xf numFmtId="0" fontId="6" fillId="0" borderId="107" xfId="1" applyFont="1" applyFill="1" applyBorder="1" applyAlignment="1">
      <alignment vertical="center"/>
    </xf>
    <xf numFmtId="0" fontId="6" fillId="0" borderId="108" xfId="1" applyFont="1" applyFill="1" applyBorder="1" applyAlignment="1">
      <alignment vertical="center"/>
    </xf>
    <xf numFmtId="49" fontId="4" fillId="0" borderId="7" xfId="1" applyNumberFormat="1" applyFont="1" applyFill="1" applyBorder="1" applyAlignment="1">
      <alignment vertical="center"/>
    </xf>
    <xf numFmtId="0" fontId="4" fillId="0" borderId="8" xfId="0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32" xfId="1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49" fontId="7" fillId="0" borderId="23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horizontal="right" vertical="center"/>
    </xf>
    <xf numFmtId="3" fontId="8" fillId="0" borderId="24" xfId="0" applyNumberFormat="1" applyFont="1" applyFill="1" applyBorder="1" applyAlignment="1">
      <alignment horizontal="right" vertical="center"/>
    </xf>
    <xf numFmtId="0" fontId="11" fillId="0" borderId="1" xfId="0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3" fontId="14" fillId="0" borderId="0" xfId="0" applyNumberFormat="1" applyFont="1" applyFill="1"/>
    <xf numFmtId="3" fontId="16" fillId="0" borderId="0" xfId="0" applyNumberFormat="1" applyFont="1" applyAlignment="1">
      <alignment vertical="center" wrapText="1"/>
    </xf>
    <xf numFmtId="3" fontId="2" fillId="0" borderId="0" xfId="0" applyNumberFormat="1" applyFont="1" applyAlignment="1">
      <alignment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3" fontId="23" fillId="0" borderId="55" xfId="0" applyNumberFormat="1" applyFont="1" applyFill="1" applyBorder="1" applyAlignment="1">
      <alignment vertical="center"/>
    </xf>
    <xf numFmtId="3" fontId="2" fillId="0" borderId="103" xfId="0" applyNumberFormat="1" applyFont="1" applyFill="1" applyBorder="1" applyAlignment="1">
      <alignment vertical="center"/>
    </xf>
    <xf numFmtId="3" fontId="21" fillId="0" borderId="86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3" fillId="4" borderId="91" xfId="0" applyNumberFormat="1" applyFont="1" applyFill="1" applyBorder="1" applyAlignment="1">
      <alignment vertical="center"/>
    </xf>
    <xf numFmtId="3" fontId="3" fillId="4" borderId="71" xfId="0" applyNumberFormat="1" applyFont="1" applyFill="1" applyBorder="1" applyAlignment="1">
      <alignment vertical="center"/>
    </xf>
    <xf numFmtId="3" fontId="3" fillId="4" borderId="72" xfId="0" applyNumberFormat="1" applyFont="1" applyFill="1" applyBorder="1" applyAlignment="1">
      <alignment vertical="center"/>
    </xf>
    <xf numFmtId="3" fontId="3" fillId="4" borderId="10" xfId="0" applyNumberFormat="1" applyFont="1" applyFill="1" applyBorder="1" applyAlignment="1">
      <alignment vertical="center"/>
    </xf>
    <xf numFmtId="3" fontId="3" fillId="4" borderId="17" xfId="0" applyNumberFormat="1" applyFont="1" applyFill="1" applyBorder="1" applyAlignment="1">
      <alignment vertical="center"/>
    </xf>
    <xf numFmtId="3" fontId="3" fillId="4" borderId="9" xfId="0" applyNumberFormat="1" applyFont="1" applyFill="1" applyBorder="1" applyAlignment="1">
      <alignment vertical="center"/>
    </xf>
    <xf numFmtId="0" fontId="3" fillId="0" borderId="85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0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164" fontId="6" fillId="0" borderId="0" xfId="1" applyNumberFormat="1" applyFont="1" applyFill="1" applyAlignment="1">
      <alignment vertical="center"/>
    </xf>
    <xf numFmtId="49" fontId="4" fillId="0" borderId="0" xfId="0" applyNumberFormat="1" applyFont="1" applyFill="1"/>
    <xf numFmtId="49" fontId="6" fillId="0" borderId="20" xfId="1" applyNumberFormat="1" applyFont="1" applyFill="1" applyBorder="1" applyAlignment="1">
      <alignment vertical="center"/>
    </xf>
    <xf numFmtId="0" fontId="6" fillId="0" borderId="85" xfId="1" applyFont="1" applyFill="1" applyBorder="1" applyAlignment="1">
      <alignment horizontal="left" vertical="center"/>
    </xf>
    <xf numFmtId="3" fontId="2" fillId="0" borderId="109" xfId="1" applyNumberFormat="1" applyFont="1" applyFill="1" applyBorder="1" applyAlignment="1">
      <alignment horizontal="right" vertical="center"/>
    </xf>
    <xf numFmtId="3" fontId="2" fillId="0" borderId="85" xfId="1" applyNumberFormat="1" applyFont="1" applyFill="1" applyBorder="1" applyAlignment="1">
      <alignment horizontal="right" vertical="center"/>
    </xf>
    <xf numFmtId="3" fontId="2" fillId="0" borderId="110" xfId="0" applyNumberFormat="1" applyFont="1" applyFill="1" applyBorder="1" applyAlignment="1">
      <alignment vertical="center"/>
    </xf>
    <xf numFmtId="3" fontId="2" fillId="0" borderId="111" xfId="0" applyNumberFormat="1" applyFont="1" applyFill="1" applyBorder="1" applyAlignment="1">
      <alignment vertical="center"/>
    </xf>
    <xf numFmtId="3" fontId="2" fillId="0" borderId="112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80" xfId="0" applyNumberFormat="1" applyFont="1" applyFill="1" applyBorder="1" applyAlignment="1">
      <alignment vertical="center"/>
    </xf>
    <xf numFmtId="3" fontId="2" fillId="0" borderId="97" xfId="0" applyNumberFormat="1" applyFont="1" applyFill="1" applyBorder="1" applyAlignment="1">
      <alignment vertical="center"/>
    </xf>
    <xf numFmtId="3" fontId="8" fillId="0" borderId="91" xfId="0" applyNumberFormat="1" applyFont="1" applyFill="1" applyBorder="1" applyAlignment="1">
      <alignment vertical="center"/>
    </xf>
    <xf numFmtId="3" fontId="8" fillId="0" borderId="71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72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8" fillId="4" borderId="91" xfId="0" applyNumberFormat="1" applyFont="1" applyFill="1" applyBorder="1" applyAlignment="1">
      <alignment vertical="center"/>
    </xf>
    <xf numFmtId="3" fontId="8" fillId="4" borderId="71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3" fontId="8" fillId="4" borderId="17" xfId="0" applyNumberFormat="1" applyFont="1" applyFill="1" applyBorder="1" applyAlignment="1">
      <alignment vertical="center"/>
    </xf>
    <xf numFmtId="3" fontId="8" fillId="4" borderId="9" xfId="0" applyNumberFormat="1" applyFont="1" applyFill="1" applyBorder="1" applyAlignment="1">
      <alignment vertical="center"/>
    </xf>
    <xf numFmtId="164" fontId="2" fillId="0" borderId="0" xfId="0" applyNumberFormat="1" applyFont="1" applyFill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3" fillId="0" borderId="73" xfId="0" applyFont="1" applyFill="1" applyBorder="1" applyAlignment="1">
      <alignment horizontal="center" vertical="center" wrapText="1"/>
    </xf>
    <xf numFmtId="0" fontId="3" fillId="0" borderId="113" xfId="0" applyFont="1" applyFill="1" applyBorder="1" applyAlignment="1">
      <alignment horizontal="center" vertical="center" wrapText="1"/>
    </xf>
    <xf numFmtId="3" fontId="3" fillId="3" borderId="114" xfId="0" applyNumberFormat="1" applyFont="1" applyFill="1" applyBorder="1" applyAlignment="1">
      <alignment vertical="center"/>
    </xf>
    <xf numFmtId="3" fontId="3" fillId="4" borderId="115" xfId="0" applyNumberFormat="1" applyFont="1" applyFill="1" applyBorder="1" applyAlignment="1">
      <alignment vertical="center"/>
    </xf>
    <xf numFmtId="3" fontId="8" fillId="0" borderId="116" xfId="0" applyNumberFormat="1" applyFont="1" applyFill="1" applyBorder="1" applyAlignment="1">
      <alignment vertical="center"/>
    </xf>
    <xf numFmtId="3" fontId="2" fillId="0" borderId="116" xfId="0" applyNumberFormat="1" applyFont="1" applyFill="1" applyBorder="1" applyAlignment="1">
      <alignment vertical="center"/>
    </xf>
    <xf numFmtId="3" fontId="3" fillId="4" borderId="116" xfId="0" applyNumberFormat="1" applyFont="1" applyFill="1" applyBorder="1" applyAlignment="1">
      <alignment vertical="center"/>
    </xf>
    <xf numFmtId="3" fontId="8" fillId="4" borderId="116" xfId="0" applyNumberFormat="1" applyFont="1" applyFill="1" applyBorder="1" applyAlignment="1">
      <alignment vertical="center"/>
    </xf>
    <xf numFmtId="3" fontId="5" fillId="0" borderId="116" xfId="0" applyNumberFormat="1" applyFont="1" applyFill="1" applyBorder="1" applyAlignment="1">
      <alignment vertical="center"/>
    </xf>
    <xf numFmtId="3" fontId="16" fillId="3" borderId="114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2" fillId="0" borderId="85" xfId="0" applyNumberFormat="1" applyFont="1" applyFill="1" applyBorder="1" applyAlignment="1">
      <alignment vertical="center"/>
    </xf>
    <xf numFmtId="3" fontId="2" fillId="0" borderId="8" xfId="0" applyNumberFormat="1" applyFont="1" applyFill="1" applyBorder="1" applyAlignment="1">
      <alignment vertical="center"/>
    </xf>
    <xf numFmtId="0" fontId="3" fillId="0" borderId="105" xfId="0" applyFont="1" applyFill="1" applyBorder="1" applyAlignment="1">
      <alignment horizontal="center" vertical="center" wrapText="1"/>
    </xf>
    <xf numFmtId="3" fontId="3" fillId="3" borderId="117" xfId="0" applyNumberFormat="1" applyFont="1" applyFill="1" applyBorder="1" applyAlignment="1">
      <alignment vertical="center"/>
    </xf>
    <xf numFmtId="3" fontId="3" fillId="4" borderId="106" xfId="0" applyNumberFormat="1" applyFont="1" applyFill="1" applyBorder="1" applyAlignment="1">
      <alignment vertical="center"/>
    </xf>
    <xf numFmtId="3" fontId="2" fillId="0" borderId="40" xfId="0" applyNumberFormat="1" applyFont="1" applyFill="1" applyBorder="1" applyAlignment="1">
      <alignment vertical="center"/>
    </xf>
    <xf numFmtId="3" fontId="3" fillId="4" borderId="40" xfId="0" applyNumberFormat="1" applyFont="1" applyFill="1" applyBorder="1" applyAlignment="1">
      <alignment vertical="center"/>
    </xf>
    <xf numFmtId="3" fontId="8" fillId="0" borderId="40" xfId="0" applyNumberFormat="1" applyFont="1" applyFill="1" applyBorder="1" applyAlignment="1">
      <alignment vertical="center"/>
    </xf>
    <xf numFmtId="3" fontId="8" fillId="4" borderId="106" xfId="0" applyNumberFormat="1" applyFont="1" applyFill="1" applyBorder="1" applyAlignment="1">
      <alignment vertical="center"/>
    </xf>
    <xf numFmtId="3" fontId="8" fillId="4" borderId="40" xfId="0" applyNumberFormat="1" applyFont="1" applyFill="1" applyBorder="1" applyAlignment="1">
      <alignment vertical="center"/>
    </xf>
    <xf numFmtId="3" fontId="5" fillId="0" borderId="40" xfId="0" applyNumberFormat="1" applyFont="1" applyFill="1" applyBorder="1" applyAlignment="1">
      <alignment vertical="center"/>
    </xf>
    <xf numFmtId="3" fontId="2" fillId="0" borderId="118" xfId="0" applyNumberFormat="1" applyFont="1" applyFill="1" applyBorder="1" applyAlignment="1">
      <alignment vertical="center"/>
    </xf>
    <xf numFmtId="3" fontId="8" fillId="4" borderId="115" xfId="0" applyNumberFormat="1" applyFont="1" applyFill="1" applyBorder="1" applyAlignment="1">
      <alignment vertical="center"/>
    </xf>
    <xf numFmtId="3" fontId="8" fillId="4" borderId="119" xfId="0" applyNumberFormat="1" applyFont="1" applyFill="1" applyBorder="1" applyAlignment="1">
      <alignment vertical="center"/>
    </xf>
    <xf numFmtId="3" fontId="2" fillId="0" borderId="113" xfId="0" applyNumberFormat="1" applyFont="1" applyFill="1" applyBorder="1" applyAlignment="1">
      <alignment vertical="center"/>
    </xf>
    <xf numFmtId="3" fontId="2" fillId="0" borderId="119" xfId="0" applyNumberFormat="1" applyFont="1" applyFill="1" applyBorder="1" applyAlignment="1">
      <alignment vertical="center"/>
    </xf>
    <xf numFmtId="3" fontId="3" fillId="4" borderId="8" xfId="0" applyNumberFormat="1" applyFont="1" applyFill="1" applyBorder="1" applyAlignment="1">
      <alignment vertical="center"/>
    </xf>
    <xf numFmtId="3" fontId="3" fillId="4" borderId="119" xfId="0" applyNumberFormat="1" applyFont="1" applyFill="1" applyBorder="1" applyAlignment="1">
      <alignment vertical="center"/>
    </xf>
    <xf numFmtId="3" fontId="2" fillId="0" borderId="99" xfId="0" applyNumberFormat="1" applyFont="1" applyFill="1" applyBorder="1" applyAlignment="1">
      <alignment vertical="center"/>
    </xf>
    <xf numFmtId="3" fontId="2" fillId="0" borderId="120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3" fontId="8" fillId="0" borderId="119" xfId="0" applyNumberFormat="1" applyFont="1" applyFill="1" applyBorder="1" applyAlignment="1">
      <alignment vertical="center"/>
    </xf>
    <xf numFmtId="3" fontId="2" fillId="0" borderId="124" xfId="0" applyNumberFormat="1" applyFont="1" applyBorder="1" applyAlignment="1">
      <alignment horizontal="right" vertical="center" wrapText="1"/>
    </xf>
    <xf numFmtId="3" fontId="2" fillId="0" borderId="125" xfId="0" applyNumberFormat="1" applyFont="1" applyBorder="1" applyAlignment="1">
      <alignment horizontal="right" vertical="center" wrapText="1"/>
    </xf>
    <xf numFmtId="3" fontId="16" fillId="0" borderId="126" xfId="0" applyNumberFormat="1" applyFont="1" applyBorder="1" applyAlignment="1">
      <alignment horizontal="right" vertical="center" wrapText="1"/>
    </xf>
    <xf numFmtId="3" fontId="2" fillId="0" borderId="127" xfId="0" applyNumberFormat="1" applyFont="1" applyBorder="1" applyAlignment="1">
      <alignment horizontal="right" vertical="center" wrapText="1"/>
    </xf>
    <xf numFmtId="3" fontId="8" fillId="0" borderId="121" xfId="0" applyNumberFormat="1" applyFont="1" applyBorder="1" applyAlignment="1">
      <alignment horizontal="right" vertical="center"/>
    </xf>
    <xf numFmtId="3" fontId="8" fillId="0" borderId="31" xfId="0" applyNumberFormat="1" applyFont="1" applyBorder="1" applyAlignment="1">
      <alignment vertical="center"/>
    </xf>
    <xf numFmtId="0" fontId="3" fillId="0" borderId="0" xfId="0" applyFont="1" applyAlignment="1">
      <alignment horizontal="right" vertical="center" wrapText="1"/>
    </xf>
    <xf numFmtId="3" fontId="8" fillId="0" borderId="15" xfId="0" applyNumberFormat="1" applyFont="1" applyBorder="1" applyAlignment="1">
      <alignment horizontal="right" vertical="center"/>
    </xf>
    <xf numFmtId="3" fontId="8" fillId="0" borderId="13" xfId="0" applyNumberFormat="1" applyFont="1" applyBorder="1" applyAlignment="1">
      <alignment horizontal="right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3" fillId="0" borderId="130" xfId="0" applyFont="1" applyBorder="1" applyAlignment="1">
      <alignment horizontal="center" vertical="center" wrapText="1"/>
    </xf>
    <xf numFmtId="3" fontId="8" fillId="0" borderId="134" xfId="0" applyNumberFormat="1" applyFont="1" applyBorder="1" applyAlignment="1">
      <alignment horizontal="right" vertical="center"/>
    </xf>
    <xf numFmtId="3" fontId="6" fillId="0" borderId="77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2" fillId="0" borderId="77" xfId="0" applyNumberFormat="1" applyFont="1" applyBorder="1" applyAlignment="1">
      <alignment horizontal="right" vertical="center" wrapText="1"/>
    </xf>
    <xf numFmtId="3" fontId="2" fillId="0" borderId="84" xfId="0" applyNumberFormat="1" applyFont="1" applyBorder="1" applyAlignment="1">
      <alignment horizontal="right" vertical="center" wrapText="1"/>
    </xf>
    <xf numFmtId="3" fontId="2" fillId="0" borderId="131" xfId="0" applyNumberFormat="1" applyFont="1" applyBorder="1" applyAlignment="1">
      <alignment horizontal="right" vertical="center" wrapText="1"/>
    </xf>
    <xf numFmtId="3" fontId="2" fillId="0" borderId="1" xfId="0" applyNumberFormat="1" applyFont="1" applyBorder="1" applyAlignment="1">
      <alignment horizontal="right" vertical="center" wrapText="1"/>
    </xf>
    <xf numFmtId="3" fontId="2" fillId="0" borderId="2" xfId="0" applyNumberFormat="1" applyFont="1" applyBorder="1" applyAlignment="1">
      <alignment horizontal="right" vertical="center" wrapText="1"/>
    </xf>
    <xf numFmtId="3" fontId="2" fillId="0" borderId="132" xfId="0" applyNumberFormat="1" applyFont="1" applyBorder="1" applyAlignment="1">
      <alignment horizontal="right" vertical="center" wrapText="1"/>
    </xf>
    <xf numFmtId="3" fontId="3" fillId="0" borderId="21" xfId="0" applyNumberFormat="1" applyFont="1" applyBorder="1" applyAlignment="1">
      <alignment horizontal="right" vertical="center" wrapText="1"/>
    </xf>
    <xf numFmtId="3" fontId="3" fillId="0" borderId="85" xfId="0" applyNumberFormat="1" applyFont="1" applyBorder="1" applyAlignment="1">
      <alignment horizontal="right" vertical="center" wrapText="1"/>
    </xf>
    <xf numFmtId="3" fontId="3" fillId="0" borderId="130" xfId="0" applyNumberFormat="1" applyFont="1" applyBorder="1" applyAlignment="1">
      <alignment horizontal="right" vertical="center" wrapText="1"/>
    </xf>
    <xf numFmtId="3" fontId="2" fillId="0" borderId="18" xfId="0" applyNumberFormat="1" applyFont="1" applyBorder="1" applyAlignment="1">
      <alignment horizontal="right" vertical="center" wrapText="1"/>
    </xf>
    <xf numFmtId="3" fontId="2" fillId="0" borderId="24" xfId="0" applyNumberFormat="1" applyFont="1" applyBorder="1" applyAlignment="1">
      <alignment horizontal="right" vertical="center" wrapText="1"/>
    </xf>
    <xf numFmtId="3" fontId="2" fillId="0" borderId="133" xfId="0" applyNumberFormat="1" applyFont="1" applyBorder="1" applyAlignment="1">
      <alignment horizontal="right" vertical="center" wrapText="1"/>
    </xf>
    <xf numFmtId="3" fontId="2" fillId="0" borderId="0" xfId="0" applyNumberFormat="1" applyFont="1" applyAlignment="1">
      <alignment horizontal="left" vertical="center"/>
    </xf>
    <xf numFmtId="3" fontId="6" fillId="0" borderId="98" xfId="0" applyNumberFormat="1" applyFont="1" applyBorder="1" applyAlignment="1">
      <alignment vertical="center"/>
    </xf>
    <xf numFmtId="3" fontId="6" fillId="0" borderId="76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6" fillId="0" borderId="30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3" fillId="0" borderId="73" xfId="0" applyFont="1" applyFill="1" applyBorder="1" applyAlignment="1">
      <alignment horizontal="center" vertical="center" wrapText="1"/>
    </xf>
    <xf numFmtId="0" fontId="3" fillId="0" borderId="73" xfId="0" applyFont="1" applyFill="1" applyBorder="1" applyAlignment="1">
      <alignment horizontal="center" vertical="center" wrapText="1"/>
    </xf>
    <xf numFmtId="3" fontId="3" fillId="3" borderId="14" xfId="0" applyNumberFormat="1" applyFont="1" applyFill="1" applyBorder="1" applyAlignment="1">
      <alignment horizontal="right" vertical="center"/>
    </xf>
    <xf numFmtId="3" fontId="3" fillId="4" borderId="33" xfId="1" applyNumberFormat="1" applyFont="1" applyFill="1" applyBorder="1" applyAlignment="1">
      <alignment horizontal="right" vertical="center"/>
    </xf>
    <xf numFmtId="3" fontId="2" fillId="0" borderId="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/>
    </xf>
    <xf numFmtId="3" fontId="2" fillId="0" borderId="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2" fillId="0" borderId="33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right" vertical="center"/>
    </xf>
    <xf numFmtId="3" fontId="2" fillId="0" borderId="9" xfId="0" applyNumberFormat="1" applyFont="1" applyFill="1" applyBorder="1" applyAlignment="1">
      <alignment horizontal="right" vertical="center"/>
    </xf>
    <xf numFmtId="3" fontId="8" fillId="0" borderId="3" xfId="1" applyNumberFormat="1" applyFont="1" applyFill="1" applyBorder="1" applyAlignment="1">
      <alignment horizontal="right" vertical="center"/>
    </xf>
    <xf numFmtId="3" fontId="8" fillId="0" borderId="9" xfId="1" applyNumberFormat="1" applyFont="1" applyFill="1" applyBorder="1" applyAlignment="1">
      <alignment horizontal="right" vertical="center"/>
    </xf>
    <xf numFmtId="3" fontId="8" fillId="4" borderId="33" xfId="1" applyNumberFormat="1" applyFont="1" applyFill="1" applyBorder="1" applyAlignment="1">
      <alignment horizontal="right" vertical="center"/>
    </xf>
    <xf numFmtId="3" fontId="8" fillId="4" borderId="3" xfId="1" applyNumberFormat="1" applyFont="1" applyFill="1" applyBorder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 wrapText="1"/>
    </xf>
    <xf numFmtId="3" fontId="2" fillId="0" borderId="3" xfId="1" applyNumberFormat="1" applyFont="1" applyFill="1" applyBorder="1" applyAlignment="1">
      <alignment horizontal="right" vertical="center" wrapText="1"/>
    </xf>
    <xf numFmtId="3" fontId="8" fillId="4" borderId="3" xfId="1" applyNumberFormat="1" applyFont="1" applyFill="1" applyBorder="1" applyAlignment="1">
      <alignment horizontal="right" vertical="center"/>
    </xf>
    <xf numFmtId="3" fontId="5" fillId="0" borderId="3" xfId="1" applyNumberFormat="1" applyFont="1" applyFill="1" applyBorder="1" applyAlignment="1">
      <alignment horizontal="right" vertical="center"/>
    </xf>
    <xf numFmtId="3" fontId="8" fillId="4" borderId="9" xfId="1" applyNumberFormat="1" applyFont="1" applyFill="1" applyBorder="1" applyAlignment="1">
      <alignment horizontal="right" vertical="center"/>
    </xf>
    <xf numFmtId="3" fontId="2" fillId="0" borderId="97" xfId="1" applyNumberFormat="1" applyFont="1" applyFill="1" applyBorder="1" applyAlignment="1">
      <alignment horizontal="right" vertical="center"/>
    </xf>
    <xf numFmtId="3" fontId="3" fillId="4" borderId="9" xfId="1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 wrapText="1"/>
    </xf>
    <xf numFmtId="3" fontId="3" fillId="3" borderId="57" xfId="0" applyNumberFormat="1" applyFont="1" applyFill="1" applyBorder="1" applyAlignment="1">
      <alignment horizontal="right" vertical="center"/>
    </xf>
    <xf numFmtId="3" fontId="3" fillId="4" borderId="65" xfId="1" applyNumberFormat="1" applyFont="1" applyFill="1" applyBorder="1" applyAlignment="1">
      <alignment horizontal="right" vertical="center"/>
    </xf>
    <xf numFmtId="3" fontId="2" fillId="0" borderId="66" xfId="1" applyNumberFormat="1" applyFont="1" applyFill="1" applyBorder="1" applyAlignment="1">
      <alignment horizontal="right" vertical="center"/>
    </xf>
    <xf numFmtId="3" fontId="3" fillId="4" borderId="66" xfId="1" applyNumberFormat="1" applyFont="1" applyFill="1" applyBorder="1" applyAlignment="1">
      <alignment horizontal="right" vertical="center"/>
    </xf>
    <xf numFmtId="3" fontId="2" fillId="0" borderId="100" xfId="1" applyNumberFormat="1" applyFont="1" applyFill="1" applyBorder="1" applyAlignment="1">
      <alignment horizontal="right" vertical="center"/>
    </xf>
    <xf numFmtId="3" fontId="3" fillId="3" borderId="57" xfId="1" applyNumberFormat="1" applyFont="1" applyFill="1" applyBorder="1" applyAlignment="1">
      <alignment horizontal="right" vertical="center"/>
    </xf>
    <xf numFmtId="3" fontId="2" fillId="0" borderId="65" xfId="0" applyNumberFormat="1" applyFont="1" applyFill="1" applyBorder="1" applyAlignment="1">
      <alignment horizontal="right" vertical="center"/>
    </xf>
    <xf numFmtId="3" fontId="2" fillId="0" borderId="66" xfId="0" applyNumberFormat="1" applyFont="1" applyFill="1" applyBorder="1" applyAlignment="1">
      <alignment horizontal="right" vertical="center"/>
    </xf>
    <xf numFmtId="3" fontId="2" fillId="0" borderId="100" xfId="0" applyNumberFormat="1" applyFont="1" applyFill="1" applyBorder="1" applyAlignment="1">
      <alignment horizontal="right" vertical="center"/>
    </xf>
    <xf numFmtId="3" fontId="8" fillId="0" borderId="66" xfId="1" applyNumberFormat="1" applyFont="1" applyFill="1" applyBorder="1" applyAlignment="1">
      <alignment horizontal="right" vertical="center"/>
    </xf>
    <xf numFmtId="3" fontId="8" fillId="0" borderId="100" xfId="1" applyNumberFormat="1" applyFont="1" applyFill="1" applyBorder="1" applyAlignment="1">
      <alignment horizontal="right" vertical="center"/>
    </xf>
    <xf numFmtId="3" fontId="8" fillId="4" borderId="65" xfId="1" applyNumberFormat="1" applyFont="1" applyFill="1" applyBorder="1" applyAlignment="1">
      <alignment horizontal="right" vertical="center"/>
    </xf>
    <xf numFmtId="3" fontId="8" fillId="4" borderId="66" xfId="1" applyNumberFormat="1" applyFont="1" applyFill="1" applyBorder="1" applyAlignment="1">
      <alignment horizontal="right" vertical="center" wrapText="1"/>
    </xf>
    <xf numFmtId="3" fontId="5" fillId="0" borderId="66" xfId="1" applyNumberFormat="1" applyFont="1" applyFill="1" applyBorder="1" applyAlignment="1">
      <alignment horizontal="right" vertical="center" wrapText="1"/>
    </xf>
    <xf numFmtId="3" fontId="2" fillId="0" borderId="66" xfId="1" applyNumberFormat="1" applyFont="1" applyFill="1" applyBorder="1" applyAlignment="1">
      <alignment horizontal="right" vertical="center" wrapText="1"/>
    </xf>
    <xf numFmtId="3" fontId="8" fillId="4" borderId="66" xfId="1" applyNumberFormat="1" applyFont="1" applyFill="1" applyBorder="1" applyAlignment="1">
      <alignment horizontal="right" vertical="center"/>
    </xf>
    <xf numFmtId="3" fontId="5" fillId="0" borderId="66" xfId="1" applyNumberFormat="1" applyFont="1" applyFill="1" applyBorder="1" applyAlignment="1">
      <alignment horizontal="right" vertical="center"/>
    </xf>
    <xf numFmtId="3" fontId="8" fillId="4" borderId="100" xfId="1" applyNumberFormat="1" applyFont="1" applyFill="1" applyBorder="1" applyAlignment="1">
      <alignment horizontal="right" vertical="center"/>
    </xf>
    <xf numFmtId="3" fontId="2" fillId="0" borderId="135" xfId="1" applyNumberFormat="1" applyFont="1" applyFill="1" applyBorder="1" applyAlignment="1">
      <alignment horizontal="right" vertical="center"/>
    </xf>
    <xf numFmtId="3" fontId="3" fillId="4" borderId="100" xfId="1" applyNumberFormat="1" applyFont="1" applyFill="1" applyBorder="1" applyAlignment="1">
      <alignment horizontal="right" vertical="center"/>
    </xf>
    <xf numFmtId="3" fontId="2" fillId="0" borderId="65" xfId="1" applyNumberFormat="1" applyFont="1" applyFill="1" applyBorder="1" applyAlignment="1">
      <alignment horizontal="right" vertical="center"/>
    </xf>
    <xf numFmtId="3" fontId="3" fillId="4" borderId="66" xfId="1" applyNumberFormat="1" applyFont="1" applyFill="1" applyBorder="1" applyAlignment="1">
      <alignment horizontal="right" vertical="center" wrapText="1"/>
    </xf>
    <xf numFmtId="3" fontId="3" fillId="3" borderId="138" xfId="0" applyNumberFormat="1" applyFont="1" applyFill="1" applyBorder="1" applyAlignment="1">
      <alignment vertical="center"/>
    </xf>
    <xf numFmtId="3" fontId="3" fillId="4" borderId="96" xfId="0" applyNumberFormat="1" applyFont="1" applyFill="1" applyBorder="1" applyAlignment="1">
      <alignment vertical="center"/>
    </xf>
    <xf numFmtId="3" fontId="8" fillId="0" borderId="101" xfId="0" applyNumberFormat="1" applyFont="1" applyFill="1" applyBorder="1" applyAlignment="1">
      <alignment vertical="center"/>
    </xf>
    <xf numFmtId="3" fontId="2" fillId="0" borderId="101" xfId="0" applyNumberFormat="1" applyFont="1" applyFill="1" applyBorder="1" applyAlignment="1">
      <alignment vertical="center"/>
    </xf>
    <xf numFmtId="3" fontId="3" fillId="4" borderId="101" xfId="0" applyNumberFormat="1" applyFont="1" applyFill="1" applyBorder="1" applyAlignment="1">
      <alignment vertical="center"/>
    </xf>
    <xf numFmtId="3" fontId="8" fillId="4" borderId="101" xfId="0" applyNumberFormat="1" applyFont="1" applyFill="1" applyBorder="1" applyAlignment="1">
      <alignment vertical="center"/>
    </xf>
    <xf numFmtId="3" fontId="5" fillId="0" borderId="101" xfId="0" applyNumberFormat="1" applyFont="1" applyFill="1" applyBorder="1" applyAlignment="1">
      <alignment vertical="center"/>
    </xf>
    <xf numFmtId="3" fontId="16" fillId="3" borderId="138" xfId="0" applyNumberFormat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2" fillId="0" borderId="47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/>
    </xf>
    <xf numFmtId="3" fontId="2" fillId="0" borderId="139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7" xfId="0" applyNumberFormat="1" applyFont="1" applyFill="1" applyBorder="1" applyAlignment="1">
      <alignment horizontal="right" vertical="center"/>
    </xf>
    <xf numFmtId="3" fontId="2" fillId="0" borderId="139" xfId="0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7" xfId="1" applyNumberFormat="1" applyFont="1" applyFill="1" applyBorder="1" applyAlignment="1">
      <alignment horizontal="right" vertical="center" wrapText="1"/>
    </xf>
    <xf numFmtId="3" fontId="2" fillId="0" borderId="47" xfId="1" applyNumberFormat="1" applyFont="1" applyFill="1" applyBorder="1" applyAlignment="1">
      <alignment horizontal="right" vertical="center" wrapText="1"/>
    </xf>
    <xf numFmtId="3" fontId="8" fillId="4" borderId="47" xfId="1" applyNumberFormat="1" applyFont="1" applyFill="1" applyBorder="1" applyAlignment="1">
      <alignment horizontal="right" vertical="center"/>
    </xf>
    <xf numFmtId="3" fontId="8" fillId="4" borderId="139" xfId="1" applyNumberFormat="1" applyFont="1" applyFill="1" applyBorder="1" applyAlignment="1">
      <alignment horizontal="right" vertical="center"/>
    </xf>
    <xf numFmtId="3" fontId="3" fillId="4" borderId="139" xfId="1" applyNumberFormat="1" applyFont="1" applyFill="1" applyBorder="1" applyAlignment="1">
      <alignment horizontal="right" vertical="center"/>
    </xf>
    <xf numFmtId="3" fontId="2" fillId="0" borderId="140" xfId="1" applyNumberFormat="1" applyFont="1" applyFill="1" applyBorder="1" applyAlignment="1">
      <alignment horizontal="right" vertical="center"/>
    </xf>
    <xf numFmtId="3" fontId="2" fillId="0" borderId="28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 wrapText="1"/>
    </xf>
    <xf numFmtId="3" fontId="3" fillId="3" borderId="51" xfId="0" applyNumberFormat="1" applyFont="1" applyFill="1" applyBorder="1" applyAlignment="1">
      <alignment horizontal="right" vertical="center"/>
    </xf>
    <xf numFmtId="3" fontId="3" fillId="4" borderId="53" xfId="1" applyNumberFormat="1" applyFont="1" applyFill="1" applyBorder="1" applyAlignment="1">
      <alignment horizontal="right" vertical="center"/>
    </xf>
    <xf numFmtId="3" fontId="2" fillId="0" borderId="55" xfId="1" applyNumberFormat="1" applyFont="1" applyFill="1" applyBorder="1" applyAlignment="1">
      <alignment horizontal="right" vertical="center"/>
    </xf>
    <xf numFmtId="3" fontId="3" fillId="4" borderId="55" xfId="1" applyNumberFormat="1" applyFont="1" applyFill="1" applyBorder="1" applyAlignment="1">
      <alignment horizontal="right" vertical="center"/>
    </xf>
    <xf numFmtId="3" fontId="2" fillId="0" borderId="71" xfId="1" applyNumberFormat="1" applyFont="1" applyFill="1" applyBorder="1" applyAlignment="1">
      <alignment horizontal="right" vertical="center"/>
    </xf>
    <xf numFmtId="3" fontId="3" fillId="3" borderId="51" xfId="1" applyNumberFormat="1" applyFont="1" applyFill="1" applyBorder="1" applyAlignment="1">
      <alignment horizontal="right" vertical="center"/>
    </xf>
    <xf numFmtId="3" fontId="2" fillId="0" borderId="53" xfId="0" applyNumberFormat="1" applyFont="1" applyFill="1" applyBorder="1" applyAlignment="1">
      <alignment horizontal="right" vertical="center"/>
    </xf>
    <xf numFmtId="3" fontId="2" fillId="0" borderId="55" xfId="0" applyNumberFormat="1" applyFont="1" applyFill="1" applyBorder="1" applyAlignment="1">
      <alignment horizontal="right" vertical="center"/>
    </xf>
    <xf numFmtId="3" fontId="2" fillId="0" borderId="71" xfId="0" applyNumberFormat="1" applyFont="1" applyFill="1" applyBorder="1" applyAlignment="1">
      <alignment horizontal="right" vertical="center"/>
    </xf>
    <xf numFmtId="3" fontId="8" fillId="0" borderId="55" xfId="1" applyNumberFormat="1" applyFont="1" applyFill="1" applyBorder="1" applyAlignment="1">
      <alignment horizontal="right" vertical="center"/>
    </xf>
    <xf numFmtId="3" fontId="8" fillId="4" borderId="53" xfId="1" applyNumberFormat="1" applyFont="1" applyFill="1" applyBorder="1" applyAlignment="1">
      <alignment horizontal="right" vertical="center"/>
    </xf>
    <xf numFmtId="3" fontId="8" fillId="4" borderId="55" xfId="1" applyNumberFormat="1" applyFont="1" applyFill="1" applyBorder="1" applyAlignment="1">
      <alignment horizontal="right" vertical="center" wrapText="1"/>
    </xf>
    <xf numFmtId="3" fontId="2" fillId="0" borderId="55" xfId="1" applyNumberFormat="1" applyFont="1" applyFill="1" applyBorder="1" applyAlignment="1">
      <alignment horizontal="right" vertical="center" wrapText="1"/>
    </xf>
    <xf numFmtId="3" fontId="8" fillId="4" borderId="55" xfId="1" applyNumberFormat="1" applyFont="1" applyFill="1" applyBorder="1" applyAlignment="1">
      <alignment horizontal="right" vertical="center"/>
    </xf>
    <xf numFmtId="3" fontId="8" fillId="4" borderId="71" xfId="1" applyNumberFormat="1" applyFont="1" applyFill="1" applyBorder="1" applyAlignment="1">
      <alignment horizontal="right" vertical="center"/>
    </xf>
    <xf numFmtId="3" fontId="3" fillId="4" borderId="71" xfId="1" applyNumberFormat="1" applyFont="1" applyFill="1" applyBorder="1" applyAlignment="1">
      <alignment horizontal="right" vertical="center"/>
    </xf>
    <xf numFmtId="3" fontId="2" fillId="0" borderId="111" xfId="1" applyNumberFormat="1" applyFont="1" applyFill="1" applyBorder="1" applyAlignment="1">
      <alignment horizontal="right" vertical="center"/>
    </xf>
    <xf numFmtId="3" fontId="2" fillId="0" borderId="53" xfId="1" applyNumberFormat="1" applyFont="1" applyFill="1" applyBorder="1" applyAlignment="1">
      <alignment horizontal="right" vertical="center"/>
    </xf>
    <xf numFmtId="3" fontId="3" fillId="4" borderId="55" xfId="1" applyNumberFormat="1" applyFont="1" applyFill="1" applyBorder="1" applyAlignment="1">
      <alignment horizontal="right" vertical="center" wrapText="1"/>
    </xf>
    <xf numFmtId="0" fontId="3" fillId="0" borderId="73" xfId="0" applyFont="1" applyFill="1" applyBorder="1" applyAlignment="1">
      <alignment horizontal="center" vertical="center" wrapText="1"/>
    </xf>
    <xf numFmtId="3" fontId="2" fillId="0" borderId="103" xfId="1" applyNumberFormat="1" applyFont="1" applyFill="1" applyBorder="1" applyAlignment="1">
      <alignment horizontal="right" vertical="center"/>
    </xf>
    <xf numFmtId="3" fontId="2" fillId="0" borderId="70" xfId="1" applyNumberFormat="1" applyFont="1" applyFill="1" applyBorder="1" applyAlignment="1">
      <alignment horizontal="right" vertical="center"/>
    </xf>
    <xf numFmtId="3" fontId="8" fillId="0" borderId="33" xfId="0" applyNumberFormat="1" applyFont="1" applyFill="1" applyBorder="1" applyAlignment="1">
      <alignment horizontal="right" vertical="center"/>
    </xf>
    <xf numFmtId="3" fontId="8" fillId="0" borderId="65" xfId="0" applyNumberFormat="1" applyFont="1" applyFill="1" applyBorder="1" applyAlignment="1">
      <alignment horizontal="right" vertical="center"/>
    </xf>
    <xf numFmtId="0" fontId="3" fillId="0" borderId="40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3" fillId="0" borderId="73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125" xfId="0" applyFont="1" applyFill="1" applyBorder="1" applyAlignment="1">
      <alignment horizontal="center" vertical="center" wrapText="1"/>
    </xf>
    <xf numFmtId="0" fontId="3" fillId="0" borderId="123" xfId="0" applyFont="1" applyFill="1" applyBorder="1" applyAlignment="1">
      <alignment horizontal="center" vertical="center" wrapText="1"/>
    </xf>
    <xf numFmtId="3" fontId="3" fillId="3" borderId="121" xfId="0" applyNumberFormat="1" applyFont="1" applyFill="1" applyBorder="1" applyAlignment="1">
      <alignment vertical="center"/>
    </xf>
    <xf numFmtId="3" fontId="3" fillId="4" borderId="127" xfId="0" applyNumberFormat="1" applyFont="1" applyFill="1" applyBorder="1" applyAlignment="1">
      <alignment vertical="center"/>
    </xf>
    <xf numFmtId="3" fontId="8" fillId="0" borderId="125" xfId="0" applyNumberFormat="1" applyFont="1" applyFill="1" applyBorder="1" applyAlignment="1">
      <alignment vertical="center"/>
    </xf>
    <xf numFmtId="3" fontId="2" fillId="0" borderId="125" xfId="0" applyNumberFormat="1" applyFont="1" applyFill="1" applyBorder="1" applyAlignment="1">
      <alignment vertical="center"/>
    </xf>
    <xf numFmtId="3" fontId="3" fillId="4" borderId="125" xfId="0" applyNumberFormat="1" applyFont="1" applyFill="1" applyBorder="1" applyAlignment="1">
      <alignment vertical="center"/>
    </xf>
    <xf numFmtId="3" fontId="8" fillId="4" borderId="125" xfId="0" applyNumberFormat="1" applyFont="1" applyFill="1" applyBorder="1" applyAlignment="1">
      <alignment vertical="center"/>
    </xf>
    <xf numFmtId="3" fontId="5" fillId="0" borderId="125" xfId="0" applyNumberFormat="1" applyFont="1" applyFill="1" applyBorder="1" applyAlignment="1">
      <alignment vertical="center"/>
    </xf>
    <xf numFmtId="3" fontId="16" fillId="3" borderId="121" xfId="0" applyNumberFormat="1" applyFont="1" applyFill="1" applyBorder="1" applyAlignment="1">
      <alignment vertical="center"/>
    </xf>
    <xf numFmtId="0" fontId="3" fillId="0" borderId="80" xfId="0" applyFont="1" applyFill="1" applyBorder="1" applyAlignment="1">
      <alignment horizontal="center" vertical="center" wrapText="1"/>
    </xf>
    <xf numFmtId="3" fontId="8" fillId="4" borderId="118" xfId="0" applyNumberFormat="1" applyFont="1" applyFill="1" applyBorder="1" applyAlignment="1">
      <alignment vertical="center"/>
    </xf>
    <xf numFmtId="3" fontId="2" fillId="0" borderId="141" xfId="0" applyNumberFormat="1" applyFont="1" applyFill="1" applyBorder="1" applyAlignment="1">
      <alignment vertical="center"/>
    </xf>
    <xf numFmtId="0" fontId="3" fillId="0" borderId="30" xfId="0" applyFont="1" applyFill="1" applyBorder="1" applyAlignment="1">
      <alignment vertical="center" wrapText="1"/>
    </xf>
    <xf numFmtId="3" fontId="3" fillId="4" borderId="118" xfId="0" applyNumberFormat="1" applyFont="1" applyFill="1" applyBorder="1" applyAlignment="1">
      <alignment vertical="center"/>
    </xf>
    <xf numFmtId="3" fontId="2" fillId="0" borderId="142" xfId="0" applyNumberFormat="1" applyFont="1" applyFill="1" applyBorder="1" applyAlignment="1">
      <alignment vertical="center"/>
    </xf>
    <xf numFmtId="3" fontId="8" fillId="0" borderId="118" xfId="0" applyNumberFormat="1" applyFont="1" applyFill="1" applyBorder="1" applyAlignment="1">
      <alignment vertical="center"/>
    </xf>
    <xf numFmtId="3" fontId="8" fillId="4" borderId="127" xfId="0" applyNumberFormat="1" applyFont="1" applyFill="1" applyBorder="1" applyAlignment="1">
      <alignment vertical="center"/>
    </xf>
    <xf numFmtId="3" fontId="2" fillId="0" borderId="143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9" fillId="0" borderId="50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7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3" fillId="3" borderId="35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2" fillId="0" borderId="47" xfId="0" applyNumberFormat="1" applyFont="1" applyFill="1" applyBorder="1" applyAlignment="1">
      <alignment vertical="center"/>
    </xf>
    <xf numFmtId="3" fontId="3" fillId="4" borderId="47" xfId="0" applyNumberFormat="1" applyFont="1" applyFill="1" applyBorder="1" applyAlignment="1">
      <alignment vertical="center"/>
    </xf>
    <xf numFmtId="3" fontId="8" fillId="0" borderId="47" xfId="0" applyNumberFormat="1" applyFont="1" applyFill="1" applyBorder="1" applyAlignment="1">
      <alignment vertical="center"/>
    </xf>
    <xf numFmtId="3" fontId="5" fillId="0" borderId="47" xfId="0" applyNumberFormat="1" applyFont="1" applyFill="1" applyBorder="1" applyAlignment="1">
      <alignment vertical="center"/>
    </xf>
    <xf numFmtId="3" fontId="8" fillId="4" borderId="65" xfId="0" applyNumberFormat="1" applyFont="1" applyFill="1" applyBorder="1" applyAlignment="1">
      <alignment vertical="center"/>
    </xf>
    <xf numFmtId="3" fontId="8" fillId="4" borderId="28" xfId="0" applyNumberFormat="1" applyFont="1" applyFill="1" applyBorder="1" applyAlignment="1">
      <alignment vertical="center"/>
    </xf>
    <xf numFmtId="3" fontId="8" fillId="4" borderId="47" xfId="0" applyNumberFormat="1" applyFont="1" applyFill="1" applyBorder="1" applyAlignment="1">
      <alignment vertical="center"/>
    </xf>
    <xf numFmtId="3" fontId="2" fillId="0" borderId="100" xfId="0" applyNumberFormat="1" applyFont="1" applyFill="1" applyBorder="1" applyAlignment="1">
      <alignment vertical="center"/>
    </xf>
    <xf numFmtId="3" fontId="2" fillId="0" borderId="139" xfId="0" applyNumberFormat="1" applyFont="1" applyFill="1" applyBorder="1" applyAlignment="1">
      <alignment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16" fillId="3" borderId="34" xfId="0" applyNumberFormat="1" applyFont="1" applyFill="1" applyBorder="1" applyAlignment="1">
      <alignment vertical="center"/>
    </xf>
    <xf numFmtId="3" fontId="8" fillId="4" borderId="96" xfId="0" applyNumberFormat="1" applyFont="1" applyFill="1" applyBorder="1" applyAlignment="1">
      <alignment vertical="center"/>
    </xf>
    <xf numFmtId="3" fontId="2" fillId="0" borderId="144" xfId="0" applyNumberFormat="1" applyFont="1" applyFill="1" applyBorder="1" applyAlignment="1">
      <alignment vertical="center"/>
    </xf>
    <xf numFmtId="0" fontId="9" fillId="0" borderId="36" xfId="0" applyFont="1" applyFill="1" applyBorder="1" applyAlignment="1">
      <alignment horizontal="center" vertical="center" wrapText="1"/>
    </xf>
    <xf numFmtId="3" fontId="3" fillId="0" borderId="126" xfId="0" applyNumberFormat="1" applyFont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3" fillId="0" borderId="122" xfId="0" applyFont="1" applyBorder="1" applyAlignment="1">
      <alignment horizontal="center" vertical="center" wrapText="1"/>
    </xf>
    <xf numFmtId="0" fontId="3" fillId="0" borderId="123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75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129" xfId="0" applyFont="1" applyBorder="1" applyAlignment="1">
      <alignment horizontal="center" vertical="center" wrapText="1"/>
    </xf>
    <xf numFmtId="0" fontId="3" fillId="0" borderId="73" xfId="0" applyFont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7" fillId="0" borderId="101" xfId="1" applyFont="1" applyFill="1" applyBorder="1" applyAlignment="1">
      <alignment horizontal="left" vertical="center"/>
    </xf>
    <xf numFmtId="0" fontId="3" fillId="3" borderId="15" xfId="1" applyFont="1" applyFill="1" applyBorder="1" applyAlignment="1">
      <alignment vertical="center"/>
    </xf>
    <xf numFmtId="0" fontId="3" fillId="3" borderId="13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90" xfId="0" applyFont="1" applyFill="1" applyBorder="1" applyAlignment="1">
      <alignment horizontal="center" vertical="center" wrapText="1"/>
    </xf>
    <xf numFmtId="0" fontId="3" fillId="0" borderId="136" xfId="0" applyFont="1" applyFill="1" applyBorder="1" applyAlignment="1">
      <alignment horizontal="center" vertical="center" wrapText="1"/>
    </xf>
    <xf numFmtId="0" fontId="3" fillId="0" borderId="13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8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9" fillId="0" borderId="86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87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88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3" fillId="0" borderId="58" xfId="0" applyFont="1" applyFill="1" applyBorder="1" applyAlignment="1">
      <alignment horizontal="center" vertical="center" wrapText="1"/>
    </xf>
    <xf numFmtId="0" fontId="3" fillId="0" borderId="69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6" fillId="0" borderId="32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0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vertical="center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101" xfId="1" applyFont="1" applyFill="1" applyBorder="1" applyAlignment="1">
      <alignment horizontal="left" vertical="center"/>
    </xf>
    <xf numFmtId="0" fontId="4" fillId="0" borderId="32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6" fillId="0" borderId="8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3" fillId="0" borderId="4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73" xfId="0" applyFont="1" applyFill="1" applyBorder="1" applyAlignment="1">
      <alignment horizontal="center" vertical="center" wrapText="1"/>
    </xf>
    <xf numFmtId="0" fontId="3" fillId="0" borderId="91" xfId="0" applyFont="1" applyFill="1" applyBorder="1" applyAlignment="1">
      <alignment horizontal="center" vertical="center" wrapText="1"/>
    </xf>
    <xf numFmtId="0" fontId="3" fillId="0" borderId="9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6" fillId="0" borderId="8" xfId="1" applyFont="1" applyFill="1" applyBorder="1" applyAlignment="1">
      <alignment vertical="center"/>
    </xf>
    <xf numFmtId="0" fontId="6" fillId="0" borderId="32" xfId="1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107" xfId="1" applyFont="1" applyFill="1" applyBorder="1" applyAlignment="1">
      <alignment horizontal="left" vertical="center"/>
    </xf>
    <xf numFmtId="0" fontId="6" fillId="0" borderId="108" xfId="1" applyFont="1" applyFill="1" applyBorder="1" applyAlignment="1">
      <alignment horizontal="left"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 wrapText="1"/>
    </xf>
    <xf numFmtId="0" fontId="3" fillId="0" borderId="71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9" fillId="0" borderId="71" xfId="0" applyFont="1" applyFill="1" applyBorder="1" applyAlignment="1">
      <alignment horizontal="center" vertical="center" wrapText="1"/>
    </xf>
    <xf numFmtId="0" fontId="9" fillId="0" borderId="72" xfId="0" applyFont="1" applyFill="1" applyBorder="1" applyAlignment="1">
      <alignment horizontal="center" vertical="center" wrapText="1"/>
    </xf>
    <xf numFmtId="0" fontId="6" fillId="0" borderId="106" xfId="1" applyFont="1" applyFill="1" applyBorder="1" applyAlignment="1">
      <alignment horizontal="left" vertical="center"/>
    </xf>
    <xf numFmtId="0" fontId="6" fillId="0" borderId="36" xfId="1" applyFont="1" applyFill="1" applyBorder="1" applyAlignment="1">
      <alignment horizontal="left" vertical="center"/>
    </xf>
    <xf numFmtId="0" fontId="6" fillId="0" borderId="105" xfId="1" applyFont="1" applyFill="1" applyBorder="1" applyAlignment="1">
      <alignment horizontal="left" vertical="center"/>
    </xf>
    <xf numFmtId="0" fontId="7" fillId="0" borderId="24" xfId="0" applyFont="1" applyFill="1" applyBorder="1" applyAlignment="1">
      <alignment vertical="center"/>
    </xf>
    <xf numFmtId="0" fontId="7" fillId="0" borderId="29" xfId="0" applyFont="1" applyFill="1" applyBorder="1" applyAlignment="1">
      <alignment vertical="center"/>
    </xf>
    <xf numFmtId="0" fontId="4" fillId="0" borderId="40" xfId="1" applyFont="1" applyFill="1" applyBorder="1" applyAlignment="1">
      <alignment horizontal="left" vertical="center"/>
    </xf>
    <xf numFmtId="0" fontId="7" fillId="0" borderId="101" xfId="1" applyFont="1" applyFill="1" applyBorder="1" applyAlignment="1">
      <alignment vertical="center"/>
    </xf>
    <xf numFmtId="0" fontId="4" fillId="0" borderId="101" xfId="1" applyFont="1" applyFill="1" applyBorder="1" applyAlignment="1">
      <alignment horizontal="left" vertical="center"/>
    </xf>
    <xf numFmtId="0" fontId="3" fillId="0" borderId="61" xfId="0" applyFont="1" applyFill="1" applyBorder="1" applyAlignment="1">
      <alignment horizontal="center" vertical="center" wrapText="1"/>
    </xf>
    <xf numFmtId="0" fontId="3" fillId="0" borderId="96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0" fillId="0" borderId="90" xfId="0" applyBorder="1"/>
    <xf numFmtId="0" fontId="0" fillId="0" borderId="61" xfId="0" applyBorder="1"/>
    <xf numFmtId="0" fontId="0" fillId="0" borderId="96" xfId="0" applyBorder="1"/>
    <xf numFmtId="0" fontId="9" fillId="4" borderId="101" xfId="1" applyFont="1" applyFill="1" applyBorder="1" applyAlignment="1">
      <alignment horizontal="left" vertical="center"/>
    </xf>
  </cellXfs>
  <cellStyles count="2">
    <cellStyle name="Default" xfId="1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tabSelected="1" view="pageLayout" workbookViewId="0">
      <selection activeCell="D3" sqref="D3:D4"/>
    </sheetView>
  </sheetViews>
  <sheetFormatPr defaultRowHeight="15" x14ac:dyDescent="0.25"/>
  <cols>
    <col min="1" max="1" width="4" customWidth="1"/>
    <col min="2" max="2" width="11.7109375" customWidth="1"/>
    <col min="3" max="4" width="13.42578125" customWidth="1"/>
    <col min="5" max="5" width="15.42578125" customWidth="1"/>
    <col min="6" max="6" width="15.140625" customWidth="1"/>
    <col min="7" max="7" width="14.85546875" customWidth="1"/>
    <col min="8" max="8" width="13.140625" customWidth="1"/>
  </cols>
  <sheetData>
    <row r="1" spans="1:8" ht="15.75" x14ac:dyDescent="0.25">
      <c r="A1" s="591" t="s">
        <v>1298</v>
      </c>
      <c r="B1" s="591"/>
      <c r="C1" s="591"/>
      <c r="D1" s="591"/>
      <c r="E1" s="591"/>
      <c r="F1" s="591"/>
      <c r="G1" s="591"/>
      <c r="H1" s="591"/>
    </row>
    <row r="2" spans="1:8" ht="16.5" thickBot="1" x14ac:dyDescent="0.3">
      <c r="A2" s="154"/>
      <c r="B2" s="155"/>
      <c r="C2" s="155"/>
      <c r="D2" s="155"/>
      <c r="E2" s="154"/>
      <c r="F2" s="154"/>
      <c r="G2" s="154"/>
      <c r="H2" s="156" t="s">
        <v>1121</v>
      </c>
    </row>
    <row r="3" spans="1:8" ht="15" customHeight="1" x14ac:dyDescent="0.25">
      <c r="A3" s="596" t="s">
        <v>0</v>
      </c>
      <c r="B3" s="597"/>
      <c r="C3" s="594" t="s">
        <v>1282</v>
      </c>
      <c r="D3" s="594" t="s">
        <v>1299</v>
      </c>
      <c r="E3" s="600" t="s">
        <v>1169</v>
      </c>
      <c r="F3" s="600"/>
      <c r="G3" s="601"/>
      <c r="H3" s="602" t="s">
        <v>1170</v>
      </c>
    </row>
    <row r="4" spans="1:8" ht="57.75" thickBot="1" x14ac:dyDescent="0.3">
      <c r="A4" s="598"/>
      <c r="B4" s="599"/>
      <c r="C4" s="595"/>
      <c r="D4" s="595"/>
      <c r="E4" s="241" t="s">
        <v>1166</v>
      </c>
      <c r="F4" s="235" t="s">
        <v>1167</v>
      </c>
      <c r="G4" s="236" t="s">
        <v>1168</v>
      </c>
      <c r="H4" s="603"/>
    </row>
    <row r="5" spans="1:8" ht="25.5" x14ac:dyDescent="0.25">
      <c r="A5" s="604" t="s">
        <v>1154</v>
      </c>
      <c r="B5" s="237" t="s">
        <v>123</v>
      </c>
      <c r="C5" s="395">
        <f>'Szár össz'!C9+'Hivatal össz'!C9+'Óvoda össz'!C9</f>
        <v>197279546</v>
      </c>
      <c r="D5" s="395">
        <f>'Szár össz'!D9+'Hivatal össz'!D9+'Óvoda össz'!D9</f>
        <v>223831121</v>
      </c>
      <c r="E5" s="242">
        <f>'Szár össz'!E9</f>
        <v>227859564</v>
      </c>
      <c r="F5" s="157">
        <f>'Hivatal össz'!E9</f>
        <v>856062</v>
      </c>
      <c r="G5" s="158">
        <f>'Óvoda össz'!E9</f>
        <v>342030</v>
      </c>
      <c r="H5" s="159">
        <f t="shared" ref="H5:H13" si="0">SUM(E5:G5)</f>
        <v>229057656</v>
      </c>
    </row>
    <row r="6" spans="1:8" ht="25.5" x14ac:dyDescent="0.25">
      <c r="A6" s="605"/>
      <c r="B6" s="238" t="s">
        <v>153</v>
      </c>
      <c r="C6" s="396">
        <f>'Szár össz'!C13+'Hivatal össz'!C13+'Óvoda össz'!C13</f>
        <v>0</v>
      </c>
      <c r="D6" s="396">
        <f>'Szár össz'!D13+'Hivatal össz'!D13+'Óvoda össz'!D13</f>
        <v>5690000</v>
      </c>
      <c r="E6" s="243">
        <f>'Szár össz'!E13</f>
        <v>9372533</v>
      </c>
      <c r="F6" s="160">
        <f>'Hivatal össz'!E13</f>
        <v>0</v>
      </c>
      <c r="G6" s="161">
        <f>'Óvoda össz'!E13</f>
        <v>0</v>
      </c>
      <c r="H6" s="162">
        <f t="shared" si="0"/>
        <v>9372533</v>
      </c>
    </row>
    <row r="7" spans="1:8" ht="25.5" x14ac:dyDescent="0.25">
      <c r="A7" s="605"/>
      <c r="B7" s="238" t="s">
        <v>855</v>
      </c>
      <c r="C7" s="396">
        <f>'Szár össz'!C16+'Hivatal össz'!C16+'Óvoda össz'!C16</f>
        <v>20279000</v>
      </c>
      <c r="D7" s="396">
        <f>'Szár össz'!D16+'Hivatal össz'!D16+'Óvoda össz'!D16</f>
        <v>13494000</v>
      </c>
      <c r="E7" s="243">
        <f>'Szár össz'!E16</f>
        <v>13409000</v>
      </c>
      <c r="F7" s="160">
        <f>'Hivatal össz'!E16</f>
        <v>4000</v>
      </c>
      <c r="G7" s="161">
        <f>'Óvoda össz'!E16</f>
        <v>81000</v>
      </c>
      <c r="H7" s="162">
        <f t="shared" si="0"/>
        <v>13494000</v>
      </c>
    </row>
    <row r="8" spans="1:8" ht="25.5" x14ac:dyDescent="0.25">
      <c r="A8" s="605"/>
      <c r="B8" s="238" t="s">
        <v>226</v>
      </c>
      <c r="C8" s="396">
        <f>'Szár össz'!C20+'Hivatal össz'!C20+'Óvoda össz'!C20</f>
        <v>94590000.000000015</v>
      </c>
      <c r="D8" s="396">
        <f>'Szár össz'!D20+'Hivatal össz'!D20+'Óvoda össz'!D20</f>
        <v>94199301.000000015</v>
      </c>
      <c r="E8" s="243">
        <f>'Szár össz'!E20</f>
        <v>0</v>
      </c>
      <c r="F8" s="160">
        <f>'Hivatal össz'!E20</f>
        <v>35491377</v>
      </c>
      <c r="G8" s="161">
        <f>'Óvoda össz'!E20</f>
        <v>58583692</v>
      </c>
      <c r="H8" s="162">
        <f t="shared" si="0"/>
        <v>94075069</v>
      </c>
    </row>
    <row r="9" spans="1:8" ht="16.5" thickBot="1" x14ac:dyDescent="0.3">
      <c r="A9" s="606"/>
      <c r="B9" s="239" t="s">
        <v>856</v>
      </c>
      <c r="C9" s="397">
        <f>SUM(C5:C8)</f>
        <v>312148546</v>
      </c>
      <c r="D9" s="397">
        <f>SUM(D5:D8)</f>
        <v>337214422</v>
      </c>
      <c r="E9" s="244">
        <f>SUM(E5:E8)</f>
        <v>250641097</v>
      </c>
      <c r="F9" s="164">
        <f t="shared" ref="F9:G9" si="1">SUM(F5:F8)</f>
        <v>36351439</v>
      </c>
      <c r="G9" s="165">
        <f t="shared" si="1"/>
        <v>59006722</v>
      </c>
      <c r="H9" s="166">
        <f t="shared" si="0"/>
        <v>345999258</v>
      </c>
    </row>
    <row r="10" spans="1:8" ht="25.5" x14ac:dyDescent="0.25">
      <c r="A10" s="605" t="s">
        <v>1155</v>
      </c>
      <c r="B10" s="240" t="s">
        <v>857</v>
      </c>
      <c r="C10" s="398">
        <f>'Szár össz'!H9+'Hivatal össz'!H9+'Óvoda össz'!H9</f>
        <v>208145027</v>
      </c>
      <c r="D10" s="398">
        <f>'Szár össz'!I9+'Hivatal össz'!I9+'Óvoda össz'!I9</f>
        <v>230438617.24714288</v>
      </c>
      <c r="E10" s="245">
        <f>'Szár össz'!J9</f>
        <v>131425537.81999999</v>
      </c>
      <c r="F10" s="168">
        <f>'Hivatal össz'!J9</f>
        <v>36351439</v>
      </c>
      <c r="G10" s="169">
        <f>'Óvoda össz'!J9</f>
        <v>58841755.857142858</v>
      </c>
      <c r="H10" s="170">
        <f t="shared" si="0"/>
        <v>226618732.67714286</v>
      </c>
    </row>
    <row r="11" spans="1:8" ht="25.5" x14ac:dyDescent="0.25">
      <c r="A11" s="605"/>
      <c r="B11" s="238" t="s">
        <v>858</v>
      </c>
      <c r="C11" s="396">
        <f>'Szár össz'!H13+'Hivatal össz'!H13+'Óvoda össz'!H13</f>
        <v>6388000</v>
      </c>
      <c r="D11" s="396">
        <f>'Szár össz'!I13+'Hivatal össz'!I13+'Óvoda össz'!I13</f>
        <v>8011561</v>
      </c>
      <c r="E11" s="243">
        <f>'Szár össz'!J13</f>
        <v>20575547.18</v>
      </c>
      <c r="F11" s="160">
        <f>'Hivatal össz'!J13</f>
        <v>0</v>
      </c>
      <c r="G11" s="161">
        <f>'Óvoda össz'!J13</f>
        <v>164966</v>
      </c>
      <c r="H11" s="162">
        <f t="shared" si="0"/>
        <v>20740513.18</v>
      </c>
    </row>
    <row r="12" spans="1:8" ht="25.5" x14ac:dyDescent="0.25">
      <c r="A12" s="605"/>
      <c r="B12" s="238" t="s">
        <v>553</v>
      </c>
      <c r="C12" s="396">
        <f>'Szár össz'!H20+'Hivatal össz'!H20+'Óvoda össz'!H20</f>
        <v>97615519</v>
      </c>
      <c r="D12" s="396">
        <f>'Szár össz'!I20+'Hivatal össz'!I20+'Óvoda össz'!I20</f>
        <v>98764244</v>
      </c>
      <c r="E12" s="243">
        <f>'Szár össz'!J20</f>
        <v>98640012</v>
      </c>
      <c r="F12" s="160">
        <f>'Hivatal össz'!J20</f>
        <v>0</v>
      </c>
      <c r="G12" s="161">
        <f>'Óvoda össz'!J20</f>
        <v>0</v>
      </c>
      <c r="H12" s="162">
        <f t="shared" si="0"/>
        <v>98640012</v>
      </c>
    </row>
    <row r="13" spans="1:8" ht="16.5" thickBot="1" x14ac:dyDescent="0.3">
      <c r="A13" s="606"/>
      <c r="B13" s="239" t="s">
        <v>856</v>
      </c>
      <c r="C13" s="397">
        <f>SUM(C10:C12)</f>
        <v>312148546</v>
      </c>
      <c r="D13" s="397">
        <f>SUM(D10:D12)</f>
        <v>337214422.24714291</v>
      </c>
      <c r="E13" s="244">
        <f>SUM(E10:E12)</f>
        <v>250641097</v>
      </c>
      <c r="F13" s="164">
        <f t="shared" ref="F13:G13" si="2">SUM(F10:F12)</f>
        <v>36351439</v>
      </c>
      <c r="G13" s="165">
        <f t="shared" si="2"/>
        <v>59006721.857142858</v>
      </c>
      <c r="H13" s="166">
        <f t="shared" si="0"/>
        <v>345999257.85714287</v>
      </c>
    </row>
    <row r="14" spans="1:8" ht="16.5" thickBot="1" x14ac:dyDescent="0.3">
      <c r="A14" s="592" t="s">
        <v>1156</v>
      </c>
      <c r="B14" s="593"/>
      <c r="C14" s="399">
        <f>C9-C13</f>
        <v>0</v>
      </c>
      <c r="D14" s="399">
        <f>D9-D13</f>
        <v>-0.24714291095733643</v>
      </c>
      <c r="E14" s="246">
        <f>E9-E13</f>
        <v>0</v>
      </c>
      <c r="F14" s="172">
        <f t="shared" ref="F14:H14" si="3">F9-F13</f>
        <v>0</v>
      </c>
      <c r="G14" s="173">
        <f t="shared" si="3"/>
        <v>0.1428571417927742</v>
      </c>
      <c r="H14" s="174">
        <f t="shared" si="3"/>
        <v>0.1428571343421936</v>
      </c>
    </row>
  </sheetData>
  <mergeCells count="9">
    <mergeCell ref="A1:H1"/>
    <mergeCell ref="A14:B14"/>
    <mergeCell ref="D3:D4"/>
    <mergeCell ref="A3:B4"/>
    <mergeCell ref="E3:G3"/>
    <mergeCell ref="H3:H4"/>
    <mergeCell ref="A5:A9"/>
    <mergeCell ref="A10:A13"/>
    <mergeCell ref="C3:C4"/>
  </mergeCells>
  <pageMargins left="0.7" right="0.7" top="0.75" bottom="0.75" header="0.3" footer="0.3"/>
  <pageSetup paperSize="9" scale="86" orientation="portrait" horizontalDpi="4294967293" r:id="rId1"/>
  <headerFooter>
    <oddHeader>&amp;L&amp;"Times New Roman,Félkövér"&amp;10&amp;U&amp;K000000 1. melléklet az Önkormányzat 2016. évi költségvetéséről szóló 3/2016. (II.22.) önkormányzati rendeletnek a módosításáról szóló 17/2016. (XII. 19.)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710"/>
  <sheetViews>
    <sheetView view="pageLayout" workbookViewId="0">
      <selection activeCell="I1" sqref="I1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0.85546875" style="12" customWidth="1"/>
    <col min="8" max="8" width="11.85546875" style="12" customWidth="1"/>
    <col min="9" max="9" width="10" style="12" customWidth="1"/>
    <col min="10" max="10" width="11.28515625" style="53" bestFit="1" customWidth="1"/>
    <col min="11" max="11" width="8.42578125" style="12" customWidth="1"/>
    <col min="12" max="12" width="8.42578125" style="12" bestFit="1" customWidth="1"/>
    <col min="13" max="13" width="5.5703125" style="12" bestFit="1" customWidth="1"/>
    <col min="14" max="14" width="7.85546875" style="12" bestFit="1" customWidth="1"/>
    <col min="15" max="15" width="5.5703125" style="12" bestFit="1" customWidth="1"/>
    <col min="16" max="16" width="7.85546875" style="12" bestFit="1" customWidth="1"/>
    <col min="17" max="19" width="5.5703125" style="12" bestFit="1" customWidth="1"/>
    <col min="20" max="20" width="13.42578125" style="12" customWidth="1"/>
    <col min="21" max="21" width="6.7109375" style="12" bestFit="1" customWidth="1"/>
    <col min="22" max="22" width="10.140625" style="12" bestFit="1" customWidth="1"/>
    <col min="23" max="23" width="6.7109375" style="12" bestFit="1" customWidth="1"/>
    <col min="24" max="16384" width="9.140625" style="18"/>
  </cols>
  <sheetData>
    <row r="1" spans="1:23" ht="15.75" thickBot="1" x14ac:dyDescent="0.3">
      <c r="W1" s="11" t="s">
        <v>1121</v>
      </c>
    </row>
    <row r="2" spans="1:23" ht="15" customHeight="1" x14ac:dyDescent="0.25">
      <c r="B2" s="660" t="s">
        <v>0</v>
      </c>
      <c r="C2" s="661"/>
      <c r="D2" s="661"/>
      <c r="E2" s="661"/>
      <c r="F2" s="690" t="s">
        <v>1282</v>
      </c>
      <c r="G2" s="666" t="s">
        <v>1299</v>
      </c>
      <c r="H2" s="673" t="s">
        <v>1114</v>
      </c>
      <c r="I2" s="673"/>
      <c r="J2" s="674"/>
      <c r="K2" s="672" t="s">
        <v>1118</v>
      </c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5"/>
    </row>
    <row r="3" spans="1:23" ht="22.5" customHeight="1" x14ac:dyDescent="0.25">
      <c r="B3" s="662"/>
      <c r="C3" s="663"/>
      <c r="D3" s="663"/>
      <c r="E3" s="663"/>
      <c r="F3" s="691"/>
      <c r="G3" s="667"/>
      <c r="H3" s="740" t="s">
        <v>1160</v>
      </c>
      <c r="I3" s="742" t="s">
        <v>1161</v>
      </c>
      <c r="J3" s="744" t="s">
        <v>856</v>
      </c>
      <c r="K3" s="651" t="s">
        <v>1119</v>
      </c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739"/>
      <c r="W3" s="531" t="s">
        <v>1120</v>
      </c>
    </row>
    <row r="4" spans="1:23" ht="29.25" thickBot="1" x14ac:dyDescent="0.3">
      <c r="B4" s="664"/>
      <c r="C4" s="665"/>
      <c r="D4" s="665"/>
      <c r="E4" s="665"/>
      <c r="F4" s="692"/>
      <c r="G4" s="668"/>
      <c r="H4" s="741"/>
      <c r="I4" s="743"/>
      <c r="J4" s="745"/>
      <c r="K4" s="143" t="s">
        <v>878</v>
      </c>
      <c r="L4" s="71" t="s">
        <v>879</v>
      </c>
      <c r="M4" s="71" t="s">
        <v>880</v>
      </c>
      <c r="N4" s="71" t="s">
        <v>881</v>
      </c>
      <c r="O4" s="71" t="s">
        <v>882</v>
      </c>
      <c r="P4" s="361" t="s">
        <v>883</v>
      </c>
      <c r="Q4" s="326" t="s">
        <v>884</v>
      </c>
      <c r="R4" s="70" t="s">
        <v>885</v>
      </c>
      <c r="S4" s="71" t="s">
        <v>886</v>
      </c>
      <c r="T4" s="362" t="s">
        <v>1300</v>
      </c>
      <c r="U4" s="434" t="s">
        <v>887</v>
      </c>
      <c r="V4" s="72" t="s">
        <v>888</v>
      </c>
      <c r="W4" s="375" t="s">
        <v>889</v>
      </c>
    </row>
    <row r="5" spans="1:23" ht="15.75" thickBot="1" x14ac:dyDescent="0.3">
      <c r="B5" s="91" t="s">
        <v>259</v>
      </c>
      <c r="C5" s="746" t="s">
        <v>260</v>
      </c>
      <c r="D5" s="747"/>
      <c r="E5" s="747"/>
      <c r="F5" s="180">
        <f>F6+F20</f>
        <v>0</v>
      </c>
      <c r="G5" s="457">
        <f>G6+G20</f>
        <v>0</v>
      </c>
      <c r="H5" s="435">
        <f t="shared" ref="H5:I5" si="0">H6+H20</f>
        <v>0</v>
      </c>
      <c r="I5" s="198">
        <f t="shared" si="0"/>
        <v>0</v>
      </c>
      <c r="J5" s="216">
        <f>SUM(H5:I5)</f>
        <v>0</v>
      </c>
      <c r="K5" s="94">
        <f t="shared" ref="K5:W5" si="1">K6+K20</f>
        <v>0</v>
      </c>
      <c r="L5" s="95">
        <f t="shared" si="1"/>
        <v>0</v>
      </c>
      <c r="M5" s="95">
        <f t="shared" si="1"/>
        <v>0</v>
      </c>
      <c r="N5" s="95">
        <f t="shared" si="1"/>
        <v>0</v>
      </c>
      <c r="O5" s="95">
        <f t="shared" si="1"/>
        <v>0</v>
      </c>
      <c r="P5" s="98">
        <f t="shared" ref="P5" si="2">P6+P20</f>
        <v>0</v>
      </c>
      <c r="Q5" s="95">
        <f t="shared" si="1"/>
        <v>0</v>
      </c>
      <c r="R5" s="97">
        <f t="shared" si="1"/>
        <v>0</v>
      </c>
      <c r="S5" s="95">
        <f t="shared" si="1"/>
        <v>0</v>
      </c>
      <c r="T5" s="363">
        <f t="shared" ref="T5" si="3">T6+T20</f>
        <v>0</v>
      </c>
      <c r="U5" s="98">
        <f t="shared" si="1"/>
        <v>0</v>
      </c>
      <c r="V5" s="99">
        <f t="shared" si="1"/>
        <v>0</v>
      </c>
      <c r="W5" s="376">
        <f t="shared" si="1"/>
        <v>0</v>
      </c>
    </row>
    <row r="6" spans="1:23" ht="15.75" hidden="1" thickBot="1" x14ac:dyDescent="0.3">
      <c r="B6" s="136" t="s">
        <v>894</v>
      </c>
      <c r="C6" s="658" t="s">
        <v>261</v>
      </c>
      <c r="D6" s="659"/>
      <c r="E6" s="659"/>
      <c r="F6" s="181">
        <f>F7+F8+F9+F10+F11+F12+F13+F14+F15+F16+F17+F18+F19</f>
        <v>0</v>
      </c>
      <c r="G6" s="458">
        <f>G7+G8+G9+G10+G11+G12+G13+G14+G15+G16+G17+G18+G19</f>
        <v>0</v>
      </c>
      <c r="H6" s="436">
        <f t="shared" ref="H6:I6" si="4">H7+H8+H9+H10+H11+H12+H13+H14+H15+H16+H17+H18+H19</f>
        <v>0</v>
      </c>
      <c r="I6" s="199">
        <f t="shared" si="4"/>
        <v>0</v>
      </c>
      <c r="J6" s="217">
        <f t="shared" ref="J6:J69" si="5">SUM(H6:I6)</f>
        <v>0</v>
      </c>
      <c r="K6" s="130">
        <f t="shared" ref="K6:W6" si="6">K7+K8+K9+K10+K11+K12+K13+K14+K15+K16+K17+K18+K19</f>
        <v>0</v>
      </c>
      <c r="L6" s="131">
        <f t="shared" si="6"/>
        <v>0</v>
      </c>
      <c r="M6" s="131">
        <f t="shared" si="6"/>
        <v>0</v>
      </c>
      <c r="N6" s="131">
        <f t="shared" si="6"/>
        <v>0</v>
      </c>
      <c r="O6" s="131">
        <f t="shared" si="6"/>
        <v>0</v>
      </c>
      <c r="P6" s="134">
        <f t="shared" ref="P6" si="7">P7+P8+P9+P10+P11+P12+P13+P14+P15+P16+P17+P18+P19</f>
        <v>0</v>
      </c>
      <c r="Q6" s="131">
        <f t="shared" si="6"/>
        <v>0</v>
      </c>
      <c r="R6" s="133">
        <f t="shared" si="6"/>
        <v>0</v>
      </c>
      <c r="S6" s="131">
        <f t="shared" si="6"/>
        <v>0</v>
      </c>
      <c r="T6" s="364">
        <f t="shared" ref="T6" si="8">T7+T8+T9+T10+T11+T12+T13+T14+T15+T16+T17+T18+T19</f>
        <v>0</v>
      </c>
      <c r="U6" s="134">
        <f t="shared" si="6"/>
        <v>0</v>
      </c>
      <c r="V6" s="135">
        <f t="shared" si="6"/>
        <v>0</v>
      </c>
      <c r="W6" s="377">
        <f t="shared" si="6"/>
        <v>0</v>
      </c>
    </row>
    <row r="7" spans="1:23" ht="15.75" hidden="1" thickBot="1" x14ac:dyDescent="0.3">
      <c r="A7" s="139" t="s">
        <v>262</v>
      </c>
      <c r="B7" s="59" t="s">
        <v>895</v>
      </c>
      <c r="C7" s="718" t="s">
        <v>263</v>
      </c>
      <c r="D7" s="719"/>
      <c r="E7" s="719"/>
      <c r="F7" s="182"/>
      <c r="G7" s="459"/>
      <c r="H7" s="437"/>
      <c r="I7" s="200"/>
      <c r="J7" s="219">
        <f t="shared" si="5"/>
        <v>0</v>
      </c>
      <c r="K7" s="81"/>
      <c r="L7" s="1"/>
      <c r="M7" s="1"/>
      <c r="N7" s="1"/>
      <c r="O7" s="1"/>
      <c r="P7" s="89"/>
      <c r="Q7" s="1"/>
      <c r="R7" s="43"/>
      <c r="S7" s="1"/>
      <c r="T7" s="366"/>
      <c r="U7" s="89"/>
      <c r="V7" s="46"/>
      <c r="W7" s="378"/>
    </row>
    <row r="8" spans="1:23" ht="15.75" hidden="1" thickBot="1" x14ac:dyDescent="0.3">
      <c r="A8" s="139" t="s">
        <v>264</v>
      </c>
      <c r="B8" s="59" t="s">
        <v>896</v>
      </c>
      <c r="C8" s="718" t="s">
        <v>265</v>
      </c>
      <c r="D8" s="719"/>
      <c r="E8" s="719"/>
      <c r="F8" s="182"/>
      <c r="G8" s="459"/>
      <c r="H8" s="437"/>
      <c r="I8" s="200"/>
      <c r="J8" s="219">
        <f t="shared" si="5"/>
        <v>0</v>
      </c>
      <c r="K8" s="81"/>
      <c r="L8" s="1"/>
      <c r="M8" s="1"/>
      <c r="N8" s="1"/>
      <c r="O8" s="1"/>
      <c r="P8" s="89"/>
      <c r="Q8" s="1"/>
      <c r="R8" s="43"/>
      <c r="S8" s="1"/>
      <c r="T8" s="366"/>
      <c r="U8" s="89"/>
      <c r="V8" s="46"/>
      <c r="W8" s="378"/>
    </row>
    <row r="9" spans="1:23" ht="15.75" hidden="1" thickBot="1" x14ac:dyDescent="0.3">
      <c r="A9" s="139" t="s">
        <v>266</v>
      </c>
      <c r="B9" s="59" t="s">
        <v>897</v>
      </c>
      <c r="C9" s="718" t="s">
        <v>267</v>
      </c>
      <c r="D9" s="719"/>
      <c r="E9" s="719"/>
      <c r="F9" s="182"/>
      <c r="G9" s="459"/>
      <c r="H9" s="437"/>
      <c r="I9" s="200"/>
      <c r="J9" s="219">
        <f t="shared" si="5"/>
        <v>0</v>
      </c>
      <c r="K9" s="81"/>
      <c r="L9" s="1"/>
      <c r="M9" s="1"/>
      <c r="N9" s="1"/>
      <c r="O9" s="1"/>
      <c r="P9" s="89"/>
      <c r="Q9" s="1"/>
      <c r="R9" s="43"/>
      <c r="S9" s="1"/>
      <c r="T9" s="366"/>
      <c r="U9" s="89"/>
      <c r="V9" s="46"/>
      <c r="W9" s="378"/>
    </row>
    <row r="10" spans="1:23" ht="15.75" hidden="1" thickBot="1" x14ac:dyDescent="0.3">
      <c r="A10" s="139" t="s">
        <v>268</v>
      </c>
      <c r="B10" s="59" t="s">
        <v>898</v>
      </c>
      <c r="C10" s="718" t="s">
        <v>622</v>
      </c>
      <c r="D10" s="719"/>
      <c r="E10" s="719"/>
      <c r="F10" s="182"/>
      <c r="G10" s="459"/>
      <c r="H10" s="437"/>
      <c r="I10" s="200"/>
      <c r="J10" s="219">
        <f t="shared" si="5"/>
        <v>0</v>
      </c>
      <c r="K10" s="81"/>
      <c r="L10" s="1"/>
      <c r="M10" s="1"/>
      <c r="N10" s="1"/>
      <c r="O10" s="1"/>
      <c r="P10" s="89"/>
      <c r="Q10" s="1"/>
      <c r="R10" s="43"/>
      <c r="S10" s="1"/>
      <c r="T10" s="366"/>
      <c r="U10" s="89"/>
      <c r="V10" s="46"/>
      <c r="W10" s="378"/>
    </row>
    <row r="11" spans="1:23" ht="15.75" hidden="1" thickBot="1" x14ac:dyDescent="0.3">
      <c r="A11" s="139" t="s">
        <v>269</v>
      </c>
      <c r="B11" s="59" t="s">
        <v>899</v>
      </c>
      <c r="C11" s="718" t="s">
        <v>270</v>
      </c>
      <c r="D11" s="719"/>
      <c r="E11" s="719"/>
      <c r="F11" s="182"/>
      <c r="G11" s="459"/>
      <c r="H11" s="437"/>
      <c r="I11" s="200"/>
      <c r="J11" s="219">
        <f t="shared" si="5"/>
        <v>0</v>
      </c>
      <c r="K11" s="81"/>
      <c r="L11" s="1"/>
      <c r="M11" s="1"/>
      <c r="N11" s="1"/>
      <c r="O11" s="1"/>
      <c r="P11" s="89"/>
      <c r="Q11" s="1"/>
      <c r="R11" s="43"/>
      <c r="S11" s="1"/>
      <c r="T11" s="366"/>
      <c r="U11" s="89"/>
      <c r="V11" s="46"/>
      <c r="W11" s="378"/>
    </row>
    <row r="12" spans="1:23" ht="15.75" hidden="1" thickBot="1" x14ac:dyDescent="0.3">
      <c r="A12" s="139" t="s">
        <v>271</v>
      </c>
      <c r="B12" s="59" t="s">
        <v>900</v>
      </c>
      <c r="C12" s="718" t="s">
        <v>272</v>
      </c>
      <c r="D12" s="719"/>
      <c r="E12" s="719"/>
      <c r="F12" s="182"/>
      <c r="G12" s="459"/>
      <c r="H12" s="437"/>
      <c r="I12" s="200"/>
      <c r="J12" s="219">
        <f t="shared" si="5"/>
        <v>0</v>
      </c>
      <c r="K12" s="81"/>
      <c r="L12" s="1"/>
      <c r="M12" s="1"/>
      <c r="N12" s="1"/>
      <c r="O12" s="1"/>
      <c r="P12" s="89"/>
      <c r="Q12" s="1"/>
      <c r="R12" s="43"/>
      <c r="S12" s="1"/>
      <c r="T12" s="366"/>
      <c r="U12" s="89"/>
      <c r="V12" s="46"/>
      <c r="W12" s="378"/>
    </row>
    <row r="13" spans="1:23" ht="15.75" hidden="1" thickBot="1" x14ac:dyDescent="0.3">
      <c r="A13" s="139" t="s">
        <v>273</v>
      </c>
      <c r="B13" s="59" t="s">
        <v>901</v>
      </c>
      <c r="C13" s="718" t="s">
        <v>274</v>
      </c>
      <c r="D13" s="719"/>
      <c r="E13" s="719"/>
      <c r="F13" s="182"/>
      <c r="G13" s="459"/>
      <c r="H13" s="437"/>
      <c r="I13" s="200"/>
      <c r="J13" s="219">
        <f t="shared" si="5"/>
        <v>0</v>
      </c>
      <c r="K13" s="81"/>
      <c r="L13" s="1"/>
      <c r="M13" s="1"/>
      <c r="N13" s="1"/>
      <c r="O13" s="1"/>
      <c r="P13" s="89"/>
      <c r="Q13" s="1"/>
      <c r="R13" s="43"/>
      <c r="S13" s="1"/>
      <c r="T13" s="366"/>
      <c r="U13" s="89"/>
      <c r="V13" s="46"/>
      <c r="W13" s="378"/>
    </row>
    <row r="14" spans="1:23" ht="15.75" hidden="1" thickBot="1" x14ac:dyDescent="0.3">
      <c r="A14" s="139" t="s">
        <v>275</v>
      </c>
      <c r="B14" s="59" t="s">
        <v>902</v>
      </c>
      <c r="C14" s="718" t="s">
        <v>276</v>
      </c>
      <c r="D14" s="719"/>
      <c r="E14" s="719"/>
      <c r="F14" s="182"/>
      <c r="G14" s="459"/>
      <c r="H14" s="437"/>
      <c r="I14" s="200"/>
      <c r="J14" s="219">
        <f t="shared" si="5"/>
        <v>0</v>
      </c>
      <c r="K14" s="81"/>
      <c r="L14" s="1"/>
      <c r="M14" s="1"/>
      <c r="N14" s="1"/>
      <c r="O14" s="1"/>
      <c r="P14" s="89"/>
      <c r="Q14" s="1"/>
      <c r="R14" s="43"/>
      <c r="S14" s="1"/>
      <c r="T14" s="366"/>
      <c r="U14" s="89"/>
      <c r="V14" s="46"/>
      <c r="W14" s="378"/>
    </row>
    <row r="15" spans="1:23" ht="15.75" hidden="1" thickBot="1" x14ac:dyDescent="0.3">
      <c r="A15" s="139" t="s">
        <v>277</v>
      </c>
      <c r="B15" s="59" t="s">
        <v>903</v>
      </c>
      <c r="C15" s="718" t="s">
        <v>278</v>
      </c>
      <c r="D15" s="719"/>
      <c r="E15" s="719"/>
      <c r="F15" s="182"/>
      <c r="G15" s="459"/>
      <c r="H15" s="437"/>
      <c r="I15" s="200"/>
      <c r="J15" s="219">
        <f t="shared" si="5"/>
        <v>0</v>
      </c>
      <c r="K15" s="81"/>
      <c r="L15" s="1"/>
      <c r="M15" s="1"/>
      <c r="N15" s="1"/>
      <c r="O15" s="1"/>
      <c r="P15" s="89"/>
      <c r="Q15" s="1"/>
      <c r="R15" s="43"/>
      <c r="S15" s="1"/>
      <c r="T15" s="366"/>
      <c r="U15" s="89"/>
      <c r="V15" s="46"/>
      <c r="W15" s="378"/>
    </row>
    <row r="16" spans="1:23" ht="15.75" hidden="1" thickBot="1" x14ac:dyDescent="0.3">
      <c r="A16" s="139" t="s">
        <v>279</v>
      </c>
      <c r="B16" s="59" t="s">
        <v>904</v>
      </c>
      <c r="C16" s="718" t="s">
        <v>280</v>
      </c>
      <c r="D16" s="719"/>
      <c r="E16" s="719"/>
      <c r="F16" s="182"/>
      <c r="G16" s="459"/>
      <c r="H16" s="437"/>
      <c r="I16" s="200"/>
      <c r="J16" s="219">
        <f t="shared" si="5"/>
        <v>0</v>
      </c>
      <c r="K16" s="81"/>
      <c r="L16" s="1"/>
      <c r="M16" s="1"/>
      <c r="N16" s="1"/>
      <c r="O16" s="1"/>
      <c r="P16" s="89"/>
      <c r="Q16" s="1"/>
      <c r="R16" s="43"/>
      <c r="S16" s="1"/>
      <c r="T16" s="366"/>
      <c r="U16" s="89"/>
      <c r="V16" s="46"/>
      <c r="W16" s="378"/>
    </row>
    <row r="17" spans="1:25" ht="15.75" hidden="1" thickBot="1" x14ac:dyDescent="0.3">
      <c r="A17" s="139" t="s">
        <v>281</v>
      </c>
      <c r="B17" s="59" t="s">
        <v>905</v>
      </c>
      <c r="C17" s="718" t="s">
        <v>282</v>
      </c>
      <c r="D17" s="719"/>
      <c r="E17" s="719"/>
      <c r="F17" s="182"/>
      <c r="G17" s="459"/>
      <c r="H17" s="437"/>
      <c r="I17" s="200"/>
      <c r="J17" s="219">
        <f t="shared" si="5"/>
        <v>0</v>
      </c>
      <c r="K17" s="81"/>
      <c r="L17" s="1"/>
      <c r="M17" s="1"/>
      <c r="N17" s="1"/>
      <c r="O17" s="1"/>
      <c r="P17" s="89"/>
      <c r="Q17" s="1"/>
      <c r="R17" s="43"/>
      <c r="S17" s="1"/>
      <c r="T17" s="366"/>
      <c r="U17" s="89"/>
      <c r="V17" s="46"/>
      <c r="W17" s="378"/>
    </row>
    <row r="18" spans="1:25" ht="15.75" hidden="1" thickBot="1" x14ac:dyDescent="0.3">
      <c r="A18" s="139" t="s">
        <v>283</v>
      </c>
      <c r="B18" s="59" t="s">
        <v>906</v>
      </c>
      <c r="C18" s="718" t="s">
        <v>284</v>
      </c>
      <c r="D18" s="719"/>
      <c r="E18" s="719"/>
      <c r="F18" s="182"/>
      <c r="G18" s="459"/>
      <c r="H18" s="437"/>
      <c r="I18" s="200"/>
      <c r="J18" s="219">
        <f t="shared" si="5"/>
        <v>0</v>
      </c>
      <c r="K18" s="81"/>
      <c r="L18" s="1"/>
      <c r="M18" s="1"/>
      <c r="N18" s="1"/>
      <c r="O18" s="1"/>
      <c r="P18" s="89"/>
      <c r="Q18" s="1"/>
      <c r="R18" s="43"/>
      <c r="S18" s="1"/>
      <c r="T18" s="366"/>
      <c r="U18" s="89"/>
      <c r="V18" s="46"/>
      <c r="W18" s="378"/>
    </row>
    <row r="19" spans="1:25" ht="15.75" hidden="1" thickBot="1" x14ac:dyDescent="0.3">
      <c r="A19" s="139" t="s">
        <v>285</v>
      </c>
      <c r="B19" s="59" t="s">
        <v>907</v>
      </c>
      <c r="C19" s="718" t="s">
        <v>286</v>
      </c>
      <c r="D19" s="719"/>
      <c r="E19" s="719"/>
      <c r="F19" s="182"/>
      <c r="G19" s="459"/>
      <c r="H19" s="437"/>
      <c r="I19" s="200"/>
      <c r="J19" s="219">
        <f t="shared" si="5"/>
        <v>0</v>
      </c>
      <c r="K19" s="81"/>
      <c r="L19" s="1"/>
      <c r="M19" s="1"/>
      <c r="N19" s="1"/>
      <c r="O19" s="1"/>
      <c r="P19" s="89"/>
      <c r="Q19" s="1"/>
      <c r="R19" s="43"/>
      <c r="S19" s="1"/>
      <c r="T19" s="366"/>
      <c r="U19" s="89"/>
      <c r="V19" s="46"/>
      <c r="W19" s="378"/>
    </row>
    <row r="20" spans="1:25" ht="15.75" hidden="1" thickBot="1" x14ac:dyDescent="0.3">
      <c r="B20" s="100" t="s">
        <v>908</v>
      </c>
      <c r="C20" s="688" t="s">
        <v>287</v>
      </c>
      <c r="D20" s="689"/>
      <c r="E20" s="689"/>
      <c r="F20" s="183">
        <f>F21+F22+F23</f>
        <v>0</v>
      </c>
      <c r="G20" s="460">
        <f>G21+G22+G23</f>
        <v>0</v>
      </c>
      <c r="H20" s="438">
        <f t="shared" ref="H20:I20" si="9">H21+H22+H23</f>
        <v>0</v>
      </c>
      <c r="I20" s="201">
        <f t="shared" si="9"/>
        <v>0</v>
      </c>
      <c r="J20" s="218">
        <f t="shared" si="5"/>
        <v>0</v>
      </c>
      <c r="K20" s="103">
        <f t="shared" ref="K20:W20" si="10">K21+K22+K23</f>
        <v>0</v>
      </c>
      <c r="L20" s="104">
        <f t="shared" si="10"/>
        <v>0</v>
      </c>
      <c r="M20" s="104">
        <f t="shared" si="10"/>
        <v>0</v>
      </c>
      <c r="N20" s="104">
        <f t="shared" si="10"/>
        <v>0</v>
      </c>
      <c r="O20" s="104">
        <f t="shared" si="10"/>
        <v>0</v>
      </c>
      <c r="P20" s="107">
        <f t="shared" ref="P20" si="11">P21+P22+P23</f>
        <v>0</v>
      </c>
      <c r="Q20" s="104">
        <f t="shared" si="10"/>
        <v>0</v>
      </c>
      <c r="R20" s="106">
        <f t="shared" si="10"/>
        <v>0</v>
      </c>
      <c r="S20" s="104">
        <f t="shared" si="10"/>
        <v>0</v>
      </c>
      <c r="T20" s="367">
        <f t="shared" ref="T20" si="12">T21+T22+T23</f>
        <v>0</v>
      </c>
      <c r="U20" s="107">
        <f t="shared" si="10"/>
        <v>0</v>
      </c>
      <c r="V20" s="108">
        <f t="shared" si="10"/>
        <v>0</v>
      </c>
      <c r="W20" s="379">
        <f t="shared" si="10"/>
        <v>0</v>
      </c>
    </row>
    <row r="21" spans="1:25" ht="15.75" hidden="1" thickBot="1" x14ac:dyDescent="0.3">
      <c r="A21" s="139" t="s">
        <v>288</v>
      </c>
      <c r="B21" s="59" t="s">
        <v>909</v>
      </c>
      <c r="C21" s="718" t="s">
        <v>289</v>
      </c>
      <c r="D21" s="719"/>
      <c r="E21" s="719"/>
      <c r="F21" s="182"/>
      <c r="G21" s="459"/>
      <c r="H21" s="437"/>
      <c r="I21" s="200"/>
      <c r="J21" s="219">
        <f t="shared" si="5"/>
        <v>0</v>
      </c>
      <c r="K21" s="81"/>
      <c r="L21" s="1"/>
      <c r="M21" s="1"/>
      <c r="N21" s="1"/>
      <c r="O21" s="1"/>
      <c r="P21" s="89"/>
      <c r="Q21" s="1"/>
      <c r="R21" s="43"/>
      <c r="S21" s="1"/>
      <c r="T21" s="366"/>
      <c r="U21" s="89"/>
      <c r="V21" s="46"/>
      <c r="W21" s="378"/>
    </row>
    <row r="22" spans="1:25" ht="15.75" hidden="1" thickBot="1" x14ac:dyDescent="0.3">
      <c r="A22" s="139" t="s">
        <v>290</v>
      </c>
      <c r="B22" s="59" t="s">
        <v>910</v>
      </c>
      <c r="C22" s="718" t="s">
        <v>291</v>
      </c>
      <c r="D22" s="719"/>
      <c r="E22" s="719"/>
      <c r="F22" s="182"/>
      <c r="G22" s="459"/>
      <c r="H22" s="437"/>
      <c r="I22" s="200"/>
      <c r="J22" s="219">
        <f t="shared" si="5"/>
        <v>0</v>
      </c>
      <c r="K22" s="81"/>
      <c r="L22" s="1"/>
      <c r="M22" s="1"/>
      <c r="N22" s="1"/>
      <c r="O22" s="1"/>
      <c r="P22" s="89"/>
      <c r="Q22" s="1"/>
      <c r="R22" s="43"/>
      <c r="S22" s="1"/>
      <c r="T22" s="366"/>
      <c r="U22" s="89"/>
      <c r="V22" s="46"/>
      <c r="W22" s="378"/>
    </row>
    <row r="23" spans="1:25" ht="15.75" hidden="1" thickBot="1" x14ac:dyDescent="0.3">
      <c r="A23" s="139" t="s">
        <v>292</v>
      </c>
      <c r="B23" s="61" t="s">
        <v>911</v>
      </c>
      <c r="C23" s="748" t="s">
        <v>293</v>
      </c>
      <c r="D23" s="749"/>
      <c r="E23" s="749"/>
      <c r="F23" s="184"/>
      <c r="G23" s="461"/>
      <c r="H23" s="439"/>
      <c r="I23" s="202"/>
      <c r="J23" s="219">
        <f t="shared" si="5"/>
        <v>0</v>
      </c>
      <c r="K23" s="81"/>
      <c r="L23" s="1"/>
      <c r="M23" s="1"/>
      <c r="N23" s="1"/>
      <c r="O23" s="1"/>
      <c r="P23" s="89"/>
      <c r="Q23" s="1"/>
      <c r="R23" s="43"/>
      <c r="S23" s="1"/>
      <c r="T23" s="366"/>
      <c r="U23" s="89"/>
      <c r="V23" s="46"/>
      <c r="W23" s="378"/>
    </row>
    <row r="24" spans="1:25" ht="15.75" thickBot="1" x14ac:dyDescent="0.3">
      <c r="B24" s="91" t="s">
        <v>294</v>
      </c>
      <c r="C24" s="656" t="s">
        <v>1089</v>
      </c>
      <c r="D24" s="656"/>
      <c r="E24" s="657"/>
      <c r="F24" s="185">
        <f>F25+F26+F27+F28+F29+F30+F31</f>
        <v>0</v>
      </c>
      <c r="G24" s="462">
        <f>G25+G26+G27+G28+G29+G30+G31</f>
        <v>0</v>
      </c>
      <c r="H24" s="440">
        <f t="shared" ref="H24:I24" si="13">H25+H26+H27+H28+H29+H30+H31</f>
        <v>0</v>
      </c>
      <c r="I24" s="203">
        <f t="shared" si="13"/>
        <v>0</v>
      </c>
      <c r="J24" s="216">
        <f t="shared" si="5"/>
        <v>0</v>
      </c>
      <c r="K24" s="94">
        <f t="shared" ref="K24:W24" si="14">K25+K26+K27+K28+K29+K30+K31</f>
        <v>0</v>
      </c>
      <c r="L24" s="95">
        <f t="shared" si="14"/>
        <v>0</v>
      </c>
      <c r="M24" s="95">
        <f t="shared" si="14"/>
        <v>0</v>
      </c>
      <c r="N24" s="95">
        <f t="shared" si="14"/>
        <v>0</v>
      </c>
      <c r="O24" s="95">
        <f t="shared" si="14"/>
        <v>0</v>
      </c>
      <c r="P24" s="98">
        <f t="shared" ref="P24" si="15">P25+P26+P27+P28+P29+P30+P31</f>
        <v>0</v>
      </c>
      <c r="Q24" s="95">
        <f t="shared" si="14"/>
        <v>0</v>
      </c>
      <c r="R24" s="97">
        <f t="shared" si="14"/>
        <v>0</v>
      </c>
      <c r="S24" s="95">
        <f t="shared" si="14"/>
        <v>0</v>
      </c>
      <c r="T24" s="363">
        <f t="shared" ref="T24" si="16">T25+T26+T27+T28+T29+T30+T31</f>
        <v>0</v>
      </c>
      <c r="U24" s="98">
        <f t="shared" si="14"/>
        <v>0</v>
      </c>
      <c r="V24" s="99">
        <f t="shared" si="14"/>
        <v>0</v>
      </c>
      <c r="W24" s="376">
        <f t="shared" si="14"/>
        <v>0</v>
      </c>
      <c r="Y24" s="259"/>
    </row>
    <row r="25" spans="1:25" ht="15.75" hidden="1" thickBot="1" x14ac:dyDescent="0.3">
      <c r="A25" s="139" t="s">
        <v>296</v>
      </c>
      <c r="B25" s="65"/>
      <c r="C25" s="750" t="s">
        <v>297</v>
      </c>
      <c r="D25" s="751"/>
      <c r="E25" s="751"/>
      <c r="F25" s="186"/>
      <c r="G25" s="463"/>
      <c r="H25" s="441"/>
      <c r="I25" s="204"/>
      <c r="J25" s="219">
        <f t="shared" si="5"/>
        <v>0</v>
      </c>
      <c r="K25" s="81"/>
      <c r="L25" s="1"/>
      <c r="M25" s="1"/>
      <c r="N25" s="1"/>
      <c r="O25" s="1"/>
      <c r="P25" s="89"/>
      <c r="Q25" s="1"/>
      <c r="R25" s="43"/>
      <c r="S25" s="1"/>
      <c r="T25" s="366"/>
      <c r="U25" s="89"/>
      <c r="V25" s="46"/>
      <c r="W25" s="378"/>
      <c r="Y25" s="259"/>
    </row>
    <row r="26" spans="1:25" ht="15.75" hidden="1" thickBot="1" x14ac:dyDescent="0.3">
      <c r="A26" s="139" t="s">
        <v>298</v>
      </c>
      <c r="B26" s="66"/>
      <c r="C26" s="735" t="s">
        <v>299</v>
      </c>
      <c r="D26" s="736"/>
      <c r="E26" s="736"/>
      <c r="F26" s="187"/>
      <c r="G26" s="464"/>
      <c r="H26" s="442"/>
      <c r="I26" s="205"/>
      <c r="J26" s="219">
        <f t="shared" si="5"/>
        <v>0</v>
      </c>
      <c r="K26" s="81"/>
      <c r="L26" s="1"/>
      <c r="M26" s="1"/>
      <c r="N26" s="1"/>
      <c r="O26" s="1"/>
      <c r="P26" s="89"/>
      <c r="Q26" s="1"/>
      <c r="R26" s="43"/>
      <c r="S26" s="1"/>
      <c r="T26" s="366"/>
      <c r="U26" s="89"/>
      <c r="V26" s="46"/>
      <c r="W26" s="378"/>
      <c r="Y26" s="259"/>
    </row>
    <row r="27" spans="1:25" ht="15.75" hidden="1" thickBot="1" x14ac:dyDescent="0.3">
      <c r="A27" s="139" t="s">
        <v>300</v>
      </c>
      <c r="B27" s="66"/>
      <c r="C27" s="735" t="s">
        <v>301</v>
      </c>
      <c r="D27" s="736"/>
      <c r="E27" s="736"/>
      <c r="F27" s="187"/>
      <c r="G27" s="464"/>
      <c r="H27" s="442"/>
      <c r="I27" s="205"/>
      <c r="J27" s="219">
        <f t="shared" si="5"/>
        <v>0</v>
      </c>
      <c r="K27" s="81"/>
      <c r="L27" s="1"/>
      <c r="M27" s="1"/>
      <c r="N27" s="1"/>
      <c r="O27" s="1"/>
      <c r="P27" s="89"/>
      <c r="Q27" s="1"/>
      <c r="R27" s="43"/>
      <c r="S27" s="1"/>
      <c r="T27" s="366"/>
      <c r="U27" s="89"/>
      <c r="V27" s="46"/>
      <c r="W27" s="378"/>
      <c r="Y27" s="259"/>
    </row>
    <row r="28" spans="1:25" ht="15.75" hidden="1" thickBot="1" x14ac:dyDescent="0.3">
      <c r="A28" s="139" t="s">
        <v>302</v>
      </c>
      <c r="B28" s="66"/>
      <c r="C28" s="735" t="s">
        <v>303</v>
      </c>
      <c r="D28" s="736"/>
      <c r="E28" s="736"/>
      <c r="F28" s="187"/>
      <c r="G28" s="464"/>
      <c r="H28" s="442"/>
      <c r="I28" s="205"/>
      <c r="J28" s="219">
        <f t="shared" si="5"/>
        <v>0</v>
      </c>
      <c r="K28" s="81"/>
      <c r="L28" s="1"/>
      <c r="M28" s="1"/>
      <c r="N28" s="1"/>
      <c r="O28" s="1"/>
      <c r="P28" s="89"/>
      <c r="Q28" s="1"/>
      <c r="R28" s="43"/>
      <c r="S28" s="1"/>
      <c r="T28" s="366"/>
      <c r="U28" s="89"/>
      <c r="V28" s="46"/>
      <c r="W28" s="378"/>
      <c r="Y28" s="259"/>
    </row>
    <row r="29" spans="1:25" ht="15.75" hidden="1" thickBot="1" x14ac:dyDescent="0.3">
      <c r="A29" s="139" t="s">
        <v>304</v>
      </c>
      <c r="B29" s="66"/>
      <c r="C29" s="735" t="s">
        <v>305</v>
      </c>
      <c r="D29" s="736"/>
      <c r="E29" s="736"/>
      <c r="F29" s="187"/>
      <c r="G29" s="464"/>
      <c r="H29" s="442"/>
      <c r="I29" s="205"/>
      <c r="J29" s="219">
        <f t="shared" si="5"/>
        <v>0</v>
      </c>
      <c r="K29" s="81"/>
      <c r="L29" s="1"/>
      <c r="M29" s="1"/>
      <c r="N29" s="1"/>
      <c r="O29" s="1"/>
      <c r="P29" s="89"/>
      <c r="Q29" s="1"/>
      <c r="R29" s="43"/>
      <c r="S29" s="1"/>
      <c r="T29" s="366"/>
      <c r="U29" s="89"/>
      <c r="V29" s="46"/>
      <c r="W29" s="378"/>
      <c r="Y29" s="259"/>
    </row>
    <row r="30" spans="1:25" ht="15.75" hidden="1" thickBot="1" x14ac:dyDescent="0.3">
      <c r="A30" s="139" t="s">
        <v>306</v>
      </c>
      <c r="B30" s="66"/>
      <c r="C30" s="735" t="s">
        <v>307</v>
      </c>
      <c r="D30" s="736"/>
      <c r="E30" s="736"/>
      <c r="F30" s="187"/>
      <c r="G30" s="464"/>
      <c r="H30" s="442"/>
      <c r="I30" s="205"/>
      <c r="J30" s="219">
        <f t="shared" si="5"/>
        <v>0</v>
      </c>
      <c r="K30" s="81"/>
      <c r="L30" s="1"/>
      <c r="M30" s="1"/>
      <c r="N30" s="1"/>
      <c r="O30" s="1"/>
      <c r="P30" s="89"/>
      <c r="Q30" s="1"/>
      <c r="R30" s="43"/>
      <c r="S30" s="1"/>
      <c r="T30" s="366"/>
      <c r="U30" s="89"/>
      <c r="V30" s="46"/>
      <c r="W30" s="378"/>
      <c r="Y30" s="259"/>
    </row>
    <row r="31" spans="1:25" ht="15.75" hidden="1" thickBot="1" x14ac:dyDescent="0.3">
      <c r="A31" s="139" t="s">
        <v>308</v>
      </c>
      <c r="B31" s="67"/>
      <c r="C31" s="737" t="s">
        <v>309</v>
      </c>
      <c r="D31" s="738"/>
      <c r="E31" s="738"/>
      <c r="F31" s="188"/>
      <c r="G31" s="465"/>
      <c r="H31" s="443"/>
      <c r="I31" s="206"/>
      <c r="J31" s="219">
        <f t="shared" si="5"/>
        <v>0</v>
      </c>
      <c r="K31" s="81"/>
      <c r="L31" s="1"/>
      <c r="M31" s="1"/>
      <c r="N31" s="1"/>
      <c r="O31" s="1"/>
      <c r="P31" s="89"/>
      <c r="Q31" s="1"/>
      <c r="R31" s="43"/>
      <c r="S31" s="1"/>
      <c r="T31" s="366"/>
      <c r="U31" s="89"/>
      <c r="V31" s="46"/>
      <c r="W31" s="378"/>
      <c r="Y31" s="259"/>
    </row>
    <row r="32" spans="1:25" ht="15.75" thickBot="1" x14ac:dyDescent="0.3">
      <c r="B32" s="91" t="s">
        <v>310</v>
      </c>
      <c r="C32" s="657" t="s">
        <v>311</v>
      </c>
      <c r="D32" s="699"/>
      <c r="E32" s="699"/>
      <c r="F32" s="185">
        <f t="shared" ref="F32" si="17">F33+F37+F40+F50+F53</f>
        <v>1034000</v>
      </c>
      <c r="G32" s="462">
        <f t="shared" ref="G32:W32" si="18">G33+G37+G40+G50+G53</f>
        <v>520237</v>
      </c>
      <c r="H32" s="440">
        <f t="shared" si="18"/>
        <v>165280</v>
      </c>
      <c r="I32" s="203">
        <f t="shared" si="18"/>
        <v>0</v>
      </c>
      <c r="J32" s="216">
        <f t="shared" si="5"/>
        <v>165280</v>
      </c>
      <c r="K32" s="94">
        <f t="shared" si="18"/>
        <v>33980</v>
      </c>
      <c r="L32" s="95">
        <f t="shared" si="18"/>
        <v>0</v>
      </c>
      <c r="M32" s="95">
        <f t="shared" si="18"/>
        <v>0</v>
      </c>
      <c r="N32" s="95">
        <f t="shared" si="18"/>
        <v>74950</v>
      </c>
      <c r="O32" s="95">
        <f t="shared" si="18"/>
        <v>0</v>
      </c>
      <c r="P32" s="98">
        <f t="shared" ref="P32" si="19">P33+P37+P40+P50+P53</f>
        <v>56350</v>
      </c>
      <c r="Q32" s="95">
        <f t="shared" si="18"/>
        <v>0</v>
      </c>
      <c r="R32" s="97">
        <f t="shared" si="18"/>
        <v>0</v>
      </c>
      <c r="S32" s="95">
        <f t="shared" si="18"/>
        <v>0</v>
      </c>
      <c r="T32" s="363">
        <f t="shared" ref="T32" si="20">T33+T37+T40+T50+T53</f>
        <v>165280</v>
      </c>
      <c r="U32" s="98">
        <f t="shared" si="18"/>
        <v>0</v>
      </c>
      <c r="V32" s="99">
        <f t="shared" si="18"/>
        <v>0</v>
      </c>
      <c r="W32" s="376">
        <f t="shared" si="18"/>
        <v>0</v>
      </c>
      <c r="Y32" s="259"/>
    </row>
    <row r="33" spans="1:25" x14ac:dyDescent="0.25">
      <c r="B33" s="136" t="s">
        <v>912</v>
      </c>
      <c r="C33" s="658" t="s">
        <v>312</v>
      </c>
      <c r="D33" s="659"/>
      <c r="E33" s="659"/>
      <c r="F33" s="181">
        <f t="shared" ref="F33" si="21">F34+F35+F36</f>
        <v>26000</v>
      </c>
      <c r="G33" s="458">
        <f t="shared" ref="G33:W33" si="22">G34+G35+G36</f>
        <v>20850</v>
      </c>
      <c r="H33" s="436">
        <f t="shared" si="22"/>
        <v>20850</v>
      </c>
      <c r="I33" s="199">
        <f t="shared" si="22"/>
        <v>0</v>
      </c>
      <c r="J33" s="217">
        <f t="shared" si="5"/>
        <v>20850</v>
      </c>
      <c r="K33" s="130">
        <f t="shared" si="22"/>
        <v>20850</v>
      </c>
      <c r="L33" s="131">
        <f t="shared" si="22"/>
        <v>0</v>
      </c>
      <c r="M33" s="131">
        <f t="shared" si="22"/>
        <v>0</v>
      </c>
      <c r="N33" s="131">
        <f t="shared" si="22"/>
        <v>0</v>
      </c>
      <c r="O33" s="131">
        <f t="shared" si="22"/>
        <v>0</v>
      </c>
      <c r="P33" s="134">
        <f t="shared" ref="P33" si="23">P34+P35+P36</f>
        <v>0</v>
      </c>
      <c r="Q33" s="131">
        <f t="shared" si="22"/>
        <v>0</v>
      </c>
      <c r="R33" s="133">
        <f t="shared" si="22"/>
        <v>0</v>
      </c>
      <c r="S33" s="131">
        <f t="shared" si="22"/>
        <v>0</v>
      </c>
      <c r="T33" s="364">
        <f t="shared" ref="T33" si="24">T34+T35+T36</f>
        <v>20850</v>
      </c>
      <c r="U33" s="134">
        <f t="shared" si="22"/>
        <v>0</v>
      </c>
      <c r="V33" s="135">
        <f t="shared" si="22"/>
        <v>0</v>
      </c>
      <c r="W33" s="377">
        <f t="shared" si="22"/>
        <v>0</v>
      </c>
      <c r="Y33" s="259"/>
    </row>
    <row r="34" spans="1:25" hidden="1" x14ac:dyDescent="0.25">
      <c r="A34" s="139" t="s">
        <v>313</v>
      </c>
      <c r="B34" s="59" t="s">
        <v>913</v>
      </c>
      <c r="C34" s="718" t="s">
        <v>314</v>
      </c>
      <c r="D34" s="719"/>
      <c r="E34" s="719"/>
      <c r="F34" s="182"/>
      <c r="G34" s="459"/>
      <c r="H34" s="437"/>
      <c r="I34" s="200"/>
      <c r="J34" s="219">
        <f t="shared" si="5"/>
        <v>0</v>
      </c>
      <c r="K34" s="81"/>
      <c r="L34" s="1"/>
      <c r="M34" s="1"/>
      <c r="N34" s="1"/>
      <c r="O34" s="1"/>
      <c r="P34" s="89"/>
      <c r="Q34" s="1"/>
      <c r="R34" s="43"/>
      <c r="S34" s="1"/>
      <c r="T34" s="366"/>
      <c r="U34" s="89"/>
      <c r="V34" s="46"/>
      <c r="W34" s="378"/>
      <c r="Y34" s="259"/>
    </row>
    <row r="35" spans="1:25" x14ac:dyDescent="0.25">
      <c r="A35" s="139" t="s">
        <v>315</v>
      </c>
      <c r="B35" s="59" t="s">
        <v>914</v>
      </c>
      <c r="C35" s="718" t="s">
        <v>316</v>
      </c>
      <c r="D35" s="719"/>
      <c r="E35" s="719"/>
      <c r="F35" s="182">
        <v>26000</v>
      </c>
      <c r="G35" s="459">
        <v>20850</v>
      </c>
      <c r="H35" s="437">
        <f>SUM(T35:W35)</f>
        <v>20850</v>
      </c>
      <c r="I35" s="200"/>
      <c r="J35" s="219">
        <f t="shared" si="5"/>
        <v>20850</v>
      </c>
      <c r="K35" s="81">
        <v>20850</v>
      </c>
      <c r="L35" s="1"/>
      <c r="M35" s="1"/>
      <c r="N35" s="1"/>
      <c r="O35" s="1"/>
      <c r="P35" s="89"/>
      <c r="Q35" s="1"/>
      <c r="R35" s="43"/>
      <c r="S35" s="1"/>
      <c r="T35" s="366">
        <f>SUM(K35:S35)</f>
        <v>20850</v>
      </c>
      <c r="U35" s="89"/>
      <c r="V35" s="46"/>
      <c r="W35" s="378"/>
      <c r="Y35" s="259"/>
    </row>
    <row r="36" spans="1:25" hidden="1" x14ac:dyDescent="0.25">
      <c r="A36" s="139" t="s">
        <v>317</v>
      </c>
      <c r="B36" s="59" t="s">
        <v>915</v>
      </c>
      <c r="C36" s="718" t="s">
        <v>318</v>
      </c>
      <c r="D36" s="719"/>
      <c r="E36" s="719"/>
      <c r="F36" s="182"/>
      <c r="G36" s="459"/>
      <c r="H36" s="437"/>
      <c r="I36" s="200"/>
      <c r="J36" s="219">
        <f t="shared" si="5"/>
        <v>0</v>
      </c>
      <c r="K36" s="81"/>
      <c r="L36" s="1"/>
      <c r="M36" s="1"/>
      <c r="N36" s="1"/>
      <c r="O36" s="1"/>
      <c r="P36" s="89"/>
      <c r="Q36" s="1"/>
      <c r="R36" s="43"/>
      <c r="S36" s="1"/>
      <c r="T36" s="366"/>
      <c r="U36" s="89"/>
      <c r="V36" s="46"/>
      <c r="W36" s="378"/>
      <c r="Y36" s="259"/>
    </row>
    <row r="37" spans="1:25" hidden="1" x14ac:dyDescent="0.25">
      <c r="B37" s="100" t="s">
        <v>916</v>
      </c>
      <c r="C37" s="688" t="s">
        <v>319</v>
      </c>
      <c r="D37" s="689"/>
      <c r="E37" s="689"/>
      <c r="F37" s="183">
        <f t="shared" ref="F37" si="25">F38+F39</f>
        <v>0</v>
      </c>
      <c r="G37" s="460">
        <f t="shared" ref="G37:W37" si="26">G38+G39</f>
        <v>0</v>
      </c>
      <c r="H37" s="438">
        <f t="shared" si="26"/>
        <v>0</v>
      </c>
      <c r="I37" s="201">
        <f t="shared" si="26"/>
        <v>0</v>
      </c>
      <c r="J37" s="218">
        <f t="shared" si="5"/>
        <v>0</v>
      </c>
      <c r="K37" s="103">
        <f t="shared" si="26"/>
        <v>0</v>
      </c>
      <c r="L37" s="104">
        <f t="shared" si="26"/>
        <v>0</v>
      </c>
      <c r="M37" s="104">
        <f t="shared" si="26"/>
        <v>0</v>
      </c>
      <c r="N37" s="104">
        <f t="shared" si="26"/>
        <v>0</v>
      </c>
      <c r="O37" s="104">
        <f t="shared" si="26"/>
        <v>0</v>
      </c>
      <c r="P37" s="107">
        <f t="shared" ref="P37" si="27">P38+P39</f>
        <v>0</v>
      </c>
      <c r="Q37" s="104">
        <f t="shared" si="26"/>
        <v>0</v>
      </c>
      <c r="R37" s="106">
        <f t="shared" si="26"/>
        <v>0</v>
      </c>
      <c r="S37" s="104">
        <f t="shared" si="26"/>
        <v>0</v>
      </c>
      <c r="T37" s="367">
        <f t="shared" ref="T37" si="28">T38+T39</f>
        <v>0</v>
      </c>
      <c r="U37" s="107">
        <f t="shared" si="26"/>
        <v>0</v>
      </c>
      <c r="V37" s="108">
        <f t="shared" si="26"/>
        <v>0</v>
      </c>
      <c r="W37" s="379">
        <f t="shared" si="26"/>
        <v>0</v>
      </c>
      <c r="Y37" s="259"/>
    </row>
    <row r="38" spans="1:25" hidden="1" x14ac:dyDescent="0.25">
      <c r="A38" s="139" t="s">
        <v>320</v>
      </c>
      <c r="B38" s="59" t="s">
        <v>917</v>
      </c>
      <c r="C38" s="718" t="s">
        <v>321</v>
      </c>
      <c r="D38" s="719"/>
      <c r="E38" s="719"/>
      <c r="F38" s="182"/>
      <c r="G38" s="459"/>
      <c r="H38" s="437"/>
      <c r="I38" s="200"/>
      <c r="J38" s="219">
        <f t="shared" si="5"/>
        <v>0</v>
      </c>
      <c r="K38" s="81"/>
      <c r="L38" s="1"/>
      <c r="M38" s="1"/>
      <c r="N38" s="1"/>
      <c r="O38" s="1"/>
      <c r="P38" s="89"/>
      <c r="Q38" s="1"/>
      <c r="R38" s="43"/>
      <c r="S38" s="1"/>
      <c r="T38" s="366"/>
      <c r="U38" s="89"/>
      <c r="V38" s="46"/>
      <c r="W38" s="378"/>
      <c r="Y38" s="259"/>
    </row>
    <row r="39" spans="1:25" hidden="1" x14ac:dyDescent="0.25">
      <c r="A39" s="139" t="s">
        <v>322</v>
      </c>
      <c r="B39" s="59" t="s">
        <v>918</v>
      </c>
      <c r="C39" s="718" t="s">
        <v>323</v>
      </c>
      <c r="D39" s="719"/>
      <c r="E39" s="719"/>
      <c r="F39" s="182"/>
      <c r="G39" s="459"/>
      <c r="H39" s="437"/>
      <c r="I39" s="200"/>
      <c r="J39" s="219">
        <f t="shared" si="5"/>
        <v>0</v>
      </c>
      <c r="K39" s="81"/>
      <c r="L39" s="1"/>
      <c r="M39" s="1"/>
      <c r="N39" s="1"/>
      <c r="O39" s="1"/>
      <c r="P39" s="89"/>
      <c r="Q39" s="1"/>
      <c r="R39" s="43"/>
      <c r="S39" s="1"/>
      <c r="T39" s="366"/>
      <c r="U39" s="89"/>
      <c r="V39" s="46"/>
      <c r="W39" s="378"/>
      <c r="Y39" s="259"/>
    </row>
    <row r="40" spans="1:25" x14ac:dyDescent="0.25">
      <c r="B40" s="100" t="s">
        <v>919</v>
      </c>
      <c r="C40" s="688" t="s">
        <v>324</v>
      </c>
      <c r="D40" s="689"/>
      <c r="E40" s="689"/>
      <c r="F40" s="183">
        <f>F41+F42+F43+F44+F45+F48+F49</f>
        <v>1008000</v>
      </c>
      <c r="G40" s="460">
        <f>G41+G42+G43+G44+G45+G48+G49</f>
        <v>388787</v>
      </c>
      <c r="H40" s="438">
        <f t="shared" ref="H40:I40" si="29">H41+H42+H43+H44+H45+H48+H49</f>
        <v>109292</v>
      </c>
      <c r="I40" s="201">
        <f t="shared" si="29"/>
        <v>0</v>
      </c>
      <c r="J40" s="218">
        <f t="shared" si="5"/>
        <v>109292</v>
      </c>
      <c r="K40" s="103">
        <f t="shared" ref="K40:W40" si="30">K41+K42+K43+K44+K45+K48+K49</f>
        <v>5906</v>
      </c>
      <c r="L40" s="104">
        <f t="shared" si="30"/>
        <v>0</v>
      </c>
      <c r="M40" s="104">
        <f t="shared" si="30"/>
        <v>0</v>
      </c>
      <c r="N40" s="104">
        <f t="shared" si="30"/>
        <v>59016</v>
      </c>
      <c r="O40" s="104">
        <f t="shared" si="30"/>
        <v>0</v>
      </c>
      <c r="P40" s="107">
        <f t="shared" ref="P40" si="31">P41+P42+P43+P44+P45+P48+P49</f>
        <v>44370</v>
      </c>
      <c r="Q40" s="104">
        <f t="shared" si="30"/>
        <v>0</v>
      </c>
      <c r="R40" s="106">
        <f t="shared" si="30"/>
        <v>0</v>
      </c>
      <c r="S40" s="104">
        <f t="shared" si="30"/>
        <v>0</v>
      </c>
      <c r="T40" s="367">
        <f t="shared" ref="T40" si="32">T41+T42+T43+T44+T45+T48+T49</f>
        <v>109292</v>
      </c>
      <c r="U40" s="107">
        <f t="shared" si="30"/>
        <v>0</v>
      </c>
      <c r="V40" s="108">
        <f t="shared" si="30"/>
        <v>0</v>
      </c>
      <c r="W40" s="379">
        <f t="shared" si="30"/>
        <v>0</v>
      </c>
      <c r="Y40" s="259"/>
    </row>
    <row r="41" spans="1:25" s="42" customFormat="1" hidden="1" x14ac:dyDescent="0.25">
      <c r="A41" s="139" t="s">
        <v>325</v>
      </c>
      <c r="B41" s="57" t="s">
        <v>920</v>
      </c>
      <c r="C41" s="696" t="s">
        <v>326</v>
      </c>
      <c r="D41" s="697"/>
      <c r="E41" s="697"/>
      <c r="F41" s="189"/>
      <c r="G41" s="466"/>
      <c r="H41" s="444"/>
      <c r="I41" s="207"/>
      <c r="J41" s="220">
        <f t="shared" si="5"/>
        <v>0</v>
      </c>
      <c r="K41" s="83"/>
      <c r="L41" s="13"/>
      <c r="M41" s="13"/>
      <c r="N41" s="13"/>
      <c r="O41" s="13"/>
      <c r="P41" s="90"/>
      <c r="Q41" s="13"/>
      <c r="R41" s="44"/>
      <c r="S41" s="13"/>
      <c r="T41" s="365"/>
      <c r="U41" s="90"/>
      <c r="V41" s="47"/>
      <c r="W41" s="380"/>
      <c r="Y41" s="259"/>
    </row>
    <row r="42" spans="1:25" s="42" customFormat="1" hidden="1" x14ac:dyDescent="0.25">
      <c r="A42" s="139" t="s">
        <v>327</v>
      </c>
      <c r="B42" s="57" t="s">
        <v>921</v>
      </c>
      <c r="C42" s="696" t="s">
        <v>328</v>
      </c>
      <c r="D42" s="697"/>
      <c r="E42" s="697"/>
      <c r="F42" s="189"/>
      <c r="G42" s="466"/>
      <c r="H42" s="444"/>
      <c r="I42" s="207"/>
      <c r="J42" s="220">
        <f t="shared" si="5"/>
        <v>0</v>
      </c>
      <c r="K42" s="83"/>
      <c r="L42" s="13"/>
      <c r="M42" s="13"/>
      <c r="N42" s="13"/>
      <c r="O42" s="13"/>
      <c r="P42" s="90"/>
      <c r="Q42" s="13"/>
      <c r="R42" s="44"/>
      <c r="S42" s="13"/>
      <c r="T42" s="365"/>
      <c r="U42" s="90"/>
      <c r="V42" s="47"/>
      <c r="W42" s="380"/>
      <c r="Y42" s="259"/>
    </row>
    <row r="43" spans="1:25" s="42" customFormat="1" hidden="1" x14ac:dyDescent="0.25">
      <c r="A43" s="139" t="s">
        <v>329</v>
      </c>
      <c r="B43" s="57" t="s">
        <v>922</v>
      </c>
      <c r="C43" s="696" t="s">
        <v>330</v>
      </c>
      <c r="D43" s="697"/>
      <c r="E43" s="697"/>
      <c r="F43" s="189"/>
      <c r="G43" s="466"/>
      <c r="H43" s="444"/>
      <c r="I43" s="207"/>
      <c r="J43" s="220">
        <f t="shared" si="5"/>
        <v>0</v>
      </c>
      <c r="K43" s="83"/>
      <c r="L43" s="13"/>
      <c r="M43" s="13"/>
      <c r="N43" s="13"/>
      <c r="O43" s="13"/>
      <c r="P43" s="90"/>
      <c r="Q43" s="13"/>
      <c r="R43" s="44"/>
      <c r="S43" s="13"/>
      <c r="T43" s="365"/>
      <c r="U43" s="90"/>
      <c r="V43" s="47"/>
      <c r="W43" s="380"/>
      <c r="Y43" s="259"/>
    </row>
    <row r="44" spans="1:25" s="42" customFormat="1" x14ac:dyDescent="0.25">
      <c r="A44" s="139" t="s">
        <v>331</v>
      </c>
      <c r="B44" s="57" t="s">
        <v>923</v>
      </c>
      <c r="C44" s="696" t="s">
        <v>332</v>
      </c>
      <c r="D44" s="697"/>
      <c r="E44" s="697"/>
      <c r="F44" s="189">
        <v>1000000</v>
      </c>
      <c r="G44" s="466">
        <v>377763</v>
      </c>
      <c r="H44" s="444">
        <f t="shared" ref="H44:H49" si="33">SUM(T44:W44)</f>
        <v>98268</v>
      </c>
      <c r="I44" s="207"/>
      <c r="J44" s="220">
        <f t="shared" si="5"/>
        <v>98268</v>
      </c>
      <c r="K44" s="83"/>
      <c r="L44" s="13"/>
      <c r="M44" s="13"/>
      <c r="N44" s="13">
        <v>53898</v>
      </c>
      <c r="O44" s="13"/>
      <c r="P44" s="90">
        <v>44370</v>
      </c>
      <c r="Q44" s="13"/>
      <c r="R44" s="44"/>
      <c r="S44" s="13"/>
      <c r="T44" s="365">
        <f>SUM(K44:S44)</f>
        <v>98268</v>
      </c>
      <c r="U44" s="90"/>
      <c r="V44" s="47"/>
      <c r="W44" s="380"/>
      <c r="Y44" s="259"/>
    </row>
    <row r="45" spans="1:25" s="19" customFormat="1" hidden="1" x14ac:dyDescent="0.25">
      <c r="A45" s="139" t="s">
        <v>333</v>
      </c>
      <c r="B45" s="57" t="s">
        <v>924</v>
      </c>
      <c r="C45" s="696" t="s">
        <v>334</v>
      </c>
      <c r="D45" s="697"/>
      <c r="E45" s="697"/>
      <c r="F45" s="189">
        <f t="shared" ref="F45" si="34">F46+F47</f>
        <v>0</v>
      </c>
      <c r="G45" s="466">
        <f t="shared" ref="G45:W45" si="35">G46+G47</f>
        <v>0</v>
      </c>
      <c r="H45" s="444">
        <f t="shared" si="33"/>
        <v>0</v>
      </c>
      <c r="I45" s="207">
        <f t="shared" si="35"/>
        <v>0</v>
      </c>
      <c r="J45" s="220">
        <f t="shared" si="5"/>
        <v>0</v>
      </c>
      <c r="K45" s="83">
        <f t="shared" si="35"/>
        <v>0</v>
      </c>
      <c r="L45" s="13">
        <f t="shared" si="35"/>
        <v>0</v>
      </c>
      <c r="M45" s="13">
        <f t="shared" si="35"/>
        <v>0</v>
      </c>
      <c r="N45" s="13">
        <f t="shared" si="35"/>
        <v>0</v>
      </c>
      <c r="O45" s="13">
        <f t="shared" si="35"/>
        <v>0</v>
      </c>
      <c r="P45" s="90">
        <f t="shared" ref="P45" si="36">P46+P47</f>
        <v>0</v>
      </c>
      <c r="Q45" s="13">
        <f t="shared" si="35"/>
        <v>0</v>
      </c>
      <c r="R45" s="44">
        <f t="shared" si="35"/>
        <v>0</v>
      </c>
      <c r="S45" s="13">
        <f t="shared" si="35"/>
        <v>0</v>
      </c>
      <c r="T45" s="365">
        <f t="shared" ref="T45:T48" si="37">SUM(O45:S45)</f>
        <v>0</v>
      </c>
      <c r="U45" s="90">
        <f t="shared" si="35"/>
        <v>0</v>
      </c>
      <c r="V45" s="47">
        <f t="shared" si="35"/>
        <v>0</v>
      </c>
      <c r="W45" s="380">
        <f t="shared" si="35"/>
        <v>0</v>
      </c>
      <c r="Y45" s="259"/>
    </row>
    <row r="46" spans="1:25" hidden="1" x14ac:dyDescent="0.25">
      <c r="A46" s="139" t="s">
        <v>335</v>
      </c>
      <c r="B46" s="59"/>
      <c r="C46" s="359"/>
      <c r="D46" s="686" t="s">
        <v>336</v>
      </c>
      <c r="E46" s="686"/>
      <c r="F46" s="182"/>
      <c r="G46" s="459"/>
      <c r="H46" s="437">
        <f t="shared" si="33"/>
        <v>0</v>
      </c>
      <c r="I46" s="200"/>
      <c r="J46" s="219">
        <f t="shared" si="5"/>
        <v>0</v>
      </c>
      <c r="K46" s="81"/>
      <c r="L46" s="1"/>
      <c r="M46" s="1"/>
      <c r="N46" s="1"/>
      <c r="O46" s="1"/>
      <c r="P46" s="89"/>
      <c r="Q46" s="1"/>
      <c r="R46" s="43"/>
      <c r="S46" s="1"/>
      <c r="T46" s="366">
        <f t="shared" si="37"/>
        <v>0</v>
      </c>
      <c r="U46" s="89"/>
      <c r="V46" s="46"/>
      <c r="W46" s="378"/>
      <c r="Y46" s="259"/>
    </row>
    <row r="47" spans="1:25" hidden="1" x14ac:dyDescent="0.25">
      <c r="A47" s="139" t="s">
        <v>337</v>
      </c>
      <c r="B47" s="59"/>
      <c r="C47" s="359"/>
      <c r="D47" s="686" t="s">
        <v>338</v>
      </c>
      <c r="E47" s="686"/>
      <c r="F47" s="182"/>
      <c r="G47" s="459"/>
      <c r="H47" s="437">
        <f t="shared" si="33"/>
        <v>0</v>
      </c>
      <c r="I47" s="200"/>
      <c r="J47" s="219">
        <f t="shared" si="5"/>
        <v>0</v>
      </c>
      <c r="K47" s="81"/>
      <c r="L47" s="1"/>
      <c r="M47" s="1"/>
      <c r="N47" s="1"/>
      <c r="O47" s="1"/>
      <c r="P47" s="89"/>
      <c r="Q47" s="1"/>
      <c r="R47" s="43"/>
      <c r="S47" s="1"/>
      <c r="T47" s="366">
        <f t="shared" si="37"/>
        <v>0</v>
      </c>
      <c r="U47" s="89"/>
      <c r="V47" s="46"/>
      <c r="W47" s="378"/>
      <c r="Y47" s="259"/>
    </row>
    <row r="48" spans="1:25" s="42" customFormat="1" hidden="1" x14ac:dyDescent="0.25">
      <c r="A48" s="139" t="s">
        <v>339</v>
      </c>
      <c r="B48" s="57" t="s">
        <v>925</v>
      </c>
      <c r="C48" s="653" t="s">
        <v>340</v>
      </c>
      <c r="D48" s="654"/>
      <c r="E48" s="654"/>
      <c r="F48" s="189"/>
      <c r="G48" s="466"/>
      <c r="H48" s="444">
        <f t="shared" si="33"/>
        <v>0</v>
      </c>
      <c r="I48" s="207"/>
      <c r="J48" s="220">
        <f t="shared" si="5"/>
        <v>0</v>
      </c>
      <c r="K48" s="83"/>
      <c r="L48" s="13"/>
      <c r="M48" s="13"/>
      <c r="N48" s="13"/>
      <c r="O48" s="13"/>
      <c r="P48" s="90"/>
      <c r="Q48" s="13"/>
      <c r="R48" s="44"/>
      <c r="S48" s="13"/>
      <c r="T48" s="365">
        <f t="shared" si="37"/>
        <v>0</v>
      </c>
      <c r="U48" s="90"/>
      <c r="V48" s="47"/>
      <c r="W48" s="380"/>
      <c r="Y48" s="259"/>
    </row>
    <row r="49" spans="1:25" s="42" customFormat="1" x14ac:dyDescent="0.25">
      <c r="A49" s="139" t="s">
        <v>341</v>
      </c>
      <c r="B49" s="57" t="s">
        <v>926</v>
      </c>
      <c r="C49" s="653" t="s">
        <v>342</v>
      </c>
      <c r="D49" s="654"/>
      <c r="E49" s="654"/>
      <c r="F49" s="189">
        <v>8000</v>
      </c>
      <c r="G49" s="466">
        <v>11024</v>
      </c>
      <c r="H49" s="444">
        <f t="shared" si="33"/>
        <v>11024</v>
      </c>
      <c r="I49" s="207"/>
      <c r="J49" s="220">
        <f t="shared" si="5"/>
        <v>11024</v>
      </c>
      <c r="K49" s="83">
        <v>5906</v>
      </c>
      <c r="L49" s="13"/>
      <c r="M49" s="13"/>
      <c r="N49" s="13">
        <v>5118</v>
      </c>
      <c r="O49" s="13"/>
      <c r="P49" s="90"/>
      <c r="Q49" s="13"/>
      <c r="R49" s="44"/>
      <c r="S49" s="13"/>
      <c r="T49" s="365">
        <f>SUM(K49:S49)</f>
        <v>11024</v>
      </c>
      <c r="U49" s="90"/>
      <c r="V49" s="47"/>
      <c r="W49" s="380"/>
      <c r="Y49" s="259"/>
    </row>
    <row r="50" spans="1:25" hidden="1" x14ac:dyDescent="0.25">
      <c r="B50" s="100" t="s">
        <v>927</v>
      </c>
      <c r="C50" s="694" t="s">
        <v>343</v>
      </c>
      <c r="D50" s="695"/>
      <c r="E50" s="695"/>
      <c r="F50" s="183">
        <f>F51+F52</f>
        <v>0</v>
      </c>
      <c r="G50" s="460">
        <f>G51+G52</f>
        <v>0</v>
      </c>
      <c r="H50" s="438">
        <f t="shared" ref="H50:I50" si="38">H51+H52</f>
        <v>0</v>
      </c>
      <c r="I50" s="201">
        <f t="shared" si="38"/>
        <v>0</v>
      </c>
      <c r="J50" s="218">
        <f t="shared" si="5"/>
        <v>0</v>
      </c>
      <c r="K50" s="103">
        <f t="shared" ref="K50:W50" si="39">K51+K52</f>
        <v>0</v>
      </c>
      <c r="L50" s="104">
        <f t="shared" si="39"/>
        <v>0</v>
      </c>
      <c r="M50" s="104">
        <f t="shared" si="39"/>
        <v>0</v>
      </c>
      <c r="N50" s="104">
        <f t="shared" si="39"/>
        <v>0</v>
      </c>
      <c r="O50" s="104">
        <f t="shared" si="39"/>
        <v>0</v>
      </c>
      <c r="P50" s="107">
        <f t="shared" ref="P50" si="40">P51+P52</f>
        <v>0</v>
      </c>
      <c r="Q50" s="104">
        <f t="shared" si="39"/>
        <v>0</v>
      </c>
      <c r="R50" s="106">
        <f t="shared" si="39"/>
        <v>0</v>
      </c>
      <c r="S50" s="104">
        <f t="shared" si="39"/>
        <v>0</v>
      </c>
      <c r="T50" s="367">
        <f t="shared" ref="T50" si="41">T51+T52</f>
        <v>0</v>
      </c>
      <c r="U50" s="107">
        <f t="shared" si="39"/>
        <v>0</v>
      </c>
      <c r="V50" s="108">
        <f t="shared" si="39"/>
        <v>0</v>
      </c>
      <c r="W50" s="379">
        <f t="shared" si="39"/>
        <v>0</v>
      </c>
      <c r="Y50" s="259"/>
    </row>
    <row r="51" spans="1:25" hidden="1" x14ac:dyDescent="0.25">
      <c r="A51" s="139" t="s">
        <v>344</v>
      </c>
      <c r="B51" s="59" t="s">
        <v>928</v>
      </c>
      <c r="C51" s="720" t="s">
        <v>345</v>
      </c>
      <c r="D51" s="686"/>
      <c r="E51" s="686"/>
      <c r="F51" s="182"/>
      <c r="G51" s="459"/>
      <c r="H51" s="437"/>
      <c r="I51" s="200"/>
      <c r="J51" s="219">
        <f t="shared" si="5"/>
        <v>0</v>
      </c>
      <c r="K51" s="81"/>
      <c r="L51" s="1"/>
      <c r="M51" s="1"/>
      <c r="N51" s="1"/>
      <c r="O51" s="1"/>
      <c r="P51" s="89"/>
      <c r="Q51" s="1"/>
      <c r="R51" s="43"/>
      <c r="S51" s="1"/>
      <c r="T51" s="366"/>
      <c r="U51" s="89"/>
      <c r="V51" s="46"/>
      <c r="W51" s="378"/>
      <c r="Y51" s="259"/>
    </row>
    <row r="52" spans="1:25" hidden="1" x14ac:dyDescent="0.25">
      <c r="A52" s="139" t="s">
        <v>346</v>
      </c>
      <c r="B52" s="59" t="s">
        <v>929</v>
      </c>
      <c r="C52" s="720" t="s">
        <v>347</v>
      </c>
      <c r="D52" s="686"/>
      <c r="E52" s="686"/>
      <c r="F52" s="182"/>
      <c r="G52" s="459"/>
      <c r="H52" s="437"/>
      <c r="I52" s="200"/>
      <c r="J52" s="219">
        <f t="shared" si="5"/>
        <v>0</v>
      </c>
      <c r="K52" s="81"/>
      <c r="L52" s="1"/>
      <c r="M52" s="1"/>
      <c r="N52" s="1"/>
      <c r="O52" s="1"/>
      <c r="P52" s="89"/>
      <c r="Q52" s="1"/>
      <c r="R52" s="43"/>
      <c r="S52" s="1"/>
      <c r="T52" s="366"/>
      <c r="U52" s="89"/>
      <c r="V52" s="46"/>
      <c r="W52" s="378"/>
      <c r="Y52" s="259"/>
    </row>
    <row r="53" spans="1:25" x14ac:dyDescent="0.25">
      <c r="B53" s="100" t="s">
        <v>930</v>
      </c>
      <c r="C53" s="694" t="s">
        <v>348</v>
      </c>
      <c r="D53" s="695"/>
      <c r="E53" s="695"/>
      <c r="F53" s="183">
        <f>F54+F55+F56+F57+F58</f>
        <v>0</v>
      </c>
      <c r="G53" s="460">
        <f>G54+G55+G56+G57+G58</f>
        <v>110600</v>
      </c>
      <c r="H53" s="438">
        <f t="shared" ref="H53:I53" si="42">H54+H55+H56+H57+H58</f>
        <v>35138</v>
      </c>
      <c r="I53" s="201">
        <f t="shared" si="42"/>
        <v>0</v>
      </c>
      <c r="J53" s="218">
        <f t="shared" si="5"/>
        <v>35138</v>
      </c>
      <c r="K53" s="103">
        <f t="shared" ref="K53:W53" si="43">K54+K55+K56+K57+K58</f>
        <v>7224</v>
      </c>
      <c r="L53" s="104">
        <f t="shared" si="43"/>
        <v>0</v>
      </c>
      <c r="M53" s="104">
        <f t="shared" si="43"/>
        <v>0</v>
      </c>
      <c r="N53" s="104">
        <f t="shared" si="43"/>
        <v>15934</v>
      </c>
      <c r="O53" s="104">
        <f t="shared" si="43"/>
        <v>0</v>
      </c>
      <c r="P53" s="107">
        <f t="shared" ref="P53" si="44">P54+P55+P56+P57+P58</f>
        <v>11980</v>
      </c>
      <c r="Q53" s="104">
        <f t="shared" si="43"/>
        <v>0</v>
      </c>
      <c r="R53" s="106">
        <f t="shared" si="43"/>
        <v>0</v>
      </c>
      <c r="S53" s="104">
        <f t="shared" si="43"/>
        <v>0</v>
      </c>
      <c r="T53" s="367">
        <f t="shared" ref="T53" si="45">T54+T55+T56+T57+T58</f>
        <v>35138</v>
      </c>
      <c r="U53" s="107">
        <f t="shared" si="43"/>
        <v>0</v>
      </c>
      <c r="V53" s="108">
        <f t="shared" si="43"/>
        <v>0</v>
      </c>
      <c r="W53" s="379">
        <f t="shared" si="43"/>
        <v>0</v>
      </c>
      <c r="Y53" s="259"/>
    </row>
    <row r="54" spans="1:25" ht="15.75" thickBot="1" x14ac:dyDescent="0.3">
      <c r="A54" s="139" t="s">
        <v>349</v>
      </c>
      <c r="B54" s="59" t="s">
        <v>931</v>
      </c>
      <c r="C54" s="720" t="s">
        <v>350</v>
      </c>
      <c r="D54" s="686"/>
      <c r="E54" s="686"/>
      <c r="F54" s="182">
        <v>0</v>
      </c>
      <c r="G54" s="459">
        <v>110600</v>
      </c>
      <c r="H54" s="437">
        <f>SUM(T54:W54)</f>
        <v>35138</v>
      </c>
      <c r="I54" s="200"/>
      <c r="J54" s="219">
        <f t="shared" si="5"/>
        <v>35138</v>
      </c>
      <c r="K54" s="81">
        <v>7224</v>
      </c>
      <c r="L54" s="1"/>
      <c r="M54" s="1"/>
      <c r="N54" s="1">
        <v>15934</v>
      </c>
      <c r="O54" s="1"/>
      <c r="P54" s="89">
        <v>11980</v>
      </c>
      <c r="Q54" s="1"/>
      <c r="R54" s="43"/>
      <c r="S54" s="1"/>
      <c r="T54" s="366">
        <f>SUM(K54:S54)</f>
        <v>35138</v>
      </c>
      <c r="U54" s="89"/>
      <c r="V54" s="46"/>
      <c r="W54" s="378"/>
      <c r="Y54" s="259"/>
    </row>
    <row r="55" spans="1:25" ht="15.75" hidden="1" thickBot="1" x14ac:dyDescent="0.3">
      <c r="A55" s="139" t="s">
        <v>351</v>
      </c>
      <c r="B55" s="59" t="s">
        <v>932</v>
      </c>
      <c r="C55" s="720" t="s">
        <v>352</v>
      </c>
      <c r="D55" s="686"/>
      <c r="E55" s="686"/>
      <c r="F55" s="182"/>
      <c r="G55" s="459"/>
      <c r="H55" s="437"/>
      <c r="I55" s="200"/>
      <c r="J55" s="219">
        <f t="shared" si="5"/>
        <v>0</v>
      </c>
      <c r="K55" s="81"/>
      <c r="L55" s="1"/>
      <c r="M55" s="1"/>
      <c r="N55" s="1"/>
      <c r="O55" s="1"/>
      <c r="P55" s="89"/>
      <c r="Q55" s="1"/>
      <c r="R55" s="43"/>
      <c r="S55" s="1"/>
      <c r="T55" s="366"/>
      <c r="U55" s="89"/>
      <c r="V55" s="46"/>
      <c r="W55" s="378"/>
      <c r="Y55" s="259"/>
    </row>
    <row r="56" spans="1:25" ht="15.75" hidden="1" thickBot="1" x14ac:dyDescent="0.3">
      <c r="A56" s="139" t="s">
        <v>353</v>
      </c>
      <c r="B56" s="59" t="s">
        <v>933</v>
      </c>
      <c r="C56" s="720" t="s">
        <v>354</v>
      </c>
      <c r="D56" s="686"/>
      <c r="E56" s="686"/>
      <c r="F56" s="182"/>
      <c r="G56" s="459"/>
      <c r="H56" s="437"/>
      <c r="I56" s="200"/>
      <c r="J56" s="219">
        <f t="shared" si="5"/>
        <v>0</v>
      </c>
      <c r="K56" s="81"/>
      <c r="L56" s="1"/>
      <c r="M56" s="1"/>
      <c r="N56" s="1"/>
      <c r="O56" s="1"/>
      <c r="P56" s="89"/>
      <c r="Q56" s="1"/>
      <c r="R56" s="43"/>
      <c r="S56" s="1"/>
      <c r="T56" s="366"/>
      <c r="U56" s="89"/>
      <c r="V56" s="46"/>
      <c r="W56" s="378"/>
      <c r="Y56" s="259"/>
    </row>
    <row r="57" spans="1:25" ht="15.75" hidden="1" thickBot="1" x14ac:dyDescent="0.3">
      <c r="A57" s="139" t="s">
        <v>355</v>
      </c>
      <c r="B57" s="59" t="s">
        <v>934</v>
      </c>
      <c r="C57" s="720" t="s">
        <v>356</v>
      </c>
      <c r="D57" s="686"/>
      <c r="E57" s="686"/>
      <c r="F57" s="182"/>
      <c r="G57" s="459"/>
      <c r="H57" s="437"/>
      <c r="I57" s="200"/>
      <c r="J57" s="219">
        <f t="shared" si="5"/>
        <v>0</v>
      </c>
      <c r="K57" s="81"/>
      <c r="L57" s="1"/>
      <c r="M57" s="1"/>
      <c r="N57" s="1"/>
      <c r="O57" s="1"/>
      <c r="P57" s="89"/>
      <c r="Q57" s="1"/>
      <c r="R57" s="43"/>
      <c r="S57" s="1"/>
      <c r="T57" s="366"/>
      <c r="U57" s="89"/>
      <c r="V57" s="46"/>
      <c r="W57" s="378"/>
      <c r="Y57" s="259"/>
    </row>
    <row r="58" spans="1:25" ht="15.75" hidden="1" thickBot="1" x14ac:dyDescent="0.3">
      <c r="A58" s="139" t="s">
        <v>357</v>
      </c>
      <c r="B58" s="61" t="s">
        <v>935</v>
      </c>
      <c r="C58" s="722" t="s">
        <v>358</v>
      </c>
      <c r="D58" s="700"/>
      <c r="E58" s="700"/>
      <c r="F58" s="184"/>
      <c r="G58" s="461"/>
      <c r="H58" s="439"/>
      <c r="I58" s="202"/>
      <c r="J58" s="219">
        <f t="shared" si="5"/>
        <v>0</v>
      </c>
      <c r="K58" s="81"/>
      <c r="L58" s="1"/>
      <c r="M58" s="1"/>
      <c r="N58" s="1"/>
      <c r="O58" s="1"/>
      <c r="P58" s="89"/>
      <c r="Q58" s="1"/>
      <c r="R58" s="43"/>
      <c r="S58" s="1"/>
      <c r="T58" s="366"/>
      <c r="U58" s="89"/>
      <c r="V58" s="46"/>
      <c r="W58" s="378"/>
      <c r="Y58" s="259"/>
    </row>
    <row r="59" spans="1:25" ht="15.75" thickBot="1" x14ac:dyDescent="0.3">
      <c r="B59" s="91" t="s">
        <v>359</v>
      </c>
      <c r="C59" s="701" t="s">
        <v>360</v>
      </c>
      <c r="D59" s="702"/>
      <c r="E59" s="702"/>
      <c r="F59" s="185">
        <f>F60+F61+F62+F63+F64+F65+F69</f>
        <v>0</v>
      </c>
      <c r="G59" s="462">
        <f>G60+G61+G62+G63+G64+G65+G69</f>
        <v>0</v>
      </c>
      <c r="H59" s="440">
        <f t="shared" ref="H59:I59" si="46">H60+H61+H62+H63+H64+H65+H69</f>
        <v>0</v>
      </c>
      <c r="I59" s="203">
        <f t="shared" si="46"/>
        <v>0</v>
      </c>
      <c r="J59" s="216">
        <f t="shared" si="5"/>
        <v>0</v>
      </c>
      <c r="K59" s="94">
        <f t="shared" ref="K59:W59" si="47">K60+K61+K62+K63+K64+K65+K69</f>
        <v>0</v>
      </c>
      <c r="L59" s="95">
        <f t="shared" si="47"/>
        <v>0</v>
      </c>
      <c r="M59" s="95">
        <f t="shared" si="47"/>
        <v>0</v>
      </c>
      <c r="N59" s="95">
        <f t="shared" si="47"/>
        <v>0</v>
      </c>
      <c r="O59" s="95">
        <f t="shared" si="47"/>
        <v>0</v>
      </c>
      <c r="P59" s="98">
        <f t="shared" ref="P59" si="48">P60+P61+P62+P63+P64+P65+P69</f>
        <v>0</v>
      </c>
      <c r="Q59" s="95">
        <f t="shared" si="47"/>
        <v>0</v>
      </c>
      <c r="R59" s="97">
        <f t="shared" si="47"/>
        <v>0</v>
      </c>
      <c r="S59" s="95">
        <f t="shared" si="47"/>
        <v>0</v>
      </c>
      <c r="T59" s="363">
        <f t="shared" ref="T59" si="49">T60+T61+T62+T63+T64+T65+T69</f>
        <v>0</v>
      </c>
      <c r="U59" s="98">
        <f t="shared" si="47"/>
        <v>0</v>
      </c>
      <c r="V59" s="99">
        <f t="shared" si="47"/>
        <v>0</v>
      </c>
      <c r="W59" s="376">
        <f t="shared" si="47"/>
        <v>0</v>
      </c>
      <c r="Y59" s="259"/>
    </row>
    <row r="60" spans="1:25" s="19" customFormat="1" ht="15.75" hidden="1" thickBot="1" x14ac:dyDescent="0.3">
      <c r="A60" s="139" t="s">
        <v>361</v>
      </c>
      <c r="B60" s="127" t="s">
        <v>936</v>
      </c>
      <c r="C60" s="714" t="s">
        <v>362</v>
      </c>
      <c r="D60" s="715"/>
      <c r="E60" s="715"/>
      <c r="F60" s="181"/>
      <c r="G60" s="458"/>
      <c r="H60" s="436"/>
      <c r="I60" s="199"/>
      <c r="J60" s="218">
        <f t="shared" si="5"/>
        <v>0</v>
      </c>
      <c r="K60" s="103"/>
      <c r="L60" s="104"/>
      <c r="M60" s="104"/>
      <c r="N60" s="104"/>
      <c r="O60" s="104"/>
      <c r="P60" s="107"/>
      <c r="Q60" s="104"/>
      <c r="R60" s="106"/>
      <c r="S60" s="104"/>
      <c r="T60" s="367"/>
      <c r="U60" s="107"/>
      <c r="V60" s="108"/>
      <c r="W60" s="379"/>
      <c r="Y60" s="259"/>
    </row>
    <row r="61" spans="1:25" s="19" customFormat="1" ht="15.75" hidden="1" thickBot="1" x14ac:dyDescent="0.3">
      <c r="A61" s="139" t="s">
        <v>363</v>
      </c>
      <c r="B61" s="100" t="s">
        <v>937</v>
      </c>
      <c r="C61" s="694" t="s">
        <v>623</v>
      </c>
      <c r="D61" s="695"/>
      <c r="E61" s="695"/>
      <c r="F61" s="183"/>
      <c r="G61" s="460"/>
      <c r="H61" s="438"/>
      <c r="I61" s="201"/>
      <c r="J61" s="218">
        <f t="shared" si="5"/>
        <v>0</v>
      </c>
      <c r="K61" s="103"/>
      <c r="L61" s="104"/>
      <c r="M61" s="104"/>
      <c r="N61" s="104"/>
      <c r="O61" s="104"/>
      <c r="P61" s="107"/>
      <c r="Q61" s="104"/>
      <c r="R61" s="106"/>
      <c r="S61" s="104"/>
      <c r="T61" s="367"/>
      <c r="U61" s="107"/>
      <c r="V61" s="108"/>
      <c r="W61" s="379"/>
      <c r="Y61" s="259"/>
    </row>
    <row r="62" spans="1:25" s="19" customFormat="1" ht="15.75" hidden="1" thickBot="1" x14ac:dyDescent="0.3">
      <c r="A62" s="139" t="s">
        <v>364</v>
      </c>
      <c r="B62" s="127" t="s">
        <v>938</v>
      </c>
      <c r="C62" s="694" t="s">
        <v>365</v>
      </c>
      <c r="D62" s="695"/>
      <c r="E62" s="695"/>
      <c r="F62" s="183"/>
      <c r="G62" s="460"/>
      <c r="H62" s="438"/>
      <c r="I62" s="201"/>
      <c r="J62" s="218">
        <f t="shared" si="5"/>
        <v>0</v>
      </c>
      <c r="K62" s="103"/>
      <c r="L62" s="104"/>
      <c r="M62" s="104"/>
      <c r="N62" s="104"/>
      <c r="O62" s="104"/>
      <c r="P62" s="107"/>
      <c r="Q62" s="104"/>
      <c r="R62" s="106"/>
      <c r="S62" s="104"/>
      <c r="T62" s="367"/>
      <c r="U62" s="107"/>
      <c r="V62" s="108"/>
      <c r="W62" s="379"/>
      <c r="Y62" s="259"/>
    </row>
    <row r="63" spans="1:25" s="19" customFormat="1" ht="15.75" hidden="1" thickBot="1" x14ac:dyDescent="0.3">
      <c r="A63" s="139" t="s">
        <v>366</v>
      </c>
      <c r="B63" s="100" t="s">
        <v>939</v>
      </c>
      <c r="C63" s="694" t="s">
        <v>367</v>
      </c>
      <c r="D63" s="695"/>
      <c r="E63" s="695"/>
      <c r="F63" s="183"/>
      <c r="G63" s="460"/>
      <c r="H63" s="438"/>
      <c r="I63" s="201"/>
      <c r="J63" s="218">
        <f t="shared" si="5"/>
        <v>0</v>
      </c>
      <c r="K63" s="103"/>
      <c r="L63" s="104"/>
      <c r="M63" s="104"/>
      <c r="N63" s="104"/>
      <c r="O63" s="104"/>
      <c r="P63" s="107"/>
      <c r="Q63" s="104"/>
      <c r="R63" s="106"/>
      <c r="S63" s="104"/>
      <c r="T63" s="367"/>
      <c r="U63" s="107"/>
      <c r="V63" s="108"/>
      <c r="W63" s="379"/>
      <c r="Y63" s="259"/>
    </row>
    <row r="64" spans="1:25" s="19" customFormat="1" ht="15.75" hidden="1" thickBot="1" x14ac:dyDescent="0.3">
      <c r="A64" s="139" t="s">
        <v>368</v>
      </c>
      <c r="B64" s="127" t="s">
        <v>940</v>
      </c>
      <c r="C64" s="694" t="s">
        <v>369</v>
      </c>
      <c r="D64" s="695"/>
      <c r="E64" s="695"/>
      <c r="F64" s="183"/>
      <c r="G64" s="460"/>
      <c r="H64" s="438"/>
      <c r="I64" s="201"/>
      <c r="J64" s="218">
        <f t="shared" si="5"/>
        <v>0</v>
      </c>
      <c r="K64" s="103"/>
      <c r="L64" s="104"/>
      <c r="M64" s="104"/>
      <c r="N64" s="104"/>
      <c r="O64" s="104"/>
      <c r="P64" s="107"/>
      <c r="Q64" s="104"/>
      <c r="R64" s="106"/>
      <c r="S64" s="104"/>
      <c r="T64" s="367"/>
      <c r="U64" s="107"/>
      <c r="V64" s="108"/>
      <c r="W64" s="379"/>
      <c r="Y64" s="259"/>
    </row>
    <row r="65" spans="1:25" s="19" customFormat="1" ht="15.75" hidden="1" thickBot="1" x14ac:dyDescent="0.3">
      <c r="A65" s="139" t="s">
        <v>370</v>
      </c>
      <c r="B65" s="100" t="s">
        <v>941</v>
      </c>
      <c r="C65" s="694" t="s">
        <v>371</v>
      </c>
      <c r="D65" s="695"/>
      <c r="E65" s="695"/>
      <c r="F65" s="183">
        <f>F66+F67+F68</f>
        <v>0</v>
      </c>
      <c r="G65" s="460">
        <f>G66+G67+G68</f>
        <v>0</v>
      </c>
      <c r="H65" s="438">
        <f t="shared" ref="H65:I65" si="50">H66+H67+H68</f>
        <v>0</v>
      </c>
      <c r="I65" s="201">
        <f t="shared" si="50"/>
        <v>0</v>
      </c>
      <c r="J65" s="218">
        <f t="shared" si="5"/>
        <v>0</v>
      </c>
      <c r="K65" s="103">
        <f t="shared" ref="K65:W65" si="51">K66+K67+K68</f>
        <v>0</v>
      </c>
      <c r="L65" s="104">
        <f t="shared" si="51"/>
        <v>0</v>
      </c>
      <c r="M65" s="104">
        <f t="shared" si="51"/>
        <v>0</v>
      </c>
      <c r="N65" s="104">
        <f t="shared" si="51"/>
        <v>0</v>
      </c>
      <c r="O65" s="104">
        <f t="shared" si="51"/>
        <v>0</v>
      </c>
      <c r="P65" s="107">
        <f t="shared" ref="P65" si="52">P66+P67+P68</f>
        <v>0</v>
      </c>
      <c r="Q65" s="104">
        <f t="shared" si="51"/>
        <v>0</v>
      </c>
      <c r="R65" s="106">
        <f t="shared" si="51"/>
        <v>0</v>
      </c>
      <c r="S65" s="104">
        <f t="shared" si="51"/>
        <v>0</v>
      </c>
      <c r="T65" s="367">
        <f t="shared" ref="T65" si="53">T66+T67+T68</f>
        <v>0</v>
      </c>
      <c r="U65" s="107">
        <f t="shared" si="51"/>
        <v>0</v>
      </c>
      <c r="V65" s="108">
        <f t="shared" si="51"/>
        <v>0</v>
      </c>
      <c r="W65" s="379">
        <f t="shared" si="51"/>
        <v>0</v>
      </c>
      <c r="Y65" s="259"/>
    </row>
    <row r="66" spans="1:25" ht="15.75" hidden="1" thickBot="1" x14ac:dyDescent="0.3">
      <c r="A66" s="139" t="s">
        <v>372</v>
      </c>
      <c r="B66" s="59"/>
      <c r="C66" s="2"/>
      <c r="D66" s="686" t="s">
        <v>614</v>
      </c>
      <c r="E66" s="686"/>
      <c r="F66" s="182"/>
      <c r="G66" s="459"/>
      <c r="H66" s="437"/>
      <c r="I66" s="200"/>
      <c r="J66" s="219">
        <f t="shared" si="5"/>
        <v>0</v>
      </c>
      <c r="K66" s="81"/>
      <c r="L66" s="1"/>
      <c r="M66" s="1"/>
      <c r="N66" s="1"/>
      <c r="O66" s="1"/>
      <c r="P66" s="89"/>
      <c r="Q66" s="1"/>
      <c r="R66" s="43"/>
      <c r="S66" s="1"/>
      <c r="T66" s="366"/>
      <c r="U66" s="89"/>
      <c r="V66" s="46"/>
      <c r="W66" s="378"/>
      <c r="X66" s="22"/>
      <c r="Y66" s="259"/>
    </row>
    <row r="67" spans="1:25" ht="15.75" hidden="1" thickBot="1" x14ac:dyDescent="0.3">
      <c r="A67" s="139" t="s">
        <v>373</v>
      </c>
      <c r="B67" s="59"/>
      <c r="C67" s="2"/>
      <c r="D67" s="686" t="s">
        <v>615</v>
      </c>
      <c r="E67" s="686"/>
      <c r="F67" s="182"/>
      <c r="G67" s="459"/>
      <c r="H67" s="437"/>
      <c r="I67" s="200"/>
      <c r="J67" s="219">
        <f t="shared" si="5"/>
        <v>0</v>
      </c>
      <c r="K67" s="81"/>
      <c r="L67" s="1"/>
      <c r="M67" s="1"/>
      <c r="N67" s="1"/>
      <c r="O67" s="1"/>
      <c r="P67" s="89"/>
      <c r="Q67" s="1"/>
      <c r="R67" s="43"/>
      <c r="S67" s="1"/>
      <c r="T67" s="366"/>
      <c r="U67" s="89"/>
      <c r="V67" s="46"/>
      <c r="W67" s="378"/>
      <c r="Y67" s="259"/>
    </row>
    <row r="68" spans="1:25" ht="15.75" hidden="1" thickBot="1" x14ac:dyDescent="0.3">
      <c r="A68" s="139" t="s">
        <v>374</v>
      </c>
      <c r="B68" s="59"/>
      <c r="C68" s="2"/>
      <c r="D68" s="686" t="s">
        <v>616</v>
      </c>
      <c r="E68" s="686"/>
      <c r="F68" s="182"/>
      <c r="G68" s="459"/>
      <c r="H68" s="437"/>
      <c r="I68" s="200"/>
      <c r="J68" s="219">
        <f t="shared" si="5"/>
        <v>0</v>
      </c>
      <c r="K68" s="81"/>
      <c r="L68" s="1"/>
      <c r="M68" s="1"/>
      <c r="N68" s="1"/>
      <c r="O68" s="1"/>
      <c r="P68" s="89"/>
      <c r="Q68" s="1"/>
      <c r="R68" s="43"/>
      <c r="S68" s="1"/>
      <c r="T68" s="366"/>
      <c r="U68" s="89"/>
      <c r="V68" s="46"/>
      <c r="W68" s="378"/>
      <c r="Y68" s="259"/>
    </row>
    <row r="69" spans="1:25" s="19" customFormat="1" ht="15.75" hidden="1" thickBot="1" x14ac:dyDescent="0.3">
      <c r="A69" s="139" t="s">
        <v>375</v>
      </c>
      <c r="B69" s="100" t="s">
        <v>942</v>
      </c>
      <c r="C69" s="694" t="s">
        <v>376</v>
      </c>
      <c r="D69" s="695"/>
      <c r="E69" s="695"/>
      <c r="F69" s="183">
        <f>F70+F71+F72+F73</f>
        <v>0</v>
      </c>
      <c r="G69" s="460">
        <f>G70+G71+G72+G73</f>
        <v>0</v>
      </c>
      <c r="H69" s="438">
        <f t="shared" ref="H69:I69" si="54">H70+H71+H72+H73</f>
        <v>0</v>
      </c>
      <c r="I69" s="201">
        <f t="shared" si="54"/>
        <v>0</v>
      </c>
      <c r="J69" s="218">
        <f t="shared" si="5"/>
        <v>0</v>
      </c>
      <c r="K69" s="103">
        <f t="shared" ref="K69:W69" si="55">K70+K71+K72+K73</f>
        <v>0</v>
      </c>
      <c r="L69" s="104">
        <f t="shared" si="55"/>
        <v>0</v>
      </c>
      <c r="M69" s="104">
        <f t="shared" si="55"/>
        <v>0</v>
      </c>
      <c r="N69" s="104">
        <f t="shared" si="55"/>
        <v>0</v>
      </c>
      <c r="O69" s="104">
        <f t="shared" si="55"/>
        <v>0</v>
      </c>
      <c r="P69" s="107">
        <f t="shared" ref="P69" si="56">P70+P71+P72+P73</f>
        <v>0</v>
      </c>
      <c r="Q69" s="104">
        <f t="shared" si="55"/>
        <v>0</v>
      </c>
      <c r="R69" s="106">
        <f t="shared" si="55"/>
        <v>0</v>
      </c>
      <c r="S69" s="104">
        <f t="shared" si="55"/>
        <v>0</v>
      </c>
      <c r="T69" s="367">
        <f t="shared" ref="T69" si="57">T70+T71+T72+T73</f>
        <v>0</v>
      </c>
      <c r="U69" s="107">
        <f t="shared" si="55"/>
        <v>0</v>
      </c>
      <c r="V69" s="108">
        <f t="shared" si="55"/>
        <v>0</v>
      </c>
      <c r="W69" s="379">
        <f t="shared" si="55"/>
        <v>0</v>
      </c>
      <c r="Y69" s="259"/>
    </row>
    <row r="70" spans="1:25" ht="15.75" hidden="1" thickBot="1" x14ac:dyDescent="0.3">
      <c r="A70" s="139" t="s">
        <v>1142</v>
      </c>
      <c r="B70" s="59"/>
      <c r="C70" s="2"/>
      <c r="D70" s="686" t="s">
        <v>1143</v>
      </c>
      <c r="E70" s="686"/>
      <c r="F70" s="182"/>
      <c r="G70" s="459"/>
      <c r="H70" s="437"/>
      <c r="I70" s="200"/>
      <c r="J70" s="219">
        <f t="shared" ref="J70:J133" si="58">SUM(H70:I70)</f>
        <v>0</v>
      </c>
      <c r="K70" s="81"/>
      <c r="L70" s="1"/>
      <c r="M70" s="1"/>
      <c r="N70" s="1"/>
      <c r="O70" s="1"/>
      <c r="P70" s="89"/>
      <c r="Q70" s="1"/>
      <c r="R70" s="43"/>
      <c r="S70" s="1"/>
      <c r="T70" s="366"/>
      <c r="U70" s="89"/>
      <c r="V70" s="46"/>
      <c r="W70" s="378"/>
      <c r="Y70" s="259"/>
    </row>
    <row r="71" spans="1:25" ht="15.75" hidden="1" thickBot="1" x14ac:dyDescent="0.3">
      <c r="A71" s="139" t="s">
        <v>1144</v>
      </c>
      <c r="B71" s="59"/>
      <c r="C71" s="2"/>
      <c r="D71" s="686" t="s">
        <v>617</v>
      </c>
      <c r="E71" s="686"/>
      <c r="F71" s="182"/>
      <c r="G71" s="459"/>
      <c r="H71" s="437"/>
      <c r="I71" s="200"/>
      <c r="J71" s="219">
        <f t="shared" si="58"/>
        <v>0</v>
      </c>
      <c r="K71" s="81"/>
      <c r="L71" s="1"/>
      <c r="M71" s="1"/>
      <c r="N71" s="1"/>
      <c r="O71" s="1"/>
      <c r="P71" s="89"/>
      <c r="Q71" s="1"/>
      <c r="R71" s="43"/>
      <c r="S71" s="1"/>
      <c r="T71" s="366"/>
      <c r="U71" s="89"/>
      <c r="V71" s="46"/>
      <c r="W71" s="378"/>
      <c r="Y71" s="259"/>
    </row>
    <row r="72" spans="1:25" ht="15.75" hidden="1" thickBot="1" x14ac:dyDescent="0.3">
      <c r="A72" s="139" t="s">
        <v>1145</v>
      </c>
      <c r="B72" s="59"/>
      <c r="C72" s="2"/>
      <c r="D72" s="686" t="s">
        <v>1146</v>
      </c>
      <c r="E72" s="686"/>
      <c r="F72" s="182"/>
      <c r="G72" s="459"/>
      <c r="H72" s="437"/>
      <c r="I72" s="200"/>
      <c r="J72" s="219">
        <f t="shared" si="58"/>
        <v>0</v>
      </c>
      <c r="K72" s="81"/>
      <c r="L72" s="1"/>
      <c r="M72" s="1"/>
      <c r="N72" s="1"/>
      <c r="O72" s="1"/>
      <c r="P72" s="89"/>
      <c r="Q72" s="1"/>
      <c r="R72" s="43"/>
      <c r="S72" s="1"/>
      <c r="T72" s="366"/>
      <c r="U72" s="89"/>
      <c r="V72" s="46"/>
      <c r="W72" s="378"/>
      <c r="Y72" s="259"/>
    </row>
    <row r="73" spans="1:25" ht="15.75" hidden="1" thickBot="1" x14ac:dyDescent="0.3">
      <c r="A73" s="139" t="s">
        <v>1140</v>
      </c>
      <c r="B73" s="59"/>
      <c r="C73" s="2"/>
      <c r="D73" s="686" t="s">
        <v>1141</v>
      </c>
      <c r="E73" s="686"/>
      <c r="F73" s="182"/>
      <c r="G73" s="459"/>
      <c r="H73" s="437"/>
      <c r="I73" s="200"/>
      <c r="J73" s="219">
        <f t="shared" si="58"/>
        <v>0</v>
      </c>
      <c r="K73" s="81"/>
      <c r="L73" s="1"/>
      <c r="M73" s="1"/>
      <c r="N73" s="1"/>
      <c r="O73" s="1"/>
      <c r="P73" s="89"/>
      <c r="Q73" s="1"/>
      <c r="R73" s="43"/>
      <c r="S73" s="1"/>
      <c r="T73" s="366"/>
      <c r="U73" s="89"/>
      <c r="V73" s="46"/>
      <c r="W73" s="378"/>
      <c r="Y73" s="259"/>
    </row>
    <row r="74" spans="1:25" ht="15.75" thickBot="1" x14ac:dyDescent="0.3">
      <c r="B74" s="109" t="s">
        <v>377</v>
      </c>
      <c r="C74" s="701" t="s">
        <v>378</v>
      </c>
      <c r="D74" s="702"/>
      <c r="E74" s="702"/>
      <c r="F74" s="185">
        <f t="shared" ref="F74" si="59">F75+F79+F80+F81+F82+F93+F104+F115+F118+F130+F131+F132+F133+F144</f>
        <v>0</v>
      </c>
      <c r="G74" s="462">
        <f t="shared" ref="G74:W74" si="60">G75+G79+G80+G81+G82+G93+G104+G115+G118+G130+G131+G132+G133+G144</f>
        <v>0</v>
      </c>
      <c r="H74" s="440">
        <f t="shared" si="60"/>
        <v>0</v>
      </c>
      <c r="I74" s="203">
        <f t="shared" si="60"/>
        <v>0</v>
      </c>
      <c r="J74" s="216">
        <f t="shared" si="58"/>
        <v>0</v>
      </c>
      <c r="K74" s="94">
        <f t="shared" si="60"/>
        <v>0</v>
      </c>
      <c r="L74" s="95">
        <f t="shared" si="60"/>
        <v>0</v>
      </c>
      <c r="M74" s="95">
        <f t="shared" si="60"/>
        <v>0</v>
      </c>
      <c r="N74" s="95">
        <f t="shared" si="60"/>
        <v>0</v>
      </c>
      <c r="O74" s="95">
        <f t="shared" si="60"/>
        <v>0</v>
      </c>
      <c r="P74" s="98">
        <f t="shared" ref="P74" si="61">P75+P79+P80+P81+P82+P93+P104+P115+P118+P130+P131+P132+P133+P144</f>
        <v>0</v>
      </c>
      <c r="Q74" s="95">
        <f t="shared" si="60"/>
        <v>0</v>
      </c>
      <c r="R74" s="97">
        <f t="shared" si="60"/>
        <v>0</v>
      </c>
      <c r="S74" s="95">
        <f t="shared" si="60"/>
        <v>0</v>
      </c>
      <c r="T74" s="363">
        <f t="shared" ref="T74" si="62">T75+T79+T80+T81+T82+T93+T104+T115+T118+T130+T131+T132+T133+T144</f>
        <v>0</v>
      </c>
      <c r="U74" s="98">
        <f t="shared" si="60"/>
        <v>0</v>
      </c>
      <c r="V74" s="99">
        <f t="shared" si="60"/>
        <v>0</v>
      </c>
      <c r="W74" s="376">
        <f t="shared" si="60"/>
        <v>0</v>
      </c>
      <c r="Y74" s="259"/>
    </row>
    <row r="75" spans="1:25" s="42" customFormat="1" ht="15.75" hidden="1" thickBot="1" x14ac:dyDescent="0.3">
      <c r="A75" s="139" t="s">
        <v>379</v>
      </c>
      <c r="B75" s="137" t="s">
        <v>943</v>
      </c>
      <c r="C75" s="703" t="s">
        <v>380</v>
      </c>
      <c r="D75" s="704"/>
      <c r="E75" s="704"/>
      <c r="F75" s="190">
        <f>F76+F77</f>
        <v>0</v>
      </c>
      <c r="G75" s="468">
        <f>G76+G77</f>
        <v>0</v>
      </c>
      <c r="H75" s="446">
        <f t="shared" ref="H75:I75" si="63">H76+H77</f>
        <v>0</v>
      </c>
      <c r="I75" s="208">
        <f t="shared" si="63"/>
        <v>0</v>
      </c>
      <c r="J75" s="221">
        <f t="shared" si="58"/>
        <v>0</v>
      </c>
      <c r="K75" s="224">
        <f t="shared" ref="K75:W75" si="64">K76+K77</f>
        <v>0</v>
      </c>
      <c r="L75" s="146">
        <f t="shared" si="64"/>
        <v>0</v>
      </c>
      <c r="M75" s="146">
        <f t="shared" si="64"/>
        <v>0</v>
      </c>
      <c r="N75" s="146">
        <f t="shared" si="64"/>
        <v>0</v>
      </c>
      <c r="O75" s="146">
        <f t="shared" si="64"/>
        <v>0</v>
      </c>
      <c r="P75" s="371">
        <f t="shared" ref="P75" si="65">P76+P77</f>
        <v>0</v>
      </c>
      <c r="Q75" s="146">
        <f t="shared" si="64"/>
        <v>0</v>
      </c>
      <c r="R75" s="145">
        <f t="shared" si="64"/>
        <v>0</v>
      </c>
      <c r="S75" s="146">
        <f t="shared" si="64"/>
        <v>0</v>
      </c>
      <c r="T75" s="385">
        <f t="shared" ref="T75" si="66">T76+T77</f>
        <v>0</v>
      </c>
      <c r="U75" s="371">
        <f t="shared" si="64"/>
        <v>0</v>
      </c>
      <c r="V75" s="147">
        <f t="shared" si="64"/>
        <v>0</v>
      </c>
      <c r="W75" s="381">
        <f t="shared" si="64"/>
        <v>0</v>
      </c>
      <c r="Y75" s="259"/>
    </row>
    <row r="76" spans="1:25" ht="15.75" hidden="1" thickBot="1" x14ac:dyDescent="0.3">
      <c r="A76" s="139" t="s">
        <v>381</v>
      </c>
      <c r="B76" s="59"/>
      <c r="C76" s="2"/>
      <c r="D76" s="686" t="s">
        <v>618</v>
      </c>
      <c r="E76" s="686"/>
      <c r="F76" s="182"/>
      <c r="G76" s="459"/>
      <c r="H76" s="437"/>
      <c r="I76" s="200"/>
      <c r="J76" s="219">
        <f t="shared" si="58"/>
        <v>0</v>
      </c>
      <c r="K76" s="81"/>
      <c r="L76" s="1"/>
      <c r="M76" s="1"/>
      <c r="N76" s="1"/>
      <c r="O76" s="1"/>
      <c r="P76" s="89"/>
      <c r="Q76" s="1"/>
      <c r="R76" s="43"/>
      <c r="S76" s="1"/>
      <c r="T76" s="366"/>
      <c r="U76" s="89"/>
      <c r="V76" s="46"/>
      <c r="W76" s="378"/>
      <c r="Y76" s="259"/>
    </row>
    <row r="77" spans="1:25" ht="15.75" hidden="1" thickBot="1" x14ac:dyDescent="0.3">
      <c r="A77" s="139" t="s">
        <v>382</v>
      </c>
      <c r="B77" s="59"/>
      <c r="C77" s="2"/>
      <c r="D77" s="686" t="s">
        <v>619</v>
      </c>
      <c r="E77" s="686"/>
      <c r="F77" s="182"/>
      <c r="G77" s="459"/>
      <c r="H77" s="437"/>
      <c r="I77" s="200"/>
      <c r="J77" s="219">
        <f t="shared" si="58"/>
        <v>0</v>
      </c>
      <c r="K77" s="81"/>
      <c r="L77" s="1"/>
      <c r="M77" s="1"/>
      <c r="N77" s="1"/>
      <c r="O77" s="1"/>
      <c r="P77" s="89"/>
      <c r="Q77" s="1"/>
      <c r="R77" s="43"/>
      <c r="S77" s="1"/>
      <c r="T77" s="366"/>
      <c r="U77" s="89"/>
      <c r="V77" s="46"/>
      <c r="W77" s="378"/>
      <c r="Y77" s="259"/>
    </row>
    <row r="78" spans="1:25" ht="15.75" hidden="1" thickBot="1" x14ac:dyDescent="0.3">
      <c r="B78" s="137" t="s">
        <v>1147</v>
      </c>
      <c r="C78" s="703" t="s">
        <v>1148</v>
      </c>
      <c r="D78" s="704"/>
      <c r="E78" s="704"/>
      <c r="F78" s="190">
        <f>F79+F80</f>
        <v>0</v>
      </c>
      <c r="G78" s="468">
        <f>G79+G80</f>
        <v>0</v>
      </c>
      <c r="H78" s="446">
        <f t="shared" ref="H78:I78" si="67">H79+H80</f>
        <v>0</v>
      </c>
      <c r="I78" s="208">
        <f t="shared" si="67"/>
        <v>0</v>
      </c>
      <c r="J78" s="221">
        <f t="shared" si="58"/>
        <v>0</v>
      </c>
      <c r="K78" s="224">
        <f t="shared" ref="K78:W78" si="68">K79+K80</f>
        <v>0</v>
      </c>
      <c r="L78" s="146">
        <f t="shared" si="68"/>
        <v>0</v>
      </c>
      <c r="M78" s="146">
        <f t="shared" si="68"/>
        <v>0</v>
      </c>
      <c r="N78" s="146">
        <f t="shared" si="68"/>
        <v>0</v>
      </c>
      <c r="O78" s="146">
        <f t="shared" si="68"/>
        <v>0</v>
      </c>
      <c r="P78" s="371">
        <f t="shared" ref="P78" si="69">P79+P80</f>
        <v>0</v>
      </c>
      <c r="Q78" s="146">
        <f t="shared" si="68"/>
        <v>0</v>
      </c>
      <c r="R78" s="145">
        <f t="shared" si="68"/>
        <v>0</v>
      </c>
      <c r="S78" s="146">
        <f t="shared" si="68"/>
        <v>0</v>
      </c>
      <c r="T78" s="385">
        <f t="shared" ref="T78" si="70">T79+T80</f>
        <v>0</v>
      </c>
      <c r="U78" s="371">
        <f t="shared" si="68"/>
        <v>0</v>
      </c>
      <c r="V78" s="147">
        <f t="shared" si="68"/>
        <v>0</v>
      </c>
      <c r="W78" s="381">
        <f t="shared" si="68"/>
        <v>0</v>
      </c>
      <c r="Y78" s="259"/>
    </row>
    <row r="79" spans="1:25" ht="15.75" hidden="1" thickBot="1" x14ac:dyDescent="0.3">
      <c r="A79" s="139" t="s">
        <v>383</v>
      </c>
      <c r="B79" s="59" t="s">
        <v>944</v>
      </c>
      <c r="C79" s="720" t="s">
        <v>384</v>
      </c>
      <c r="D79" s="686"/>
      <c r="E79" s="686"/>
      <c r="F79" s="182"/>
      <c r="G79" s="459"/>
      <c r="H79" s="437"/>
      <c r="I79" s="200"/>
      <c r="J79" s="219">
        <f t="shared" si="58"/>
        <v>0</v>
      </c>
      <c r="K79" s="81"/>
      <c r="L79" s="1"/>
      <c r="M79" s="1"/>
      <c r="N79" s="1"/>
      <c r="O79" s="1"/>
      <c r="P79" s="89"/>
      <c r="Q79" s="1"/>
      <c r="R79" s="43"/>
      <c r="S79" s="1"/>
      <c r="T79" s="366"/>
      <c r="U79" s="89"/>
      <c r="V79" s="46"/>
      <c r="W79" s="378"/>
      <c r="Y79" s="259"/>
    </row>
    <row r="80" spans="1:25" ht="15.75" hidden="1" thickBot="1" x14ac:dyDescent="0.3">
      <c r="A80" s="139" t="s">
        <v>385</v>
      </c>
      <c r="B80" s="59" t="s">
        <v>945</v>
      </c>
      <c r="C80" s="720" t="s">
        <v>386</v>
      </c>
      <c r="D80" s="686"/>
      <c r="E80" s="686"/>
      <c r="F80" s="182"/>
      <c r="G80" s="459"/>
      <c r="H80" s="437"/>
      <c r="I80" s="200"/>
      <c r="J80" s="219">
        <f t="shared" si="58"/>
        <v>0</v>
      </c>
      <c r="K80" s="81"/>
      <c r="L80" s="1"/>
      <c r="M80" s="1"/>
      <c r="N80" s="1"/>
      <c r="O80" s="1"/>
      <c r="P80" s="89"/>
      <c r="Q80" s="1"/>
      <c r="R80" s="43"/>
      <c r="S80" s="1"/>
      <c r="T80" s="366"/>
      <c r="U80" s="89"/>
      <c r="V80" s="46"/>
      <c r="W80" s="378"/>
      <c r="Y80" s="259"/>
    </row>
    <row r="81" spans="1:25" s="42" customFormat="1" ht="27.75" hidden="1" customHeight="1" x14ac:dyDescent="0.25">
      <c r="A81" s="139" t="s">
        <v>387</v>
      </c>
      <c r="B81" s="118" t="s">
        <v>946</v>
      </c>
      <c r="C81" s="733" t="s">
        <v>624</v>
      </c>
      <c r="D81" s="734"/>
      <c r="E81" s="734"/>
      <c r="F81" s="191"/>
      <c r="G81" s="469"/>
      <c r="H81" s="447"/>
      <c r="I81" s="209"/>
      <c r="J81" s="222">
        <f t="shared" si="58"/>
        <v>0</v>
      </c>
      <c r="K81" s="121"/>
      <c r="L81" s="122"/>
      <c r="M81" s="122"/>
      <c r="N81" s="122"/>
      <c r="O81" s="122"/>
      <c r="P81" s="125"/>
      <c r="Q81" s="122"/>
      <c r="R81" s="124"/>
      <c r="S81" s="122"/>
      <c r="T81" s="368"/>
      <c r="U81" s="125"/>
      <c r="V81" s="126"/>
      <c r="W81" s="382"/>
      <c r="Y81" s="259"/>
    </row>
    <row r="82" spans="1:25" s="42" customFormat="1" ht="15.75" hidden="1" thickBot="1" x14ac:dyDescent="0.3">
      <c r="A82" s="139" t="s">
        <v>388</v>
      </c>
      <c r="B82" s="118" t="s">
        <v>947</v>
      </c>
      <c r="C82" s="733" t="s">
        <v>1090</v>
      </c>
      <c r="D82" s="734"/>
      <c r="E82" s="734"/>
      <c r="F82" s="191">
        <f>F83+F84+F85+F86+F87+F88+F89+F90+F91+F92</f>
        <v>0</v>
      </c>
      <c r="G82" s="469">
        <f>G83+G84+G85+G86+G87+G88+G89+G90+G91+G92</f>
        <v>0</v>
      </c>
      <c r="H82" s="447">
        <f t="shared" ref="H82:I82" si="71">H83+H84+H85+H86+H87+H88+H89+H90+H91+H92</f>
        <v>0</v>
      </c>
      <c r="I82" s="209">
        <f t="shared" si="71"/>
        <v>0</v>
      </c>
      <c r="J82" s="222">
        <f t="shared" si="58"/>
        <v>0</v>
      </c>
      <c r="K82" s="121">
        <f t="shared" ref="K82:W82" si="72">K83+K84+K85+K86+K87+K88+K89+K90+K91+K92</f>
        <v>0</v>
      </c>
      <c r="L82" s="122">
        <f t="shared" si="72"/>
        <v>0</v>
      </c>
      <c r="M82" s="122">
        <f t="shared" si="72"/>
        <v>0</v>
      </c>
      <c r="N82" s="122">
        <f t="shared" si="72"/>
        <v>0</v>
      </c>
      <c r="O82" s="122">
        <f t="shared" si="72"/>
        <v>0</v>
      </c>
      <c r="P82" s="125">
        <f t="shared" ref="P82" si="73">P83+P84+P85+P86+P87+P88+P89+P90+P91+P92</f>
        <v>0</v>
      </c>
      <c r="Q82" s="122">
        <f t="shared" si="72"/>
        <v>0</v>
      </c>
      <c r="R82" s="124">
        <f t="shared" si="72"/>
        <v>0</v>
      </c>
      <c r="S82" s="122">
        <f t="shared" si="72"/>
        <v>0</v>
      </c>
      <c r="T82" s="368">
        <f t="shared" ref="T82" si="74">T83+T84+T85+T86+T87+T88+T89+T90+T91+T92</f>
        <v>0</v>
      </c>
      <c r="U82" s="125">
        <f t="shared" si="72"/>
        <v>0</v>
      </c>
      <c r="V82" s="126">
        <f t="shared" si="72"/>
        <v>0</v>
      </c>
      <c r="W82" s="382">
        <f t="shared" si="72"/>
        <v>0</v>
      </c>
      <c r="Y82" s="259"/>
    </row>
    <row r="83" spans="1:25" ht="15.75" hidden="1" thickBot="1" x14ac:dyDescent="0.3">
      <c r="A83" s="139" t="s">
        <v>389</v>
      </c>
      <c r="B83" s="59"/>
      <c r="C83" s="2"/>
      <c r="D83" s="686" t="s">
        <v>641</v>
      </c>
      <c r="E83" s="686"/>
      <c r="F83" s="182"/>
      <c r="G83" s="459"/>
      <c r="H83" s="437"/>
      <c r="I83" s="200"/>
      <c r="J83" s="219">
        <f t="shared" si="58"/>
        <v>0</v>
      </c>
      <c r="K83" s="81"/>
      <c r="L83" s="1"/>
      <c r="M83" s="1"/>
      <c r="N83" s="1"/>
      <c r="O83" s="1"/>
      <c r="P83" s="89"/>
      <c r="Q83" s="1"/>
      <c r="R83" s="43"/>
      <c r="S83" s="1"/>
      <c r="T83" s="366"/>
      <c r="U83" s="89"/>
      <c r="V83" s="46"/>
      <c r="W83" s="378"/>
      <c r="Y83" s="259"/>
    </row>
    <row r="84" spans="1:25" ht="15.75" hidden="1" thickBot="1" x14ac:dyDescent="0.3">
      <c r="A84" s="139" t="s">
        <v>390</v>
      </c>
      <c r="B84" s="59"/>
      <c r="C84" s="2"/>
      <c r="D84" s="686" t="s">
        <v>791</v>
      </c>
      <c r="E84" s="686"/>
      <c r="F84" s="182"/>
      <c r="G84" s="459"/>
      <c r="H84" s="437"/>
      <c r="I84" s="200"/>
      <c r="J84" s="219">
        <f t="shared" si="58"/>
        <v>0</v>
      </c>
      <c r="K84" s="81"/>
      <c r="L84" s="1"/>
      <c r="M84" s="1"/>
      <c r="N84" s="1"/>
      <c r="O84" s="1"/>
      <c r="P84" s="89"/>
      <c r="Q84" s="1"/>
      <c r="R84" s="43"/>
      <c r="S84" s="1"/>
      <c r="T84" s="366"/>
      <c r="U84" s="89"/>
      <c r="V84" s="46"/>
      <c r="W84" s="378"/>
      <c r="Y84" s="259"/>
    </row>
    <row r="85" spans="1:25" ht="15.75" hidden="1" thickBot="1" x14ac:dyDescent="0.3">
      <c r="A85" s="139" t="s">
        <v>391</v>
      </c>
      <c r="B85" s="59"/>
      <c r="C85" s="2"/>
      <c r="D85" s="686" t="s">
        <v>792</v>
      </c>
      <c r="E85" s="686"/>
      <c r="F85" s="182"/>
      <c r="G85" s="459"/>
      <c r="H85" s="437"/>
      <c r="I85" s="200"/>
      <c r="J85" s="219">
        <f t="shared" si="58"/>
        <v>0</v>
      </c>
      <c r="K85" s="81"/>
      <c r="L85" s="1"/>
      <c r="M85" s="1"/>
      <c r="N85" s="1"/>
      <c r="O85" s="1"/>
      <c r="P85" s="89"/>
      <c r="Q85" s="1"/>
      <c r="R85" s="43"/>
      <c r="S85" s="1"/>
      <c r="T85" s="366"/>
      <c r="U85" s="89"/>
      <c r="V85" s="46"/>
      <c r="W85" s="378"/>
      <c r="Y85" s="259"/>
    </row>
    <row r="86" spans="1:25" ht="15.75" hidden="1" thickBot="1" x14ac:dyDescent="0.3">
      <c r="A86" s="139" t="s">
        <v>392</v>
      </c>
      <c r="B86" s="59"/>
      <c r="C86" s="2"/>
      <c r="D86" s="686" t="s">
        <v>793</v>
      </c>
      <c r="E86" s="686"/>
      <c r="F86" s="182"/>
      <c r="G86" s="459"/>
      <c r="H86" s="437"/>
      <c r="I86" s="200"/>
      <c r="J86" s="219">
        <f t="shared" si="58"/>
        <v>0</v>
      </c>
      <c r="K86" s="81"/>
      <c r="L86" s="1"/>
      <c r="M86" s="1"/>
      <c r="N86" s="1"/>
      <c r="O86" s="1"/>
      <c r="P86" s="89"/>
      <c r="Q86" s="1"/>
      <c r="R86" s="43"/>
      <c r="S86" s="1"/>
      <c r="T86" s="366"/>
      <c r="U86" s="89"/>
      <c r="V86" s="46"/>
      <c r="W86" s="378"/>
      <c r="Y86" s="259"/>
    </row>
    <row r="87" spans="1:25" ht="15.75" hidden="1" thickBot="1" x14ac:dyDescent="0.3">
      <c r="A87" s="139" t="s">
        <v>393</v>
      </c>
      <c r="B87" s="59"/>
      <c r="C87" s="2"/>
      <c r="D87" s="686" t="s">
        <v>794</v>
      </c>
      <c r="E87" s="686"/>
      <c r="F87" s="182"/>
      <c r="G87" s="459"/>
      <c r="H87" s="437"/>
      <c r="I87" s="200"/>
      <c r="J87" s="219">
        <f t="shared" si="58"/>
        <v>0</v>
      </c>
      <c r="K87" s="81"/>
      <c r="L87" s="1"/>
      <c r="M87" s="1"/>
      <c r="N87" s="1"/>
      <c r="O87" s="1"/>
      <c r="P87" s="89"/>
      <c r="Q87" s="1"/>
      <c r="R87" s="43"/>
      <c r="S87" s="1"/>
      <c r="T87" s="366"/>
      <c r="U87" s="89"/>
      <c r="V87" s="46"/>
      <c r="W87" s="378"/>
      <c r="Y87" s="259"/>
    </row>
    <row r="88" spans="1:25" ht="15.75" hidden="1" thickBot="1" x14ac:dyDescent="0.3">
      <c r="A88" s="139" t="s">
        <v>394</v>
      </c>
      <c r="B88" s="59"/>
      <c r="C88" s="2"/>
      <c r="D88" s="686" t="s">
        <v>795</v>
      </c>
      <c r="E88" s="686"/>
      <c r="F88" s="182"/>
      <c r="G88" s="459"/>
      <c r="H88" s="437"/>
      <c r="I88" s="200"/>
      <c r="J88" s="219">
        <f t="shared" si="58"/>
        <v>0</v>
      </c>
      <c r="K88" s="81"/>
      <c r="L88" s="1"/>
      <c r="M88" s="1"/>
      <c r="N88" s="1"/>
      <c r="O88" s="1"/>
      <c r="P88" s="89"/>
      <c r="Q88" s="1"/>
      <c r="R88" s="43"/>
      <c r="S88" s="1"/>
      <c r="T88" s="366"/>
      <c r="U88" s="89"/>
      <c r="V88" s="46"/>
      <c r="W88" s="378"/>
      <c r="Y88" s="259"/>
    </row>
    <row r="89" spans="1:25" ht="25.5" hidden="1" customHeight="1" x14ac:dyDescent="0.25">
      <c r="A89" s="139" t="s">
        <v>395</v>
      </c>
      <c r="B89" s="59"/>
      <c r="C89" s="2"/>
      <c r="D89" s="685" t="s">
        <v>796</v>
      </c>
      <c r="E89" s="685"/>
      <c r="F89" s="192"/>
      <c r="G89" s="471"/>
      <c r="H89" s="449"/>
      <c r="I89" s="210"/>
      <c r="J89" s="219">
        <f t="shared" si="58"/>
        <v>0</v>
      </c>
      <c r="K89" s="81"/>
      <c r="L89" s="1"/>
      <c r="M89" s="1"/>
      <c r="N89" s="1"/>
      <c r="O89" s="1"/>
      <c r="P89" s="89"/>
      <c r="Q89" s="1"/>
      <c r="R89" s="43"/>
      <c r="S89" s="1"/>
      <c r="T89" s="366"/>
      <c r="U89" s="89"/>
      <c r="V89" s="46"/>
      <c r="W89" s="378"/>
      <c r="Y89" s="259"/>
    </row>
    <row r="90" spans="1:25" ht="15.75" hidden="1" thickBot="1" x14ac:dyDescent="0.3">
      <c r="A90" s="139" t="s">
        <v>396</v>
      </c>
      <c r="B90" s="59"/>
      <c r="C90" s="2"/>
      <c r="D90" s="686" t="s">
        <v>1091</v>
      </c>
      <c r="E90" s="686"/>
      <c r="F90" s="182"/>
      <c r="G90" s="459"/>
      <c r="H90" s="437"/>
      <c r="I90" s="200"/>
      <c r="J90" s="219">
        <f t="shared" si="58"/>
        <v>0</v>
      </c>
      <c r="K90" s="81"/>
      <c r="L90" s="1"/>
      <c r="M90" s="1"/>
      <c r="N90" s="1"/>
      <c r="O90" s="1"/>
      <c r="P90" s="89"/>
      <c r="Q90" s="1"/>
      <c r="R90" s="43"/>
      <c r="S90" s="1"/>
      <c r="T90" s="366"/>
      <c r="U90" s="89"/>
      <c r="V90" s="46"/>
      <c r="W90" s="378"/>
      <c r="Y90" s="259"/>
    </row>
    <row r="91" spans="1:25" ht="25.5" hidden="1" customHeight="1" x14ac:dyDescent="0.25">
      <c r="A91" s="139" t="s">
        <v>397</v>
      </c>
      <c r="B91" s="59"/>
      <c r="C91" s="2"/>
      <c r="D91" s="685" t="s">
        <v>797</v>
      </c>
      <c r="E91" s="685"/>
      <c r="F91" s="192"/>
      <c r="G91" s="471"/>
      <c r="H91" s="449"/>
      <c r="I91" s="210"/>
      <c r="J91" s="219">
        <f t="shared" si="58"/>
        <v>0</v>
      </c>
      <c r="K91" s="81"/>
      <c r="L91" s="1"/>
      <c r="M91" s="1"/>
      <c r="N91" s="1"/>
      <c r="O91" s="1"/>
      <c r="P91" s="89"/>
      <c r="Q91" s="1"/>
      <c r="R91" s="43"/>
      <c r="S91" s="1"/>
      <c r="T91" s="366"/>
      <c r="U91" s="89"/>
      <c r="V91" s="46"/>
      <c r="W91" s="378"/>
      <c r="Y91" s="259"/>
    </row>
    <row r="92" spans="1:25" ht="25.5" hidden="1" customHeight="1" x14ac:dyDescent="0.25">
      <c r="A92" s="139" t="s">
        <v>398</v>
      </c>
      <c r="B92" s="59"/>
      <c r="C92" s="2"/>
      <c r="D92" s="685" t="s">
        <v>798</v>
      </c>
      <c r="E92" s="685"/>
      <c r="F92" s="192"/>
      <c r="G92" s="471"/>
      <c r="H92" s="449"/>
      <c r="I92" s="210"/>
      <c r="J92" s="219">
        <f t="shared" si="58"/>
        <v>0</v>
      </c>
      <c r="K92" s="81"/>
      <c r="L92" s="1"/>
      <c r="M92" s="1"/>
      <c r="N92" s="1"/>
      <c r="O92" s="1"/>
      <c r="P92" s="89"/>
      <c r="Q92" s="1"/>
      <c r="R92" s="43"/>
      <c r="S92" s="1"/>
      <c r="T92" s="366"/>
      <c r="U92" s="89"/>
      <c r="V92" s="46"/>
      <c r="W92" s="378"/>
      <c r="Y92" s="259"/>
    </row>
    <row r="93" spans="1:25" s="42" customFormat="1" ht="15" hidden="1" customHeight="1" x14ac:dyDescent="0.25">
      <c r="A93" s="139" t="s">
        <v>399</v>
      </c>
      <c r="B93" s="118" t="s">
        <v>948</v>
      </c>
      <c r="C93" s="733" t="s">
        <v>1092</v>
      </c>
      <c r="D93" s="734"/>
      <c r="E93" s="734"/>
      <c r="F93" s="191">
        <f>F94+F95+F96+F97+F98+F99+F100+F101+F102+F103</f>
        <v>0</v>
      </c>
      <c r="G93" s="469">
        <f>G94+G95+G96+G97+G98+G99+G100+G101+G102+G103</f>
        <v>0</v>
      </c>
      <c r="H93" s="447">
        <f t="shared" ref="H93:I93" si="75">H94+H95+H96+H97+H98+H99+H100+H101+H102+H103</f>
        <v>0</v>
      </c>
      <c r="I93" s="209">
        <f t="shared" si="75"/>
        <v>0</v>
      </c>
      <c r="J93" s="222">
        <f t="shared" si="58"/>
        <v>0</v>
      </c>
      <c r="K93" s="121">
        <f t="shared" ref="K93:W93" si="76">K94+K95+K96+K97+K98+K99+K100+K101+K102+K103</f>
        <v>0</v>
      </c>
      <c r="L93" s="122">
        <f t="shared" si="76"/>
        <v>0</v>
      </c>
      <c r="M93" s="122">
        <f t="shared" si="76"/>
        <v>0</v>
      </c>
      <c r="N93" s="122">
        <f t="shared" si="76"/>
        <v>0</v>
      </c>
      <c r="O93" s="122">
        <f t="shared" si="76"/>
        <v>0</v>
      </c>
      <c r="P93" s="125">
        <f t="shared" ref="P93" si="77">P94+P95+P96+P97+P98+P99+P100+P101+P102+P103</f>
        <v>0</v>
      </c>
      <c r="Q93" s="122">
        <f t="shared" si="76"/>
        <v>0</v>
      </c>
      <c r="R93" s="124">
        <f t="shared" si="76"/>
        <v>0</v>
      </c>
      <c r="S93" s="122">
        <f t="shared" si="76"/>
        <v>0</v>
      </c>
      <c r="T93" s="368">
        <f t="shared" ref="T93" si="78">T94+T95+T96+T97+T98+T99+T100+T101+T102+T103</f>
        <v>0</v>
      </c>
      <c r="U93" s="125">
        <f t="shared" si="76"/>
        <v>0</v>
      </c>
      <c r="V93" s="126">
        <f t="shared" si="76"/>
        <v>0</v>
      </c>
      <c r="W93" s="382">
        <f t="shared" si="76"/>
        <v>0</v>
      </c>
      <c r="Y93" s="259"/>
    </row>
    <row r="94" spans="1:25" ht="15.75" hidden="1" thickBot="1" x14ac:dyDescent="0.3">
      <c r="A94" s="139" t="s">
        <v>400</v>
      </c>
      <c r="B94" s="59"/>
      <c r="C94" s="2"/>
      <c r="D94" s="686" t="s">
        <v>640</v>
      </c>
      <c r="E94" s="686"/>
      <c r="F94" s="182"/>
      <c r="G94" s="459"/>
      <c r="H94" s="437"/>
      <c r="I94" s="200"/>
      <c r="J94" s="219">
        <f t="shared" si="58"/>
        <v>0</v>
      </c>
      <c r="K94" s="81"/>
      <c r="L94" s="1"/>
      <c r="M94" s="1"/>
      <c r="N94" s="1"/>
      <c r="O94" s="1"/>
      <c r="P94" s="89"/>
      <c r="Q94" s="1"/>
      <c r="R94" s="43"/>
      <c r="S94" s="1"/>
      <c r="T94" s="366"/>
      <c r="U94" s="89"/>
      <c r="V94" s="46"/>
      <c r="W94" s="378"/>
      <c r="Y94" s="259"/>
    </row>
    <row r="95" spans="1:25" ht="15.75" hidden="1" thickBot="1" x14ac:dyDescent="0.3">
      <c r="A95" s="139" t="s">
        <v>401</v>
      </c>
      <c r="B95" s="59"/>
      <c r="C95" s="2"/>
      <c r="D95" s="686" t="s">
        <v>799</v>
      </c>
      <c r="E95" s="686"/>
      <c r="F95" s="182"/>
      <c r="G95" s="459"/>
      <c r="H95" s="437"/>
      <c r="I95" s="200"/>
      <c r="J95" s="219">
        <f t="shared" si="58"/>
        <v>0</v>
      </c>
      <c r="K95" s="81"/>
      <c r="L95" s="1"/>
      <c r="M95" s="1"/>
      <c r="N95" s="1"/>
      <c r="O95" s="1"/>
      <c r="P95" s="89"/>
      <c r="Q95" s="1"/>
      <c r="R95" s="43"/>
      <c r="S95" s="1"/>
      <c r="T95" s="366"/>
      <c r="U95" s="89"/>
      <c r="V95" s="46"/>
      <c r="W95" s="378"/>
      <c r="Y95" s="259"/>
    </row>
    <row r="96" spans="1:25" ht="15.75" hidden="1" thickBot="1" x14ac:dyDescent="0.3">
      <c r="A96" s="139" t="s">
        <v>402</v>
      </c>
      <c r="B96" s="59"/>
      <c r="C96" s="2"/>
      <c r="D96" s="686" t="s">
        <v>801</v>
      </c>
      <c r="E96" s="686"/>
      <c r="F96" s="182"/>
      <c r="G96" s="459"/>
      <c r="H96" s="437"/>
      <c r="I96" s="200"/>
      <c r="J96" s="219">
        <f t="shared" si="58"/>
        <v>0</v>
      </c>
      <c r="K96" s="81"/>
      <c r="L96" s="1"/>
      <c r="M96" s="1"/>
      <c r="N96" s="1"/>
      <c r="O96" s="1"/>
      <c r="P96" s="89"/>
      <c r="Q96" s="1"/>
      <c r="R96" s="43"/>
      <c r="S96" s="1"/>
      <c r="T96" s="366"/>
      <c r="U96" s="89"/>
      <c r="V96" s="46"/>
      <c r="W96" s="378"/>
      <c r="Y96" s="259"/>
    </row>
    <row r="97" spans="1:25" ht="15.75" hidden="1" thickBot="1" x14ac:dyDescent="0.3">
      <c r="A97" s="139" t="s">
        <v>403</v>
      </c>
      <c r="B97" s="59"/>
      <c r="C97" s="2"/>
      <c r="D97" s="686" t="s">
        <v>1094</v>
      </c>
      <c r="E97" s="686"/>
      <c r="F97" s="182"/>
      <c r="G97" s="459"/>
      <c r="H97" s="437"/>
      <c r="I97" s="200"/>
      <c r="J97" s="219">
        <f t="shared" si="58"/>
        <v>0</v>
      </c>
      <c r="K97" s="81"/>
      <c r="L97" s="1"/>
      <c r="M97" s="1"/>
      <c r="N97" s="1"/>
      <c r="O97" s="1"/>
      <c r="P97" s="89"/>
      <c r="Q97" s="1"/>
      <c r="R97" s="43"/>
      <c r="S97" s="1"/>
      <c r="T97" s="366"/>
      <c r="U97" s="89"/>
      <c r="V97" s="46"/>
      <c r="W97" s="378"/>
      <c r="Y97" s="259"/>
    </row>
    <row r="98" spans="1:25" ht="15.75" hidden="1" thickBot="1" x14ac:dyDescent="0.3">
      <c r="A98" s="139" t="s">
        <v>404</v>
      </c>
      <c r="B98" s="59"/>
      <c r="C98" s="2"/>
      <c r="D98" s="686" t="s">
        <v>806</v>
      </c>
      <c r="E98" s="686"/>
      <c r="F98" s="182"/>
      <c r="G98" s="459"/>
      <c r="H98" s="437"/>
      <c r="I98" s="200"/>
      <c r="J98" s="219">
        <f t="shared" si="58"/>
        <v>0</v>
      </c>
      <c r="K98" s="81"/>
      <c r="L98" s="1"/>
      <c r="M98" s="1"/>
      <c r="N98" s="1"/>
      <c r="O98" s="1"/>
      <c r="P98" s="89"/>
      <c r="Q98" s="1"/>
      <c r="R98" s="43"/>
      <c r="S98" s="1"/>
      <c r="T98" s="366"/>
      <c r="U98" s="89"/>
      <c r="V98" s="46"/>
      <c r="W98" s="378"/>
      <c r="Y98" s="259"/>
    </row>
    <row r="99" spans="1:25" ht="15.75" hidden="1" thickBot="1" x14ac:dyDescent="0.3">
      <c r="A99" s="139" t="s">
        <v>405</v>
      </c>
      <c r="B99" s="59"/>
      <c r="C99" s="2"/>
      <c r="D99" s="686" t="s">
        <v>804</v>
      </c>
      <c r="E99" s="686"/>
      <c r="F99" s="182"/>
      <c r="G99" s="459"/>
      <c r="H99" s="437"/>
      <c r="I99" s="200"/>
      <c r="J99" s="219">
        <f t="shared" si="58"/>
        <v>0</v>
      </c>
      <c r="K99" s="81"/>
      <c r="L99" s="1"/>
      <c r="M99" s="1"/>
      <c r="N99" s="1"/>
      <c r="O99" s="1"/>
      <c r="P99" s="89"/>
      <c r="Q99" s="1"/>
      <c r="R99" s="43"/>
      <c r="S99" s="1"/>
      <c r="T99" s="366"/>
      <c r="U99" s="89"/>
      <c r="V99" s="46"/>
      <c r="W99" s="378"/>
      <c r="Y99" s="259"/>
    </row>
    <row r="100" spans="1:25" ht="25.5" hidden="1" customHeight="1" x14ac:dyDescent="0.25">
      <c r="A100" s="139" t="s">
        <v>406</v>
      </c>
      <c r="B100" s="59"/>
      <c r="C100" s="2"/>
      <c r="D100" s="685" t="s">
        <v>808</v>
      </c>
      <c r="E100" s="685"/>
      <c r="F100" s="192"/>
      <c r="G100" s="471"/>
      <c r="H100" s="449"/>
      <c r="I100" s="210"/>
      <c r="J100" s="219">
        <f t="shared" si="58"/>
        <v>0</v>
      </c>
      <c r="K100" s="81"/>
      <c r="L100" s="1"/>
      <c r="M100" s="1"/>
      <c r="N100" s="1"/>
      <c r="O100" s="1"/>
      <c r="P100" s="89"/>
      <c r="Q100" s="1"/>
      <c r="R100" s="43"/>
      <c r="S100" s="1"/>
      <c r="T100" s="366"/>
      <c r="U100" s="89"/>
      <c r="V100" s="46"/>
      <c r="W100" s="378"/>
      <c r="Y100" s="259"/>
    </row>
    <row r="101" spans="1:25" ht="15.75" hidden="1" thickBot="1" x14ac:dyDescent="0.3">
      <c r="A101" s="139" t="s">
        <v>407</v>
      </c>
      <c r="B101" s="59"/>
      <c r="C101" s="2"/>
      <c r="D101" s="686" t="s">
        <v>1093</v>
      </c>
      <c r="E101" s="686"/>
      <c r="F101" s="182"/>
      <c r="G101" s="459"/>
      <c r="H101" s="437"/>
      <c r="I101" s="200"/>
      <c r="J101" s="219">
        <f t="shared" si="58"/>
        <v>0</v>
      </c>
      <c r="K101" s="81"/>
      <c r="L101" s="1"/>
      <c r="M101" s="1"/>
      <c r="N101" s="1"/>
      <c r="O101" s="1"/>
      <c r="P101" s="89"/>
      <c r="Q101" s="1"/>
      <c r="R101" s="43"/>
      <c r="S101" s="1"/>
      <c r="T101" s="366"/>
      <c r="U101" s="89"/>
      <c r="V101" s="46"/>
      <c r="W101" s="378"/>
      <c r="Y101" s="259"/>
    </row>
    <row r="102" spans="1:25" ht="25.5" hidden="1" customHeight="1" x14ac:dyDescent="0.25">
      <c r="A102" s="139" t="s">
        <v>408</v>
      </c>
      <c r="B102" s="59"/>
      <c r="C102" s="2"/>
      <c r="D102" s="685" t="s">
        <v>811</v>
      </c>
      <c r="E102" s="685"/>
      <c r="F102" s="192"/>
      <c r="G102" s="471"/>
      <c r="H102" s="449"/>
      <c r="I102" s="210"/>
      <c r="J102" s="219">
        <f t="shared" si="58"/>
        <v>0</v>
      </c>
      <c r="K102" s="81"/>
      <c r="L102" s="1"/>
      <c r="M102" s="1"/>
      <c r="N102" s="1"/>
      <c r="O102" s="1"/>
      <c r="P102" s="89"/>
      <c r="Q102" s="1"/>
      <c r="R102" s="43"/>
      <c r="S102" s="1"/>
      <c r="T102" s="366"/>
      <c r="U102" s="89"/>
      <c r="V102" s="46"/>
      <c r="W102" s="378"/>
      <c r="Y102" s="259"/>
    </row>
    <row r="103" spans="1:25" ht="25.5" hidden="1" customHeight="1" x14ac:dyDescent="0.25">
      <c r="A103" s="139" t="s">
        <v>409</v>
      </c>
      <c r="B103" s="59"/>
      <c r="C103" s="2"/>
      <c r="D103" s="685" t="s">
        <v>813</v>
      </c>
      <c r="E103" s="685"/>
      <c r="F103" s="192"/>
      <c r="G103" s="471"/>
      <c r="H103" s="449"/>
      <c r="I103" s="210"/>
      <c r="J103" s="219">
        <f t="shared" si="58"/>
        <v>0</v>
      </c>
      <c r="K103" s="81"/>
      <c r="L103" s="1"/>
      <c r="M103" s="1"/>
      <c r="N103" s="1"/>
      <c r="O103" s="1"/>
      <c r="P103" s="89"/>
      <c r="Q103" s="1"/>
      <c r="R103" s="43"/>
      <c r="S103" s="1"/>
      <c r="T103" s="366"/>
      <c r="U103" s="89"/>
      <c r="V103" s="46"/>
      <c r="W103" s="378"/>
      <c r="Y103" s="259"/>
    </row>
    <row r="104" spans="1:25" s="42" customFormat="1" ht="15.75" hidden="1" thickBot="1" x14ac:dyDescent="0.3">
      <c r="A104" s="139" t="s">
        <v>410</v>
      </c>
      <c r="B104" s="118" t="s">
        <v>949</v>
      </c>
      <c r="C104" s="705" t="s">
        <v>411</v>
      </c>
      <c r="D104" s="706"/>
      <c r="E104" s="706"/>
      <c r="F104" s="193">
        <f>F105+F106+F107+F108+F109+F110+F111+F112+F113+F114</f>
        <v>0</v>
      </c>
      <c r="G104" s="472">
        <f>G105+G106+G107+G108+G109+G110+G111+G112+G113+G114</f>
        <v>0</v>
      </c>
      <c r="H104" s="450">
        <f t="shared" ref="H104:I104" si="79">H105+H106+H107+H108+H109+H110+H111+H112+H113+H114</f>
        <v>0</v>
      </c>
      <c r="I104" s="211">
        <f t="shared" si="79"/>
        <v>0</v>
      </c>
      <c r="J104" s="222">
        <f t="shared" si="58"/>
        <v>0</v>
      </c>
      <c r="K104" s="121">
        <f t="shared" ref="K104:W104" si="80">K105+K106+K107+K108+K109+K110+K111+K112+K113+K114</f>
        <v>0</v>
      </c>
      <c r="L104" s="122">
        <f t="shared" si="80"/>
        <v>0</v>
      </c>
      <c r="M104" s="122">
        <f t="shared" si="80"/>
        <v>0</v>
      </c>
      <c r="N104" s="122">
        <f t="shared" si="80"/>
        <v>0</v>
      </c>
      <c r="O104" s="122">
        <f t="shared" si="80"/>
        <v>0</v>
      </c>
      <c r="P104" s="125">
        <f t="shared" ref="P104" si="81">P105+P106+P107+P108+P109+P110+P111+P112+P113+P114</f>
        <v>0</v>
      </c>
      <c r="Q104" s="122">
        <f t="shared" si="80"/>
        <v>0</v>
      </c>
      <c r="R104" s="124">
        <f t="shared" si="80"/>
        <v>0</v>
      </c>
      <c r="S104" s="122">
        <f t="shared" si="80"/>
        <v>0</v>
      </c>
      <c r="T104" s="368">
        <f t="shared" ref="T104" si="82">T105+T106+T107+T108+T109+T110+T111+T112+T113+T114</f>
        <v>0</v>
      </c>
      <c r="U104" s="125">
        <f t="shared" si="80"/>
        <v>0</v>
      </c>
      <c r="V104" s="126">
        <f t="shared" si="80"/>
        <v>0</v>
      </c>
      <c r="W104" s="382">
        <f t="shared" si="80"/>
        <v>0</v>
      </c>
      <c r="Y104" s="259"/>
    </row>
    <row r="105" spans="1:25" ht="15.75" hidden="1" thickBot="1" x14ac:dyDescent="0.3">
      <c r="A105" s="139" t="s">
        <v>412</v>
      </c>
      <c r="B105" s="59"/>
      <c r="C105" s="2"/>
      <c r="D105" s="686" t="s">
        <v>639</v>
      </c>
      <c r="E105" s="686"/>
      <c r="F105" s="182"/>
      <c r="G105" s="459"/>
      <c r="H105" s="437"/>
      <c r="I105" s="200"/>
      <c r="J105" s="219">
        <f t="shared" si="58"/>
        <v>0</v>
      </c>
      <c r="K105" s="81"/>
      <c r="L105" s="1"/>
      <c r="M105" s="1"/>
      <c r="N105" s="1"/>
      <c r="O105" s="1"/>
      <c r="P105" s="89"/>
      <c r="Q105" s="1"/>
      <c r="R105" s="43"/>
      <c r="S105" s="1"/>
      <c r="T105" s="366"/>
      <c r="U105" s="89"/>
      <c r="V105" s="46"/>
      <c r="W105" s="378"/>
      <c r="Y105" s="259"/>
    </row>
    <row r="106" spans="1:25" ht="15.75" hidden="1" thickBot="1" x14ac:dyDescent="0.3">
      <c r="A106" s="139" t="s">
        <v>413</v>
      </c>
      <c r="B106" s="59"/>
      <c r="C106" s="2"/>
      <c r="D106" s="686" t="s">
        <v>800</v>
      </c>
      <c r="E106" s="686"/>
      <c r="F106" s="182"/>
      <c r="G106" s="459"/>
      <c r="H106" s="437"/>
      <c r="I106" s="200"/>
      <c r="J106" s="219">
        <f t="shared" si="58"/>
        <v>0</v>
      </c>
      <c r="K106" s="81"/>
      <c r="L106" s="1"/>
      <c r="M106" s="1"/>
      <c r="N106" s="1"/>
      <c r="O106" s="1"/>
      <c r="P106" s="89"/>
      <c r="Q106" s="1"/>
      <c r="R106" s="43"/>
      <c r="S106" s="1"/>
      <c r="T106" s="366"/>
      <c r="U106" s="89"/>
      <c r="V106" s="46"/>
      <c r="W106" s="378"/>
      <c r="Y106" s="259"/>
    </row>
    <row r="107" spans="1:25" ht="15.75" hidden="1" thickBot="1" x14ac:dyDescent="0.3">
      <c r="A107" s="139" t="s">
        <v>414</v>
      </c>
      <c r="B107" s="59"/>
      <c r="C107" s="2"/>
      <c r="D107" s="686" t="s">
        <v>802</v>
      </c>
      <c r="E107" s="686"/>
      <c r="F107" s="182"/>
      <c r="G107" s="459"/>
      <c r="H107" s="437"/>
      <c r="I107" s="200"/>
      <c r="J107" s="219">
        <f t="shared" si="58"/>
        <v>0</v>
      </c>
      <c r="K107" s="81"/>
      <c r="L107" s="1"/>
      <c r="M107" s="1"/>
      <c r="N107" s="1"/>
      <c r="O107" s="1"/>
      <c r="P107" s="89"/>
      <c r="Q107" s="1"/>
      <c r="R107" s="43"/>
      <c r="S107" s="1"/>
      <c r="T107" s="366"/>
      <c r="U107" s="89"/>
      <c r="V107" s="46"/>
      <c r="W107" s="378"/>
      <c r="Y107" s="259"/>
    </row>
    <row r="108" spans="1:25" ht="15.75" hidden="1" thickBot="1" x14ac:dyDescent="0.3">
      <c r="A108" s="139" t="s">
        <v>415</v>
      </c>
      <c r="B108" s="59"/>
      <c r="C108" s="2"/>
      <c r="D108" s="686" t="s">
        <v>803</v>
      </c>
      <c r="E108" s="686"/>
      <c r="F108" s="182"/>
      <c r="G108" s="459"/>
      <c r="H108" s="437"/>
      <c r="I108" s="200"/>
      <c r="J108" s="219">
        <f t="shared" si="58"/>
        <v>0</v>
      </c>
      <c r="K108" s="81"/>
      <c r="L108" s="1"/>
      <c r="M108" s="1"/>
      <c r="N108" s="1"/>
      <c r="O108" s="1"/>
      <c r="P108" s="89"/>
      <c r="Q108" s="1"/>
      <c r="R108" s="43"/>
      <c r="S108" s="1"/>
      <c r="T108" s="366"/>
      <c r="U108" s="89"/>
      <c r="V108" s="46"/>
      <c r="W108" s="378"/>
      <c r="Y108" s="259"/>
    </row>
    <row r="109" spans="1:25" ht="15.75" hidden="1" thickBot="1" x14ac:dyDescent="0.3">
      <c r="A109" s="139" t="s">
        <v>416</v>
      </c>
      <c r="B109" s="59"/>
      <c r="C109" s="2"/>
      <c r="D109" s="686" t="s">
        <v>807</v>
      </c>
      <c r="E109" s="686"/>
      <c r="F109" s="182"/>
      <c r="G109" s="459"/>
      <c r="H109" s="437"/>
      <c r="I109" s="200"/>
      <c r="J109" s="219">
        <f t="shared" si="58"/>
        <v>0</v>
      </c>
      <c r="K109" s="81"/>
      <c r="L109" s="1"/>
      <c r="M109" s="1"/>
      <c r="N109" s="1"/>
      <c r="O109" s="1"/>
      <c r="P109" s="89"/>
      <c r="Q109" s="1"/>
      <c r="R109" s="43"/>
      <c r="S109" s="1"/>
      <c r="T109" s="366"/>
      <c r="U109" s="89"/>
      <c r="V109" s="46"/>
      <c r="W109" s="378"/>
      <c r="Y109" s="259"/>
    </row>
    <row r="110" spans="1:25" ht="15.75" hidden="1" thickBot="1" x14ac:dyDescent="0.3">
      <c r="A110" s="139" t="s">
        <v>417</v>
      </c>
      <c r="B110" s="59"/>
      <c r="C110" s="2"/>
      <c r="D110" s="686" t="s">
        <v>805</v>
      </c>
      <c r="E110" s="686"/>
      <c r="F110" s="182"/>
      <c r="G110" s="459"/>
      <c r="H110" s="437"/>
      <c r="I110" s="200"/>
      <c r="J110" s="219">
        <f t="shared" si="58"/>
        <v>0</v>
      </c>
      <c r="K110" s="81"/>
      <c r="L110" s="1"/>
      <c r="M110" s="1"/>
      <c r="N110" s="1"/>
      <c r="O110" s="1"/>
      <c r="P110" s="89"/>
      <c r="Q110" s="1"/>
      <c r="R110" s="43"/>
      <c r="S110" s="1"/>
      <c r="T110" s="366"/>
      <c r="U110" s="89"/>
      <c r="V110" s="46"/>
      <c r="W110" s="378"/>
      <c r="Y110" s="259"/>
    </row>
    <row r="111" spans="1:25" ht="25.5" hidden="1" customHeight="1" x14ac:dyDescent="0.25">
      <c r="A111" s="139" t="s">
        <v>418</v>
      </c>
      <c r="B111" s="59"/>
      <c r="C111" s="2"/>
      <c r="D111" s="685" t="s">
        <v>809</v>
      </c>
      <c r="E111" s="685"/>
      <c r="F111" s="192"/>
      <c r="G111" s="471"/>
      <c r="H111" s="449"/>
      <c r="I111" s="210"/>
      <c r="J111" s="219">
        <f t="shared" si="58"/>
        <v>0</v>
      </c>
      <c r="K111" s="81"/>
      <c r="L111" s="1"/>
      <c r="M111" s="1"/>
      <c r="N111" s="1"/>
      <c r="O111" s="1"/>
      <c r="P111" s="89"/>
      <c r="Q111" s="1"/>
      <c r="R111" s="43"/>
      <c r="S111" s="1"/>
      <c r="T111" s="366"/>
      <c r="U111" s="89"/>
      <c r="V111" s="46"/>
      <c r="W111" s="378"/>
      <c r="Y111" s="259"/>
    </row>
    <row r="112" spans="1:25" ht="15.75" hidden="1" thickBot="1" x14ac:dyDescent="0.3">
      <c r="A112" s="139" t="s">
        <v>419</v>
      </c>
      <c r="B112" s="59"/>
      <c r="C112" s="2"/>
      <c r="D112" s="686" t="s">
        <v>810</v>
      </c>
      <c r="E112" s="686"/>
      <c r="F112" s="182"/>
      <c r="G112" s="459"/>
      <c r="H112" s="437"/>
      <c r="I112" s="200"/>
      <c r="J112" s="219">
        <f t="shared" si="58"/>
        <v>0</v>
      </c>
      <c r="K112" s="81"/>
      <c r="L112" s="1"/>
      <c r="M112" s="1"/>
      <c r="N112" s="1"/>
      <c r="O112" s="1"/>
      <c r="P112" s="89"/>
      <c r="Q112" s="1"/>
      <c r="R112" s="43"/>
      <c r="S112" s="1"/>
      <c r="T112" s="366"/>
      <c r="U112" s="89"/>
      <c r="V112" s="46"/>
      <c r="W112" s="378"/>
      <c r="Y112" s="259"/>
    </row>
    <row r="113" spans="1:25" ht="25.5" hidden="1" customHeight="1" x14ac:dyDescent="0.25">
      <c r="A113" s="139" t="s">
        <v>420</v>
      </c>
      <c r="B113" s="59"/>
      <c r="C113" s="2"/>
      <c r="D113" s="685" t="s">
        <v>812</v>
      </c>
      <c r="E113" s="685"/>
      <c r="F113" s="192"/>
      <c r="G113" s="471"/>
      <c r="H113" s="449"/>
      <c r="I113" s="210"/>
      <c r="J113" s="219">
        <f t="shared" si="58"/>
        <v>0</v>
      </c>
      <c r="K113" s="81"/>
      <c r="L113" s="1"/>
      <c r="M113" s="1"/>
      <c r="N113" s="1"/>
      <c r="O113" s="1"/>
      <c r="P113" s="89"/>
      <c r="Q113" s="1"/>
      <c r="R113" s="43"/>
      <c r="S113" s="1"/>
      <c r="T113" s="366"/>
      <c r="U113" s="89"/>
      <c r="V113" s="46"/>
      <c r="W113" s="378"/>
      <c r="Y113" s="259"/>
    </row>
    <row r="114" spans="1:25" ht="25.5" hidden="1" customHeight="1" x14ac:dyDescent="0.25">
      <c r="A114" s="139" t="s">
        <v>421</v>
      </c>
      <c r="B114" s="59"/>
      <c r="C114" s="2"/>
      <c r="D114" s="685" t="s">
        <v>814</v>
      </c>
      <c r="E114" s="685"/>
      <c r="F114" s="192"/>
      <c r="G114" s="471"/>
      <c r="H114" s="449"/>
      <c r="I114" s="210"/>
      <c r="J114" s="219">
        <f t="shared" si="58"/>
        <v>0</v>
      </c>
      <c r="K114" s="81"/>
      <c r="L114" s="1"/>
      <c r="M114" s="1"/>
      <c r="N114" s="1"/>
      <c r="O114" s="1"/>
      <c r="P114" s="89"/>
      <c r="Q114" s="1"/>
      <c r="R114" s="43"/>
      <c r="S114" s="1"/>
      <c r="T114" s="366"/>
      <c r="U114" s="89"/>
      <c r="V114" s="46"/>
      <c r="W114" s="378"/>
      <c r="Y114" s="259"/>
    </row>
    <row r="115" spans="1:25" s="42" customFormat="1" ht="27.75" hidden="1" customHeight="1" x14ac:dyDescent="0.25">
      <c r="A115" s="139" t="s">
        <v>422</v>
      </c>
      <c r="B115" s="118" t="s">
        <v>950</v>
      </c>
      <c r="C115" s="733" t="s">
        <v>1095</v>
      </c>
      <c r="D115" s="734"/>
      <c r="E115" s="734"/>
      <c r="F115" s="191">
        <f>F116+F117</f>
        <v>0</v>
      </c>
      <c r="G115" s="469">
        <f>G116+G117</f>
        <v>0</v>
      </c>
      <c r="H115" s="447">
        <f t="shared" ref="H115:I115" si="83">H116+H117</f>
        <v>0</v>
      </c>
      <c r="I115" s="209">
        <f t="shared" si="83"/>
        <v>0</v>
      </c>
      <c r="J115" s="222">
        <f t="shared" si="58"/>
        <v>0</v>
      </c>
      <c r="K115" s="121">
        <f t="shared" ref="K115:W115" si="84">K116+K117</f>
        <v>0</v>
      </c>
      <c r="L115" s="122">
        <f t="shared" si="84"/>
        <v>0</v>
      </c>
      <c r="M115" s="122">
        <f t="shared" si="84"/>
        <v>0</v>
      </c>
      <c r="N115" s="122">
        <f t="shared" si="84"/>
        <v>0</v>
      </c>
      <c r="O115" s="122">
        <f t="shared" si="84"/>
        <v>0</v>
      </c>
      <c r="P115" s="125">
        <f t="shared" ref="P115" si="85">P116+P117</f>
        <v>0</v>
      </c>
      <c r="Q115" s="122">
        <f t="shared" si="84"/>
        <v>0</v>
      </c>
      <c r="R115" s="124">
        <f t="shared" si="84"/>
        <v>0</v>
      </c>
      <c r="S115" s="122">
        <f t="shared" si="84"/>
        <v>0</v>
      </c>
      <c r="T115" s="368">
        <f t="shared" ref="T115" si="86">T116+T117</f>
        <v>0</v>
      </c>
      <c r="U115" s="125">
        <f t="shared" si="84"/>
        <v>0</v>
      </c>
      <c r="V115" s="126">
        <f t="shared" si="84"/>
        <v>0</v>
      </c>
      <c r="W115" s="382">
        <f t="shared" si="84"/>
        <v>0</v>
      </c>
      <c r="Y115" s="259"/>
    </row>
    <row r="116" spans="1:25" ht="15.75" hidden="1" thickBot="1" x14ac:dyDescent="0.3">
      <c r="A116" s="139" t="s">
        <v>423</v>
      </c>
      <c r="B116" s="59"/>
      <c r="C116" s="2"/>
      <c r="D116" s="686" t="s">
        <v>816</v>
      </c>
      <c r="E116" s="686"/>
      <c r="F116" s="182"/>
      <c r="G116" s="459"/>
      <c r="H116" s="437"/>
      <c r="I116" s="200"/>
      <c r="J116" s="219">
        <f t="shared" si="58"/>
        <v>0</v>
      </c>
      <c r="K116" s="81"/>
      <c r="L116" s="1"/>
      <c r="M116" s="1"/>
      <c r="N116" s="1"/>
      <c r="O116" s="1"/>
      <c r="P116" s="89"/>
      <c r="Q116" s="1"/>
      <c r="R116" s="43"/>
      <c r="S116" s="1"/>
      <c r="T116" s="366"/>
      <c r="U116" s="89"/>
      <c r="V116" s="46"/>
      <c r="W116" s="378"/>
      <c r="Y116" s="259"/>
    </row>
    <row r="117" spans="1:25" ht="25.5" hidden="1" customHeight="1" x14ac:dyDescent="0.25">
      <c r="A117" s="139" t="s">
        <v>424</v>
      </c>
      <c r="B117" s="59"/>
      <c r="C117" s="2"/>
      <c r="D117" s="685" t="s">
        <v>815</v>
      </c>
      <c r="E117" s="685"/>
      <c r="F117" s="192"/>
      <c r="G117" s="471"/>
      <c r="H117" s="449"/>
      <c r="I117" s="210"/>
      <c r="J117" s="219">
        <f t="shared" si="58"/>
        <v>0</v>
      </c>
      <c r="K117" s="81"/>
      <c r="L117" s="1"/>
      <c r="M117" s="1"/>
      <c r="N117" s="1"/>
      <c r="O117" s="1"/>
      <c r="P117" s="89"/>
      <c r="Q117" s="1"/>
      <c r="R117" s="43"/>
      <c r="S117" s="1"/>
      <c r="T117" s="366"/>
      <c r="U117" s="89"/>
      <c r="V117" s="46"/>
      <c r="W117" s="378"/>
      <c r="Y117" s="259"/>
    </row>
    <row r="118" spans="1:25" s="42" customFormat="1" ht="15.75" hidden="1" thickBot="1" x14ac:dyDescent="0.3">
      <c r="A118" s="139" t="s">
        <v>425</v>
      </c>
      <c r="B118" s="118" t="s">
        <v>952</v>
      </c>
      <c r="C118" s="733" t="s">
        <v>1096</v>
      </c>
      <c r="D118" s="734"/>
      <c r="E118" s="734"/>
      <c r="F118" s="191">
        <f>F119+F120+F121+F122+F123+F124+F125+F126+F127+F128+F129</f>
        <v>0</v>
      </c>
      <c r="G118" s="469">
        <f>G119+G120+G121+G122+G123+G124+G125+G126+G127+G128+G129</f>
        <v>0</v>
      </c>
      <c r="H118" s="447">
        <f t="shared" ref="H118:I118" si="87">H119+H120+H121+H122+H123+H124+H125+H126+H127+H128+H129</f>
        <v>0</v>
      </c>
      <c r="I118" s="209">
        <f t="shared" si="87"/>
        <v>0</v>
      </c>
      <c r="J118" s="222">
        <f t="shared" si="58"/>
        <v>0</v>
      </c>
      <c r="K118" s="121">
        <f t="shared" ref="K118:W118" si="88">K119+K120+K121+K122+K123+K124+K125+K126+K127+K128+K129</f>
        <v>0</v>
      </c>
      <c r="L118" s="122">
        <f t="shared" si="88"/>
        <v>0</v>
      </c>
      <c r="M118" s="122">
        <f t="shared" si="88"/>
        <v>0</v>
      </c>
      <c r="N118" s="122">
        <f t="shared" si="88"/>
        <v>0</v>
      </c>
      <c r="O118" s="122">
        <f t="shared" si="88"/>
        <v>0</v>
      </c>
      <c r="P118" s="125">
        <f t="shared" ref="P118" si="89">P119+P120+P121+P122+P123+P124+P125+P126+P127+P128+P129</f>
        <v>0</v>
      </c>
      <c r="Q118" s="122">
        <f t="shared" si="88"/>
        <v>0</v>
      </c>
      <c r="R118" s="124">
        <f t="shared" si="88"/>
        <v>0</v>
      </c>
      <c r="S118" s="122">
        <f t="shared" si="88"/>
        <v>0</v>
      </c>
      <c r="T118" s="368">
        <f t="shared" ref="T118" si="90">T119+T120+T121+T122+T123+T124+T125+T126+T127+T128+T129</f>
        <v>0</v>
      </c>
      <c r="U118" s="125">
        <f t="shared" si="88"/>
        <v>0</v>
      </c>
      <c r="V118" s="126">
        <f t="shared" si="88"/>
        <v>0</v>
      </c>
      <c r="W118" s="382">
        <f t="shared" si="88"/>
        <v>0</v>
      </c>
      <c r="Y118" s="259"/>
    </row>
    <row r="119" spans="1:25" ht="15.75" hidden="1" thickBot="1" x14ac:dyDescent="0.3">
      <c r="A119" s="139" t="s">
        <v>426</v>
      </c>
      <c r="B119" s="59"/>
      <c r="C119" s="2"/>
      <c r="D119" s="686" t="s">
        <v>625</v>
      </c>
      <c r="E119" s="686"/>
      <c r="F119" s="182"/>
      <c r="G119" s="459"/>
      <c r="H119" s="437"/>
      <c r="I119" s="200"/>
      <c r="J119" s="219">
        <f t="shared" si="58"/>
        <v>0</v>
      </c>
      <c r="K119" s="81"/>
      <c r="L119" s="1"/>
      <c r="M119" s="1"/>
      <c r="N119" s="1"/>
      <c r="O119" s="1"/>
      <c r="P119" s="89"/>
      <c r="Q119" s="1"/>
      <c r="R119" s="43"/>
      <c r="S119" s="1"/>
      <c r="T119" s="366"/>
      <c r="U119" s="89"/>
      <c r="V119" s="46"/>
      <c r="W119" s="378"/>
      <c r="Y119" s="259"/>
    </row>
    <row r="120" spans="1:25" ht="15.75" hidden="1" thickBot="1" x14ac:dyDescent="0.3">
      <c r="A120" s="139" t="s">
        <v>427</v>
      </c>
      <c r="B120" s="59"/>
      <c r="C120" s="2"/>
      <c r="D120" s="686" t="s">
        <v>628</v>
      </c>
      <c r="E120" s="686"/>
      <c r="F120" s="182"/>
      <c r="G120" s="459"/>
      <c r="H120" s="437"/>
      <c r="I120" s="200"/>
      <c r="J120" s="219">
        <f t="shared" si="58"/>
        <v>0</v>
      </c>
      <c r="K120" s="81"/>
      <c r="L120" s="1"/>
      <c r="M120" s="1"/>
      <c r="N120" s="1"/>
      <c r="O120" s="1"/>
      <c r="P120" s="89"/>
      <c r="Q120" s="1"/>
      <c r="R120" s="43"/>
      <c r="S120" s="1"/>
      <c r="T120" s="366"/>
      <c r="U120" s="89"/>
      <c r="V120" s="46"/>
      <c r="W120" s="378"/>
      <c r="Y120" s="259"/>
    </row>
    <row r="121" spans="1:25" ht="15.75" hidden="1" thickBot="1" x14ac:dyDescent="0.3">
      <c r="A121" s="139" t="s">
        <v>428</v>
      </c>
      <c r="B121" s="59"/>
      <c r="C121" s="2"/>
      <c r="D121" s="686" t="s">
        <v>629</v>
      </c>
      <c r="E121" s="686"/>
      <c r="F121" s="182"/>
      <c r="G121" s="459"/>
      <c r="H121" s="437"/>
      <c r="I121" s="200"/>
      <c r="J121" s="219">
        <f t="shared" si="58"/>
        <v>0</v>
      </c>
      <c r="K121" s="81"/>
      <c r="L121" s="1"/>
      <c r="M121" s="1"/>
      <c r="N121" s="1"/>
      <c r="O121" s="1"/>
      <c r="P121" s="89"/>
      <c r="Q121" s="1"/>
      <c r="R121" s="43"/>
      <c r="S121" s="1"/>
      <c r="T121" s="366"/>
      <c r="U121" s="89"/>
      <c r="V121" s="46"/>
      <c r="W121" s="378"/>
      <c r="Y121" s="259"/>
    </row>
    <row r="122" spans="1:25" ht="15.75" hidden="1" thickBot="1" x14ac:dyDescent="0.3">
      <c r="A122" s="139" t="s">
        <v>429</v>
      </c>
      <c r="B122" s="59"/>
      <c r="C122" s="2"/>
      <c r="D122" s="686" t="s">
        <v>626</v>
      </c>
      <c r="E122" s="686"/>
      <c r="F122" s="182"/>
      <c r="G122" s="459"/>
      <c r="H122" s="437"/>
      <c r="I122" s="200"/>
      <c r="J122" s="219">
        <f t="shared" si="58"/>
        <v>0</v>
      </c>
      <c r="K122" s="81"/>
      <c r="L122" s="1"/>
      <c r="M122" s="1"/>
      <c r="N122" s="1"/>
      <c r="O122" s="1"/>
      <c r="P122" s="89"/>
      <c r="Q122" s="1"/>
      <c r="R122" s="43"/>
      <c r="S122" s="1"/>
      <c r="T122" s="366"/>
      <c r="U122" s="89"/>
      <c r="V122" s="46"/>
      <c r="W122" s="378"/>
      <c r="Y122" s="259"/>
    </row>
    <row r="123" spans="1:25" ht="15.75" hidden="1" thickBot="1" x14ac:dyDescent="0.3">
      <c r="A123" s="139" t="s">
        <v>430</v>
      </c>
      <c r="B123" s="59"/>
      <c r="C123" s="2"/>
      <c r="D123" s="686" t="s">
        <v>1097</v>
      </c>
      <c r="E123" s="686"/>
      <c r="F123" s="182"/>
      <c r="G123" s="459"/>
      <c r="H123" s="437"/>
      <c r="I123" s="200"/>
      <c r="J123" s="219">
        <f t="shared" si="58"/>
        <v>0</v>
      </c>
      <c r="K123" s="81"/>
      <c r="L123" s="1"/>
      <c r="M123" s="1"/>
      <c r="N123" s="1"/>
      <c r="O123" s="1"/>
      <c r="P123" s="89"/>
      <c r="Q123" s="1"/>
      <c r="R123" s="43"/>
      <c r="S123" s="1"/>
      <c r="T123" s="366"/>
      <c r="U123" s="89"/>
      <c r="V123" s="46"/>
      <c r="W123" s="378"/>
      <c r="Y123" s="259"/>
    </row>
    <row r="124" spans="1:25" ht="25.5" hidden="1" customHeight="1" x14ac:dyDescent="0.25">
      <c r="A124" s="139" t="s">
        <v>431</v>
      </c>
      <c r="B124" s="59"/>
      <c r="C124" s="2"/>
      <c r="D124" s="685" t="s">
        <v>817</v>
      </c>
      <c r="E124" s="685"/>
      <c r="F124" s="192"/>
      <c r="G124" s="471"/>
      <c r="H124" s="449"/>
      <c r="I124" s="210"/>
      <c r="J124" s="219">
        <f t="shared" si="58"/>
        <v>0</v>
      </c>
      <c r="K124" s="81"/>
      <c r="L124" s="1"/>
      <c r="M124" s="1"/>
      <c r="N124" s="1"/>
      <c r="O124" s="1"/>
      <c r="P124" s="89"/>
      <c r="Q124" s="1"/>
      <c r="R124" s="43"/>
      <c r="S124" s="1"/>
      <c r="T124" s="366"/>
      <c r="U124" s="89"/>
      <c r="V124" s="46"/>
      <c r="W124" s="378"/>
      <c r="Y124" s="259"/>
    </row>
    <row r="125" spans="1:25" ht="25.5" hidden="1" customHeight="1" x14ac:dyDescent="0.25">
      <c r="A125" s="139" t="s">
        <v>432</v>
      </c>
      <c r="B125" s="59"/>
      <c r="C125" s="2"/>
      <c r="D125" s="685" t="s">
        <v>818</v>
      </c>
      <c r="E125" s="685"/>
      <c r="F125" s="192"/>
      <c r="G125" s="471"/>
      <c r="H125" s="449"/>
      <c r="I125" s="210"/>
      <c r="J125" s="219">
        <f t="shared" si="58"/>
        <v>0</v>
      </c>
      <c r="K125" s="81"/>
      <c r="L125" s="1"/>
      <c r="M125" s="1"/>
      <c r="N125" s="1"/>
      <c r="O125" s="1"/>
      <c r="P125" s="89"/>
      <c r="Q125" s="1"/>
      <c r="R125" s="43"/>
      <c r="S125" s="1"/>
      <c r="T125" s="366"/>
      <c r="U125" s="89"/>
      <c r="V125" s="46"/>
      <c r="W125" s="378"/>
      <c r="Y125" s="259"/>
    </row>
    <row r="126" spans="1:25" ht="15.75" hidden="1" thickBot="1" x14ac:dyDescent="0.3">
      <c r="A126" s="139" t="s">
        <v>433</v>
      </c>
      <c r="B126" s="59"/>
      <c r="C126" s="2"/>
      <c r="D126" s="686" t="s">
        <v>635</v>
      </c>
      <c r="E126" s="686"/>
      <c r="F126" s="182"/>
      <c r="G126" s="459"/>
      <c r="H126" s="437"/>
      <c r="I126" s="200"/>
      <c r="J126" s="219">
        <f t="shared" si="58"/>
        <v>0</v>
      </c>
      <c r="K126" s="81"/>
      <c r="L126" s="1"/>
      <c r="M126" s="1"/>
      <c r="N126" s="1"/>
      <c r="O126" s="1"/>
      <c r="P126" s="89"/>
      <c r="Q126" s="1"/>
      <c r="R126" s="43"/>
      <c r="S126" s="1"/>
      <c r="T126" s="366"/>
      <c r="U126" s="89"/>
      <c r="V126" s="46"/>
      <c r="W126" s="378"/>
      <c r="Y126" s="259"/>
    </row>
    <row r="127" spans="1:25" ht="15.75" hidden="1" thickBot="1" x14ac:dyDescent="0.3">
      <c r="A127" s="139" t="s">
        <v>434</v>
      </c>
      <c r="B127" s="59"/>
      <c r="C127" s="2"/>
      <c r="D127" s="686" t="s">
        <v>627</v>
      </c>
      <c r="E127" s="686"/>
      <c r="F127" s="182"/>
      <c r="G127" s="459"/>
      <c r="H127" s="437"/>
      <c r="I127" s="200"/>
      <c r="J127" s="219">
        <f t="shared" si="58"/>
        <v>0</v>
      </c>
      <c r="K127" s="81"/>
      <c r="L127" s="1"/>
      <c r="M127" s="1"/>
      <c r="N127" s="1"/>
      <c r="O127" s="1"/>
      <c r="P127" s="89"/>
      <c r="Q127" s="1"/>
      <c r="R127" s="43"/>
      <c r="S127" s="1"/>
      <c r="T127" s="366"/>
      <c r="U127" s="89"/>
      <c r="V127" s="46"/>
      <c r="W127" s="378"/>
      <c r="Y127" s="259"/>
    </row>
    <row r="128" spans="1:25" ht="25.5" hidden="1" customHeight="1" x14ac:dyDescent="0.25">
      <c r="A128" s="139" t="s">
        <v>435</v>
      </c>
      <c r="B128" s="59"/>
      <c r="C128" s="2"/>
      <c r="D128" s="685" t="s">
        <v>819</v>
      </c>
      <c r="E128" s="685"/>
      <c r="F128" s="192"/>
      <c r="G128" s="471"/>
      <c r="H128" s="449"/>
      <c r="I128" s="210"/>
      <c r="J128" s="219">
        <f t="shared" si="58"/>
        <v>0</v>
      </c>
      <c r="K128" s="81"/>
      <c r="L128" s="1"/>
      <c r="M128" s="1"/>
      <c r="N128" s="1"/>
      <c r="O128" s="1"/>
      <c r="P128" s="89"/>
      <c r="Q128" s="1"/>
      <c r="R128" s="43"/>
      <c r="S128" s="1"/>
      <c r="T128" s="366"/>
      <c r="U128" s="89"/>
      <c r="V128" s="46"/>
      <c r="W128" s="378"/>
      <c r="Y128" s="259"/>
    </row>
    <row r="129" spans="1:25" ht="15.75" hidden="1" thickBot="1" x14ac:dyDescent="0.3">
      <c r="A129" s="139" t="s">
        <v>436</v>
      </c>
      <c r="B129" s="59"/>
      <c r="C129" s="2"/>
      <c r="D129" s="686" t="s">
        <v>820</v>
      </c>
      <c r="E129" s="686"/>
      <c r="F129" s="182"/>
      <c r="G129" s="459"/>
      <c r="H129" s="437"/>
      <c r="I129" s="200"/>
      <c r="J129" s="219">
        <f t="shared" si="58"/>
        <v>0</v>
      </c>
      <c r="K129" s="81"/>
      <c r="L129" s="1"/>
      <c r="M129" s="1"/>
      <c r="N129" s="1"/>
      <c r="O129" s="1"/>
      <c r="P129" s="89"/>
      <c r="Q129" s="1"/>
      <c r="R129" s="43"/>
      <c r="S129" s="1"/>
      <c r="T129" s="366"/>
      <c r="U129" s="89"/>
      <c r="V129" s="46"/>
      <c r="W129" s="378"/>
      <c r="Y129" s="259"/>
    </row>
    <row r="130" spans="1:25" s="42" customFormat="1" ht="15.75" hidden="1" thickBot="1" x14ac:dyDescent="0.3">
      <c r="A130" s="139" t="s">
        <v>437</v>
      </c>
      <c r="B130" s="118" t="s">
        <v>951</v>
      </c>
      <c r="C130" s="705" t="s">
        <v>438</v>
      </c>
      <c r="D130" s="706"/>
      <c r="E130" s="706"/>
      <c r="F130" s="193"/>
      <c r="G130" s="472"/>
      <c r="H130" s="450"/>
      <c r="I130" s="211"/>
      <c r="J130" s="222">
        <f t="shared" si="58"/>
        <v>0</v>
      </c>
      <c r="K130" s="121"/>
      <c r="L130" s="122"/>
      <c r="M130" s="122"/>
      <c r="N130" s="122"/>
      <c r="O130" s="122"/>
      <c r="P130" s="125"/>
      <c r="Q130" s="122"/>
      <c r="R130" s="124"/>
      <c r="S130" s="122"/>
      <c r="T130" s="368"/>
      <c r="U130" s="125"/>
      <c r="V130" s="126"/>
      <c r="W130" s="382"/>
      <c r="Y130" s="259"/>
    </row>
    <row r="131" spans="1:25" s="42" customFormat="1" ht="15.75" hidden="1" thickBot="1" x14ac:dyDescent="0.3">
      <c r="A131" s="139" t="s">
        <v>439</v>
      </c>
      <c r="B131" s="118" t="s">
        <v>953</v>
      </c>
      <c r="C131" s="705" t="s">
        <v>440</v>
      </c>
      <c r="D131" s="706"/>
      <c r="E131" s="706"/>
      <c r="F131" s="193"/>
      <c r="G131" s="472"/>
      <c r="H131" s="450"/>
      <c r="I131" s="211"/>
      <c r="J131" s="222">
        <f t="shared" si="58"/>
        <v>0</v>
      </c>
      <c r="K131" s="121"/>
      <c r="L131" s="122"/>
      <c r="M131" s="122"/>
      <c r="N131" s="122"/>
      <c r="O131" s="122"/>
      <c r="P131" s="125"/>
      <c r="Q131" s="122"/>
      <c r="R131" s="124"/>
      <c r="S131" s="122"/>
      <c r="T131" s="368"/>
      <c r="U131" s="125"/>
      <c r="V131" s="126"/>
      <c r="W131" s="382"/>
      <c r="Y131" s="259"/>
    </row>
    <row r="132" spans="1:25" s="42" customFormat="1" ht="15.75" hidden="1" thickBot="1" x14ac:dyDescent="0.3">
      <c r="A132" s="139" t="s">
        <v>441</v>
      </c>
      <c r="B132" s="118" t="s">
        <v>954</v>
      </c>
      <c r="C132" s="705" t="s">
        <v>442</v>
      </c>
      <c r="D132" s="706"/>
      <c r="E132" s="706"/>
      <c r="F132" s="193"/>
      <c r="G132" s="472"/>
      <c r="H132" s="450"/>
      <c r="I132" s="211"/>
      <c r="J132" s="222">
        <f t="shared" si="58"/>
        <v>0</v>
      </c>
      <c r="K132" s="121"/>
      <c r="L132" s="122"/>
      <c r="M132" s="122"/>
      <c r="N132" s="122"/>
      <c r="O132" s="122"/>
      <c r="P132" s="125"/>
      <c r="Q132" s="122"/>
      <c r="R132" s="124"/>
      <c r="S132" s="122"/>
      <c r="T132" s="368"/>
      <c r="U132" s="125"/>
      <c r="V132" s="126"/>
      <c r="W132" s="382"/>
      <c r="Y132" s="259"/>
    </row>
    <row r="133" spans="1:25" s="42" customFormat="1" ht="15.75" hidden="1" thickBot="1" x14ac:dyDescent="0.3">
      <c r="A133" s="139" t="s">
        <v>443</v>
      </c>
      <c r="B133" s="118" t="s">
        <v>955</v>
      </c>
      <c r="C133" s="705" t="s">
        <v>444</v>
      </c>
      <c r="D133" s="706"/>
      <c r="E133" s="706"/>
      <c r="F133" s="193">
        <f t="shared" ref="F133" si="91">F134+F135+F136+F137+F138+F139+F140+F141+F142+F143</f>
        <v>0</v>
      </c>
      <c r="G133" s="472">
        <f t="shared" ref="G133:W133" si="92">G134+G135+G136+G137+G138+G139+G140+G141+G142+G143</f>
        <v>0</v>
      </c>
      <c r="H133" s="450">
        <f t="shared" si="92"/>
        <v>0</v>
      </c>
      <c r="I133" s="211">
        <f t="shared" si="92"/>
        <v>0</v>
      </c>
      <c r="J133" s="222">
        <f t="shared" si="58"/>
        <v>0</v>
      </c>
      <c r="K133" s="121">
        <f t="shared" si="92"/>
        <v>0</v>
      </c>
      <c r="L133" s="122">
        <f t="shared" si="92"/>
        <v>0</v>
      </c>
      <c r="M133" s="122">
        <f t="shared" si="92"/>
        <v>0</v>
      </c>
      <c r="N133" s="122">
        <f t="shared" si="92"/>
        <v>0</v>
      </c>
      <c r="O133" s="122">
        <f t="shared" si="92"/>
        <v>0</v>
      </c>
      <c r="P133" s="125">
        <f t="shared" ref="P133" si="93">P134+P135+P136+P137+P138+P139+P140+P141+P142+P143</f>
        <v>0</v>
      </c>
      <c r="Q133" s="122">
        <f t="shared" si="92"/>
        <v>0</v>
      </c>
      <c r="R133" s="124">
        <f t="shared" si="92"/>
        <v>0</v>
      </c>
      <c r="S133" s="122">
        <f t="shared" si="92"/>
        <v>0</v>
      </c>
      <c r="T133" s="368">
        <f t="shared" ref="T133" si="94">T134+T135+T136+T137+T138+T139+T140+T141+T142+T143</f>
        <v>0</v>
      </c>
      <c r="U133" s="125">
        <f t="shared" si="92"/>
        <v>0</v>
      </c>
      <c r="V133" s="126">
        <f t="shared" si="92"/>
        <v>0</v>
      </c>
      <c r="W133" s="382">
        <f t="shared" si="92"/>
        <v>0</v>
      </c>
      <c r="Y133" s="259"/>
    </row>
    <row r="134" spans="1:25" ht="15.75" hidden="1" thickBot="1" x14ac:dyDescent="0.3">
      <c r="A134" s="139" t="s">
        <v>445</v>
      </c>
      <c r="B134" s="59"/>
      <c r="C134" s="2"/>
      <c r="D134" s="686" t="s">
        <v>630</v>
      </c>
      <c r="E134" s="686"/>
      <c r="F134" s="182"/>
      <c r="G134" s="459"/>
      <c r="H134" s="437"/>
      <c r="I134" s="200"/>
      <c r="J134" s="219">
        <f t="shared" ref="J134:J197" si="95">SUM(H134:I134)</f>
        <v>0</v>
      </c>
      <c r="K134" s="81"/>
      <c r="L134" s="1"/>
      <c r="M134" s="1"/>
      <c r="N134" s="1"/>
      <c r="O134" s="1"/>
      <c r="P134" s="89"/>
      <c r="Q134" s="1"/>
      <c r="R134" s="43"/>
      <c r="S134" s="1"/>
      <c r="T134" s="366"/>
      <c r="U134" s="89"/>
      <c r="V134" s="46"/>
      <c r="W134" s="378"/>
      <c r="Y134" s="259"/>
    </row>
    <row r="135" spans="1:25" ht="15.75" hidden="1" thickBot="1" x14ac:dyDescent="0.3">
      <c r="A135" s="139" t="s">
        <v>446</v>
      </c>
      <c r="B135" s="59"/>
      <c r="C135" s="2"/>
      <c r="D135" s="686" t="s">
        <v>631</v>
      </c>
      <c r="E135" s="686"/>
      <c r="F135" s="182"/>
      <c r="G135" s="459"/>
      <c r="H135" s="437"/>
      <c r="I135" s="200"/>
      <c r="J135" s="219">
        <f t="shared" si="95"/>
        <v>0</v>
      </c>
      <c r="K135" s="81"/>
      <c r="L135" s="1"/>
      <c r="M135" s="1"/>
      <c r="N135" s="1"/>
      <c r="O135" s="1"/>
      <c r="P135" s="89"/>
      <c r="Q135" s="1"/>
      <c r="R135" s="43"/>
      <c r="S135" s="1"/>
      <c r="T135" s="366"/>
      <c r="U135" s="89"/>
      <c r="V135" s="46"/>
      <c r="W135" s="378"/>
      <c r="Y135" s="259"/>
    </row>
    <row r="136" spans="1:25" ht="15.75" hidden="1" thickBot="1" x14ac:dyDescent="0.3">
      <c r="A136" s="139" t="s">
        <v>447</v>
      </c>
      <c r="B136" s="59"/>
      <c r="C136" s="2"/>
      <c r="D136" s="686" t="s">
        <v>632</v>
      </c>
      <c r="E136" s="686"/>
      <c r="F136" s="182"/>
      <c r="G136" s="459"/>
      <c r="H136" s="437"/>
      <c r="I136" s="200"/>
      <c r="J136" s="219">
        <f t="shared" si="95"/>
        <v>0</v>
      </c>
      <c r="K136" s="81"/>
      <c r="L136" s="1"/>
      <c r="M136" s="1"/>
      <c r="N136" s="1"/>
      <c r="O136" s="1"/>
      <c r="P136" s="89"/>
      <c r="Q136" s="1"/>
      <c r="R136" s="43"/>
      <c r="S136" s="1"/>
      <c r="T136" s="366"/>
      <c r="U136" s="89"/>
      <c r="V136" s="46"/>
      <c r="W136" s="378"/>
      <c r="Y136" s="259"/>
    </row>
    <row r="137" spans="1:25" ht="15.75" hidden="1" thickBot="1" x14ac:dyDescent="0.3">
      <c r="A137" s="139" t="s">
        <v>448</v>
      </c>
      <c r="B137" s="59"/>
      <c r="C137" s="2"/>
      <c r="D137" s="686" t="s">
        <v>633</v>
      </c>
      <c r="E137" s="686"/>
      <c r="F137" s="182"/>
      <c r="G137" s="459"/>
      <c r="H137" s="437"/>
      <c r="I137" s="200"/>
      <c r="J137" s="219">
        <f t="shared" si="95"/>
        <v>0</v>
      </c>
      <c r="K137" s="81"/>
      <c r="L137" s="1"/>
      <c r="M137" s="1"/>
      <c r="N137" s="1"/>
      <c r="O137" s="1"/>
      <c r="P137" s="89"/>
      <c r="Q137" s="1"/>
      <c r="R137" s="43"/>
      <c r="S137" s="1"/>
      <c r="T137" s="366"/>
      <c r="U137" s="89"/>
      <c r="V137" s="46"/>
      <c r="W137" s="378"/>
      <c r="Y137" s="259"/>
    </row>
    <row r="138" spans="1:25" ht="15.75" hidden="1" thickBot="1" x14ac:dyDescent="0.3">
      <c r="A138" s="139" t="s">
        <v>449</v>
      </c>
      <c r="B138" s="59"/>
      <c r="C138" s="2"/>
      <c r="D138" s="686" t="s">
        <v>634</v>
      </c>
      <c r="E138" s="686"/>
      <c r="F138" s="182"/>
      <c r="G138" s="459"/>
      <c r="H138" s="437"/>
      <c r="I138" s="200"/>
      <c r="J138" s="219">
        <f t="shared" si="95"/>
        <v>0</v>
      </c>
      <c r="K138" s="81"/>
      <c r="L138" s="1"/>
      <c r="M138" s="1"/>
      <c r="N138" s="1"/>
      <c r="O138" s="1"/>
      <c r="P138" s="89"/>
      <c r="Q138" s="1"/>
      <c r="R138" s="43"/>
      <c r="S138" s="1"/>
      <c r="T138" s="366"/>
      <c r="U138" s="89"/>
      <c r="V138" s="46"/>
      <c r="W138" s="378"/>
      <c r="Y138" s="259"/>
    </row>
    <row r="139" spans="1:25" ht="25.5" hidden="1" customHeight="1" x14ac:dyDescent="0.25">
      <c r="A139" s="139" t="s">
        <v>450</v>
      </c>
      <c r="B139" s="59"/>
      <c r="C139" s="2"/>
      <c r="D139" s="685" t="s">
        <v>821</v>
      </c>
      <c r="E139" s="685"/>
      <c r="F139" s="192"/>
      <c r="G139" s="471"/>
      <c r="H139" s="449"/>
      <c r="I139" s="210"/>
      <c r="J139" s="219">
        <f t="shared" si="95"/>
        <v>0</v>
      </c>
      <c r="K139" s="81"/>
      <c r="L139" s="1"/>
      <c r="M139" s="1"/>
      <c r="N139" s="1"/>
      <c r="O139" s="1"/>
      <c r="P139" s="89"/>
      <c r="Q139" s="1"/>
      <c r="R139" s="43"/>
      <c r="S139" s="1"/>
      <c r="T139" s="366"/>
      <c r="U139" s="89"/>
      <c r="V139" s="46"/>
      <c r="W139" s="378"/>
      <c r="Y139" s="259"/>
    </row>
    <row r="140" spans="1:25" ht="25.5" hidden="1" customHeight="1" x14ac:dyDescent="0.25">
      <c r="A140" s="139" t="s">
        <v>451</v>
      </c>
      <c r="B140" s="59"/>
      <c r="C140" s="2"/>
      <c r="D140" s="685" t="s">
        <v>824</v>
      </c>
      <c r="E140" s="685"/>
      <c r="F140" s="192"/>
      <c r="G140" s="471"/>
      <c r="H140" s="449"/>
      <c r="I140" s="210"/>
      <c r="J140" s="219">
        <f t="shared" si="95"/>
        <v>0</v>
      </c>
      <c r="K140" s="81"/>
      <c r="L140" s="1"/>
      <c r="M140" s="1"/>
      <c r="N140" s="1"/>
      <c r="O140" s="1"/>
      <c r="P140" s="89"/>
      <c r="Q140" s="1"/>
      <c r="R140" s="43"/>
      <c r="S140" s="1"/>
      <c r="T140" s="366"/>
      <c r="U140" s="89"/>
      <c r="V140" s="46"/>
      <c r="W140" s="378"/>
      <c r="Y140" s="259"/>
    </row>
    <row r="141" spans="1:25" ht="15.75" hidden="1" thickBot="1" x14ac:dyDescent="0.3">
      <c r="A141" s="139" t="s">
        <v>452</v>
      </c>
      <c r="B141" s="59"/>
      <c r="C141" s="2"/>
      <c r="D141" s="686" t="s">
        <v>636</v>
      </c>
      <c r="E141" s="686"/>
      <c r="F141" s="182"/>
      <c r="G141" s="459"/>
      <c r="H141" s="437"/>
      <c r="I141" s="200"/>
      <c r="J141" s="219">
        <f t="shared" si="95"/>
        <v>0</v>
      </c>
      <c r="K141" s="81"/>
      <c r="L141" s="1"/>
      <c r="M141" s="1"/>
      <c r="N141" s="1"/>
      <c r="O141" s="1"/>
      <c r="P141" s="89"/>
      <c r="Q141" s="1"/>
      <c r="R141" s="43"/>
      <c r="S141" s="1"/>
      <c r="T141" s="366"/>
      <c r="U141" s="89"/>
      <c r="V141" s="46"/>
      <c r="W141" s="378"/>
      <c r="Y141" s="259"/>
    </row>
    <row r="142" spans="1:25" ht="25.5" hidden="1" customHeight="1" x14ac:dyDescent="0.25">
      <c r="A142" s="139" t="s">
        <v>453</v>
      </c>
      <c r="B142" s="59"/>
      <c r="C142" s="2"/>
      <c r="D142" s="685" t="s">
        <v>827</v>
      </c>
      <c r="E142" s="685"/>
      <c r="F142" s="192"/>
      <c r="G142" s="471"/>
      <c r="H142" s="449"/>
      <c r="I142" s="210"/>
      <c r="J142" s="219">
        <f t="shared" si="95"/>
        <v>0</v>
      </c>
      <c r="K142" s="81"/>
      <c r="L142" s="1"/>
      <c r="M142" s="1"/>
      <c r="N142" s="1"/>
      <c r="O142" s="1"/>
      <c r="P142" s="89"/>
      <c r="Q142" s="1"/>
      <c r="R142" s="43"/>
      <c r="S142" s="1"/>
      <c r="T142" s="366"/>
      <c r="U142" s="89"/>
      <c r="V142" s="46"/>
      <c r="W142" s="378"/>
      <c r="Y142" s="259"/>
    </row>
    <row r="143" spans="1:25" ht="15.75" hidden="1" thickBot="1" x14ac:dyDescent="0.3">
      <c r="A143" s="139" t="s">
        <v>454</v>
      </c>
      <c r="B143" s="59"/>
      <c r="C143" s="2"/>
      <c r="D143" s="686" t="s">
        <v>828</v>
      </c>
      <c r="E143" s="686"/>
      <c r="F143" s="182"/>
      <c r="G143" s="459"/>
      <c r="H143" s="437"/>
      <c r="I143" s="200"/>
      <c r="J143" s="219">
        <f t="shared" si="95"/>
        <v>0</v>
      </c>
      <c r="K143" s="81"/>
      <c r="L143" s="1"/>
      <c r="M143" s="1"/>
      <c r="N143" s="1"/>
      <c r="O143" s="1"/>
      <c r="P143" s="89"/>
      <c r="Q143" s="1"/>
      <c r="R143" s="43"/>
      <c r="S143" s="1"/>
      <c r="T143" s="366"/>
      <c r="U143" s="89"/>
      <c r="V143" s="46"/>
      <c r="W143" s="378"/>
      <c r="Y143" s="259"/>
    </row>
    <row r="144" spans="1:25" s="42" customFormat="1" ht="15.75" hidden="1" thickBot="1" x14ac:dyDescent="0.3">
      <c r="A144" s="139" t="s">
        <v>455</v>
      </c>
      <c r="B144" s="148" t="s">
        <v>956</v>
      </c>
      <c r="C144" s="731" t="s">
        <v>456</v>
      </c>
      <c r="D144" s="732"/>
      <c r="E144" s="732"/>
      <c r="F144" s="194"/>
      <c r="G144" s="474"/>
      <c r="H144" s="452"/>
      <c r="I144" s="212"/>
      <c r="J144" s="222">
        <f t="shared" si="95"/>
        <v>0</v>
      </c>
      <c r="K144" s="121"/>
      <c r="L144" s="122"/>
      <c r="M144" s="122"/>
      <c r="N144" s="122"/>
      <c r="O144" s="122"/>
      <c r="P144" s="125"/>
      <c r="Q144" s="122"/>
      <c r="R144" s="124"/>
      <c r="S144" s="122"/>
      <c r="T144" s="368"/>
      <c r="U144" s="125"/>
      <c r="V144" s="126"/>
      <c r="W144" s="382"/>
      <c r="Y144" s="259"/>
    </row>
    <row r="145" spans="1:25" ht="15.75" thickBot="1" x14ac:dyDescent="0.3">
      <c r="B145" s="109" t="s">
        <v>457</v>
      </c>
      <c r="C145" s="701" t="s">
        <v>458</v>
      </c>
      <c r="D145" s="702"/>
      <c r="E145" s="702"/>
      <c r="F145" s="185">
        <f>F146+F147+F150+F151+F152+F153+F154</f>
        <v>92000</v>
      </c>
      <c r="G145" s="462">
        <f>G146+G147+G150+G151+G152+G153+G154</f>
        <v>92075</v>
      </c>
      <c r="H145" s="440">
        <f t="shared" ref="H145:I145" si="96">H146+H147+H150+H151+H152+H153+H154</f>
        <v>92075</v>
      </c>
      <c r="I145" s="203">
        <f t="shared" si="96"/>
        <v>0</v>
      </c>
      <c r="J145" s="216">
        <f t="shared" si="95"/>
        <v>92075</v>
      </c>
      <c r="K145" s="94">
        <f t="shared" ref="K145:W145" si="97">K146+K147+K150+K151+K152+K153+K154</f>
        <v>92075</v>
      </c>
      <c r="L145" s="95">
        <f t="shared" si="97"/>
        <v>0</v>
      </c>
      <c r="M145" s="95">
        <f t="shared" si="97"/>
        <v>0</v>
      </c>
      <c r="N145" s="95">
        <f t="shared" si="97"/>
        <v>0</v>
      </c>
      <c r="O145" s="95">
        <f t="shared" si="97"/>
        <v>0</v>
      </c>
      <c r="P145" s="98">
        <f t="shared" ref="P145" si="98">P146+P147+P150+P151+P152+P153+P154</f>
        <v>0</v>
      </c>
      <c r="Q145" s="95">
        <f t="shared" si="97"/>
        <v>0</v>
      </c>
      <c r="R145" s="97">
        <f t="shared" si="97"/>
        <v>0</v>
      </c>
      <c r="S145" s="95">
        <f t="shared" si="97"/>
        <v>0</v>
      </c>
      <c r="T145" s="363">
        <f t="shared" ref="T145" si="99">T146+T147+T150+T151+T152+T153+T154</f>
        <v>92075</v>
      </c>
      <c r="U145" s="98">
        <f t="shared" si="97"/>
        <v>0</v>
      </c>
      <c r="V145" s="99">
        <f t="shared" si="97"/>
        <v>0</v>
      </c>
      <c r="W145" s="376">
        <f t="shared" si="97"/>
        <v>0</v>
      </c>
      <c r="Y145" s="259"/>
    </row>
    <row r="146" spans="1:25" s="19" customFormat="1" hidden="1" x14ac:dyDescent="0.25">
      <c r="A146" s="139" t="s">
        <v>459</v>
      </c>
      <c r="B146" s="127" t="s">
        <v>957</v>
      </c>
      <c r="C146" s="714" t="s">
        <v>460</v>
      </c>
      <c r="D146" s="715"/>
      <c r="E146" s="715"/>
      <c r="F146" s="181"/>
      <c r="G146" s="458"/>
      <c r="H146" s="436"/>
      <c r="I146" s="199"/>
      <c r="J146" s="218">
        <f t="shared" si="95"/>
        <v>0</v>
      </c>
      <c r="K146" s="103"/>
      <c r="L146" s="104"/>
      <c r="M146" s="104"/>
      <c r="N146" s="104"/>
      <c r="O146" s="104"/>
      <c r="P146" s="107"/>
      <c r="Q146" s="104"/>
      <c r="R146" s="106"/>
      <c r="S146" s="104"/>
      <c r="T146" s="367"/>
      <c r="U146" s="107"/>
      <c r="V146" s="108"/>
      <c r="W146" s="379"/>
      <c r="Y146" s="259"/>
    </row>
    <row r="147" spans="1:25" s="19" customFormat="1" hidden="1" x14ac:dyDescent="0.25">
      <c r="A147" s="139" t="s">
        <v>461</v>
      </c>
      <c r="B147" s="100" t="s">
        <v>958</v>
      </c>
      <c r="C147" s="694" t="s">
        <v>462</v>
      </c>
      <c r="D147" s="695"/>
      <c r="E147" s="695"/>
      <c r="F147" s="183">
        <f>F148+F149</f>
        <v>0</v>
      </c>
      <c r="G147" s="460">
        <f>G148+G149</f>
        <v>0</v>
      </c>
      <c r="H147" s="438">
        <f t="shared" ref="H147:I147" si="100">H148+H149</f>
        <v>0</v>
      </c>
      <c r="I147" s="201">
        <f t="shared" si="100"/>
        <v>0</v>
      </c>
      <c r="J147" s="218">
        <f t="shared" si="95"/>
        <v>0</v>
      </c>
      <c r="K147" s="103">
        <f t="shared" ref="K147:W147" si="101">K148+K149</f>
        <v>0</v>
      </c>
      <c r="L147" s="104">
        <f t="shared" si="101"/>
        <v>0</v>
      </c>
      <c r="M147" s="104">
        <f t="shared" si="101"/>
        <v>0</v>
      </c>
      <c r="N147" s="104">
        <f t="shared" si="101"/>
        <v>0</v>
      </c>
      <c r="O147" s="104">
        <f t="shared" si="101"/>
        <v>0</v>
      </c>
      <c r="P147" s="107">
        <f t="shared" ref="P147" si="102">P148+P149</f>
        <v>0</v>
      </c>
      <c r="Q147" s="104">
        <f t="shared" si="101"/>
        <v>0</v>
      </c>
      <c r="R147" s="106">
        <f t="shared" si="101"/>
        <v>0</v>
      </c>
      <c r="S147" s="104">
        <f t="shared" si="101"/>
        <v>0</v>
      </c>
      <c r="T147" s="367">
        <f t="shared" ref="T147" si="103">T148+T149</f>
        <v>0</v>
      </c>
      <c r="U147" s="107">
        <f t="shared" si="101"/>
        <v>0</v>
      </c>
      <c r="V147" s="108">
        <f t="shared" si="101"/>
        <v>0</v>
      </c>
      <c r="W147" s="379">
        <f t="shared" si="101"/>
        <v>0</v>
      </c>
      <c r="Y147" s="259"/>
    </row>
    <row r="148" spans="1:25" hidden="1" x14ac:dyDescent="0.25">
      <c r="A148" s="139" t="s">
        <v>463</v>
      </c>
      <c r="B148" s="59"/>
      <c r="C148" s="2"/>
      <c r="D148" s="686" t="s">
        <v>462</v>
      </c>
      <c r="E148" s="686"/>
      <c r="F148" s="182"/>
      <c r="G148" s="459"/>
      <c r="H148" s="437"/>
      <c r="I148" s="200"/>
      <c r="J148" s="219">
        <f t="shared" si="95"/>
        <v>0</v>
      </c>
      <c r="K148" s="81"/>
      <c r="L148" s="1"/>
      <c r="M148" s="1"/>
      <c r="N148" s="1"/>
      <c r="O148" s="1"/>
      <c r="P148" s="89"/>
      <c r="Q148" s="1"/>
      <c r="R148" s="43"/>
      <c r="S148" s="1"/>
      <c r="T148" s="366"/>
      <c r="U148" s="89"/>
      <c r="V148" s="46"/>
      <c r="W148" s="378"/>
      <c r="Y148" s="259"/>
    </row>
    <row r="149" spans="1:25" hidden="1" x14ac:dyDescent="0.25">
      <c r="A149" s="139" t="s">
        <v>464</v>
      </c>
      <c r="B149" s="59"/>
      <c r="C149" s="2"/>
      <c r="D149" s="686" t="s">
        <v>620</v>
      </c>
      <c r="E149" s="686"/>
      <c r="F149" s="182"/>
      <c r="G149" s="459"/>
      <c r="H149" s="437"/>
      <c r="I149" s="200"/>
      <c r="J149" s="219">
        <f t="shared" si="95"/>
        <v>0</v>
      </c>
      <c r="K149" s="81"/>
      <c r="L149" s="1"/>
      <c r="M149" s="1"/>
      <c r="N149" s="1"/>
      <c r="O149" s="1"/>
      <c r="P149" s="89"/>
      <c r="Q149" s="1"/>
      <c r="R149" s="43"/>
      <c r="S149" s="1"/>
      <c r="T149" s="366"/>
      <c r="U149" s="89"/>
      <c r="V149" s="46"/>
      <c r="W149" s="378"/>
      <c r="Y149" s="259"/>
    </row>
    <row r="150" spans="1:25" s="19" customFormat="1" hidden="1" x14ac:dyDescent="0.25">
      <c r="A150" s="139" t="s">
        <v>465</v>
      </c>
      <c r="B150" s="100" t="s">
        <v>959</v>
      </c>
      <c r="C150" s="694" t="s">
        <v>466</v>
      </c>
      <c r="D150" s="695"/>
      <c r="E150" s="695"/>
      <c r="F150" s="183"/>
      <c r="G150" s="460"/>
      <c r="H150" s="438"/>
      <c r="I150" s="201"/>
      <c r="J150" s="218">
        <f t="shared" si="95"/>
        <v>0</v>
      </c>
      <c r="K150" s="103"/>
      <c r="L150" s="104"/>
      <c r="M150" s="104"/>
      <c r="N150" s="104"/>
      <c r="O150" s="104"/>
      <c r="P150" s="107"/>
      <c r="Q150" s="104"/>
      <c r="R150" s="106"/>
      <c r="S150" s="104"/>
      <c r="T150" s="367"/>
      <c r="U150" s="107"/>
      <c r="V150" s="108"/>
      <c r="W150" s="379"/>
      <c r="Y150" s="259"/>
    </row>
    <row r="151" spans="1:25" s="19" customFormat="1" x14ac:dyDescent="0.25">
      <c r="A151" s="139" t="s">
        <v>467</v>
      </c>
      <c r="B151" s="100" t="s">
        <v>960</v>
      </c>
      <c r="C151" s="694" t="s">
        <v>468</v>
      </c>
      <c r="D151" s="695"/>
      <c r="E151" s="695"/>
      <c r="F151" s="183">
        <v>92000</v>
      </c>
      <c r="G151" s="460">
        <v>72500</v>
      </c>
      <c r="H151" s="438">
        <f t="shared" ref="H151:H154" si="104">SUM(T151:W151)</f>
        <v>72500</v>
      </c>
      <c r="I151" s="201"/>
      <c r="J151" s="218">
        <f t="shared" si="95"/>
        <v>72500</v>
      </c>
      <c r="K151" s="103">
        <v>72500</v>
      </c>
      <c r="L151" s="104"/>
      <c r="M151" s="104"/>
      <c r="N151" s="104"/>
      <c r="O151" s="104"/>
      <c r="P151" s="107"/>
      <c r="Q151" s="104"/>
      <c r="R151" s="106"/>
      <c r="S151" s="104"/>
      <c r="T151" s="367">
        <f>SUM(K151:S151)</f>
        <v>72500</v>
      </c>
      <c r="U151" s="107"/>
      <c r="V151" s="108"/>
      <c r="W151" s="379"/>
      <c r="Y151" s="259"/>
    </row>
    <row r="152" spans="1:25" s="19" customFormat="1" hidden="1" x14ac:dyDescent="0.25">
      <c r="A152" s="139" t="s">
        <v>469</v>
      </c>
      <c r="B152" s="100" t="s">
        <v>961</v>
      </c>
      <c r="C152" s="694" t="s">
        <v>470</v>
      </c>
      <c r="D152" s="695"/>
      <c r="E152" s="695"/>
      <c r="F152" s="183"/>
      <c r="G152" s="460"/>
      <c r="H152" s="438">
        <f t="shared" si="104"/>
        <v>0</v>
      </c>
      <c r="I152" s="201"/>
      <c r="J152" s="218">
        <f t="shared" si="95"/>
        <v>0</v>
      </c>
      <c r="K152" s="103"/>
      <c r="L152" s="104"/>
      <c r="M152" s="104"/>
      <c r="N152" s="104"/>
      <c r="O152" s="104"/>
      <c r="P152" s="107"/>
      <c r="Q152" s="104"/>
      <c r="R152" s="106"/>
      <c r="S152" s="104"/>
      <c r="T152" s="367">
        <f t="shared" ref="T152:T153" si="105">SUM(O152:S152)</f>
        <v>0</v>
      </c>
      <c r="U152" s="107"/>
      <c r="V152" s="108"/>
      <c r="W152" s="379"/>
      <c r="Y152" s="259"/>
    </row>
    <row r="153" spans="1:25" s="19" customFormat="1" hidden="1" x14ac:dyDescent="0.25">
      <c r="A153" s="139" t="s">
        <v>471</v>
      </c>
      <c r="B153" s="100" t="s">
        <v>962</v>
      </c>
      <c r="C153" s="694" t="s">
        <v>472</v>
      </c>
      <c r="D153" s="695"/>
      <c r="E153" s="695"/>
      <c r="F153" s="183"/>
      <c r="G153" s="460"/>
      <c r="H153" s="438">
        <f t="shared" si="104"/>
        <v>0</v>
      </c>
      <c r="I153" s="201"/>
      <c r="J153" s="218">
        <f t="shared" si="95"/>
        <v>0</v>
      </c>
      <c r="K153" s="103"/>
      <c r="L153" s="104"/>
      <c r="M153" s="104"/>
      <c r="N153" s="104"/>
      <c r="O153" s="104"/>
      <c r="P153" s="107"/>
      <c r="Q153" s="104"/>
      <c r="R153" s="106"/>
      <c r="S153" s="104"/>
      <c r="T153" s="367">
        <f t="shared" si="105"/>
        <v>0</v>
      </c>
      <c r="U153" s="107"/>
      <c r="V153" s="108"/>
      <c r="W153" s="379"/>
      <c r="Y153" s="259"/>
    </row>
    <row r="154" spans="1:25" s="19" customFormat="1" ht="15.75" thickBot="1" x14ac:dyDescent="0.3">
      <c r="A154" s="139" t="s">
        <v>473</v>
      </c>
      <c r="B154" s="138" t="s">
        <v>963</v>
      </c>
      <c r="C154" s="727" t="s">
        <v>474</v>
      </c>
      <c r="D154" s="728"/>
      <c r="E154" s="728"/>
      <c r="F154" s="195">
        <v>0</v>
      </c>
      <c r="G154" s="476">
        <v>19575</v>
      </c>
      <c r="H154" s="454">
        <f t="shared" si="104"/>
        <v>19575</v>
      </c>
      <c r="I154" s="213"/>
      <c r="J154" s="218">
        <f t="shared" si="95"/>
        <v>19575</v>
      </c>
      <c r="K154" s="103">
        <v>19575</v>
      </c>
      <c r="L154" s="104"/>
      <c r="M154" s="104"/>
      <c r="N154" s="104"/>
      <c r="O154" s="104"/>
      <c r="P154" s="107"/>
      <c r="Q154" s="104"/>
      <c r="R154" s="106"/>
      <c r="S154" s="104"/>
      <c r="T154" s="367">
        <f>SUM(K154:S154)</f>
        <v>19575</v>
      </c>
      <c r="U154" s="107"/>
      <c r="V154" s="108"/>
      <c r="W154" s="379"/>
      <c r="Y154" s="259"/>
    </row>
    <row r="155" spans="1:25" ht="15.75" thickBot="1" x14ac:dyDescent="0.3">
      <c r="B155" s="109" t="s">
        <v>475</v>
      </c>
      <c r="C155" s="701" t="s">
        <v>476</v>
      </c>
      <c r="D155" s="702"/>
      <c r="E155" s="702"/>
      <c r="F155" s="185">
        <f>F156+F157+F158+F159</f>
        <v>0</v>
      </c>
      <c r="G155" s="462">
        <f>G156+G157+G158+G159</f>
        <v>519288</v>
      </c>
      <c r="H155" s="440">
        <f t="shared" ref="H155:I155" si="106">H156+H157+H158+H159</f>
        <v>4024488</v>
      </c>
      <c r="I155" s="203">
        <f t="shared" si="106"/>
        <v>0</v>
      </c>
      <c r="J155" s="216">
        <f t="shared" si="95"/>
        <v>4024488</v>
      </c>
      <c r="K155" s="94">
        <f t="shared" ref="K155:W155" si="107">K156+K157+K158+K159</f>
        <v>0</v>
      </c>
      <c r="L155" s="95">
        <f t="shared" si="107"/>
        <v>519288</v>
      </c>
      <c r="M155" s="95">
        <f t="shared" si="107"/>
        <v>0</v>
      </c>
      <c r="N155" s="95">
        <f t="shared" si="107"/>
        <v>0</v>
      </c>
      <c r="O155" s="95">
        <f t="shared" si="107"/>
        <v>0</v>
      </c>
      <c r="P155" s="98">
        <f t="shared" ref="P155" si="108">P156+P157+P158+P159</f>
        <v>0</v>
      </c>
      <c r="Q155" s="95">
        <f t="shared" si="107"/>
        <v>0</v>
      </c>
      <c r="R155" s="97">
        <f t="shared" si="107"/>
        <v>0</v>
      </c>
      <c r="S155" s="95">
        <f t="shared" si="107"/>
        <v>0</v>
      </c>
      <c r="T155" s="363">
        <f t="shared" ref="T155" si="109">T156+T157+T158+T159</f>
        <v>519288</v>
      </c>
      <c r="U155" s="98">
        <f t="shared" si="107"/>
        <v>0</v>
      </c>
      <c r="V155" s="99">
        <f t="shared" si="107"/>
        <v>3505200</v>
      </c>
      <c r="W155" s="376">
        <f t="shared" si="107"/>
        <v>0</v>
      </c>
      <c r="Y155" s="259"/>
    </row>
    <row r="156" spans="1:25" x14ac:dyDescent="0.25">
      <c r="A156" s="139" t="s">
        <v>477</v>
      </c>
      <c r="B156" s="68" t="s">
        <v>964</v>
      </c>
      <c r="C156" s="729" t="s">
        <v>478</v>
      </c>
      <c r="D156" s="730"/>
      <c r="E156" s="730"/>
      <c r="F156" s="196">
        <v>0</v>
      </c>
      <c r="G156" s="477">
        <v>408888</v>
      </c>
      <c r="H156" s="455">
        <f t="shared" ref="H156:H159" si="110">SUM(T156:W156)</f>
        <v>3168888</v>
      </c>
      <c r="I156" s="214"/>
      <c r="J156" s="219">
        <f t="shared" si="95"/>
        <v>3168888</v>
      </c>
      <c r="K156" s="81"/>
      <c r="L156" s="1">
        <v>408888</v>
      </c>
      <c r="M156" s="1"/>
      <c r="N156" s="1"/>
      <c r="O156" s="1"/>
      <c r="P156" s="89"/>
      <c r="Q156" s="1"/>
      <c r="R156" s="43"/>
      <c r="S156" s="1"/>
      <c r="T156" s="366">
        <f>SUM(K156:S156)</f>
        <v>408888</v>
      </c>
      <c r="U156" s="89"/>
      <c r="V156" s="46">
        <v>2760000</v>
      </c>
      <c r="W156" s="378"/>
      <c r="Y156" s="259"/>
    </row>
    <row r="157" spans="1:25" hidden="1" x14ac:dyDescent="0.25">
      <c r="A157" s="139" t="s">
        <v>479</v>
      </c>
      <c r="B157" s="59" t="s">
        <v>965</v>
      </c>
      <c r="C157" s="720" t="s">
        <v>480</v>
      </c>
      <c r="D157" s="686"/>
      <c r="E157" s="686"/>
      <c r="F157" s="182"/>
      <c r="G157" s="459"/>
      <c r="H157" s="437">
        <f t="shared" si="110"/>
        <v>0</v>
      </c>
      <c r="I157" s="200"/>
      <c r="J157" s="219">
        <f t="shared" si="95"/>
        <v>0</v>
      </c>
      <c r="K157" s="81"/>
      <c r="L157" s="1"/>
      <c r="M157" s="1"/>
      <c r="N157" s="1"/>
      <c r="O157" s="1"/>
      <c r="P157" s="89"/>
      <c r="Q157" s="1"/>
      <c r="R157" s="43"/>
      <c r="S157" s="1"/>
      <c r="T157" s="366">
        <f t="shared" ref="T157:T158" si="111">SUM(O157:S157)</f>
        <v>0</v>
      </c>
      <c r="U157" s="89"/>
      <c r="V157" s="46"/>
      <c r="W157" s="378"/>
      <c r="Y157" s="259"/>
    </row>
    <row r="158" spans="1:25" hidden="1" x14ac:dyDescent="0.25">
      <c r="A158" s="139" t="s">
        <v>481</v>
      </c>
      <c r="B158" s="59" t="s">
        <v>966</v>
      </c>
      <c r="C158" s="720" t="s">
        <v>482</v>
      </c>
      <c r="D158" s="686"/>
      <c r="E158" s="686"/>
      <c r="F158" s="182"/>
      <c r="G158" s="459"/>
      <c r="H158" s="437">
        <f t="shared" si="110"/>
        <v>0</v>
      </c>
      <c r="I158" s="200"/>
      <c r="J158" s="219">
        <f t="shared" si="95"/>
        <v>0</v>
      </c>
      <c r="K158" s="81"/>
      <c r="L158" s="1"/>
      <c r="M158" s="1"/>
      <c r="N158" s="1"/>
      <c r="O158" s="1"/>
      <c r="P158" s="89"/>
      <c r="Q158" s="1"/>
      <c r="R158" s="43"/>
      <c r="S158" s="1"/>
      <c r="T158" s="366">
        <f t="shared" si="111"/>
        <v>0</v>
      </c>
      <c r="U158" s="89"/>
      <c r="V158" s="46"/>
      <c r="W158" s="378"/>
      <c r="Y158" s="259"/>
    </row>
    <row r="159" spans="1:25" ht="15.75" thickBot="1" x14ac:dyDescent="0.3">
      <c r="A159" s="139" t="s">
        <v>483</v>
      </c>
      <c r="B159" s="61" t="s">
        <v>967</v>
      </c>
      <c r="C159" s="722" t="s">
        <v>637</v>
      </c>
      <c r="D159" s="700"/>
      <c r="E159" s="700"/>
      <c r="F159" s="184">
        <v>0</v>
      </c>
      <c r="G159" s="461">
        <v>110400</v>
      </c>
      <c r="H159" s="439">
        <f t="shared" si="110"/>
        <v>855600</v>
      </c>
      <c r="I159" s="202"/>
      <c r="J159" s="219">
        <f t="shared" si="95"/>
        <v>855600</v>
      </c>
      <c r="K159" s="81"/>
      <c r="L159" s="1">
        <v>110400</v>
      </c>
      <c r="M159" s="1"/>
      <c r="N159" s="1"/>
      <c r="O159" s="1"/>
      <c r="P159" s="89"/>
      <c r="Q159" s="1"/>
      <c r="R159" s="43"/>
      <c r="S159" s="1"/>
      <c r="T159" s="366">
        <f>SUM(K159:S159)</f>
        <v>110400</v>
      </c>
      <c r="U159" s="89"/>
      <c r="V159" s="46">
        <v>745200</v>
      </c>
      <c r="W159" s="378"/>
      <c r="Y159" s="259"/>
    </row>
    <row r="160" spans="1:25" ht="15.75" thickBot="1" x14ac:dyDescent="0.3">
      <c r="B160" s="109" t="s">
        <v>484</v>
      </c>
      <c r="C160" s="701" t="s">
        <v>485</v>
      </c>
      <c r="D160" s="702"/>
      <c r="E160" s="702"/>
      <c r="F160" s="185">
        <f>F161+F162+F173+F184+F195+F198+F210+F211+F212</f>
        <v>0</v>
      </c>
      <c r="G160" s="462">
        <f>G161+G162+G173+G184+G195+G198+G210+G211+G212</f>
        <v>0</v>
      </c>
      <c r="H160" s="440">
        <f t="shared" ref="H160:I160" si="112">H161+H162+H173+H184+H195+H198+H210+H211+H212</f>
        <v>0</v>
      </c>
      <c r="I160" s="203">
        <f t="shared" si="112"/>
        <v>0</v>
      </c>
      <c r="J160" s="216">
        <f t="shared" si="95"/>
        <v>0</v>
      </c>
      <c r="K160" s="94">
        <f t="shared" ref="K160:W160" si="113">K161+K162+K173+K184+K195+K198+K210+K211+K212</f>
        <v>0</v>
      </c>
      <c r="L160" s="95">
        <f t="shared" si="113"/>
        <v>0</v>
      </c>
      <c r="M160" s="95">
        <f t="shared" si="113"/>
        <v>0</v>
      </c>
      <c r="N160" s="95">
        <f t="shared" si="113"/>
        <v>0</v>
      </c>
      <c r="O160" s="95">
        <f t="shared" si="113"/>
        <v>0</v>
      </c>
      <c r="P160" s="98">
        <f t="shared" ref="P160" si="114">P161+P162+P173+P184+P195+P198+P210+P211+P212</f>
        <v>0</v>
      </c>
      <c r="Q160" s="95">
        <f t="shared" si="113"/>
        <v>0</v>
      </c>
      <c r="R160" s="97">
        <f t="shared" si="113"/>
        <v>0</v>
      </c>
      <c r="S160" s="95">
        <f t="shared" si="113"/>
        <v>0</v>
      </c>
      <c r="T160" s="363">
        <f t="shared" ref="T160" si="115">T161+T162+T173+T184+T195+T198+T210+T211+T212</f>
        <v>0</v>
      </c>
      <c r="U160" s="98">
        <f t="shared" si="113"/>
        <v>0</v>
      </c>
      <c r="V160" s="99">
        <f t="shared" si="113"/>
        <v>0</v>
      </c>
      <c r="W160" s="376">
        <f t="shared" si="113"/>
        <v>0</v>
      </c>
      <c r="Y160" s="259"/>
    </row>
    <row r="161" spans="1:25" s="19" customFormat="1" ht="25.5" hidden="1" customHeight="1" x14ac:dyDescent="0.25">
      <c r="A161" s="139" t="s">
        <v>486</v>
      </c>
      <c r="B161" s="100" t="s">
        <v>968</v>
      </c>
      <c r="C161" s="683" t="s">
        <v>638</v>
      </c>
      <c r="D161" s="684"/>
      <c r="E161" s="684"/>
      <c r="F161" s="197"/>
      <c r="G161" s="478"/>
      <c r="H161" s="456"/>
      <c r="I161" s="215"/>
      <c r="J161" s="218">
        <f t="shared" si="95"/>
        <v>0</v>
      </c>
      <c r="K161" s="103"/>
      <c r="L161" s="104"/>
      <c r="M161" s="104"/>
      <c r="N161" s="104"/>
      <c r="O161" s="104"/>
      <c r="P161" s="107"/>
      <c r="Q161" s="104"/>
      <c r="R161" s="106"/>
      <c r="S161" s="104"/>
      <c r="T161" s="367"/>
      <c r="U161" s="107"/>
      <c r="V161" s="108"/>
      <c r="W161" s="379"/>
      <c r="Y161" s="259"/>
    </row>
    <row r="162" spans="1:25" s="19" customFormat="1" ht="16.350000000000001" hidden="1" customHeight="1" x14ac:dyDescent="0.25">
      <c r="A162" s="139" t="s">
        <v>487</v>
      </c>
      <c r="B162" s="100" t="s">
        <v>969</v>
      </c>
      <c r="C162" s="725" t="s">
        <v>1098</v>
      </c>
      <c r="D162" s="726"/>
      <c r="E162" s="726"/>
      <c r="F162" s="197">
        <f>F163+F164+F165+F166+F167+F168+F169+F170+F171+F172</f>
        <v>0</v>
      </c>
      <c r="G162" s="478">
        <f>G163+G164+G165+G166+G167+G168+G169+G170+G171+G172</f>
        <v>0</v>
      </c>
      <c r="H162" s="456">
        <f t="shared" ref="H162:I162" si="116">H163+H164+H165+H166+H167+H168+H169+H170+H171+H172</f>
        <v>0</v>
      </c>
      <c r="I162" s="215">
        <f t="shared" si="116"/>
        <v>0</v>
      </c>
      <c r="J162" s="218">
        <f t="shared" si="95"/>
        <v>0</v>
      </c>
      <c r="K162" s="103">
        <f t="shared" ref="K162:W162" si="117">K163+K164+K165+K166+K167+K168+K169+K170+K171+K172</f>
        <v>0</v>
      </c>
      <c r="L162" s="104">
        <f t="shared" si="117"/>
        <v>0</v>
      </c>
      <c r="M162" s="104">
        <f t="shared" si="117"/>
        <v>0</v>
      </c>
      <c r="N162" s="104">
        <f t="shared" si="117"/>
        <v>0</v>
      </c>
      <c r="O162" s="104">
        <f t="shared" si="117"/>
        <v>0</v>
      </c>
      <c r="P162" s="107">
        <f t="shared" ref="P162" si="118">P163+P164+P165+P166+P167+P168+P169+P170+P171+P172</f>
        <v>0</v>
      </c>
      <c r="Q162" s="104">
        <f t="shared" si="117"/>
        <v>0</v>
      </c>
      <c r="R162" s="106">
        <f t="shared" si="117"/>
        <v>0</v>
      </c>
      <c r="S162" s="104">
        <f t="shared" si="117"/>
        <v>0</v>
      </c>
      <c r="T162" s="367">
        <f t="shared" ref="T162" si="119">T163+T164+T165+T166+T167+T168+T169+T170+T171+T172</f>
        <v>0</v>
      </c>
      <c r="U162" s="107">
        <f t="shared" si="117"/>
        <v>0</v>
      </c>
      <c r="V162" s="108">
        <f t="shared" si="117"/>
        <v>0</v>
      </c>
      <c r="W162" s="379">
        <f t="shared" si="117"/>
        <v>0</v>
      </c>
      <c r="Y162" s="259"/>
    </row>
    <row r="163" spans="1:25" ht="15.75" hidden="1" thickBot="1" x14ac:dyDescent="0.3">
      <c r="A163" s="139" t="s">
        <v>488</v>
      </c>
      <c r="B163" s="59"/>
      <c r="C163" s="2"/>
      <c r="D163" s="686" t="s">
        <v>1099</v>
      </c>
      <c r="E163" s="686"/>
      <c r="F163" s="182"/>
      <c r="G163" s="459"/>
      <c r="H163" s="437"/>
      <c r="I163" s="200"/>
      <c r="J163" s="219">
        <f t="shared" si="95"/>
        <v>0</v>
      </c>
      <c r="K163" s="81"/>
      <c r="L163" s="1"/>
      <c r="M163" s="1"/>
      <c r="N163" s="1"/>
      <c r="O163" s="1"/>
      <c r="P163" s="89"/>
      <c r="Q163" s="1"/>
      <c r="R163" s="43"/>
      <c r="S163" s="1"/>
      <c r="T163" s="366"/>
      <c r="U163" s="89"/>
      <c r="V163" s="46"/>
      <c r="W163" s="378"/>
      <c r="Y163" s="259"/>
    </row>
    <row r="164" spans="1:25" ht="15.75" hidden="1" thickBot="1" x14ac:dyDescent="0.3">
      <c r="A164" s="139" t="s">
        <v>489</v>
      </c>
      <c r="B164" s="59"/>
      <c r="C164" s="2"/>
      <c r="D164" s="686" t="s">
        <v>1100</v>
      </c>
      <c r="E164" s="686"/>
      <c r="F164" s="182"/>
      <c r="G164" s="459"/>
      <c r="H164" s="437"/>
      <c r="I164" s="200"/>
      <c r="J164" s="219">
        <f t="shared" si="95"/>
        <v>0</v>
      </c>
      <c r="K164" s="81"/>
      <c r="L164" s="1"/>
      <c r="M164" s="1"/>
      <c r="N164" s="1"/>
      <c r="O164" s="1"/>
      <c r="P164" s="89"/>
      <c r="Q164" s="1"/>
      <c r="R164" s="43"/>
      <c r="S164" s="1"/>
      <c r="T164" s="366"/>
      <c r="U164" s="89"/>
      <c r="V164" s="46"/>
      <c r="W164" s="378"/>
      <c r="Y164" s="259"/>
    </row>
    <row r="165" spans="1:25" ht="15.75" hidden="1" thickBot="1" x14ac:dyDescent="0.3">
      <c r="A165" s="139" t="s">
        <v>490</v>
      </c>
      <c r="B165" s="59"/>
      <c r="C165" s="2"/>
      <c r="D165" s="686" t="s">
        <v>830</v>
      </c>
      <c r="E165" s="686"/>
      <c r="F165" s="182"/>
      <c r="G165" s="459"/>
      <c r="H165" s="437"/>
      <c r="I165" s="200"/>
      <c r="J165" s="219">
        <f t="shared" si="95"/>
        <v>0</v>
      </c>
      <c r="K165" s="81"/>
      <c r="L165" s="1"/>
      <c r="M165" s="1"/>
      <c r="N165" s="1"/>
      <c r="O165" s="1"/>
      <c r="P165" s="89"/>
      <c r="Q165" s="1"/>
      <c r="R165" s="43"/>
      <c r="S165" s="1"/>
      <c r="T165" s="366"/>
      <c r="U165" s="89"/>
      <c r="V165" s="46"/>
      <c r="W165" s="378"/>
      <c r="Y165" s="259"/>
    </row>
    <row r="166" spans="1:25" ht="25.5" hidden="1" customHeight="1" x14ac:dyDescent="0.25">
      <c r="A166" s="139" t="s">
        <v>491</v>
      </c>
      <c r="B166" s="59"/>
      <c r="C166" s="2"/>
      <c r="D166" s="685" t="s">
        <v>833</v>
      </c>
      <c r="E166" s="685"/>
      <c r="F166" s="192"/>
      <c r="G166" s="471"/>
      <c r="H166" s="449"/>
      <c r="I166" s="210"/>
      <c r="J166" s="219">
        <f t="shared" si="95"/>
        <v>0</v>
      </c>
      <c r="K166" s="81"/>
      <c r="L166" s="1"/>
      <c r="M166" s="1"/>
      <c r="N166" s="1"/>
      <c r="O166" s="1"/>
      <c r="P166" s="89"/>
      <c r="Q166" s="1"/>
      <c r="R166" s="43"/>
      <c r="S166" s="1"/>
      <c r="T166" s="366"/>
      <c r="U166" s="89"/>
      <c r="V166" s="46"/>
      <c r="W166" s="378"/>
      <c r="Y166" s="259"/>
    </row>
    <row r="167" spans="1:25" ht="15.75" hidden="1" thickBot="1" x14ac:dyDescent="0.3">
      <c r="A167" s="139" t="s">
        <v>492</v>
      </c>
      <c r="B167" s="59"/>
      <c r="C167" s="2"/>
      <c r="D167" s="686" t="s">
        <v>835</v>
      </c>
      <c r="E167" s="686"/>
      <c r="F167" s="182"/>
      <c r="G167" s="459"/>
      <c r="H167" s="437"/>
      <c r="I167" s="200"/>
      <c r="J167" s="219">
        <f t="shared" si="95"/>
        <v>0</v>
      </c>
      <c r="K167" s="81"/>
      <c r="L167" s="1"/>
      <c r="M167" s="1"/>
      <c r="N167" s="1"/>
      <c r="O167" s="1"/>
      <c r="P167" s="89"/>
      <c r="Q167" s="1"/>
      <c r="R167" s="43"/>
      <c r="S167" s="1"/>
      <c r="T167" s="366"/>
      <c r="U167" s="89"/>
      <c r="V167" s="46"/>
      <c r="W167" s="378"/>
      <c r="Y167" s="259"/>
    </row>
    <row r="168" spans="1:25" ht="15.75" hidden="1" thickBot="1" x14ac:dyDescent="0.3">
      <c r="A168" s="139" t="s">
        <v>493</v>
      </c>
      <c r="B168" s="59"/>
      <c r="C168" s="2"/>
      <c r="D168" s="686" t="s">
        <v>836</v>
      </c>
      <c r="E168" s="686"/>
      <c r="F168" s="182"/>
      <c r="G168" s="459"/>
      <c r="H168" s="437"/>
      <c r="I168" s="200"/>
      <c r="J168" s="219">
        <f t="shared" si="95"/>
        <v>0</v>
      </c>
      <c r="K168" s="81"/>
      <c r="L168" s="1"/>
      <c r="M168" s="1"/>
      <c r="N168" s="1"/>
      <c r="O168" s="1"/>
      <c r="P168" s="89"/>
      <c r="Q168" s="1"/>
      <c r="R168" s="43"/>
      <c r="S168" s="1"/>
      <c r="T168" s="366"/>
      <c r="U168" s="89"/>
      <c r="V168" s="46"/>
      <c r="W168" s="378"/>
      <c r="Y168" s="259"/>
    </row>
    <row r="169" spans="1:25" ht="25.5" hidden="1" customHeight="1" x14ac:dyDescent="0.25">
      <c r="A169" s="139" t="s">
        <v>494</v>
      </c>
      <c r="B169" s="59"/>
      <c r="C169" s="2"/>
      <c r="D169" s="685" t="s">
        <v>840</v>
      </c>
      <c r="E169" s="685"/>
      <c r="F169" s="192"/>
      <c r="G169" s="471"/>
      <c r="H169" s="449"/>
      <c r="I169" s="210"/>
      <c r="J169" s="219">
        <f t="shared" si="95"/>
        <v>0</v>
      </c>
      <c r="K169" s="81"/>
      <c r="L169" s="1"/>
      <c r="M169" s="1"/>
      <c r="N169" s="1"/>
      <c r="O169" s="1"/>
      <c r="P169" s="89"/>
      <c r="Q169" s="1"/>
      <c r="R169" s="43"/>
      <c r="S169" s="1"/>
      <c r="T169" s="366"/>
      <c r="U169" s="89"/>
      <c r="V169" s="46"/>
      <c r="W169" s="378"/>
      <c r="Y169" s="259"/>
    </row>
    <row r="170" spans="1:25" ht="25.5" hidden="1" customHeight="1" x14ac:dyDescent="0.25">
      <c r="A170" s="139" t="s">
        <v>495</v>
      </c>
      <c r="B170" s="59"/>
      <c r="C170" s="2"/>
      <c r="D170" s="685" t="s">
        <v>843</v>
      </c>
      <c r="E170" s="685"/>
      <c r="F170" s="192"/>
      <c r="G170" s="471"/>
      <c r="H170" s="449"/>
      <c r="I170" s="210"/>
      <c r="J170" s="219">
        <f t="shared" si="95"/>
        <v>0</v>
      </c>
      <c r="K170" s="81"/>
      <c r="L170" s="1"/>
      <c r="M170" s="1"/>
      <c r="N170" s="1"/>
      <c r="O170" s="1"/>
      <c r="P170" s="89"/>
      <c r="Q170" s="1"/>
      <c r="R170" s="43"/>
      <c r="S170" s="1"/>
      <c r="T170" s="366"/>
      <c r="U170" s="89"/>
      <c r="V170" s="46"/>
      <c r="W170" s="378"/>
      <c r="Y170" s="259"/>
    </row>
    <row r="171" spans="1:25" ht="25.5" hidden="1" customHeight="1" x14ac:dyDescent="0.25">
      <c r="A171" s="139" t="s">
        <v>496</v>
      </c>
      <c r="B171" s="59"/>
      <c r="C171" s="2"/>
      <c r="D171" s="685" t="s">
        <v>845</v>
      </c>
      <c r="E171" s="685"/>
      <c r="F171" s="192"/>
      <c r="G171" s="471"/>
      <c r="H171" s="449"/>
      <c r="I171" s="210"/>
      <c r="J171" s="219">
        <f t="shared" si="95"/>
        <v>0</v>
      </c>
      <c r="K171" s="81"/>
      <c r="L171" s="1"/>
      <c r="M171" s="1"/>
      <c r="N171" s="1"/>
      <c r="O171" s="1"/>
      <c r="P171" s="89"/>
      <c r="Q171" s="1"/>
      <c r="R171" s="43"/>
      <c r="S171" s="1"/>
      <c r="T171" s="366"/>
      <c r="U171" s="89"/>
      <c r="V171" s="46"/>
      <c r="W171" s="378"/>
      <c r="Y171" s="259"/>
    </row>
    <row r="172" spans="1:25" ht="25.5" hidden="1" customHeight="1" x14ac:dyDescent="0.25">
      <c r="A172" s="139" t="s">
        <v>497</v>
      </c>
      <c r="B172" s="59"/>
      <c r="C172" s="2"/>
      <c r="D172" s="685" t="s">
        <v>848</v>
      </c>
      <c r="E172" s="685"/>
      <c r="F172" s="192"/>
      <c r="G172" s="471"/>
      <c r="H172" s="449"/>
      <c r="I172" s="210"/>
      <c r="J172" s="219">
        <f t="shared" si="95"/>
        <v>0</v>
      </c>
      <c r="K172" s="81"/>
      <c r="L172" s="1"/>
      <c r="M172" s="1"/>
      <c r="N172" s="1"/>
      <c r="O172" s="1"/>
      <c r="P172" s="89"/>
      <c r="Q172" s="1"/>
      <c r="R172" s="43"/>
      <c r="S172" s="1"/>
      <c r="T172" s="366"/>
      <c r="U172" s="89"/>
      <c r="V172" s="46"/>
      <c r="W172" s="378"/>
      <c r="Y172" s="259"/>
    </row>
    <row r="173" spans="1:25" s="19" customFormat="1" ht="25.5" hidden="1" customHeight="1" x14ac:dyDescent="0.25">
      <c r="A173" s="139" t="s">
        <v>498</v>
      </c>
      <c r="B173" s="100" t="s">
        <v>970</v>
      </c>
      <c r="C173" s="725" t="s">
        <v>891</v>
      </c>
      <c r="D173" s="726"/>
      <c r="E173" s="726"/>
      <c r="F173" s="197">
        <f>F174+F175+F176+F177+F178+F179+F180+F181+F182+F183</f>
        <v>0</v>
      </c>
      <c r="G173" s="478">
        <f>G174+G175+G176+G177+G178+G179+G180+G181+G182+G183</f>
        <v>0</v>
      </c>
      <c r="H173" s="456">
        <f t="shared" ref="H173:I173" si="120">H174+H175+H176+H177+H178+H179+H180+H181+H182+H183</f>
        <v>0</v>
      </c>
      <c r="I173" s="215">
        <f t="shared" si="120"/>
        <v>0</v>
      </c>
      <c r="J173" s="218">
        <f t="shared" si="95"/>
        <v>0</v>
      </c>
      <c r="K173" s="103">
        <f t="shared" ref="K173:W173" si="121">K174+K175+K176+K177+K178+K179+K180+K181+K182+K183</f>
        <v>0</v>
      </c>
      <c r="L173" s="104">
        <f t="shared" si="121"/>
        <v>0</v>
      </c>
      <c r="M173" s="104">
        <f t="shared" si="121"/>
        <v>0</v>
      </c>
      <c r="N173" s="104">
        <f t="shared" si="121"/>
        <v>0</v>
      </c>
      <c r="O173" s="104">
        <f t="shared" si="121"/>
        <v>0</v>
      </c>
      <c r="P173" s="107">
        <f t="shared" ref="P173" si="122">P174+P175+P176+P177+P178+P179+P180+P181+P182+P183</f>
        <v>0</v>
      </c>
      <c r="Q173" s="104">
        <f t="shared" si="121"/>
        <v>0</v>
      </c>
      <c r="R173" s="106">
        <f t="shared" si="121"/>
        <v>0</v>
      </c>
      <c r="S173" s="104">
        <f t="shared" si="121"/>
        <v>0</v>
      </c>
      <c r="T173" s="367">
        <f t="shared" ref="T173" si="123">T174+T175+T176+T177+T178+T179+T180+T181+T182+T183</f>
        <v>0</v>
      </c>
      <c r="U173" s="107">
        <f t="shared" si="121"/>
        <v>0</v>
      </c>
      <c r="V173" s="108">
        <f t="shared" si="121"/>
        <v>0</v>
      </c>
      <c r="W173" s="379">
        <f t="shared" si="121"/>
        <v>0</v>
      </c>
      <c r="Y173" s="259"/>
    </row>
    <row r="174" spans="1:25" ht="15.75" hidden="1" thickBot="1" x14ac:dyDescent="0.3">
      <c r="A174" s="139" t="s">
        <v>499</v>
      </c>
      <c r="B174" s="59"/>
      <c r="C174" s="2"/>
      <c r="D174" s="686" t="s">
        <v>1101</v>
      </c>
      <c r="E174" s="686"/>
      <c r="F174" s="182"/>
      <c r="G174" s="459"/>
      <c r="H174" s="437"/>
      <c r="I174" s="200"/>
      <c r="J174" s="219">
        <f t="shared" si="95"/>
        <v>0</v>
      </c>
      <c r="K174" s="81"/>
      <c r="L174" s="1"/>
      <c r="M174" s="1"/>
      <c r="N174" s="1"/>
      <c r="O174" s="1"/>
      <c r="P174" s="89"/>
      <c r="Q174" s="1"/>
      <c r="R174" s="43"/>
      <c r="S174" s="1"/>
      <c r="T174" s="366"/>
      <c r="U174" s="89"/>
      <c r="V174" s="46"/>
      <c r="W174" s="378"/>
      <c r="Y174" s="259"/>
    </row>
    <row r="175" spans="1:25" ht="15.75" hidden="1" thickBot="1" x14ac:dyDescent="0.3">
      <c r="A175" s="139" t="s">
        <v>500</v>
      </c>
      <c r="B175" s="59"/>
      <c r="C175" s="2"/>
      <c r="D175" s="686" t="s">
        <v>1102</v>
      </c>
      <c r="E175" s="686"/>
      <c r="F175" s="182"/>
      <c r="G175" s="459"/>
      <c r="H175" s="437"/>
      <c r="I175" s="200"/>
      <c r="J175" s="219">
        <f t="shared" si="95"/>
        <v>0</v>
      </c>
      <c r="K175" s="81"/>
      <c r="L175" s="1"/>
      <c r="M175" s="1"/>
      <c r="N175" s="1"/>
      <c r="O175" s="1"/>
      <c r="P175" s="89"/>
      <c r="Q175" s="1"/>
      <c r="R175" s="43"/>
      <c r="S175" s="1"/>
      <c r="T175" s="366"/>
      <c r="U175" s="89"/>
      <c r="V175" s="46"/>
      <c r="W175" s="378"/>
      <c r="Y175" s="259"/>
    </row>
    <row r="176" spans="1:25" ht="15.75" hidden="1" thickBot="1" x14ac:dyDescent="0.3">
      <c r="A176" s="139" t="s">
        <v>501</v>
      </c>
      <c r="B176" s="59"/>
      <c r="C176" s="2"/>
      <c r="D176" s="686" t="s">
        <v>831</v>
      </c>
      <c r="E176" s="686"/>
      <c r="F176" s="182"/>
      <c r="G176" s="459"/>
      <c r="H176" s="437"/>
      <c r="I176" s="200"/>
      <c r="J176" s="219">
        <f t="shared" si="95"/>
        <v>0</v>
      </c>
      <c r="K176" s="81"/>
      <c r="L176" s="1"/>
      <c r="M176" s="1"/>
      <c r="N176" s="1"/>
      <c r="O176" s="1"/>
      <c r="P176" s="89"/>
      <c r="Q176" s="1"/>
      <c r="R176" s="43"/>
      <c r="S176" s="1"/>
      <c r="T176" s="366"/>
      <c r="U176" s="89"/>
      <c r="V176" s="46"/>
      <c r="W176" s="378"/>
      <c r="Y176" s="259"/>
    </row>
    <row r="177" spans="1:25" ht="25.5" hidden="1" customHeight="1" x14ac:dyDescent="0.25">
      <c r="A177" s="139" t="s">
        <v>502</v>
      </c>
      <c r="B177" s="59"/>
      <c r="C177" s="2"/>
      <c r="D177" s="685" t="s">
        <v>834</v>
      </c>
      <c r="E177" s="685"/>
      <c r="F177" s="192"/>
      <c r="G177" s="471"/>
      <c r="H177" s="449"/>
      <c r="I177" s="210"/>
      <c r="J177" s="219">
        <f t="shared" si="95"/>
        <v>0</v>
      </c>
      <c r="K177" s="81"/>
      <c r="L177" s="1"/>
      <c r="M177" s="1"/>
      <c r="N177" s="1"/>
      <c r="O177" s="1"/>
      <c r="P177" s="89"/>
      <c r="Q177" s="1"/>
      <c r="R177" s="43"/>
      <c r="S177" s="1"/>
      <c r="T177" s="366"/>
      <c r="U177" s="89"/>
      <c r="V177" s="46"/>
      <c r="W177" s="378"/>
      <c r="Y177" s="259"/>
    </row>
    <row r="178" spans="1:25" ht="15.75" hidden="1" thickBot="1" x14ac:dyDescent="0.3">
      <c r="A178" s="139" t="s">
        <v>503</v>
      </c>
      <c r="B178" s="59"/>
      <c r="C178" s="2"/>
      <c r="D178" s="686" t="s">
        <v>837</v>
      </c>
      <c r="E178" s="686"/>
      <c r="F178" s="182"/>
      <c r="G178" s="459"/>
      <c r="H178" s="437"/>
      <c r="I178" s="200"/>
      <c r="J178" s="219">
        <f t="shared" si="95"/>
        <v>0</v>
      </c>
      <c r="K178" s="81"/>
      <c r="L178" s="1"/>
      <c r="M178" s="1"/>
      <c r="N178" s="1"/>
      <c r="O178" s="1"/>
      <c r="P178" s="89"/>
      <c r="Q178" s="1"/>
      <c r="R178" s="43"/>
      <c r="S178" s="1"/>
      <c r="T178" s="366"/>
      <c r="U178" s="89"/>
      <c r="V178" s="46"/>
      <c r="W178" s="378"/>
      <c r="Y178" s="259"/>
    </row>
    <row r="179" spans="1:25" ht="15.75" hidden="1" thickBot="1" x14ac:dyDescent="0.3">
      <c r="A179" s="139" t="s">
        <v>504</v>
      </c>
      <c r="B179" s="59"/>
      <c r="C179" s="2"/>
      <c r="D179" s="686" t="s">
        <v>1103</v>
      </c>
      <c r="E179" s="686"/>
      <c r="F179" s="182"/>
      <c r="G179" s="459"/>
      <c r="H179" s="437"/>
      <c r="I179" s="200"/>
      <c r="J179" s="219">
        <f t="shared" si="95"/>
        <v>0</v>
      </c>
      <c r="K179" s="81"/>
      <c r="L179" s="1"/>
      <c r="M179" s="1"/>
      <c r="N179" s="1"/>
      <c r="O179" s="1"/>
      <c r="P179" s="89"/>
      <c r="Q179" s="1"/>
      <c r="R179" s="43"/>
      <c r="S179" s="1"/>
      <c r="T179" s="366"/>
      <c r="U179" s="89"/>
      <c r="V179" s="46"/>
      <c r="W179" s="378"/>
      <c r="Y179" s="259"/>
    </row>
    <row r="180" spans="1:25" ht="25.5" hidden="1" customHeight="1" x14ac:dyDescent="0.25">
      <c r="A180" s="139" t="s">
        <v>505</v>
      </c>
      <c r="B180" s="59"/>
      <c r="C180" s="2"/>
      <c r="D180" s="685" t="s">
        <v>841</v>
      </c>
      <c r="E180" s="685"/>
      <c r="F180" s="192"/>
      <c r="G180" s="471"/>
      <c r="H180" s="449"/>
      <c r="I180" s="210"/>
      <c r="J180" s="219">
        <f t="shared" si="95"/>
        <v>0</v>
      </c>
      <c r="K180" s="81"/>
      <c r="L180" s="1"/>
      <c r="M180" s="1"/>
      <c r="N180" s="1"/>
      <c r="O180" s="1"/>
      <c r="P180" s="89"/>
      <c r="Q180" s="1"/>
      <c r="R180" s="43"/>
      <c r="S180" s="1"/>
      <c r="T180" s="366"/>
      <c r="U180" s="89"/>
      <c r="V180" s="46"/>
      <c r="W180" s="378"/>
      <c r="Y180" s="259"/>
    </row>
    <row r="181" spans="1:25" ht="25.5" hidden="1" customHeight="1" x14ac:dyDescent="0.25">
      <c r="A181" s="139" t="s">
        <v>506</v>
      </c>
      <c r="B181" s="59"/>
      <c r="C181" s="2"/>
      <c r="D181" s="685" t="s">
        <v>844</v>
      </c>
      <c r="E181" s="685"/>
      <c r="F181" s="192"/>
      <c r="G181" s="471"/>
      <c r="H181" s="449"/>
      <c r="I181" s="210"/>
      <c r="J181" s="219">
        <f t="shared" si="95"/>
        <v>0</v>
      </c>
      <c r="K181" s="81"/>
      <c r="L181" s="1"/>
      <c r="M181" s="1"/>
      <c r="N181" s="1"/>
      <c r="O181" s="1"/>
      <c r="P181" s="89"/>
      <c r="Q181" s="1"/>
      <c r="R181" s="43"/>
      <c r="S181" s="1"/>
      <c r="T181" s="366"/>
      <c r="U181" s="89"/>
      <c r="V181" s="46"/>
      <c r="W181" s="378"/>
      <c r="Y181" s="259"/>
    </row>
    <row r="182" spans="1:25" ht="25.5" hidden="1" customHeight="1" x14ac:dyDescent="0.25">
      <c r="A182" s="139" t="s">
        <v>507</v>
      </c>
      <c r="B182" s="59"/>
      <c r="C182" s="2"/>
      <c r="D182" s="685" t="s">
        <v>846</v>
      </c>
      <c r="E182" s="685"/>
      <c r="F182" s="192"/>
      <c r="G182" s="471"/>
      <c r="H182" s="449"/>
      <c r="I182" s="210"/>
      <c r="J182" s="219">
        <f t="shared" si="95"/>
        <v>0</v>
      </c>
      <c r="K182" s="81"/>
      <c r="L182" s="1"/>
      <c r="M182" s="1"/>
      <c r="N182" s="1"/>
      <c r="O182" s="1"/>
      <c r="P182" s="89"/>
      <c r="Q182" s="1"/>
      <c r="R182" s="43"/>
      <c r="S182" s="1"/>
      <c r="T182" s="366"/>
      <c r="U182" s="89"/>
      <c r="V182" s="46"/>
      <c r="W182" s="378"/>
      <c r="Y182" s="259"/>
    </row>
    <row r="183" spans="1:25" ht="25.5" hidden="1" customHeight="1" x14ac:dyDescent="0.25">
      <c r="A183" s="139" t="s">
        <v>508</v>
      </c>
      <c r="B183" s="59"/>
      <c r="C183" s="2"/>
      <c r="D183" s="685" t="s">
        <v>849</v>
      </c>
      <c r="E183" s="685"/>
      <c r="F183" s="192"/>
      <c r="G183" s="471"/>
      <c r="H183" s="449"/>
      <c r="I183" s="210"/>
      <c r="J183" s="219">
        <f t="shared" si="95"/>
        <v>0</v>
      </c>
      <c r="K183" s="81"/>
      <c r="L183" s="1"/>
      <c r="M183" s="1"/>
      <c r="N183" s="1"/>
      <c r="O183" s="1"/>
      <c r="P183" s="89"/>
      <c r="Q183" s="1"/>
      <c r="R183" s="43"/>
      <c r="S183" s="1"/>
      <c r="T183" s="366"/>
      <c r="U183" s="89"/>
      <c r="V183" s="46"/>
      <c r="W183" s="378"/>
      <c r="Y183" s="259"/>
    </row>
    <row r="184" spans="1:25" s="19" customFormat="1" ht="15.75" hidden="1" thickBot="1" x14ac:dyDescent="0.3">
      <c r="A184" s="139" t="s">
        <v>509</v>
      </c>
      <c r="B184" s="100" t="s">
        <v>971</v>
      </c>
      <c r="C184" s="694" t="s">
        <v>510</v>
      </c>
      <c r="D184" s="695"/>
      <c r="E184" s="695"/>
      <c r="F184" s="183">
        <f>F185+F186+F187+F188+F189+F190+F191+F192+F193+F194</f>
        <v>0</v>
      </c>
      <c r="G184" s="460">
        <f>G185+G186+G187+G188+G189+G190+G191+G192+G193+G194</f>
        <v>0</v>
      </c>
      <c r="H184" s="438">
        <f t="shared" ref="H184:I184" si="124">H185+H186+H187+H188+H189+H190+H191+H192+H193+H194</f>
        <v>0</v>
      </c>
      <c r="I184" s="201">
        <f t="shared" si="124"/>
        <v>0</v>
      </c>
      <c r="J184" s="218">
        <f t="shared" si="95"/>
        <v>0</v>
      </c>
      <c r="K184" s="103">
        <f t="shared" ref="K184:W184" si="125">K185+K186+K187+K188+K189+K190+K191+K192+K193+K194</f>
        <v>0</v>
      </c>
      <c r="L184" s="104">
        <f t="shared" si="125"/>
        <v>0</v>
      </c>
      <c r="M184" s="104">
        <f t="shared" si="125"/>
        <v>0</v>
      </c>
      <c r="N184" s="104">
        <f t="shared" si="125"/>
        <v>0</v>
      </c>
      <c r="O184" s="104">
        <f t="shared" si="125"/>
        <v>0</v>
      </c>
      <c r="P184" s="107">
        <f t="shared" ref="P184" si="126">P185+P186+P187+P188+P189+P190+P191+P192+P193+P194</f>
        <v>0</v>
      </c>
      <c r="Q184" s="104">
        <f t="shared" si="125"/>
        <v>0</v>
      </c>
      <c r="R184" s="106">
        <f t="shared" si="125"/>
        <v>0</v>
      </c>
      <c r="S184" s="104">
        <f t="shared" si="125"/>
        <v>0</v>
      </c>
      <c r="T184" s="367">
        <f t="shared" ref="T184" si="127">T185+T186+T187+T188+T189+T190+T191+T192+T193+T194</f>
        <v>0</v>
      </c>
      <c r="U184" s="107">
        <f t="shared" si="125"/>
        <v>0</v>
      </c>
      <c r="V184" s="108">
        <f t="shared" si="125"/>
        <v>0</v>
      </c>
      <c r="W184" s="379">
        <f t="shared" si="125"/>
        <v>0</v>
      </c>
      <c r="Y184" s="259"/>
    </row>
    <row r="185" spans="1:25" ht="15.75" hidden="1" thickBot="1" x14ac:dyDescent="0.3">
      <c r="A185" s="139" t="s">
        <v>511</v>
      </c>
      <c r="B185" s="59"/>
      <c r="C185" s="2"/>
      <c r="D185" s="686" t="s">
        <v>642</v>
      </c>
      <c r="E185" s="686"/>
      <c r="F185" s="182"/>
      <c r="G185" s="459"/>
      <c r="H185" s="437"/>
      <c r="I185" s="200"/>
      <c r="J185" s="219">
        <f t="shared" si="95"/>
        <v>0</v>
      </c>
      <c r="K185" s="81"/>
      <c r="L185" s="1"/>
      <c r="M185" s="1"/>
      <c r="N185" s="1"/>
      <c r="O185" s="1"/>
      <c r="P185" s="89"/>
      <c r="Q185" s="1"/>
      <c r="R185" s="43"/>
      <c r="S185" s="1"/>
      <c r="T185" s="366"/>
      <c r="U185" s="89"/>
      <c r="V185" s="46"/>
      <c r="W185" s="378"/>
      <c r="Y185" s="259"/>
    </row>
    <row r="186" spans="1:25" ht="15.75" hidden="1" thickBot="1" x14ac:dyDescent="0.3">
      <c r="A186" s="139" t="s">
        <v>512</v>
      </c>
      <c r="B186" s="59"/>
      <c r="C186" s="2"/>
      <c r="D186" s="686" t="s">
        <v>829</v>
      </c>
      <c r="E186" s="686"/>
      <c r="F186" s="182"/>
      <c r="G186" s="459"/>
      <c r="H186" s="437"/>
      <c r="I186" s="200"/>
      <c r="J186" s="219">
        <f t="shared" si="95"/>
        <v>0</v>
      </c>
      <c r="K186" s="81"/>
      <c r="L186" s="1"/>
      <c r="M186" s="1"/>
      <c r="N186" s="1"/>
      <c r="O186" s="1"/>
      <c r="P186" s="89"/>
      <c r="Q186" s="1"/>
      <c r="R186" s="43"/>
      <c r="S186" s="1"/>
      <c r="T186" s="366"/>
      <c r="U186" s="89"/>
      <c r="V186" s="46"/>
      <c r="W186" s="378"/>
      <c r="Y186" s="259"/>
    </row>
    <row r="187" spans="1:25" ht="15.75" hidden="1" thickBot="1" x14ac:dyDescent="0.3">
      <c r="A187" s="139" t="s">
        <v>513</v>
      </c>
      <c r="B187" s="59"/>
      <c r="C187" s="2"/>
      <c r="D187" s="686" t="s">
        <v>832</v>
      </c>
      <c r="E187" s="686"/>
      <c r="F187" s="182"/>
      <c r="G187" s="459"/>
      <c r="H187" s="437"/>
      <c r="I187" s="200"/>
      <c r="J187" s="219">
        <f t="shared" si="95"/>
        <v>0</v>
      </c>
      <c r="K187" s="81"/>
      <c r="L187" s="1"/>
      <c r="M187" s="1"/>
      <c r="N187" s="1"/>
      <c r="O187" s="1"/>
      <c r="P187" s="89"/>
      <c r="Q187" s="1"/>
      <c r="R187" s="43"/>
      <c r="S187" s="1"/>
      <c r="T187" s="366"/>
      <c r="U187" s="89"/>
      <c r="V187" s="46"/>
      <c r="W187" s="378"/>
      <c r="Y187" s="259"/>
    </row>
    <row r="188" spans="1:25" ht="15.75" hidden="1" thickBot="1" x14ac:dyDescent="0.3">
      <c r="A188" s="139" t="s">
        <v>514</v>
      </c>
      <c r="B188" s="59"/>
      <c r="C188" s="2"/>
      <c r="D188" s="685" t="s">
        <v>1104</v>
      </c>
      <c r="E188" s="685"/>
      <c r="F188" s="192"/>
      <c r="G188" s="471"/>
      <c r="H188" s="449"/>
      <c r="I188" s="210"/>
      <c r="J188" s="219">
        <f t="shared" si="95"/>
        <v>0</v>
      </c>
      <c r="K188" s="81"/>
      <c r="L188" s="1"/>
      <c r="M188" s="1"/>
      <c r="N188" s="1"/>
      <c r="O188" s="1"/>
      <c r="P188" s="89"/>
      <c r="Q188" s="1"/>
      <c r="R188" s="43"/>
      <c r="S188" s="1"/>
      <c r="T188" s="366"/>
      <c r="U188" s="89"/>
      <c r="V188" s="46"/>
      <c r="W188" s="378"/>
      <c r="Y188" s="259"/>
    </row>
    <row r="189" spans="1:25" ht="15.75" hidden="1" thickBot="1" x14ac:dyDescent="0.3">
      <c r="A189" s="139" t="s">
        <v>515</v>
      </c>
      <c r="B189" s="59"/>
      <c r="C189" s="2"/>
      <c r="D189" s="686" t="s">
        <v>839</v>
      </c>
      <c r="E189" s="686"/>
      <c r="F189" s="182"/>
      <c r="G189" s="459"/>
      <c r="H189" s="437"/>
      <c r="I189" s="200"/>
      <c r="J189" s="219">
        <f t="shared" si="95"/>
        <v>0</v>
      </c>
      <c r="K189" s="81"/>
      <c r="L189" s="1"/>
      <c r="M189" s="1"/>
      <c r="N189" s="1"/>
      <c r="O189" s="1"/>
      <c r="P189" s="89"/>
      <c r="Q189" s="1"/>
      <c r="R189" s="43"/>
      <c r="S189" s="1"/>
      <c r="T189" s="366"/>
      <c r="U189" s="89"/>
      <c r="V189" s="46"/>
      <c r="W189" s="378"/>
      <c r="Y189" s="259"/>
    </row>
    <row r="190" spans="1:25" ht="15.75" hidden="1" thickBot="1" x14ac:dyDescent="0.3">
      <c r="A190" s="139" t="s">
        <v>516</v>
      </c>
      <c r="B190" s="59"/>
      <c r="C190" s="2"/>
      <c r="D190" s="686" t="s">
        <v>838</v>
      </c>
      <c r="E190" s="686"/>
      <c r="F190" s="182"/>
      <c r="G190" s="459"/>
      <c r="H190" s="437"/>
      <c r="I190" s="200"/>
      <c r="J190" s="219">
        <f t="shared" si="95"/>
        <v>0</v>
      </c>
      <c r="K190" s="81"/>
      <c r="L190" s="1"/>
      <c r="M190" s="1"/>
      <c r="N190" s="1"/>
      <c r="O190" s="1"/>
      <c r="P190" s="89"/>
      <c r="Q190" s="1"/>
      <c r="R190" s="43"/>
      <c r="S190" s="1"/>
      <c r="T190" s="366"/>
      <c r="U190" s="89"/>
      <c r="V190" s="46"/>
      <c r="W190" s="378"/>
      <c r="Y190" s="259"/>
    </row>
    <row r="191" spans="1:25" ht="25.5" hidden="1" customHeight="1" x14ac:dyDescent="0.25">
      <c r="A191" s="139" t="s">
        <v>517</v>
      </c>
      <c r="B191" s="59"/>
      <c r="C191" s="2"/>
      <c r="D191" s="685" t="s">
        <v>842</v>
      </c>
      <c r="E191" s="685"/>
      <c r="F191" s="192"/>
      <c r="G191" s="471"/>
      <c r="H191" s="449"/>
      <c r="I191" s="210"/>
      <c r="J191" s="219">
        <f t="shared" si="95"/>
        <v>0</v>
      </c>
      <c r="K191" s="81"/>
      <c r="L191" s="1"/>
      <c r="M191" s="1"/>
      <c r="N191" s="1"/>
      <c r="O191" s="1"/>
      <c r="P191" s="89"/>
      <c r="Q191" s="1"/>
      <c r="R191" s="43"/>
      <c r="S191" s="1"/>
      <c r="T191" s="366"/>
      <c r="U191" s="89"/>
      <c r="V191" s="46"/>
      <c r="W191" s="378"/>
      <c r="Y191" s="259"/>
    </row>
    <row r="192" spans="1:25" ht="15.75" hidden="1" thickBot="1" x14ac:dyDescent="0.3">
      <c r="A192" s="139" t="s">
        <v>518</v>
      </c>
      <c r="B192" s="59"/>
      <c r="C192" s="2"/>
      <c r="D192" s="686" t="s">
        <v>1105</v>
      </c>
      <c r="E192" s="686"/>
      <c r="F192" s="182"/>
      <c r="G192" s="459"/>
      <c r="H192" s="437"/>
      <c r="I192" s="200"/>
      <c r="J192" s="219">
        <f t="shared" si="95"/>
        <v>0</v>
      </c>
      <c r="K192" s="81"/>
      <c r="L192" s="1"/>
      <c r="M192" s="1"/>
      <c r="N192" s="1"/>
      <c r="O192" s="1"/>
      <c r="P192" s="89"/>
      <c r="Q192" s="1"/>
      <c r="R192" s="43"/>
      <c r="S192" s="1"/>
      <c r="T192" s="366"/>
      <c r="U192" s="89"/>
      <c r="V192" s="46"/>
      <c r="W192" s="378"/>
      <c r="Y192" s="259"/>
    </row>
    <row r="193" spans="1:25" ht="25.5" hidden="1" customHeight="1" x14ac:dyDescent="0.25">
      <c r="A193" s="139" t="s">
        <v>519</v>
      </c>
      <c r="B193" s="59"/>
      <c r="C193" s="2"/>
      <c r="D193" s="685" t="s">
        <v>847</v>
      </c>
      <c r="E193" s="685"/>
      <c r="F193" s="192"/>
      <c r="G193" s="471"/>
      <c r="H193" s="449"/>
      <c r="I193" s="210"/>
      <c r="J193" s="219">
        <f t="shared" si="95"/>
        <v>0</v>
      </c>
      <c r="K193" s="81"/>
      <c r="L193" s="1"/>
      <c r="M193" s="1"/>
      <c r="N193" s="1"/>
      <c r="O193" s="1"/>
      <c r="P193" s="89"/>
      <c r="Q193" s="1"/>
      <c r="R193" s="43"/>
      <c r="S193" s="1"/>
      <c r="T193" s="366"/>
      <c r="U193" s="89"/>
      <c r="V193" s="46"/>
      <c r="W193" s="378"/>
      <c r="Y193" s="259"/>
    </row>
    <row r="194" spans="1:25" ht="25.5" hidden="1" customHeight="1" x14ac:dyDescent="0.25">
      <c r="A194" s="139" t="s">
        <v>520</v>
      </c>
      <c r="B194" s="59"/>
      <c r="C194" s="2"/>
      <c r="D194" s="685" t="s">
        <v>850</v>
      </c>
      <c r="E194" s="685"/>
      <c r="F194" s="192"/>
      <c r="G194" s="471"/>
      <c r="H194" s="449"/>
      <c r="I194" s="210"/>
      <c r="J194" s="219">
        <f t="shared" si="95"/>
        <v>0</v>
      </c>
      <c r="K194" s="81"/>
      <c r="L194" s="1"/>
      <c r="M194" s="1"/>
      <c r="N194" s="1"/>
      <c r="O194" s="1"/>
      <c r="P194" s="89"/>
      <c r="Q194" s="1"/>
      <c r="R194" s="43"/>
      <c r="S194" s="1"/>
      <c r="T194" s="366"/>
      <c r="U194" s="89"/>
      <c r="V194" s="46"/>
      <c r="W194" s="378"/>
      <c r="Y194" s="259"/>
    </row>
    <row r="195" spans="1:25" s="19" customFormat="1" ht="25.5" hidden="1" customHeight="1" x14ac:dyDescent="0.25">
      <c r="A195" s="139" t="s">
        <v>521</v>
      </c>
      <c r="B195" s="100" t="s">
        <v>972</v>
      </c>
      <c r="C195" s="725" t="s">
        <v>892</v>
      </c>
      <c r="D195" s="726"/>
      <c r="E195" s="726"/>
      <c r="F195" s="197">
        <f>F196+F197</f>
        <v>0</v>
      </c>
      <c r="G195" s="478">
        <f>G196+G197</f>
        <v>0</v>
      </c>
      <c r="H195" s="456">
        <f t="shared" ref="H195:I195" si="128">H196+H197</f>
        <v>0</v>
      </c>
      <c r="I195" s="215">
        <f t="shared" si="128"/>
        <v>0</v>
      </c>
      <c r="J195" s="218">
        <f t="shared" si="95"/>
        <v>0</v>
      </c>
      <c r="K195" s="103">
        <f t="shared" ref="K195:W195" si="129">K196+K197</f>
        <v>0</v>
      </c>
      <c r="L195" s="104">
        <f t="shared" si="129"/>
        <v>0</v>
      </c>
      <c r="M195" s="104">
        <f t="shared" si="129"/>
        <v>0</v>
      </c>
      <c r="N195" s="104">
        <f t="shared" si="129"/>
        <v>0</v>
      </c>
      <c r="O195" s="104">
        <f t="shared" si="129"/>
        <v>0</v>
      </c>
      <c r="P195" s="107">
        <f t="shared" ref="P195" si="130">P196+P197</f>
        <v>0</v>
      </c>
      <c r="Q195" s="104">
        <f t="shared" si="129"/>
        <v>0</v>
      </c>
      <c r="R195" s="106">
        <f t="shared" si="129"/>
        <v>0</v>
      </c>
      <c r="S195" s="104">
        <f t="shared" si="129"/>
        <v>0</v>
      </c>
      <c r="T195" s="367">
        <f t="shared" ref="T195" si="131">T196+T197</f>
        <v>0</v>
      </c>
      <c r="U195" s="107">
        <f t="shared" si="129"/>
        <v>0</v>
      </c>
      <c r="V195" s="108">
        <f t="shared" si="129"/>
        <v>0</v>
      </c>
      <c r="W195" s="379">
        <f t="shared" si="129"/>
        <v>0</v>
      </c>
      <c r="Y195" s="259"/>
    </row>
    <row r="196" spans="1:25" ht="25.5" hidden="1" customHeight="1" x14ac:dyDescent="0.25">
      <c r="A196" s="139" t="s">
        <v>522</v>
      </c>
      <c r="B196" s="59"/>
      <c r="C196" s="2"/>
      <c r="D196" s="685" t="s">
        <v>853</v>
      </c>
      <c r="E196" s="685"/>
      <c r="F196" s="192"/>
      <c r="G196" s="471"/>
      <c r="H196" s="449"/>
      <c r="I196" s="210"/>
      <c r="J196" s="219">
        <f t="shared" si="95"/>
        <v>0</v>
      </c>
      <c r="K196" s="81"/>
      <c r="L196" s="1"/>
      <c r="M196" s="1"/>
      <c r="N196" s="1"/>
      <c r="O196" s="1"/>
      <c r="P196" s="89"/>
      <c r="Q196" s="1"/>
      <c r="R196" s="43"/>
      <c r="S196" s="1"/>
      <c r="T196" s="366"/>
      <c r="U196" s="89"/>
      <c r="V196" s="46"/>
      <c r="W196" s="378"/>
      <c r="Y196" s="259"/>
    </row>
    <row r="197" spans="1:25" ht="25.5" hidden="1" customHeight="1" x14ac:dyDescent="0.25">
      <c r="A197" s="139" t="s">
        <v>523</v>
      </c>
      <c r="B197" s="59"/>
      <c r="C197" s="2"/>
      <c r="D197" s="685" t="s">
        <v>854</v>
      </c>
      <c r="E197" s="685"/>
      <c r="F197" s="192"/>
      <c r="G197" s="471"/>
      <c r="H197" s="449"/>
      <c r="I197" s="210"/>
      <c r="J197" s="219">
        <f t="shared" si="95"/>
        <v>0</v>
      </c>
      <c r="K197" s="81"/>
      <c r="L197" s="1"/>
      <c r="M197" s="1"/>
      <c r="N197" s="1"/>
      <c r="O197" s="1"/>
      <c r="P197" s="89"/>
      <c r="Q197" s="1"/>
      <c r="R197" s="43"/>
      <c r="S197" s="1"/>
      <c r="T197" s="366"/>
      <c r="U197" s="89"/>
      <c r="V197" s="46"/>
      <c r="W197" s="378"/>
      <c r="Y197" s="259"/>
    </row>
    <row r="198" spans="1:25" s="19" customFormat="1" ht="15" hidden="1" customHeight="1" x14ac:dyDescent="0.25">
      <c r="A198" s="139" t="s">
        <v>524</v>
      </c>
      <c r="B198" s="100" t="s">
        <v>973</v>
      </c>
      <c r="C198" s="725" t="s">
        <v>1106</v>
      </c>
      <c r="D198" s="726"/>
      <c r="E198" s="726"/>
      <c r="F198" s="197">
        <f>F199+F200+F201+F202+F203+F204+F205+F206+F207+F208+F209</f>
        <v>0</v>
      </c>
      <c r="G198" s="478">
        <f>G199+G200+G201+G202+G203+G204+G205+G206+G207+G208+G209</f>
        <v>0</v>
      </c>
      <c r="H198" s="456">
        <f t="shared" ref="H198:I198" si="132">H199+H200+H201+H202+H203+H204+H205+H206+H207+H208+H209</f>
        <v>0</v>
      </c>
      <c r="I198" s="215">
        <f t="shared" si="132"/>
        <v>0</v>
      </c>
      <c r="J198" s="218">
        <f t="shared" ref="J198:J246" si="133">SUM(H198:I198)</f>
        <v>0</v>
      </c>
      <c r="K198" s="103">
        <f t="shared" ref="K198:W198" si="134">K199+K200+K201+K202+K203+K204+K205+K206+K207+K208+K209</f>
        <v>0</v>
      </c>
      <c r="L198" s="104">
        <f t="shared" si="134"/>
        <v>0</v>
      </c>
      <c r="M198" s="104">
        <f t="shared" si="134"/>
        <v>0</v>
      </c>
      <c r="N198" s="104">
        <f t="shared" si="134"/>
        <v>0</v>
      </c>
      <c r="O198" s="104">
        <f t="shared" si="134"/>
        <v>0</v>
      </c>
      <c r="P198" s="107">
        <f t="shared" ref="P198" si="135">P199+P200+P201+P202+P203+P204+P205+P206+P207+P208+P209</f>
        <v>0</v>
      </c>
      <c r="Q198" s="104">
        <f t="shared" si="134"/>
        <v>0</v>
      </c>
      <c r="R198" s="106">
        <f t="shared" si="134"/>
        <v>0</v>
      </c>
      <c r="S198" s="104">
        <f t="shared" si="134"/>
        <v>0</v>
      </c>
      <c r="T198" s="367">
        <f t="shared" ref="T198" si="136">T199+T200+T201+T202+T203+T204+T205+T206+T207+T208+T209</f>
        <v>0</v>
      </c>
      <c r="U198" s="107">
        <f t="shared" si="134"/>
        <v>0</v>
      </c>
      <c r="V198" s="108">
        <f t="shared" si="134"/>
        <v>0</v>
      </c>
      <c r="W198" s="379">
        <f t="shared" si="134"/>
        <v>0</v>
      </c>
      <c r="Y198" s="259"/>
    </row>
    <row r="199" spans="1:25" ht="15.75" hidden="1" thickBot="1" x14ac:dyDescent="0.3">
      <c r="A199" s="139" t="s">
        <v>525</v>
      </c>
      <c r="B199" s="59"/>
      <c r="C199" s="2"/>
      <c r="D199" s="686" t="s">
        <v>643</v>
      </c>
      <c r="E199" s="686"/>
      <c r="F199" s="182"/>
      <c r="G199" s="459"/>
      <c r="H199" s="437"/>
      <c r="I199" s="200"/>
      <c r="J199" s="219">
        <f t="shared" si="133"/>
        <v>0</v>
      </c>
      <c r="K199" s="81"/>
      <c r="L199" s="1"/>
      <c r="M199" s="1"/>
      <c r="N199" s="1"/>
      <c r="O199" s="1"/>
      <c r="P199" s="89"/>
      <c r="Q199" s="1"/>
      <c r="R199" s="43"/>
      <c r="S199" s="1"/>
      <c r="T199" s="366"/>
      <c r="U199" s="89"/>
      <c r="V199" s="46"/>
      <c r="W199" s="378"/>
      <c r="Y199" s="259"/>
    </row>
    <row r="200" spans="1:25" ht="15.75" hidden="1" thickBot="1" x14ac:dyDescent="0.3">
      <c r="A200" s="139" t="s">
        <v>526</v>
      </c>
      <c r="B200" s="59"/>
      <c r="C200" s="2"/>
      <c r="D200" s="686" t="s">
        <v>1107</v>
      </c>
      <c r="E200" s="686"/>
      <c r="F200" s="182"/>
      <c r="G200" s="459"/>
      <c r="H200" s="437"/>
      <c r="I200" s="200"/>
      <c r="J200" s="219">
        <f t="shared" si="133"/>
        <v>0</v>
      </c>
      <c r="K200" s="81"/>
      <c r="L200" s="1"/>
      <c r="M200" s="1"/>
      <c r="N200" s="1"/>
      <c r="O200" s="1"/>
      <c r="P200" s="89"/>
      <c r="Q200" s="1"/>
      <c r="R200" s="43"/>
      <c r="S200" s="1"/>
      <c r="T200" s="366"/>
      <c r="U200" s="89"/>
      <c r="V200" s="46"/>
      <c r="W200" s="378"/>
      <c r="Y200" s="259"/>
    </row>
    <row r="201" spans="1:25" ht="15.75" hidden="1" thickBot="1" x14ac:dyDescent="0.3">
      <c r="A201" s="139" t="s">
        <v>527</v>
      </c>
      <c r="B201" s="59"/>
      <c r="C201" s="2"/>
      <c r="D201" s="686" t="s">
        <v>646</v>
      </c>
      <c r="E201" s="686"/>
      <c r="F201" s="182"/>
      <c r="G201" s="459"/>
      <c r="H201" s="437"/>
      <c r="I201" s="200"/>
      <c r="J201" s="219">
        <f t="shared" si="133"/>
        <v>0</v>
      </c>
      <c r="K201" s="81"/>
      <c r="L201" s="1"/>
      <c r="M201" s="1"/>
      <c r="N201" s="1"/>
      <c r="O201" s="1"/>
      <c r="P201" s="89"/>
      <c r="Q201" s="1"/>
      <c r="R201" s="43"/>
      <c r="S201" s="1"/>
      <c r="T201" s="366"/>
      <c r="U201" s="89"/>
      <c r="V201" s="46"/>
      <c r="W201" s="378"/>
      <c r="Y201" s="259"/>
    </row>
    <row r="202" spans="1:25" ht="15.75" hidden="1" thickBot="1" x14ac:dyDescent="0.3">
      <c r="A202" s="139" t="s">
        <v>528</v>
      </c>
      <c r="B202" s="59"/>
      <c r="C202" s="2"/>
      <c r="D202" s="686" t="s">
        <v>644</v>
      </c>
      <c r="E202" s="686"/>
      <c r="F202" s="182"/>
      <c r="G202" s="459"/>
      <c r="H202" s="437"/>
      <c r="I202" s="200"/>
      <c r="J202" s="219">
        <f t="shared" si="133"/>
        <v>0</v>
      </c>
      <c r="K202" s="81"/>
      <c r="L202" s="1"/>
      <c r="M202" s="1"/>
      <c r="N202" s="1"/>
      <c r="O202" s="1"/>
      <c r="P202" s="89"/>
      <c r="Q202" s="1"/>
      <c r="R202" s="43"/>
      <c r="S202" s="1"/>
      <c r="T202" s="366"/>
      <c r="U202" s="89"/>
      <c r="V202" s="46"/>
      <c r="W202" s="378"/>
      <c r="Y202" s="259"/>
    </row>
    <row r="203" spans="1:25" ht="15.75" hidden="1" thickBot="1" x14ac:dyDescent="0.3">
      <c r="A203" s="139" t="s">
        <v>529</v>
      </c>
      <c r="B203" s="59"/>
      <c r="C203" s="2"/>
      <c r="D203" s="686" t="s">
        <v>1108</v>
      </c>
      <c r="E203" s="686"/>
      <c r="F203" s="182"/>
      <c r="G203" s="459"/>
      <c r="H203" s="437"/>
      <c r="I203" s="200"/>
      <c r="J203" s="219">
        <f t="shared" si="133"/>
        <v>0</v>
      </c>
      <c r="K203" s="81"/>
      <c r="L203" s="1"/>
      <c r="M203" s="1"/>
      <c r="N203" s="1"/>
      <c r="O203" s="1"/>
      <c r="P203" s="89"/>
      <c r="Q203" s="1"/>
      <c r="R203" s="43"/>
      <c r="S203" s="1"/>
      <c r="T203" s="366"/>
      <c r="U203" s="89"/>
      <c r="V203" s="46"/>
      <c r="W203" s="378"/>
      <c r="Y203" s="259"/>
    </row>
    <row r="204" spans="1:25" ht="25.5" hidden="1" customHeight="1" x14ac:dyDescent="0.25">
      <c r="A204" s="139" t="s">
        <v>530</v>
      </c>
      <c r="B204" s="59"/>
      <c r="C204" s="2"/>
      <c r="D204" s="685" t="s">
        <v>822</v>
      </c>
      <c r="E204" s="685"/>
      <c r="F204" s="192"/>
      <c r="G204" s="471"/>
      <c r="H204" s="449"/>
      <c r="I204" s="210"/>
      <c r="J204" s="219">
        <f t="shared" si="133"/>
        <v>0</v>
      </c>
      <c r="K204" s="81"/>
      <c r="L204" s="1"/>
      <c r="M204" s="1"/>
      <c r="N204" s="1"/>
      <c r="O204" s="1"/>
      <c r="P204" s="89"/>
      <c r="Q204" s="1"/>
      <c r="R204" s="43"/>
      <c r="S204" s="1"/>
      <c r="T204" s="366"/>
      <c r="U204" s="89"/>
      <c r="V204" s="46"/>
      <c r="W204" s="378"/>
      <c r="Y204" s="259"/>
    </row>
    <row r="205" spans="1:25" ht="25.5" hidden="1" customHeight="1" x14ac:dyDescent="0.25">
      <c r="A205" s="139" t="s">
        <v>531</v>
      </c>
      <c r="B205" s="59"/>
      <c r="C205" s="2"/>
      <c r="D205" s="685" t="s">
        <v>825</v>
      </c>
      <c r="E205" s="685"/>
      <c r="F205" s="192"/>
      <c r="G205" s="471"/>
      <c r="H205" s="449"/>
      <c r="I205" s="210"/>
      <c r="J205" s="219">
        <f t="shared" si="133"/>
        <v>0</v>
      </c>
      <c r="K205" s="81"/>
      <c r="L205" s="1"/>
      <c r="M205" s="1"/>
      <c r="N205" s="1"/>
      <c r="O205" s="1"/>
      <c r="P205" s="89"/>
      <c r="Q205" s="1"/>
      <c r="R205" s="43"/>
      <c r="S205" s="1"/>
      <c r="T205" s="366"/>
      <c r="U205" s="89"/>
      <c r="V205" s="46"/>
      <c r="W205" s="378"/>
      <c r="Y205" s="259"/>
    </row>
    <row r="206" spans="1:25" ht="15.75" hidden="1" thickBot="1" x14ac:dyDescent="0.3">
      <c r="A206" s="139" t="s">
        <v>532</v>
      </c>
      <c r="B206" s="59"/>
      <c r="C206" s="2"/>
      <c r="D206" s="686" t="s">
        <v>1109</v>
      </c>
      <c r="E206" s="686"/>
      <c r="F206" s="182"/>
      <c r="G206" s="459"/>
      <c r="H206" s="437"/>
      <c r="I206" s="200"/>
      <c r="J206" s="219">
        <f t="shared" si="133"/>
        <v>0</v>
      </c>
      <c r="K206" s="81"/>
      <c r="L206" s="1"/>
      <c r="M206" s="1"/>
      <c r="N206" s="1"/>
      <c r="O206" s="1"/>
      <c r="P206" s="89"/>
      <c r="Q206" s="1"/>
      <c r="R206" s="43"/>
      <c r="S206" s="1"/>
      <c r="T206" s="366"/>
      <c r="U206" s="89"/>
      <c r="V206" s="46"/>
      <c r="W206" s="378"/>
      <c r="Y206" s="259"/>
    </row>
    <row r="207" spans="1:25" ht="15.75" hidden="1" thickBot="1" x14ac:dyDescent="0.3">
      <c r="A207" s="139" t="s">
        <v>533</v>
      </c>
      <c r="B207" s="59"/>
      <c r="C207" s="2"/>
      <c r="D207" s="686" t="s">
        <v>645</v>
      </c>
      <c r="E207" s="686"/>
      <c r="F207" s="182"/>
      <c r="G207" s="459"/>
      <c r="H207" s="437"/>
      <c r="I207" s="200"/>
      <c r="J207" s="219">
        <f t="shared" si="133"/>
        <v>0</v>
      </c>
      <c r="K207" s="81"/>
      <c r="L207" s="1"/>
      <c r="M207" s="1"/>
      <c r="N207" s="1"/>
      <c r="O207" s="1"/>
      <c r="P207" s="89"/>
      <c r="Q207" s="1"/>
      <c r="R207" s="43"/>
      <c r="S207" s="1"/>
      <c r="T207" s="366"/>
      <c r="U207" s="89"/>
      <c r="V207" s="46"/>
      <c r="W207" s="378"/>
      <c r="Y207" s="259"/>
    </row>
    <row r="208" spans="1:25" ht="15.75" hidden="1" thickBot="1" x14ac:dyDescent="0.3">
      <c r="A208" s="139" t="s">
        <v>534</v>
      </c>
      <c r="B208" s="59"/>
      <c r="C208" s="2"/>
      <c r="D208" s="686" t="s">
        <v>1110</v>
      </c>
      <c r="E208" s="686"/>
      <c r="F208" s="182"/>
      <c r="G208" s="459"/>
      <c r="H208" s="437"/>
      <c r="I208" s="200"/>
      <c r="J208" s="219">
        <f t="shared" si="133"/>
        <v>0</v>
      </c>
      <c r="K208" s="81"/>
      <c r="L208" s="1"/>
      <c r="M208" s="1"/>
      <c r="N208" s="1"/>
      <c r="O208" s="1"/>
      <c r="P208" s="89"/>
      <c r="Q208" s="1"/>
      <c r="R208" s="43"/>
      <c r="S208" s="1"/>
      <c r="T208" s="366"/>
      <c r="U208" s="89"/>
      <c r="V208" s="46"/>
      <c r="W208" s="378"/>
      <c r="Y208" s="259"/>
    </row>
    <row r="209" spans="1:25" ht="15.75" hidden="1" thickBot="1" x14ac:dyDescent="0.3">
      <c r="A209" s="139" t="s">
        <v>535</v>
      </c>
      <c r="B209" s="59"/>
      <c r="C209" s="2"/>
      <c r="D209" s="686" t="s">
        <v>851</v>
      </c>
      <c r="E209" s="686"/>
      <c r="F209" s="182"/>
      <c r="G209" s="459"/>
      <c r="H209" s="437"/>
      <c r="I209" s="200"/>
      <c r="J209" s="219">
        <f t="shared" si="133"/>
        <v>0</v>
      </c>
      <c r="K209" s="81"/>
      <c r="L209" s="1"/>
      <c r="M209" s="1"/>
      <c r="N209" s="1"/>
      <c r="O209" s="1"/>
      <c r="P209" s="89"/>
      <c r="Q209" s="1"/>
      <c r="R209" s="43"/>
      <c r="S209" s="1"/>
      <c r="T209" s="366"/>
      <c r="U209" s="89"/>
      <c r="V209" s="46"/>
      <c r="W209" s="378"/>
      <c r="Y209" s="259"/>
    </row>
    <row r="210" spans="1:25" s="19" customFormat="1" ht="15.75" hidden="1" thickBot="1" x14ac:dyDescent="0.3">
      <c r="A210" s="139" t="s">
        <v>536</v>
      </c>
      <c r="B210" s="100" t="s">
        <v>974</v>
      </c>
      <c r="C210" s="694" t="s">
        <v>537</v>
      </c>
      <c r="D210" s="695"/>
      <c r="E210" s="695"/>
      <c r="F210" s="183"/>
      <c r="G210" s="460"/>
      <c r="H210" s="438"/>
      <c r="I210" s="201"/>
      <c r="J210" s="218">
        <f t="shared" si="133"/>
        <v>0</v>
      </c>
      <c r="K210" s="103"/>
      <c r="L210" s="104"/>
      <c r="M210" s="104"/>
      <c r="N210" s="104"/>
      <c r="O210" s="104"/>
      <c r="P210" s="107"/>
      <c r="Q210" s="104"/>
      <c r="R210" s="106"/>
      <c r="S210" s="104"/>
      <c r="T210" s="367"/>
      <c r="U210" s="107"/>
      <c r="V210" s="108"/>
      <c r="W210" s="379"/>
      <c r="Y210" s="259"/>
    </row>
    <row r="211" spans="1:25" s="19" customFormat="1" ht="15.75" hidden="1" thickBot="1" x14ac:dyDescent="0.3">
      <c r="A211" s="139" t="s">
        <v>538</v>
      </c>
      <c r="B211" s="100" t="s">
        <v>975</v>
      </c>
      <c r="C211" s="694" t="s">
        <v>539</v>
      </c>
      <c r="D211" s="695"/>
      <c r="E211" s="695"/>
      <c r="F211" s="183"/>
      <c r="G211" s="460"/>
      <c r="H211" s="438"/>
      <c r="I211" s="201"/>
      <c r="J211" s="218">
        <f t="shared" si="133"/>
        <v>0</v>
      </c>
      <c r="K211" s="103"/>
      <c r="L211" s="104"/>
      <c r="M211" s="104"/>
      <c r="N211" s="104"/>
      <c r="O211" s="104"/>
      <c r="P211" s="107"/>
      <c r="Q211" s="104"/>
      <c r="R211" s="106"/>
      <c r="S211" s="104"/>
      <c r="T211" s="367"/>
      <c r="U211" s="107"/>
      <c r="V211" s="108"/>
      <c r="W211" s="379"/>
      <c r="Y211" s="259"/>
    </row>
    <row r="212" spans="1:25" s="19" customFormat="1" ht="15.75" hidden="1" thickBot="1" x14ac:dyDescent="0.3">
      <c r="A212" s="139" t="s">
        <v>540</v>
      </c>
      <c r="B212" s="100" t="s">
        <v>976</v>
      </c>
      <c r="C212" s="694" t="s">
        <v>541</v>
      </c>
      <c r="D212" s="695"/>
      <c r="E212" s="695"/>
      <c r="F212" s="183">
        <f>F213+F214+F215+F216+F217+F218+F219+F220+F221+F222</f>
        <v>0</v>
      </c>
      <c r="G212" s="460">
        <f>G213+G214+G215+G216+G217+G218+G219+G220+G221+G222</f>
        <v>0</v>
      </c>
      <c r="H212" s="438">
        <f t="shared" ref="H212:I212" si="137">H213+H214+H215+H216+H217+H218+H219+H220+H221+H222</f>
        <v>0</v>
      </c>
      <c r="I212" s="201">
        <f t="shared" si="137"/>
        <v>0</v>
      </c>
      <c r="J212" s="218">
        <f t="shared" si="133"/>
        <v>0</v>
      </c>
      <c r="K212" s="103">
        <f t="shared" ref="K212:W212" si="138">K213+K214+K215+K216+K217+K218+K219+K220+K221+K222</f>
        <v>0</v>
      </c>
      <c r="L212" s="104">
        <f t="shared" si="138"/>
        <v>0</v>
      </c>
      <c r="M212" s="104">
        <f t="shared" si="138"/>
        <v>0</v>
      </c>
      <c r="N212" s="104">
        <f t="shared" si="138"/>
        <v>0</v>
      </c>
      <c r="O212" s="104">
        <f t="shared" si="138"/>
        <v>0</v>
      </c>
      <c r="P212" s="107">
        <f t="shared" ref="P212" si="139">P213+P214+P215+P216+P217+P218+P219+P220+P221+P222</f>
        <v>0</v>
      </c>
      <c r="Q212" s="104">
        <f t="shared" si="138"/>
        <v>0</v>
      </c>
      <c r="R212" s="106">
        <f t="shared" si="138"/>
        <v>0</v>
      </c>
      <c r="S212" s="104">
        <f t="shared" si="138"/>
        <v>0</v>
      </c>
      <c r="T212" s="367">
        <f t="shared" ref="T212" si="140">T213+T214+T215+T216+T217+T218+T219+T220+T221+T222</f>
        <v>0</v>
      </c>
      <c r="U212" s="107">
        <f t="shared" si="138"/>
        <v>0</v>
      </c>
      <c r="V212" s="108">
        <f t="shared" si="138"/>
        <v>0</v>
      </c>
      <c r="W212" s="379">
        <f t="shared" si="138"/>
        <v>0</v>
      </c>
      <c r="Y212" s="259"/>
    </row>
    <row r="213" spans="1:25" ht="15.75" hidden="1" thickBot="1" x14ac:dyDescent="0.3">
      <c r="A213" s="139" t="s">
        <v>542</v>
      </c>
      <c r="B213" s="59"/>
      <c r="C213" s="2"/>
      <c r="D213" s="686" t="s">
        <v>647</v>
      </c>
      <c r="E213" s="686"/>
      <c r="F213" s="182"/>
      <c r="G213" s="459"/>
      <c r="H213" s="437"/>
      <c r="I213" s="200"/>
      <c r="J213" s="219">
        <f t="shared" si="133"/>
        <v>0</v>
      </c>
      <c r="K213" s="81"/>
      <c r="L213" s="1"/>
      <c r="M213" s="1"/>
      <c r="N213" s="1"/>
      <c r="O213" s="1"/>
      <c r="P213" s="89"/>
      <c r="Q213" s="1"/>
      <c r="R213" s="43"/>
      <c r="S213" s="1"/>
      <c r="T213" s="366"/>
      <c r="U213" s="89"/>
      <c r="V213" s="46"/>
      <c r="W213" s="378"/>
      <c r="Y213" s="259"/>
    </row>
    <row r="214" spans="1:25" ht="15.75" hidden="1" thickBot="1" x14ac:dyDescent="0.3">
      <c r="A214" s="139" t="s">
        <v>543</v>
      </c>
      <c r="B214" s="59"/>
      <c r="C214" s="2"/>
      <c r="D214" s="686" t="s">
        <v>648</v>
      </c>
      <c r="E214" s="686"/>
      <c r="F214" s="182"/>
      <c r="G214" s="459"/>
      <c r="H214" s="437"/>
      <c r="I214" s="200"/>
      <c r="J214" s="219">
        <f t="shared" si="133"/>
        <v>0</v>
      </c>
      <c r="K214" s="81"/>
      <c r="L214" s="1"/>
      <c r="M214" s="1"/>
      <c r="N214" s="1"/>
      <c r="O214" s="1"/>
      <c r="P214" s="89"/>
      <c r="Q214" s="1"/>
      <c r="R214" s="43"/>
      <c r="S214" s="1"/>
      <c r="T214" s="366"/>
      <c r="U214" s="89"/>
      <c r="V214" s="46"/>
      <c r="W214" s="378"/>
      <c r="Y214" s="259"/>
    </row>
    <row r="215" spans="1:25" ht="15.75" hidden="1" thickBot="1" x14ac:dyDescent="0.3">
      <c r="A215" s="139" t="s">
        <v>544</v>
      </c>
      <c r="B215" s="59"/>
      <c r="C215" s="2"/>
      <c r="D215" s="686" t="s">
        <v>649</v>
      </c>
      <c r="E215" s="686"/>
      <c r="F215" s="182"/>
      <c r="G215" s="459"/>
      <c r="H215" s="437"/>
      <c r="I215" s="200"/>
      <c r="J215" s="219">
        <f t="shared" si="133"/>
        <v>0</v>
      </c>
      <c r="K215" s="81"/>
      <c r="L215" s="1"/>
      <c r="M215" s="1"/>
      <c r="N215" s="1"/>
      <c r="O215" s="1"/>
      <c r="P215" s="89"/>
      <c r="Q215" s="1"/>
      <c r="R215" s="43"/>
      <c r="S215" s="1"/>
      <c r="T215" s="366"/>
      <c r="U215" s="89"/>
      <c r="V215" s="46"/>
      <c r="W215" s="378"/>
      <c r="Y215" s="259"/>
    </row>
    <row r="216" spans="1:25" ht="15.75" hidden="1" thickBot="1" x14ac:dyDescent="0.3">
      <c r="A216" s="139" t="s">
        <v>545</v>
      </c>
      <c r="B216" s="59"/>
      <c r="C216" s="2"/>
      <c r="D216" s="686" t="s">
        <v>650</v>
      </c>
      <c r="E216" s="686"/>
      <c r="F216" s="182"/>
      <c r="G216" s="459"/>
      <c r="H216" s="437"/>
      <c r="I216" s="200"/>
      <c r="J216" s="219">
        <f t="shared" si="133"/>
        <v>0</v>
      </c>
      <c r="K216" s="81"/>
      <c r="L216" s="1"/>
      <c r="M216" s="1"/>
      <c r="N216" s="1"/>
      <c r="O216" s="1"/>
      <c r="P216" s="89"/>
      <c r="Q216" s="1"/>
      <c r="R216" s="43"/>
      <c r="S216" s="1"/>
      <c r="T216" s="366"/>
      <c r="U216" s="89"/>
      <c r="V216" s="46"/>
      <c r="W216" s="378"/>
      <c r="Y216" s="259"/>
    </row>
    <row r="217" spans="1:25" ht="15.75" hidden="1" thickBot="1" x14ac:dyDescent="0.3">
      <c r="A217" s="139" t="s">
        <v>546</v>
      </c>
      <c r="B217" s="59"/>
      <c r="C217" s="2"/>
      <c r="D217" s="686" t="s">
        <v>651</v>
      </c>
      <c r="E217" s="686"/>
      <c r="F217" s="182"/>
      <c r="G217" s="459"/>
      <c r="H217" s="437"/>
      <c r="I217" s="200"/>
      <c r="J217" s="219">
        <f t="shared" si="133"/>
        <v>0</v>
      </c>
      <c r="K217" s="81"/>
      <c r="L217" s="1"/>
      <c r="M217" s="1"/>
      <c r="N217" s="1"/>
      <c r="O217" s="1"/>
      <c r="P217" s="89"/>
      <c r="Q217" s="1"/>
      <c r="R217" s="43"/>
      <c r="S217" s="1"/>
      <c r="T217" s="366"/>
      <c r="U217" s="89"/>
      <c r="V217" s="46"/>
      <c r="W217" s="378"/>
      <c r="Y217" s="259"/>
    </row>
    <row r="218" spans="1:25" ht="25.5" hidden="1" customHeight="1" x14ac:dyDescent="0.25">
      <c r="A218" s="139" t="s">
        <v>547</v>
      </c>
      <c r="B218" s="59"/>
      <c r="C218" s="2"/>
      <c r="D218" s="685" t="s">
        <v>823</v>
      </c>
      <c r="E218" s="685"/>
      <c r="F218" s="192"/>
      <c r="G218" s="471"/>
      <c r="H218" s="449"/>
      <c r="I218" s="210"/>
      <c r="J218" s="219">
        <f t="shared" si="133"/>
        <v>0</v>
      </c>
      <c r="K218" s="81"/>
      <c r="L218" s="1"/>
      <c r="M218" s="1"/>
      <c r="N218" s="1"/>
      <c r="O218" s="1"/>
      <c r="P218" s="89"/>
      <c r="Q218" s="1"/>
      <c r="R218" s="43"/>
      <c r="S218" s="1"/>
      <c r="T218" s="366"/>
      <c r="U218" s="89"/>
      <c r="V218" s="46"/>
      <c r="W218" s="378"/>
      <c r="Y218" s="259"/>
    </row>
    <row r="219" spans="1:25" ht="25.5" hidden="1" customHeight="1" x14ac:dyDescent="0.25">
      <c r="A219" s="139" t="s">
        <v>548</v>
      </c>
      <c r="B219" s="59"/>
      <c r="C219" s="2"/>
      <c r="D219" s="685" t="s">
        <v>826</v>
      </c>
      <c r="E219" s="685"/>
      <c r="F219" s="192"/>
      <c r="G219" s="471"/>
      <c r="H219" s="449"/>
      <c r="I219" s="210"/>
      <c r="J219" s="219">
        <f t="shared" si="133"/>
        <v>0</v>
      </c>
      <c r="K219" s="81"/>
      <c r="L219" s="1"/>
      <c r="M219" s="1"/>
      <c r="N219" s="1"/>
      <c r="O219" s="1"/>
      <c r="P219" s="89"/>
      <c r="Q219" s="1"/>
      <c r="R219" s="43"/>
      <c r="S219" s="1"/>
      <c r="T219" s="366"/>
      <c r="U219" s="89"/>
      <c r="V219" s="46"/>
      <c r="W219" s="378"/>
      <c r="Y219" s="259"/>
    </row>
    <row r="220" spans="1:25" ht="15.75" hidden="1" thickBot="1" x14ac:dyDescent="0.3">
      <c r="A220" s="139" t="s">
        <v>549</v>
      </c>
      <c r="B220" s="59"/>
      <c r="C220" s="2"/>
      <c r="D220" s="686" t="s">
        <v>652</v>
      </c>
      <c r="E220" s="686"/>
      <c r="F220" s="182"/>
      <c r="G220" s="459"/>
      <c r="H220" s="437"/>
      <c r="I220" s="200"/>
      <c r="J220" s="219">
        <f t="shared" si="133"/>
        <v>0</v>
      </c>
      <c r="K220" s="81"/>
      <c r="L220" s="1"/>
      <c r="M220" s="1"/>
      <c r="N220" s="1"/>
      <c r="O220" s="1"/>
      <c r="P220" s="89"/>
      <c r="Q220" s="1"/>
      <c r="R220" s="43"/>
      <c r="S220" s="1"/>
      <c r="T220" s="366"/>
      <c r="U220" s="89"/>
      <c r="V220" s="46"/>
      <c r="W220" s="378"/>
      <c r="Y220" s="259"/>
    </row>
    <row r="221" spans="1:25" ht="15.75" hidden="1" thickBot="1" x14ac:dyDescent="0.3">
      <c r="A221" s="139" t="s">
        <v>550</v>
      </c>
      <c r="B221" s="59"/>
      <c r="C221" s="2"/>
      <c r="D221" s="686" t="s">
        <v>653</v>
      </c>
      <c r="E221" s="686"/>
      <c r="F221" s="182"/>
      <c r="G221" s="459"/>
      <c r="H221" s="437"/>
      <c r="I221" s="200"/>
      <c r="J221" s="219">
        <f t="shared" si="133"/>
        <v>0</v>
      </c>
      <c r="K221" s="81"/>
      <c r="L221" s="1"/>
      <c r="M221" s="1"/>
      <c r="N221" s="1"/>
      <c r="O221" s="1"/>
      <c r="P221" s="89"/>
      <c r="Q221" s="1"/>
      <c r="R221" s="43"/>
      <c r="S221" s="1"/>
      <c r="T221" s="366"/>
      <c r="U221" s="89"/>
      <c r="V221" s="46"/>
      <c r="W221" s="378"/>
      <c r="Y221" s="259"/>
    </row>
    <row r="222" spans="1:25" ht="15.75" hidden="1" thickBot="1" x14ac:dyDescent="0.3">
      <c r="A222" s="139" t="s">
        <v>551</v>
      </c>
      <c r="B222" s="61"/>
      <c r="C222" s="21"/>
      <c r="D222" s="700" t="s">
        <v>852</v>
      </c>
      <c r="E222" s="700"/>
      <c r="F222" s="184"/>
      <c r="G222" s="461"/>
      <c r="H222" s="439"/>
      <c r="I222" s="202"/>
      <c r="J222" s="219">
        <f t="shared" si="133"/>
        <v>0</v>
      </c>
      <c r="K222" s="81"/>
      <c r="L222" s="1"/>
      <c r="M222" s="1"/>
      <c r="N222" s="1"/>
      <c r="O222" s="1"/>
      <c r="P222" s="89"/>
      <c r="Q222" s="1"/>
      <c r="R222" s="43"/>
      <c r="S222" s="1"/>
      <c r="T222" s="366"/>
      <c r="U222" s="89"/>
      <c r="V222" s="46"/>
      <c r="W222" s="378"/>
      <c r="Y222" s="259"/>
    </row>
    <row r="223" spans="1:25" ht="15.75" thickBot="1" x14ac:dyDescent="0.3">
      <c r="B223" s="109" t="s">
        <v>552</v>
      </c>
      <c r="C223" s="701" t="s">
        <v>553</v>
      </c>
      <c r="D223" s="702"/>
      <c r="E223" s="702"/>
      <c r="F223" s="185">
        <f>F224+F238+F244</f>
        <v>0</v>
      </c>
      <c r="G223" s="462">
        <f>G224+G238+G244</f>
        <v>0</v>
      </c>
      <c r="H223" s="440">
        <f t="shared" ref="H223:I223" si="141">H224+H238+H244</f>
        <v>0</v>
      </c>
      <c r="I223" s="203">
        <f t="shared" si="141"/>
        <v>0</v>
      </c>
      <c r="J223" s="216">
        <f t="shared" si="133"/>
        <v>0</v>
      </c>
      <c r="K223" s="94">
        <f t="shared" ref="K223:W223" si="142">K224+K238+K244</f>
        <v>0</v>
      </c>
      <c r="L223" s="95">
        <f t="shared" si="142"/>
        <v>0</v>
      </c>
      <c r="M223" s="95">
        <f t="shared" si="142"/>
        <v>0</v>
      </c>
      <c r="N223" s="95">
        <f t="shared" si="142"/>
        <v>0</v>
      </c>
      <c r="O223" s="95">
        <f t="shared" si="142"/>
        <v>0</v>
      </c>
      <c r="P223" s="98">
        <f t="shared" ref="P223" si="143">P224+P238+P244</f>
        <v>0</v>
      </c>
      <c r="Q223" s="95">
        <f t="shared" si="142"/>
        <v>0</v>
      </c>
      <c r="R223" s="97">
        <f t="shared" si="142"/>
        <v>0</v>
      </c>
      <c r="S223" s="95">
        <f t="shared" si="142"/>
        <v>0</v>
      </c>
      <c r="T223" s="363">
        <f t="shared" ref="T223" si="144">T224+T238+T244</f>
        <v>0</v>
      </c>
      <c r="U223" s="98">
        <f t="shared" si="142"/>
        <v>0</v>
      </c>
      <c r="V223" s="99">
        <f t="shared" si="142"/>
        <v>0</v>
      </c>
      <c r="W223" s="376">
        <f t="shared" si="142"/>
        <v>0</v>
      </c>
      <c r="Y223" s="259"/>
    </row>
    <row r="224" spans="1:25" ht="15.75" hidden="1" thickBot="1" x14ac:dyDescent="0.3">
      <c r="B224" s="127" t="s">
        <v>977</v>
      </c>
      <c r="C224" s="714" t="s">
        <v>554</v>
      </c>
      <c r="D224" s="715"/>
      <c r="E224" s="715"/>
      <c r="F224" s="181">
        <f>F225+F229+F234+F235+F236+F237</f>
        <v>0</v>
      </c>
      <c r="G224" s="458">
        <f>G225+G229+G234+G235+G236+G237</f>
        <v>0</v>
      </c>
      <c r="H224" s="436">
        <f t="shared" ref="H224:I224" si="145">H225+H229+H234+H235+H236+H237</f>
        <v>0</v>
      </c>
      <c r="I224" s="199">
        <f t="shared" si="145"/>
        <v>0</v>
      </c>
      <c r="J224" s="217">
        <f t="shared" si="133"/>
        <v>0</v>
      </c>
      <c r="K224" s="130">
        <f t="shared" ref="K224:W224" si="146">K225+K229+K234+K235+K236+K237</f>
        <v>0</v>
      </c>
      <c r="L224" s="131">
        <f t="shared" si="146"/>
        <v>0</v>
      </c>
      <c r="M224" s="131">
        <f t="shared" si="146"/>
        <v>0</v>
      </c>
      <c r="N224" s="131">
        <f t="shared" si="146"/>
        <v>0</v>
      </c>
      <c r="O224" s="131">
        <f t="shared" si="146"/>
        <v>0</v>
      </c>
      <c r="P224" s="134">
        <f t="shared" ref="P224" si="147">P225+P229+P234+P235+P236+P237</f>
        <v>0</v>
      </c>
      <c r="Q224" s="131">
        <f t="shared" si="146"/>
        <v>0</v>
      </c>
      <c r="R224" s="133">
        <f t="shared" si="146"/>
        <v>0</v>
      </c>
      <c r="S224" s="131">
        <f t="shared" si="146"/>
        <v>0</v>
      </c>
      <c r="T224" s="364">
        <f t="shared" ref="T224" si="148">T225+T229+T234+T235+T236+T237</f>
        <v>0</v>
      </c>
      <c r="U224" s="134">
        <f t="shared" si="146"/>
        <v>0</v>
      </c>
      <c r="V224" s="135">
        <f t="shared" si="146"/>
        <v>0</v>
      </c>
      <c r="W224" s="377">
        <f t="shared" si="146"/>
        <v>0</v>
      </c>
    </row>
    <row r="225" spans="1:23" s="19" customFormat="1" ht="15.75" hidden="1" thickBot="1" x14ac:dyDescent="0.3">
      <c r="A225" s="139"/>
      <c r="B225" s="57" t="s">
        <v>978</v>
      </c>
      <c r="C225" s="653" t="s">
        <v>555</v>
      </c>
      <c r="D225" s="654"/>
      <c r="E225" s="654"/>
      <c r="F225" s="189">
        <f>F226+F227+F228</f>
        <v>0</v>
      </c>
      <c r="G225" s="466">
        <f>G226+G227+G228</f>
        <v>0</v>
      </c>
      <c r="H225" s="444">
        <f t="shared" ref="H225:I225" si="149">H226+H227+H228</f>
        <v>0</v>
      </c>
      <c r="I225" s="207">
        <f t="shared" si="149"/>
        <v>0</v>
      </c>
      <c r="J225" s="220">
        <f t="shared" si="133"/>
        <v>0</v>
      </c>
      <c r="K225" s="83">
        <f t="shared" ref="K225:W225" si="150">K226+K227+K228</f>
        <v>0</v>
      </c>
      <c r="L225" s="13">
        <f t="shared" si="150"/>
        <v>0</v>
      </c>
      <c r="M225" s="13">
        <f t="shared" si="150"/>
        <v>0</v>
      </c>
      <c r="N225" s="13">
        <f t="shared" si="150"/>
        <v>0</v>
      </c>
      <c r="O225" s="13">
        <f t="shared" si="150"/>
        <v>0</v>
      </c>
      <c r="P225" s="90">
        <f t="shared" ref="P225" si="151">P226+P227+P228</f>
        <v>0</v>
      </c>
      <c r="Q225" s="13">
        <f t="shared" si="150"/>
        <v>0</v>
      </c>
      <c r="R225" s="44">
        <f t="shared" si="150"/>
        <v>0</v>
      </c>
      <c r="S225" s="13">
        <f t="shared" si="150"/>
        <v>0</v>
      </c>
      <c r="T225" s="365">
        <f t="shared" ref="T225" si="152">T226+T227+T228</f>
        <v>0</v>
      </c>
      <c r="U225" s="90">
        <f t="shared" si="150"/>
        <v>0</v>
      </c>
      <c r="V225" s="47">
        <f t="shared" si="150"/>
        <v>0</v>
      </c>
      <c r="W225" s="380">
        <f t="shared" si="150"/>
        <v>0</v>
      </c>
    </row>
    <row r="226" spans="1:23" ht="15.75" hidden="1" thickBot="1" x14ac:dyDescent="0.3">
      <c r="A226" s="139" t="s">
        <v>556</v>
      </c>
      <c r="B226" s="59" t="s">
        <v>979</v>
      </c>
      <c r="C226" s="359"/>
      <c r="D226" s="721" t="s">
        <v>991</v>
      </c>
      <c r="E226" s="721"/>
      <c r="F226" s="187"/>
      <c r="G226" s="464"/>
      <c r="H226" s="442"/>
      <c r="I226" s="205"/>
      <c r="J226" s="219">
        <f t="shared" si="133"/>
        <v>0</v>
      </c>
      <c r="K226" s="81"/>
      <c r="L226" s="1"/>
      <c r="M226" s="1"/>
      <c r="N226" s="1"/>
      <c r="O226" s="1"/>
      <c r="P226" s="89"/>
      <c r="Q226" s="1"/>
      <c r="R226" s="43"/>
      <c r="S226" s="1"/>
      <c r="T226" s="366"/>
      <c r="U226" s="89"/>
      <c r="V226" s="46"/>
      <c r="W226" s="378"/>
    </row>
    <row r="227" spans="1:23" ht="15.75" hidden="1" thickBot="1" x14ac:dyDescent="0.3">
      <c r="A227" s="139" t="s">
        <v>557</v>
      </c>
      <c r="B227" s="59" t="s">
        <v>980</v>
      </c>
      <c r="C227" s="2"/>
      <c r="D227" s="686" t="s">
        <v>992</v>
      </c>
      <c r="E227" s="686"/>
      <c r="F227" s="182"/>
      <c r="G227" s="459"/>
      <c r="H227" s="437"/>
      <c r="I227" s="200"/>
      <c r="J227" s="219">
        <f t="shared" si="133"/>
        <v>0</v>
      </c>
      <c r="K227" s="81"/>
      <c r="L227" s="1"/>
      <c r="M227" s="1"/>
      <c r="N227" s="1"/>
      <c r="O227" s="1"/>
      <c r="P227" s="89"/>
      <c r="Q227" s="1"/>
      <c r="R227" s="43"/>
      <c r="S227" s="1"/>
      <c r="T227" s="366"/>
      <c r="U227" s="89"/>
      <c r="V227" s="46"/>
      <c r="W227" s="378"/>
    </row>
    <row r="228" spans="1:23" ht="15.75" hidden="1" thickBot="1" x14ac:dyDescent="0.3">
      <c r="A228" s="139" t="s">
        <v>558</v>
      </c>
      <c r="B228" s="59" t="s">
        <v>981</v>
      </c>
      <c r="C228" s="2"/>
      <c r="D228" s="686" t="s">
        <v>993</v>
      </c>
      <c r="E228" s="686"/>
      <c r="F228" s="182"/>
      <c r="G228" s="459"/>
      <c r="H228" s="437"/>
      <c r="I228" s="200"/>
      <c r="J228" s="219">
        <f t="shared" si="133"/>
        <v>0</v>
      </c>
      <c r="K228" s="81"/>
      <c r="L228" s="1"/>
      <c r="M228" s="1"/>
      <c r="N228" s="1"/>
      <c r="O228" s="1"/>
      <c r="P228" s="89"/>
      <c r="Q228" s="1"/>
      <c r="R228" s="43"/>
      <c r="S228" s="1"/>
      <c r="T228" s="366"/>
      <c r="U228" s="89"/>
      <c r="V228" s="46"/>
      <c r="W228" s="378"/>
    </row>
    <row r="229" spans="1:23" s="19" customFormat="1" ht="15.75" hidden="1" thickBot="1" x14ac:dyDescent="0.3">
      <c r="A229" s="139"/>
      <c r="B229" s="57" t="s">
        <v>982</v>
      </c>
      <c r="C229" s="653" t="s">
        <v>559</v>
      </c>
      <c r="D229" s="654"/>
      <c r="E229" s="654"/>
      <c r="F229" s="189">
        <f>F230+F231+F232+F233</f>
        <v>0</v>
      </c>
      <c r="G229" s="466">
        <f>G230+G231+G232+G233</f>
        <v>0</v>
      </c>
      <c r="H229" s="444">
        <f t="shared" ref="H229:I229" si="153">H230+H231+H232+H233</f>
        <v>0</v>
      </c>
      <c r="I229" s="207">
        <f t="shared" si="153"/>
        <v>0</v>
      </c>
      <c r="J229" s="220">
        <f t="shared" si="133"/>
        <v>0</v>
      </c>
      <c r="K229" s="83">
        <f t="shared" ref="K229:W229" si="154">K230+K231+K232+K233</f>
        <v>0</v>
      </c>
      <c r="L229" s="13">
        <f t="shared" si="154"/>
        <v>0</v>
      </c>
      <c r="M229" s="13">
        <f t="shared" si="154"/>
        <v>0</v>
      </c>
      <c r="N229" s="13">
        <f t="shared" si="154"/>
        <v>0</v>
      </c>
      <c r="O229" s="13">
        <f t="shared" si="154"/>
        <v>0</v>
      </c>
      <c r="P229" s="90">
        <f t="shared" ref="P229" si="155">P230+P231+P232+P233</f>
        <v>0</v>
      </c>
      <c r="Q229" s="13">
        <f t="shared" si="154"/>
        <v>0</v>
      </c>
      <c r="R229" s="44">
        <f t="shared" si="154"/>
        <v>0</v>
      </c>
      <c r="S229" s="13">
        <f t="shared" si="154"/>
        <v>0</v>
      </c>
      <c r="T229" s="365">
        <f t="shared" ref="T229" si="156">T230+T231+T232+T233</f>
        <v>0</v>
      </c>
      <c r="U229" s="90">
        <f t="shared" si="154"/>
        <v>0</v>
      </c>
      <c r="V229" s="47">
        <f t="shared" si="154"/>
        <v>0</v>
      </c>
      <c r="W229" s="380">
        <f t="shared" si="154"/>
        <v>0</v>
      </c>
    </row>
    <row r="230" spans="1:23" ht="15.75" hidden="1" thickBot="1" x14ac:dyDescent="0.3">
      <c r="A230" s="139" t="s">
        <v>560</v>
      </c>
      <c r="B230" s="59" t="s">
        <v>983</v>
      </c>
      <c r="C230" s="2"/>
      <c r="D230" s="686" t="s">
        <v>654</v>
      </c>
      <c r="E230" s="686"/>
      <c r="F230" s="182"/>
      <c r="G230" s="459"/>
      <c r="H230" s="437"/>
      <c r="I230" s="200"/>
      <c r="J230" s="219">
        <f t="shared" si="133"/>
        <v>0</v>
      </c>
      <c r="K230" s="81"/>
      <c r="L230" s="1"/>
      <c r="M230" s="1"/>
      <c r="N230" s="1"/>
      <c r="O230" s="1"/>
      <c r="P230" s="89"/>
      <c r="Q230" s="1"/>
      <c r="R230" s="43"/>
      <c r="S230" s="1"/>
      <c r="T230" s="366"/>
      <c r="U230" s="89"/>
      <c r="V230" s="46"/>
      <c r="W230" s="378"/>
    </row>
    <row r="231" spans="1:23" ht="15.75" hidden="1" thickBot="1" x14ac:dyDescent="0.3">
      <c r="A231" s="139" t="s">
        <v>561</v>
      </c>
      <c r="B231" s="59" t="s">
        <v>984</v>
      </c>
      <c r="C231" s="2"/>
      <c r="D231" s="686" t="s">
        <v>655</v>
      </c>
      <c r="E231" s="686"/>
      <c r="F231" s="182"/>
      <c r="G231" s="459"/>
      <c r="H231" s="437"/>
      <c r="I231" s="200"/>
      <c r="J231" s="219">
        <f t="shared" si="133"/>
        <v>0</v>
      </c>
      <c r="K231" s="81"/>
      <c r="L231" s="1"/>
      <c r="M231" s="1"/>
      <c r="N231" s="1"/>
      <c r="O231" s="1"/>
      <c r="P231" s="89"/>
      <c r="Q231" s="1"/>
      <c r="R231" s="43"/>
      <c r="S231" s="1"/>
      <c r="T231" s="366"/>
      <c r="U231" s="89"/>
      <c r="V231" s="46"/>
      <c r="W231" s="378"/>
    </row>
    <row r="232" spans="1:23" ht="15.75" hidden="1" thickBot="1" x14ac:dyDescent="0.3">
      <c r="A232" s="139" t="s">
        <v>562</v>
      </c>
      <c r="B232" s="59" t="s">
        <v>985</v>
      </c>
      <c r="C232" s="2"/>
      <c r="D232" s="686" t="s">
        <v>563</v>
      </c>
      <c r="E232" s="686"/>
      <c r="F232" s="182"/>
      <c r="G232" s="459"/>
      <c r="H232" s="437"/>
      <c r="I232" s="200"/>
      <c r="J232" s="219">
        <f t="shared" si="133"/>
        <v>0</v>
      </c>
      <c r="K232" s="81"/>
      <c r="L232" s="1"/>
      <c r="M232" s="1"/>
      <c r="N232" s="1"/>
      <c r="O232" s="1"/>
      <c r="P232" s="89"/>
      <c r="Q232" s="1"/>
      <c r="R232" s="43"/>
      <c r="S232" s="1"/>
      <c r="T232" s="366"/>
      <c r="U232" s="89"/>
      <c r="V232" s="46"/>
      <c r="W232" s="378"/>
    </row>
    <row r="233" spans="1:23" ht="15.75" hidden="1" thickBot="1" x14ac:dyDescent="0.3">
      <c r="A233" s="139" t="s">
        <v>564</v>
      </c>
      <c r="B233" s="59" t="s">
        <v>986</v>
      </c>
      <c r="C233" s="2"/>
      <c r="D233" s="686" t="s">
        <v>565</v>
      </c>
      <c r="E233" s="686"/>
      <c r="F233" s="182"/>
      <c r="G233" s="459"/>
      <c r="H233" s="437"/>
      <c r="I233" s="200"/>
      <c r="J233" s="219">
        <f t="shared" si="133"/>
        <v>0</v>
      </c>
      <c r="K233" s="81"/>
      <c r="L233" s="1"/>
      <c r="M233" s="1"/>
      <c r="N233" s="1"/>
      <c r="O233" s="1"/>
      <c r="P233" s="89"/>
      <c r="Q233" s="1"/>
      <c r="R233" s="43"/>
      <c r="S233" s="1"/>
      <c r="T233" s="366"/>
      <c r="U233" s="89"/>
      <c r="V233" s="46"/>
      <c r="W233" s="378"/>
    </row>
    <row r="234" spans="1:23" s="42" customFormat="1" ht="15.75" hidden="1" thickBot="1" x14ac:dyDescent="0.3">
      <c r="A234" s="139" t="s">
        <v>566</v>
      </c>
      <c r="B234" s="57" t="s">
        <v>987</v>
      </c>
      <c r="C234" s="653" t="s">
        <v>567</v>
      </c>
      <c r="D234" s="654"/>
      <c r="E234" s="654"/>
      <c r="F234" s="189"/>
      <c r="G234" s="466"/>
      <c r="H234" s="444"/>
      <c r="I234" s="207"/>
      <c r="J234" s="220">
        <f t="shared" si="133"/>
        <v>0</v>
      </c>
      <c r="K234" s="83"/>
      <c r="L234" s="13"/>
      <c r="M234" s="13"/>
      <c r="N234" s="13"/>
      <c r="O234" s="13"/>
      <c r="P234" s="90"/>
      <c r="Q234" s="13"/>
      <c r="R234" s="44"/>
      <c r="S234" s="13"/>
      <c r="T234" s="365"/>
      <c r="U234" s="90"/>
      <c r="V234" s="47"/>
      <c r="W234" s="380"/>
    </row>
    <row r="235" spans="1:23" s="42" customFormat="1" ht="15.75" hidden="1" thickBot="1" x14ac:dyDescent="0.3">
      <c r="A235" s="139" t="s">
        <v>568</v>
      </c>
      <c r="B235" s="57" t="s">
        <v>988</v>
      </c>
      <c r="C235" s="653" t="s">
        <v>569</v>
      </c>
      <c r="D235" s="654"/>
      <c r="E235" s="654"/>
      <c r="F235" s="189"/>
      <c r="G235" s="466"/>
      <c r="H235" s="444"/>
      <c r="I235" s="207"/>
      <c r="J235" s="220">
        <f t="shared" si="133"/>
        <v>0</v>
      </c>
      <c r="K235" s="83"/>
      <c r="L235" s="13"/>
      <c r="M235" s="13"/>
      <c r="N235" s="13"/>
      <c r="O235" s="13"/>
      <c r="P235" s="90"/>
      <c r="Q235" s="13"/>
      <c r="R235" s="44"/>
      <c r="S235" s="13"/>
      <c r="T235" s="365"/>
      <c r="U235" s="90"/>
      <c r="V235" s="47"/>
      <c r="W235" s="380"/>
    </row>
    <row r="236" spans="1:23" s="42" customFormat="1" ht="15.75" hidden="1" thickBot="1" x14ac:dyDescent="0.3">
      <c r="A236" s="139" t="s">
        <v>570</v>
      </c>
      <c r="B236" s="57" t="s">
        <v>989</v>
      </c>
      <c r="C236" s="653" t="s">
        <v>571</v>
      </c>
      <c r="D236" s="654"/>
      <c r="E236" s="654"/>
      <c r="F236" s="189"/>
      <c r="G236" s="466"/>
      <c r="H236" s="444"/>
      <c r="I236" s="207"/>
      <c r="J236" s="220">
        <f t="shared" si="133"/>
        <v>0</v>
      </c>
      <c r="K236" s="83"/>
      <c r="L236" s="13"/>
      <c r="M236" s="13"/>
      <c r="N236" s="13"/>
      <c r="O236" s="13"/>
      <c r="P236" s="90"/>
      <c r="Q236" s="13"/>
      <c r="R236" s="44"/>
      <c r="S236" s="13"/>
      <c r="T236" s="365"/>
      <c r="U236" s="90"/>
      <c r="V236" s="47"/>
      <c r="W236" s="380"/>
    </row>
    <row r="237" spans="1:23" s="42" customFormat="1" ht="15.75" hidden="1" thickBot="1" x14ac:dyDescent="0.3">
      <c r="A237" s="139" t="s">
        <v>572</v>
      </c>
      <c r="B237" s="57" t="s">
        <v>990</v>
      </c>
      <c r="C237" s="653" t="s">
        <v>573</v>
      </c>
      <c r="D237" s="654"/>
      <c r="E237" s="654"/>
      <c r="F237" s="189"/>
      <c r="G237" s="466"/>
      <c r="H237" s="444"/>
      <c r="I237" s="207"/>
      <c r="J237" s="220">
        <f t="shared" si="133"/>
        <v>0</v>
      </c>
      <c r="K237" s="83"/>
      <c r="L237" s="13"/>
      <c r="M237" s="13"/>
      <c r="N237" s="13"/>
      <c r="O237" s="13"/>
      <c r="P237" s="90"/>
      <c r="Q237" s="13"/>
      <c r="R237" s="44"/>
      <c r="S237" s="13"/>
      <c r="T237" s="365"/>
      <c r="U237" s="90"/>
      <c r="V237" s="47"/>
      <c r="W237" s="380"/>
    </row>
    <row r="238" spans="1:23" ht="15.75" hidden="1" thickBot="1" x14ac:dyDescent="0.3">
      <c r="B238" s="100" t="s">
        <v>994</v>
      </c>
      <c r="C238" s="694" t="s">
        <v>574</v>
      </c>
      <c r="D238" s="695"/>
      <c r="E238" s="695"/>
      <c r="F238" s="183">
        <f>F239+F240+F241+F242+F243</f>
        <v>0</v>
      </c>
      <c r="G238" s="460">
        <f>G239+G240+G241+G242+G243</f>
        <v>0</v>
      </c>
      <c r="H238" s="438">
        <f t="shared" ref="H238:I238" si="157">H239+H240+H241+H242+H243</f>
        <v>0</v>
      </c>
      <c r="I238" s="201">
        <f t="shared" si="157"/>
        <v>0</v>
      </c>
      <c r="J238" s="218">
        <f t="shared" si="133"/>
        <v>0</v>
      </c>
      <c r="K238" s="103">
        <f t="shared" ref="K238:W238" si="158">K239+K240+K241+K242+K243</f>
        <v>0</v>
      </c>
      <c r="L238" s="104">
        <f t="shared" si="158"/>
        <v>0</v>
      </c>
      <c r="M238" s="104">
        <f t="shared" si="158"/>
        <v>0</v>
      </c>
      <c r="N238" s="104">
        <f t="shared" si="158"/>
        <v>0</v>
      </c>
      <c r="O238" s="104">
        <f t="shared" si="158"/>
        <v>0</v>
      </c>
      <c r="P238" s="107">
        <f t="shared" ref="P238" si="159">P239+P240+P241+P242+P243</f>
        <v>0</v>
      </c>
      <c r="Q238" s="104">
        <f t="shared" si="158"/>
        <v>0</v>
      </c>
      <c r="R238" s="106">
        <f t="shared" si="158"/>
        <v>0</v>
      </c>
      <c r="S238" s="104">
        <f t="shared" si="158"/>
        <v>0</v>
      </c>
      <c r="T238" s="367">
        <f t="shared" ref="T238" si="160">T239+T240+T241+T242+T243</f>
        <v>0</v>
      </c>
      <c r="U238" s="107">
        <f t="shared" si="158"/>
        <v>0</v>
      </c>
      <c r="V238" s="108">
        <f t="shared" si="158"/>
        <v>0</v>
      </c>
      <c r="W238" s="379">
        <f t="shared" si="158"/>
        <v>0</v>
      </c>
    </row>
    <row r="239" spans="1:23" ht="15.75" hidden="1" thickBot="1" x14ac:dyDescent="0.3">
      <c r="A239" s="139" t="s">
        <v>575</v>
      </c>
      <c r="B239" s="61" t="s">
        <v>995</v>
      </c>
      <c r="C239" s="722" t="s">
        <v>656</v>
      </c>
      <c r="D239" s="700"/>
      <c r="E239" s="700"/>
      <c r="F239" s="184"/>
      <c r="G239" s="461"/>
      <c r="H239" s="439"/>
      <c r="I239" s="202"/>
      <c r="J239" s="223">
        <f t="shared" si="133"/>
        <v>0</v>
      </c>
      <c r="K239" s="225"/>
      <c r="L239" s="15"/>
      <c r="M239" s="15"/>
      <c r="N239" s="15"/>
      <c r="O239" s="15"/>
      <c r="P239" s="374"/>
      <c r="Q239" s="15"/>
      <c r="R239" s="45"/>
      <c r="S239" s="15"/>
      <c r="T239" s="388"/>
      <c r="U239" s="374"/>
      <c r="V239" s="48"/>
      <c r="W239" s="384"/>
    </row>
    <row r="240" spans="1:23" ht="15.75" hidden="1" thickBot="1" x14ac:dyDescent="0.3">
      <c r="A240" s="139" t="s">
        <v>576</v>
      </c>
      <c r="B240" s="61" t="s">
        <v>996</v>
      </c>
      <c r="C240" s="722" t="s">
        <v>657</v>
      </c>
      <c r="D240" s="700"/>
      <c r="E240" s="700"/>
      <c r="F240" s="184"/>
      <c r="G240" s="461"/>
      <c r="H240" s="439"/>
      <c r="I240" s="202"/>
      <c r="J240" s="223">
        <f t="shared" si="133"/>
        <v>0</v>
      </c>
      <c r="K240" s="225"/>
      <c r="L240" s="15"/>
      <c r="M240" s="15"/>
      <c r="N240" s="15"/>
      <c r="O240" s="15"/>
      <c r="P240" s="374"/>
      <c r="Q240" s="15"/>
      <c r="R240" s="45"/>
      <c r="S240" s="15"/>
      <c r="T240" s="388"/>
      <c r="U240" s="374"/>
      <c r="V240" s="48"/>
      <c r="W240" s="384"/>
    </row>
    <row r="241" spans="1:23" ht="15.75" hidden="1" thickBot="1" x14ac:dyDescent="0.3">
      <c r="A241" s="139" t="s">
        <v>577</v>
      </c>
      <c r="B241" s="61" t="s">
        <v>997</v>
      </c>
      <c r="C241" s="722" t="s">
        <v>578</v>
      </c>
      <c r="D241" s="700"/>
      <c r="E241" s="700"/>
      <c r="F241" s="184"/>
      <c r="G241" s="461"/>
      <c r="H241" s="439"/>
      <c r="I241" s="202"/>
      <c r="J241" s="223">
        <f t="shared" si="133"/>
        <v>0</v>
      </c>
      <c r="K241" s="225"/>
      <c r="L241" s="15"/>
      <c r="M241" s="15"/>
      <c r="N241" s="15"/>
      <c r="O241" s="15"/>
      <c r="P241" s="374"/>
      <c r="Q241" s="15"/>
      <c r="R241" s="45"/>
      <c r="S241" s="15"/>
      <c r="T241" s="388"/>
      <c r="U241" s="374"/>
      <c r="V241" s="48"/>
      <c r="W241" s="384"/>
    </row>
    <row r="242" spans="1:23" ht="15.75" hidden="1" thickBot="1" x14ac:dyDescent="0.3">
      <c r="A242" s="139" t="s">
        <v>579</v>
      </c>
      <c r="B242" s="61" t="s">
        <v>998</v>
      </c>
      <c r="C242" s="722" t="s">
        <v>580</v>
      </c>
      <c r="D242" s="700"/>
      <c r="E242" s="700"/>
      <c r="F242" s="184"/>
      <c r="G242" s="461"/>
      <c r="H242" s="439"/>
      <c r="I242" s="202"/>
      <c r="J242" s="223">
        <f t="shared" si="133"/>
        <v>0</v>
      </c>
      <c r="K242" s="225"/>
      <c r="L242" s="15"/>
      <c r="M242" s="15"/>
      <c r="N242" s="15"/>
      <c r="O242" s="15"/>
      <c r="P242" s="374"/>
      <c r="Q242" s="15"/>
      <c r="R242" s="45"/>
      <c r="S242" s="15"/>
      <c r="T242" s="388"/>
      <c r="U242" s="374"/>
      <c r="V242" s="48"/>
      <c r="W242" s="384"/>
    </row>
    <row r="243" spans="1:23" ht="15.75" hidden="1" thickBot="1" x14ac:dyDescent="0.3">
      <c r="A243" s="139" t="s">
        <v>581</v>
      </c>
      <c r="B243" s="61" t="s">
        <v>999</v>
      </c>
      <c r="C243" s="722" t="s">
        <v>658</v>
      </c>
      <c r="D243" s="700"/>
      <c r="E243" s="700"/>
      <c r="F243" s="184"/>
      <c r="G243" s="461"/>
      <c r="H243" s="439"/>
      <c r="I243" s="202"/>
      <c r="J243" s="223">
        <f t="shared" si="133"/>
        <v>0</v>
      </c>
      <c r="K243" s="225"/>
      <c r="L243" s="15"/>
      <c r="M243" s="15"/>
      <c r="N243" s="15"/>
      <c r="O243" s="15"/>
      <c r="P243" s="374"/>
      <c r="Q243" s="15"/>
      <c r="R243" s="45"/>
      <c r="S243" s="15"/>
      <c r="T243" s="388"/>
      <c r="U243" s="374"/>
      <c r="V243" s="48"/>
      <c r="W243" s="384"/>
    </row>
    <row r="244" spans="1:23" ht="15.75" hidden="1" thickBot="1" x14ac:dyDescent="0.3">
      <c r="B244" s="100" t="s">
        <v>1000</v>
      </c>
      <c r="C244" s="694" t="s">
        <v>582</v>
      </c>
      <c r="D244" s="695"/>
      <c r="E244" s="695"/>
      <c r="F244" s="183">
        <f>F245</f>
        <v>0</v>
      </c>
      <c r="G244" s="460">
        <f>G245</f>
        <v>0</v>
      </c>
      <c r="H244" s="438">
        <f t="shared" ref="H244:I244" si="161">H245</f>
        <v>0</v>
      </c>
      <c r="I244" s="201">
        <f t="shared" si="161"/>
        <v>0</v>
      </c>
      <c r="J244" s="218">
        <f t="shared" si="133"/>
        <v>0</v>
      </c>
      <c r="K244" s="103">
        <f t="shared" ref="K244:W244" si="162">K245</f>
        <v>0</v>
      </c>
      <c r="L244" s="104">
        <f t="shared" si="162"/>
        <v>0</v>
      </c>
      <c r="M244" s="104">
        <f t="shared" si="162"/>
        <v>0</v>
      </c>
      <c r="N244" s="104">
        <f t="shared" si="162"/>
        <v>0</v>
      </c>
      <c r="O244" s="104">
        <f t="shared" si="162"/>
        <v>0</v>
      </c>
      <c r="P244" s="107">
        <f t="shared" si="162"/>
        <v>0</v>
      </c>
      <c r="Q244" s="104">
        <f t="shared" si="162"/>
        <v>0</v>
      </c>
      <c r="R244" s="106">
        <f t="shared" si="162"/>
        <v>0</v>
      </c>
      <c r="S244" s="104">
        <f t="shared" si="162"/>
        <v>0</v>
      </c>
      <c r="T244" s="367">
        <f t="shared" si="162"/>
        <v>0</v>
      </c>
      <c r="U244" s="107">
        <f t="shared" si="162"/>
        <v>0</v>
      </c>
      <c r="V244" s="108">
        <f t="shared" si="162"/>
        <v>0</v>
      </c>
      <c r="W244" s="379">
        <f t="shared" si="162"/>
        <v>0</v>
      </c>
    </row>
    <row r="245" spans="1:23" ht="15.75" hidden="1" thickBot="1" x14ac:dyDescent="0.3">
      <c r="A245" s="139" t="s">
        <v>583</v>
      </c>
      <c r="B245" s="61"/>
      <c r="C245" s="722" t="s">
        <v>584</v>
      </c>
      <c r="D245" s="700"/>
      <c r="E245" s="700"/>
      <c r="F245" s="184"/>
      <c r="G245" s="461"/>
      <c r="H245" s="439"/>
      <c r="I245" s="202"/>
      <c r="J245" s="223">
        <f t="shared" si="133"/>
        <v>0</v>
      </c>
      <c r="K245" s="225"/>
      <c r="L245" s="15"/>
      <c r="M245" s="15"/>
      <c r="N245" s="15"/>
      <c r="O245" s="15"/>
      <c r="P245" s="374"/>
      <c r="Q245" s="15"/>
      <c r="R245" s="45"/>
      <c r="S245" s="15"/>
      <c r="T245" s="388"/>
      <c r="U245" s="374"/>
      <c r="V245" s="48"/>
      <c r="W245" s="384"/>
    </row>
    <row r="246" spans="1:23" ht="15.75" thickBot="1" x14ac:dyDescent="0.3">
      <c r="B246" s="723" t="s">
        <v>585</v>
      </c>
      <c r="C246" s="724"/>
      <c r="D246" s="724"/>
      <c r="E246" s="724"/>
      <c r="F246" s="180">
        <f t="shared" ref="F246" si="163">F5+F24+F32+F59+F74+F145+F155+F160+F223</f>
        <v>1126000</v>
      </c>
      <c r="G246" s="457">
        <f t="shared" ref="G246:W246" si="164">G5+G24+G32+G59+G74+G145+G155+G160+G223</f>
        <v>1131600</v>
      </c>
      <c r="H246" s="435">
        <f t="shared" si="164"/>
        <v>4281843</v>
      </c>
      <c r="I246" s="198">
        <f t="shared" si="164"/>
        <v>0</v>
      </c>
      <c r="J246" s="216">
        <f t="shared" si="133"/>
        <v>4281843</v>
      </c>
      <c r="K246" s="94">
        <f t="shared" si="164"/>
        <v>126055</v>
      </c>
      <c r="L246" s="95">
        <f t="shared" si="164"/>
        <v>519288</v>
      </c>
      <c r="M246" s="95">
        <f t="shared" si="164"/>
        <v>0</v>
      </c>
      <c r="N246" s="95">
        <f t="shared" si="164"/>
        <v>74950</v>
      </c>
      <c r="O246" s="95">
        <f t="shared" si="164"/>
        <v>0</v>
      </c>
      <c r="P246" s="98">
        <f t="shared" ref="P246" si="165">P5+P24+P32+P59+P74+P145+P155+P160+P223</f>
        <v>56350</v>
      </c>
      <c r="Q246" s="95">
        <f t="shared" si="164"/>
        <v>0</v>
      </c>
      <c r="R246" s="97">
        <f t="shared" si="164"/>
        <v>0</v>
      </c>
      <c r="S246" s="95">
        <f t="shared" si="164"/>
        <v>0</v>
      </c>
      <c r="T246" s="363">
        <f t="shared" ref="T246" si="166">T5+T24+T32+T59+T74+T145+T155+T160+T223</f>
        <v>776643</v>
      </c>
      <c r="U246" s="98">
        <f t="shared" si="164"/>
        <v>0</v>
      </c>
      <c r="V246" s="99">
        <f t="shared" si="164"/>
        <v>3505200</v>
      </c>
      <c r="W246" s="376">
        <f t="shared" si="164"/>
        <v>0</v>
      </c>
    </row>
    <row r="247" spans="1:23" x14ac:dyDescent="0.25">
      <c r="B247" s="23"/>
      <c r="C247" s="24"/>
      <c r="D247" s="24"/>
      <c r="E247" s="25"/>
      <c r="F247" s="25"/>
      <c r="G247" s="25"/>
      <c r="H247" s="25"/>
      <c r="I247" s="25"/>
      <c r="J247" s="6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</row>
    <row r="248" spans="1:23" x14ac:dyDescent="0.25">
      <c r="B248" s="26"/>
      <c r="C248" s="27"/>
      <c r="D248" s="27"/>
      <c r="E248" s="25"/>
      <c r="F248" s="25"/>
      <c r="G248" s="25"/>
      <c r="H248" s="25"/>
      <c r="I248" s="25"/>
      <c r="J248" s="6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</row>
    <row r="249" spans="1:23" x14ac:dyDescent="0.25">
      <c r="B249" s="28"/>
      <c r="C249" s="25"/>
      <c r="D249" s="25"/>
      <c r="E249" s="29"/>
      <c r="F249" s="29"/>
      <c r="G249" s="29"/>
      <c r="H249" s="29"/>
      <c r="I249" s="29"/>
      <c r="J249" s="6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</row>
    <row r="250" spans="1:23" x14ac:dyDescent="0.25">
      <c r="B250" s="28"/>
      <c r="C250" s="25"/>
      <c r="D250" s="25"/>
      <c r="E250" s="29"/>
      <c r="F250" s="29"/>
      <c r="G250" s="29"/>
      <c r="H250" s="29"/>
      <c r="I250" s="29"/>
      <c r="J250" s="6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</row>
    <row r="251" spans="1:23" x14ac:dyDescent="0.25">
      <c r="B251" s="28"/>
      <c r="C251" s="25"/>
      <c r="D251" s="25"/>
      <c r="E251" s="29"/>
      <c r="F251" s="29"/>
      <c r="G251" s="29"/>
      <c r="H251" s="29"/>
      <c r="I251" s="29"/>
      <c r="J251" s="6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</row>
    <row r="252" spans="1:23" x14ac:dyDescent="0.25">
      <c r="B252" s="28"/>
      <c r="C252" s="25"/>
      <c r="D252" s="25"/>
      <c r="E252" s="29"/>
      <c r="F252" s="29"/>
      <c r="G252" s="29"/>
      <c r="H252" s="29"/>
      <c r="I252" s="29"/>
      <c r="J252" s="6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</row>
    <row r="253" spans="1:23" x14ac:dyDescent="0.25">
      <c r="B253" s="28"/>
      <c r="C253" s="25"/>
      <c r="D253" s="25"/>
      <c r="E253" s="29"/>
      <c r="F253" s="29"/>
      <c r="G253" s="29"/>
      <c r="H253" s="29"/>
      <c r="I253" s="29"/>
      <c r="J253" s="6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</row>
    <row r="254" spans="1:23" x14ac:dyDescent="0.25">
      <c r="B254" s="28"/>
      <c r="C254" s="25"/>
      <c r="D254" s="25"/>
      <c r="E254" s="29"/>
      <c r="F254" s="29"/>
      <c r="G254" s="29"/>
      <c r="H254" s="29"/>
      <c r="I254" s="29"/>
      <c r="J254" s="6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</row>
    <row r="255" spans="1:23" x14ac:dyDescent="0.25">
      <c r="B255" s="28"/>
      <c r="C255" s="29"/>
      <c r="D255" s="29"/>
      <c r="E255" s="25"/>
      <c r="F255" s="25"/>
      <c r="G255" s="25"/>
      <c r="H255" s="25"/>
      <c r="I255" s="25"/>
      <c r="J255" s="6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</row>
    <row r="256" spans="1:23" x14ac:dyDescent="0.25">
      <c r="B256" s="28"/>
      <c r="C256" s="29"/>
      <c r="D256" s="29"/>
      <c r="E256" s="25"/>
      <c r="F256" s="25"/>
      <c r="G256" s="25"/>
      <c r="H256" s="25"/>
      <c r="I256" s="25"/>
      <c r="J256" s="6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x14ac:dyDescent="0.25">
      <c r="B257" s="28"/>
      <c r="C257" s="29"/>
      <c r="D257" s="29"/>
      <c r="E257" s="25"/>
      <c r="F257" s="25"/>
      <c r="G257" s="25"/>
      <c r="H257" s="25"/>
      <c r="I257" s="25"/>
      <c r="J257" s="6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x14ac:dyDescent="0.25">
      <c r="B258" s="28"/>
      <c r="C258" s="25"/>
      <c r="D258" s="25"/>
      <c r="E258" s="29"/>
      <c r="F258" s="29"/>
      <c r="G258" s="29"/>
      <c r="H258" s="29"/>
      <c r="I258" s="29"/>
      <c r="J258" s="6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x14ac:dyDescent="0.25">
      <c r="B259" s="28"/>
      <c r="C259" s="25"/>
      <c r="D259" s="25"/>
      <c r="E259" s="29"/>
      <c r="F259" s="29"/>
      <c r="G259" s="29"/>
      <c r="H259" s="29"/>
      <c r="I259" s="29"/>
      <c r="J259" s="6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8"/>
      <c r="C260" s="25"/>
      <c r="D260" s="25"/>
      <c r="E260" s="29"/>
      <c r="F260" s="29"/>
      <c r="G260" s="29"/>
      <c r="H260" s="29"/>
      <c r="I260" s="29"/>
      <c r="J260" s="6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A261" s="141"/>
      <c r="B261" s="28"/>
      <c r="C261" s="25"/>
      <c r="D261" s="25"/>
      <c r="E261" s="29"/>
      <c r="F261" s="29"/>
      <c r="G261" s="29"/>
      <c r="H261" s="29"/>
      <c r="I261" s="29"/>
      <c r="J261" s="6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A262" s="141"/>
      <c r="B262" s="28"/>
      <c r="C262" s="25"/>
      <c r="D262" s="25"/>
      <c r="E262" s="29"/>
      <c r="F262" s="29"/>
      <c r="G262" s="29"/>
      <c r="H262" s="29"/>
      <c r="I262" s="29"/>
      <c r="J262" s="6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A263" s="141"/>
      <c r="B263" s="28"/>
      <c r="C263" s="25"/>
      <c r="D263" s="25"/>
      <c r="E263" s="29"/>
      <c r="F263" s="29"/>
      <c r="G263" s="29"/>
      <c r="H263" s="29"/>
      <c r="I263" s="29"/>
      <c r="J263" s="6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A264" s="141"/>
      <c r="B264" s="28"/>
      <c r="C264" s="25"/>
      <c r="D264" s="25"/>
      <c r="E264" s="29"/>
      <c r="F264" s="29"/>
      <c r="G264" s="29"/>
      <c r="H264" s="29"/>
      <c r="I264" s="29"/>
      <c r="J264" s="6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A265" s="141"/>
      <c r="B265" s="28"/>
      <c r="C265" s="25"/>
      <c r="D265" s="25"/>
      <c r="E265" s="29"/>
      <c r="F265" s="29"/>
      <c r="G265" s="29"/>
      <c r="H265" s="29"/>
      <c r="I265" s="29"/>
      <c r="J265" s="6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A266" s="141"/>
      <c r="B266" s="28"/>
      <c r="C266" s="25"/>
      <c r="D266" s="25"/>
      <c r="E266" s="29"/>
      <c r="F266" s="29"/>
      <c r="G266" s="29"/>
      <c r="H266" s="29"/>
      <c r="I266" s="29"/>
      <c r="J266" s="6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A267" s="141"/>
      <c r="B267" s="28"/>
      <c r="C267" s="25"/>
      <c r="D267" s="25"/>
      <c r="E267" s="29"/>
      <c r="F267" s="29"/>
      <c r="G267" s="29"/>
      <c r="H267" s="29"/>
      <c r="I267" s="29"/>
      <c r="J267" s="6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A268" s="141"/>
      <c r="B268" s="28"/>
      <c r="C268" s="29"/>
      <c r="D268" s="29"/>
      <c r="E268" s="25"/>
      <c r="F268" s="25"/>
      <c r="G268" s="25"/>
      <c r="H268" s="25"/>
      <c r="I268" s="25"/>
      <c r="J268" s="6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A269" s="141"/>
      <c r="B269" s="28"/>
      <c r="C269" s="25"/>
      <c r="D269" s="25"/>
      <c r="E269" s="29"/>
      <c r="F269" s="29"/>
      <c r="G269" s="29"/>
      <c r="H269" s="29"/>
      <c r="I269" s="29"/>
      <c r="J269" s="6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A270" s="141"/>
      <c r="B270" s="28"/>
      <c r="C270" s="25"/>
      <c r="D270" s="25"/>
      <c r="E270" s="29"/>
      <c r="F270" s="29"/>
      <c r="G270" s="29"/>
      <c r="H270" s="29"/>
      <c r="I270" s="29"/>
      <c r="J270" s="6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A271" s="141"/>
      <c r="B271" s="28"/>
      <c r="C271" s="25"/>
      <c r="D271" s="25"/>
      <c r="E271" s="29"/>
      <c r="F271" s="29"/>
      <c r="G271" s="29"/>
      <c r="H271" s="29"/>
      <c r="I271" s="29"/>
      <c r="J271" s="6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A272" s="141"/>
      <c r="B272" s="28"/>
      <c r="C272" s="25"/>
      <c r="D272" s="25"/>
      <c r="E272" s="29"/>
      <c r="F272" s="29"/>
      <c r="G272" s="29"/>
      <c r="H272" s="29"/>
      <c r="I272" s="29"/>
      <c r="J272" s="6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41"/>
      <c r="B273" s="28"/>
      <c r="C273" s="25"/>
      <c r="D273" s="25"/>
      <c r="E273" s="29"/>
      <c r="F273" s="29"/>
      <c r="G273" s="29"/>
      <c r="H273" s="29"/>
      <c r="I273" s="29"/>
      <c r="J273" s="6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41"/>
      <c r="B274" s="28"/>
      <c r="C274" s="25"/>
      <c r="D274" s="25"/>
      <c r="E274" s="29"/>
      <c r="F274" s="29"/>
      <c r="G274" s="29"/>
      <c r="H274" s="29"/>
      <c r="I274" s="29"/>
      <c r="J274" s="6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41"/>
      <c r="B275" s="28"/>
      <c r="C275" s="25"/>
      <c r="D275" s="25"/>
      <c r="E275" s="29"/>
      <c r="F275" s="29"/>
      <c r="G275" s="29"/>
      <c r="H275" s="29"/>
      <c r="I275" s="29"/>
      <c r="J275" s="6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41"/>
      <c r="B276" s="28"/>
      <c r="C276" s="25"/>
      <c r="D276" s="25"/>
      <c r="E276" s="29"/>
      <c r="F276" s="29"/>
      <c r="G276" s="29"/>
      <c r="H276" s="29"/>
      <c r="I276" s="29"/>
      <c r="J276" s="6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41"/>
      <c r="B277" s="28"/>
      <c r="C277" s="25"/>
      <c r="D277" s="25"/>
      <c r="E277" s="29"/>
      <c r="F277" s="29"/>
      <c r="G277" s="29"/>
      <c r="H277" s="29"/>
      <c r="I277" s="29"/>
      <c r="J277" s="6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41"/>
      <c r="B278" s="28"/>
      <c r="C278" s="25"/>
      <c r="D278" s="25"/>
      <c r="E278" s="29"/>
      <c r="F278" s="29"/>
      <c r="G278" s="29"/>
      <c r="H278" s="29"/>
      <c r="I278" s="29"/>
      <c r="J278" s="6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41"/>
      <c r="B279" s="28"/>
      <c r="C279" s="29"/>
      <c r="D279" s="29"/>
      <c r="E279" s="25"/>
      <c r="F279" s="25"/>
      <c r="G279" s="25"/>
      <c r="H279" s="25"/>
      <c r="I279" s="25"/>
      <c r="J279" s="6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41"/>
      <c r="B280" s="28"/>
      <c r="C280" s="25"/>
      <c r="D280" s="25"/>
      <c r="E280" s="29"/>
      <c r="F280" s="29"/>
      <c r="G280" s="29"/>
      <c r="H280" s="29"/>
      <c r="I280" s="29"/>
      <c r="J280" s="6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41"/>
      <c r="B281" s="28"/>
      <c r="C281" s="25"/>
      <c r="D281" s="25"/>
      <c r="E281" s="29"/>
      <c r="F281" s="29"/>
      <c r="G281" s="29"/>
      <c r="H281" s="29"/>
      <c r="I281" s="29"/>
      <c r="J281" s="6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41"/>
      <c r="B282" s="28"/>
      <c r="C282" s="25"/>
      <c r="D282" s="25"/>
      <c r="E282" s="29"/>
      <c r="F282" s="29"/>
      <c r="G282" s="29"/>
      <c r="H282" s="29"/>
      <c r="I282" s="29"/>
      <c r="J282" s="6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41"/>
      <c r="B283" s="28"/>
      <c r="C283" s="25"/>
      <c r="D283" s="25"/>
      <c r="E283" s="29"/>
      <c r="F283" s="29"/>
      <c r="G283" s="29"/>
      <c r="H283" s="29"/>
      <c r="I283" s="29"/>
      <c r="J283" s="6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41"/>
      <c r="B284" s="28"/>
      <c r="C284" s="25"/>
      <c r="D284" s="25"/>
      <c r="E284" s="29"/>
      <c r="F284" s="29"/>
      <c r="G284" s="29"/>
      <c r="H284" s="29"/>
      <c r="I284" s="29"/>
      <c r="J284" s="6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41"/>
      <c r="B285" s="28"/>
      <c r="C285" s="25"/>
      <c r="D285" s="25"/>
      <c r="E285" s="29"/>
      <c r="F285" s="29"/>
      <c r="G285" s="29"/>
      <c r="H285" s="29"/>
      <c r="I285" s="29"/>
      <c r="J285" s="6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41"/>
      <c r="B286" s="28"/>
      <c r="C286" s="25"/>
      <c r="D286" s="25"/>
      <c r="E286" s="29"/>
      <c r="F286" s="29"/>
      <c r="G286" s="29"/>
      <c r="H286" s="29"/>
      <c r="I286" s="29"/>
      <c r="J286" s="6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41"/>
      <c r="B287" s="28"/>
      <c r="C287" s="25"/>
      <c r="D287" s="25"/>
      <c r="E287" s="29"/>
      <c r="F287" s="29"/>
      <c r="G287" s="29"/>
      <c r="H287" s="29"/>
      <c r="I287" s="29"/>
      <c r="J287" s="6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41"/>
      <c r="B288" s="28"/>
      <c r="C288" s="25"/>
      <c r="D288" s="25"/>
      <c r="E288" s="29"/>
      <c r="F288" s="29"/>
      <c r="G288" s="29"/>
      <c r="H288" s="29"/>
      <c r="I288" s="29"/>
      <c r="J288" s="6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41"/>
      <c r="B289" s="28"/>
      <c r="C289" s="25"/>
      <c r="D289" s="25"/>
      <c r="E289" s="29"/>
      <c r="F289" s="29"/>
      <c r="G289" s="29"/>
      <c r="H289" s="29"/>
      <c r="I289" s="29"/>
      <c r="J289" s="6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41"/>
      <c r="B290" s="30"/>
      <c r="C290" s="24"/>
      <c r="D290" s="24"/>
      <c r="E290" s="25"/>
      <c r="F290" s="25"/>
      <c r="G290" s="25"/>
      <c r="H290" s="25"/>
      <c r="I290" s="25"/>
      <c r="J290" s="6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41"/>
      <c r="B291" s="28"/>
      <c r="C291" s="29"/>
      <c r="D291" s="29"/>
      <c r="E291" s="25"/>
      <c r="F291" s="25"/>
      <c r="G291" s="25"/>
      <c r="H291" s="25"/>
      <c r="I291" s="25"/>
      <c r="J291" s="6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41"/>
      <c r="B292" s="28"/>
      <c r="C292" s="29"/>
      <c r="D292" s="29"/>
      <c r="E292" s="25"/>
      <c r="F292" s="25"/>
      <c r="G292" s="25"/>
      <c r="H292" s="25"/>
      <c r="I292" s="25"/>
      <c r="J292" s="6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41"/>
      <c r="B293" s="28"/>
      <c r="C293" s="29"/>
      <c r="D293" s="29"/>
      <c r="E293" s="25"/>
      <c r="F293" s="25"/>
      <c r="G293" s="25"/>
      <c r="H293" s="25"/>
      <c r="I293" s="25"/>
      <c r="J293" s="6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41"/>
      <c r="B294" s="28"/>
      <c r="C294" s="25"/>
      <c r="D294" s="25"/>
      <c r="E294" s="29"/>
      <c r="F294" s="29"/>
      <c r="G294" s="29"/>
      <c r="H294" s="29"/>
      <c r="I294" s="29"/>
      <c r="J294" s="6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41"/>
      <c r="B295" s="28"/>
      <c r="C295" s="25"/>
      <c r="D295" s="25"/>
      <c r="E295" s="29"/>
      <c r="F295" s="29"/>
      <c r="G295" s="29"/>
      <c r="H295" s="29"/>
      <c r="I295" s="29"/>
      <c r="J295" s="6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41"/>
      <c r="B296" s="28"/>
      <c r="C296" s="25"/>
      <c r="D296" s="25"/>
      <c r="E296" s="29"/>
      <c r="F296" s="29"/>
      <c r="G296" s="29"/>
      <c r="H296" s="29"/>
      <c r="I296" s="29"/>
      <c r="J296" s="6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41"/>
      <c r="B297" s="28"/>
      <c r="C297" s="25"/>
      <c r="D297" s="25"/>
      <c r="E297" s="29"/>
      <c r="F297" s="29"/>
      <c r="G297" s="29"/>
      <c r="H297" s="29"/>
      <c r="I297" s="29"/>
      <c r="J297" s="6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41"/>
      <c r="B298" s="28"/>
      <c r="C298" s="25"/>
      <c r="D298" s="25"/>
      <c r="E298" s="29"/>
      <c r="F298" s="29"/>
      <c r="G298" s="29"/>
      <c r="H298" s="29"/>
      <c r="I298" s="29"/>
      <c r="J298" s="6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41"/>
      <c r="B299" s="28"/>
      <c r="C299" s="25"/>
      <c r="D299" s="25"/>
      <c r="E299" s="29"/>
      <c r="F299" s="29"/>
      <c r="G299" s="29"/>
      <c r="H299" s="29"/>
      <c r="I299" s="29"/>
      <c r="J299" s="6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41"/>
      <c r="B300" s="28"/>
      <c r="C300" s="25"/>
      <c r="D300" s="25"/>
      <c r="E300" s="29"/>
      <c r="F300" s="29"/>
      <c r="G300" s="29"/>
      <c r="H300" s="29"/>
      <c r="I300" s="29"/>
      <c r="J300" s="6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41"/>
      <c r="B301" s="28"/>
      <c r="C301" s="25"/>
      <c r="D301" s="25"/>
      <c r="E301" s="29"/>
      <c r="F301" s="29"/>
      <c r="G301" s="29"/>
      <c r="H301" s="29"/>
      <c r="I301" s="29"/>
      <c r="J301" s="6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41"/>
      <c r="B302" s="28"/>
      <c r="C302" s="25"/>
      <c r="D302" s="25"/>
      <c r="E302" s="29"/>
      <c r="F302" s="29"/>
      <c r="G302" s="29"/>
      <c r="H302" s="29"/>
      <c r="I302" s="29"/>
      <c r="J302" s="6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41"/>
      <c r="B303" s="28"/>
      <c r="C303" s="25"/>
      <c r="D303" s="25"/>
      <c r="E303" s="29"/>
      <c r="F303" s="29"/>
      <c r="G303" s="29"/>
      <c r="H303" s="29"/>
      <c r="I303" s="29"/>
      <c r="J303" s="6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41"/>
      <c r="B304" s="28"/>
      <c r="C304" s="29"/>
      <c r="D304" s="29"/>
      <c r="E304" s="25"/>
      <c r="F304" s="25"/>
      <c r="G304" s="25"/>
      <c r="H304" s="25"/>
      <c r="I304" s="25"/>
      <c r="J304" s="6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41"/>
      <c r="B305" s="28"/>
      <c r="C305" s="25"/>
      <c r="D305" s="25"/>
      <c r="E305" s="29"/>
      <c r="F305" s="29"/>
      <c r="G305" s="29"/>
      <c r="H305" s="29"/>
      <c r="I305" s="29"/>
      <c r="J305" s="6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41"/>
      <c r="B306" s="28"/>
      <c r="C306" s="25"/>
      <c r="D306" s="25"/>
      <c r="E306" s="29"/>
      <c r="F306" s="29"/>
      <c r="G306" s="29"/>
      <c r="H306" s="29"/>
      <c r="I306" s="29"/>
      <c r="J306" s="6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41"/>
      <c r="B307" s="28"/>
      <c r="C307" s="25"/>
      <c r="D307" s="25"/>
      <c r="E307" s="29"/>
      <c r="F307" s="29"/>
      <c r="G307" s="29"/>
      <c r="H307" s="29"/>
      <c r="I307" s="29"/>
      <c r="J307" s="6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41"/>
      <c r="B308" s="28"/>
      <c r="C308" s="25"/>
      <c r="D308" s="25"/>
      <c r="E308" s="29"/>
      <c r="F308" s="29"/>
      <c r="G308" s="29"/>
      <c r="H308" s="29"/>
      <c r="I308" s="29"/>
    </row>
    <row r="309" spans="1:23" x14ac:dyDescent="0.25">
      <c r="B309" s="28"/>
      <c r="C309" s="25"/>
      <c r="D309" s="25"/>
      <c r="E309" s="29"/>
      <c r="F309" s="29"/>
      <c r="G309" s="29"/>
      <c r="H309" s="29"/>
      <c r="I309" s="29"/>
      <c r="J309" s="19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12" customFormat="1" x14ac:dyDescent="0.25">
      <c r="A310" s="142"/>
      <c r="B310" s="28"/>
      <c r="C310" s="25"/>
      <c r="D310" s="25"/>
      <c r="E310" s="29"/>
      <c r="F310" s="29"/>
      <c r="G310" s="29"/>
      <c r="H310" s="29"/>
      <c r="I310" s="29"/>
      <c r="J310" s="53"/>
    </row>
    <row r="311" spans="1:23" s="12" customFormat="1" x14ac:dyDescent="0.25">
      <c r="A311" s="142"/>
      <c r="B311" s="28"/>
      <c r="C311" s="25"/>
      <c r="D311" s="25"/>
      <c r="E311" s="29"/>
      <c r="F311" s="29"/>
      <c r="G311" s="29"/>
      <c r="H311" s="29"/>
      <c r="I311" s="29"/>
      <c r="J311" s="53"/>
    </row>
    <row r="312" spans="1:23" s="12" customFormat="1" x14ac:dyDescent="0.25">
      <c r="A312" s="142"/>
      <c r="B312" s="28"/>
      <c r="C312" s="25"/>
      <c r="D312" s="25"/>
      <c r="E312" s="29"/>
      <c r="F312" s="29"/>
      <c r="G312" s="29"/>
      <c r="H312" s="29"/>
      <c r="I312" s="29"/>
      <c r="J312" s="53"/>
    </row>
    <row r="313" spans="1:23" s="12" customFormat="1" x14ac:dyDescent="0.25">
      <c r="A313" s="142"/>
      <c r="B313" s="28"/>
      <c r="C313" s="25"/>
      <c r="D313" s="25"/>
      <c r="E313" s="29"/>
      <c r="F313" s="29"/>
      <c r="G313" s="29"/>
      <c r="H313" s="29"/>
      <c r="I313" s="29"/>
      <c r="J313" s="53"/>
    </row>
    <row r="314" spans="1:23" s="12" customFormat="1" x14ac:dyDescent="0.25">
      <c r="A314" s="142"/>
      <c r="B314" s="28"/>
      <c r="C314" s="25"/>
      <c r="D314" s="25"/>
      <c r="E314" s="29"/>
      <c r="F314" s="29"/>
      <c r="G314" s="29"/>
      <c r="H314" s="29"/>
      <c r="I314" s="29"/>
      <c r="J314" s="53"/>
    </row>
    <row r="315" spans="1:23" s="12" customFormat="1" x14ac:dyDescent="0.25">
      <c r="A315" s="142"/>
      <c r="B315" s="28"/>
      <c r="C315" s="29"/>
      <c r="D315" s="29"/>
      <c r="E315" s="25"/>
      <c r="F315" s="25"/>
      <c r="G315" s="25"/>
      <c r="H315" s="25"/>
      <c r="I315" s="25"/>
      <c r="J315" s="53"/>
    </row>
    <row r="316" spans="1:23" s="12" customFormat="1" x14ac:dyDescent="0.25">
      <c r="A316" s="142"/>
      <c r="B316" s="28"/>
      <c r="C316" s="25"/>
      <c r="D316" s="25"/>
      <c r="E316" s="29"/>
      <c r="F316" s="29"/>
      <c r="G316" s="29"/>
      <c r="H316" s="29"/>
      <c r="I316" s="29"/>
      <c r="J316" s="53"/>
    </row>
    <row r="317" spans="1:23" s="12" customFormat="1" x14ac:dyDescent="0.25">
      <c r="A317" s="142"/>
      <c r="B317" s="28"/>
      <c r="C317" s="25"/>
      <c r="D317" s="25"/>
      <c r="E317" s="29"/>
      <c r="F317" s="29"/>
      <c r="G317" s="29"/>
      <c r="H317" s="29"/>
      <c r="I317" s="29"/>
      <c r="J317" s="53"/>
    </row>
    <row r="318" spans="1:23" s="12" customFormat="1" x14ac:dyDescent="0.25">
      <c r="A318" s="142"/>
      <c r="B318" s="28"/>
      <c r="C318" s="25"/>
      <c r="D318" s="25"/>
      <c r="E318" s="29"/>
      <c r="F318" s="29"/>
      <c r="G318" s="29"/>
      <c r="H318" s="29"/>
      <c r="I318" s="29"/>
      <c r="J318" s="53"/>
    </row>
    <row r="319" spans="1:23" s="12" customFormat="1" x14ac:dyDescent="0.25">
      <c r="A319" s="142"/>
      <c r="B319" s="28"/>
      <c r="C319" s="25"/>
      <c r="D319" s="25"/>
      <c r="E319" s="29"/>
      <c r="F319" s="29"/>
      <c r="G319" s="29"/>
      <c r="H319" s="29"/>
      <c r="I319" s="29"/>
      <c r="J319" s="53"/>
    </row>
    <row r="320" spans="1:23" s="12" customFormat="1" x14ac:dyDescent="0.25">
      <c r="A320" s="142"/>
      <c r="B320" s="28"/>
      <c r="C320" s="25"/>
      <c r="D320" s="25"/>
      <c r="E320" s="29"/>
      <c r="F320" s="29"/>
      <c r="G320" s="29"/>
      <c r="H320" s="29"/>
      <c r="I320" s="29"/>
      <c r="J320" s="53"/>
    </row>
    <row r="321" spans="1:23" s="12" customFormat="1" x14ac:dyDescent="0.25">
      <c r="A321" s="142"/>
      <c r="B321" s="28"/>
      <c r="C321" s="25"/>
      <c r="D321" s="25"/>
      <c r="E321" s="29"/>
      <c r="F321" s="29"/>
      <c r="G321" s="29"/>
      <c r="H321" s="29"/>
      <c r="I321" s="29"/>
      <c r="J321" s="53"/>
    </row>
    <row r="322" spans="1:23" s="12" customFormat="1" x14ac:dyDescent="0.25">
      <c r="A322" s="142"/>
      <c r="B322" s="28"/>
      <c r="C322" s="25"/>
      <c r="D322" s="25"/>
      <c r="E322" s="29"/>
      <c r="F322" s="29"/>
      <c r="G322" s="29"/>
      <c r="H322" s="29"/>
      <c r="I322" s="29"/>
      <c r="J322" s="53"/>
    </row>
    <row r="323" spans="1:23" s="12" customFormat="1" x14ac:dyDescent="0.25">
      <c r="A323" s="142"/>
      <c r="B323" s="28"/>
      <c r="C323" s="25"/>
      <c r="D323" s="25"/>
      <c r="E323" s="29"/>
      <c r="F323" s="29"/>
      <c r="G323" s="29"/>
      <c r="H323" s="29"/>
      <c r="I323" s="29"/>
      <c r="J323" s="53"/>
    </row>
    <row r="324" spans="1:23" s="12" customFormat="1" x14ac:dyDescent="0.25">
      <c r="A324" s="142"/>
      <c r="B324" s="28"/>
      <c r="C324" s="25"/>
      <c r="D324" s="25"/>
      <c r="E324" s="29"/>
      <c r="F324" s="29"/>
      <c r="G324" s="29"/>
      <c r="H324" s="29"/>
      <c r="I324" s="29"/>
      <c r="J324" s="53"/>
    </row>
    <row r="325" spans="1:23" s="12" customFormat="1" x14ac:dyDescent="0.25">
      <c r="A325" s="142"/>
      <c r="B325" s="28"/>
      <c r="C325" s="25"/>
      <c r="D325" s="25"/>
      <c r="E325" s="29"/>
      <c r="F325" s="29"/>
      <c r="G325" s="29"/>
      <c r="H325" s="29"/>
      <c r="I325" s="29"/>
      <c r="J325" s="53"/>
    </row>
    <row r="326" spans="1:23" x14ac:dyDescent="0.25">
      <c r="B326" s="30"/>
      <c r="C326" s="24"/>
      <c r="D326" s="24"/>
      <c r="E326" s="29"/>
      <c r="F326" s="29"/>
      <c r="G326" s="29"/>
      <c r="H326" s="29"/>
      <c r="I326" s="29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x14ac:dyDescent="0.25">
      <c r="B327" s="31"/>
      <c r="C327" s="27"/>
      <c r="D327" s="27"/>
      <c r="E327" s="25"/>
      <c r="F327" s="25"/>
      <c r="G327" s="25"/>
      <c r="H327" s="25"/>
      <c r="I327" s="25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x14ac:dyDescent="0.25">
      <c r="B328" s="28"/>
      <c r="C328" s="25"/>
      <c r="D328" s="25"/>
      <c r="E328" s="29"/>
      <c r="F328" s="29"/>
      <c r="G328" s="29"/>
      <c r="H328" s="29"/>
      <c r="I328" s="29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x14ac:dyDescent="0.25">
      <c r="B329" s="28"/>
      <c r="C329" s="29"/>
      <c r="D329" s="29"/>
      <c r="E329" s="25"/>
      <c r="F329" s="25"/>
      <c r="G329" s="25"/>
      <c r="H329" s="25"/>
      <c r="I329" s="25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x14ac:dyDescent="0.25">
      <c r="B330" s="28"/>
      <c r="C330" s="25"/>
      <c r="D330" s="25"/>
      <c r="E330" s="29"/>
      <c r="F330" s="29"/>
      <c r="G330" s="29"/>
      <c r="H330" s="29"/>
      <c r="I330" s="29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x14ac:dyDescent="0.25">
      <c r="B331" s="28"/>
      <c r="C331" s="25"/>
      <c r="D331" s="25"/>
      <c r="E331" s="29"/>
      <c r="F331" s="29"/>
      <c r="G331" s="29"/>
      <c r="H331" s="29"/>
      <c r="I331" s="29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x14ac:dyDescent="0.25">
      <c r="B332" s="28"/>
      <c r="C332" s="25"/>
      <c r="D332" s="25"/>
      <c r="E332" s="29"/>
      <c r="F332" s="29"/>
      <c r="G332" s="29"/>
      <c r="H332" s="29"/>
      <c r="I332" s="29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x14ac:dyDescent="0.25">
      <c r="B333" s="28"/>
      <c r="C333" s="25"/>
      <c r="D333" s="25"/>
      <c r="E333" s="29"/>
      <c r="F333" s="29"/>
      <c r="G333" s="29"/>
      <c r="H333" s="29"/>
      <c r="I333" s="29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x14ac:dyDescent="0.25">
      <c r="B334" s="28"/>
      <c r="C334" s="29"/>
      <c r="D334" s="29"/>
      <c r="E334" s="25"/>
      <c r="F334" s="25"/>
      <c r="G334" s="25"/>
      <c r="H334" s="25"/>
      <c r="I334" s="25"/>
      <c r="J334" s="6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</row>
    <row r="335" spans="1:23" x14ac:dyDescent="0.25">
      <c r="B335" s="28"/>
      <c r="C335" s="25"/>
      <c r="D335" s="25"/>
      <c r="E335" s="29"/>
      <c r="F335" s="29"/>
      <c r="G335" s="29"/>
      <c r="H335" s="29"/>
      <c r="I335" s="29"/>
      <c r="J335" s="6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</row>
    <row r="336" spans="1:23" x14ac:dyDescent="0.25">
      <c r="B336" s="28"/>
      <c r="C336" s="25"/>
      <c r="D336" s="25"/>
      <c r="E336" s="29"/>
      <c r="F336" s="29"/>
      <c r="G336" s="29"/>
      <c r="H336" s="29"/>
      <c r="I336" s="29"/>
      <c r="J336" s="6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</row>
    <row r="337" spans="1:23" x14ac:dyDescent="0.25">
      <c r="B337" s="28"/>
      <c r="C337" s="29"/>
      <c r="D337" s="29"/>
      <c r="E337" s="25"/>
      <c r="F337" s="25"/>
      <c r="G337" s="25"/>
      <c r="H337" s="25"/>
      <c r="I337" s="25"/>
      <c r="J337" s="6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</row>
    <row r="338" spans="1:23" x14ac:dyDescent="0.25">
      <c r="B338" s="28"/>
      <c r="C338" s="29"/>
      <c r="D338" s="29"/>
      <c r="E338" s="25"/>
      <c r="F338" s="25"/>
      <c r="G338" s="25"/>
      <c r="H338" s="25"/>
      <c r="I338" s="25"/>
      <c r="J338" s="6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</row>
    <row r="339" spans="1:23" x14ac:dyDescent="0.25">
      <c r="B339" s="28"/>
      <c r="C339" s="25"/>
      <c r="D339" s="25"/>
      <c r="E339" s="29"/>
      <c r="F339" s="29"/>
      <c r="G339" s="29"/>
      <c r="H339" s="29"/>
      <c r="I339" s="29"/>
      <c r="J339" s="6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</row>
    <row r="340" spans="1:23" x14ac:dyDescent="0.25">
      <c r="B340" s="28"/>
      <c r="C340" s="25"/>
      <c r="D340" s="25"/>
      <c r="E340" s="29"/>
      <c r="F340" s="29"/>
      <c r="G340" s="29"/>
      <c r="H340" s="29"/>
      <c r="I340" s="29"/>
      <c r="J340" s="6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</row>
    <row r="341" spans="1:23" x14ac:dyDescent="0.25">
      <c r="A341" s="141"/>
      <c r="B341" s="28"/>
      <c r="C341" s="25"/>
      <c r="D341" s="25"/>
      <c r="E341" s="29"/>
      <c r="F341" s="29"/>
      <c r="G341" s="29"/>
      <c r="H341" s="29"/>
      <c r="I341" s="29"/>
      <c r="J341" s="6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</row>
    <row r="342" spans="1:23" x14ac:dyDescent="0.25">
      <c r="A342" s="141"/>
      <c r="B342" s="28"/>
      <c r="C342" s="29"/>
      <c r="D342" s="29"/>
      <c r="E342" s="25"/>
      <c r="F342" s="25"/>
      <c r="G342" s="25"/>
      <c r="H342" s="25"/>
      <c r="I342" s="25"/>
      <c r="J342" s="6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</row>
    <row r="343" spans="1:23" x14ac:dyDescent="0.25">
      <c r="A343" s="141"/>
      <c r="B343" s="28"/>
      <c r="C343" s="25"/>
      <c r="D343" s="25"/>
      <c r="E343" s="29"/>
      <c r="F343" s="29"/>
      <c r="G343" s="29"/>
      <c r="H343" s="29"/>
      <c r="I343" s="29"/>
      <c r="J343" s="6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A344" s="141"/>
      <c r="B344" s="28"/>
      <c r="C344" s="25"/>
      <c r="D344" s="25"/>
      <c r="E344" s="29"/>
      <c r="F344" s="29"/>
      <c r="G344" s="29"/>
      <c r="H344" s="29"/>
      <c r="I344" s="29"/>
      <c r="J344" s="6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A345" s="141"/>
      <c r="B345" s="28"/>
      <c r="C345" s="25"/>
      <c r="D345" s="25"/>
      <c r="E345" s="29"/>
      <c r="F345" s="29"/>
      <c r="G345" s="29"/>
      <c r="H345" s="29"/>
      <c r="I345" s="29"/>
      <c r="J345" s="6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A346" s="141"/>
      <c r="B346" s="28"/>
      <c r="C346" s="25"/>
      <c r="D346" s="25"/>
      <c r="E346" s="29"/>
      <c r="F346" s="29"/>
      <c r="G346" s="29"/>
      <c r="H346" s="29"/>
      <c r="I346" s="29"/>
      <c r="J346" s="6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A347" s="141"/>
      <c r="B347" s="28"/>
      <c r="C347" s="25"/>
      <c r="D347" s="25"/>
      <c r="E347" s="29"/>
      <c r="F347" s="29"/>
      <c r="G347" s="29"/>
      <c r="H347" s="29"/>
      <c r="I347" s="29"/>
      <c r="J347" s="6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A348" s="141"/>
      <c r="B348" s="28"/>
      <c r="C348" s="25"/>
      <c r="D348" s="25"/>
      <c r="E348" s="29"/>
      <c r="F348" s="29"/>
      <c r="G348" s="29"/>
      <c r="H348" s="29"/>
      <c r="I348" s="29"/>
      <c r="J348" s="6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A349" s="141"/>
      <c r="B349" s="28"/>
      <c r="C349" s="25"/>
      <c r="D349" s="25"/>
      <c r="E349" s="29"/>
      <c r="F349" s="29"/>
      <c r="G349" s="29"/>
      <c r="H349" s="29"/>
      <c r="I349" s="29"/>
      <c r="J349" s="6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41"/>
      <c r="B350" s="28"/>
      <c r="C350" s="25"/>
      <c r="D350" s="25"/>
      <c r="E350" s="29"/>
      <c r="F350" s="29"/>
      <c r="G350" s="29"/>
      <c r="H350" s="29"/>
      <c r="I350" s="29"/>
      <c r="J350" s="6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41"/>
      <c r="B351" s="28"/>
      <c r="C351" s="25"/>
      <c r="D351" s="25"/>
      <c r="E351" s="29"/>
      <c r="F351" s="29"/>
      <c r="G351" s="29"/>
      <c r="H351" s="29"/>
      <c r="I351" s="29"/>
      <c r="J351" s="6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41"/>
      <c r="B352" s="28"/>
      <c r="C352" s="25"/>
      <c r="D352" s="25"/>
      <c r="E352" s="29"/>
      <c r="F352" s="29"/>
      <c r="G352" s="29"/>
      <c r="H352" s="29"/>
      <c r="I352" s="29"/>
      <c r="J352" s="6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41"/>
      <c r="B353" s="30"/>
      <c r="C353" s="24"/>
      <c r="D353" s="24"/>
      <c r="E353" s="25"/>
      <c r="F353" s="25"/>
      <c r="G353" s="25"/>
      <c r="H353" s="25"/>
      <c r="I353" s="25"/>
      <c r="J353" s="6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41"/>
      <c r="B354" s="28"/>
      <c r="C354" s="29"/>
      <c r="D354" s="29"/>
      <c r="E354" s="25"/>
      <c r="F354" s="25"/>
      <c r="G354" s="25"/>
      <c r="H354" s="25"/>
      <c r="I354" s="25"/>
      <c r="J354" s="6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41"/>
      <c r="B355" s="28"/>
      <c r="C355" s="29"/>
      <c r="D355" s="29"/>
      <c r="E355" s="25"/>
      <c r="F355" s="25"/>
      <c r="G355" s="25"/>
      <c r="H355" s="25"/>
      <c r="I355" s="25"/>
      <c r="J355" s="6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41"/>
      <c r="B356" s="28"/>
      <c r="C356" s="25"/>
      <c r="D356" s="25"/>
      <c r="E356" s="29"/>
      <c r="F356" s="29"/>
      <c r="G356" s="29"/>
      <c r="H356" s="29"/>
      <c r="I356" s="29"/>
      <c r="J356" s="6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41"/>
      <c r="B357" s="28"/>
      <c r="C357" s="25"/>
      <c r="D357" s="25"/>
      <c r="E357" s="29"/>
      <c r="F357" s="29"/>
      <c r="G357" s="29"/>
      <c r="H357" s="29"/>
      <c r="I357" s="29"/>
      <c r="J357" s="6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41"/>
      <c r="B358" s="28"/>
      <c r="C358" s="25"/>
      <c r="D358" s="25"/>
      <c r="E358" s="29"/>
      <c r="F358" s="29"/>
      <c r="G358" s="29"/>
      <c r="H358" s="29"/>
      <c r="I358" s="29"/>
      <c r="J358" s="6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41"/>
      <c r="B359" s="28"/>
      <c r="C359" s="29"/>
      <c r="D359" s="29"/>
      <c r="E359" s="25"/>
      <c r="F359" s="25"/>
      <c r="G359" s="25"/>
      <c r="H359" s="25"/>
      <c r="I359" s="25"/>
      <c r="J359" s="6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41"/>
      <c r="B360" s="28"/>
      <c r="C360" s="25"/>
      <c r="D360" s="25"/>
      <c r="E360" s="29"/>
      <c r="F360" s="29"/>
      <c r="G360" s="29"/>
      <c r="H360" s="29"/>
      <c r="I360" s="29"/>
      <c r="J360" s="6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41"/>
      <c r="B361" s="28"/>
      <c r="C361" s="25"/>
      <c r="D361" s="25"/>
      <c r="E361" s="29"/>
      <c r="F361" s="29"/>
      <c r="G361" s="29"/>
      <c r="H361" s="29"/>
      <c r="I361" s="29"/>
      <c r="J361" s="6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41"/>
      <c r="B362" s="28"/>
      <c r="C362" s="29"/>
      <c r="D362" s="29"/>
      <c r="E362" s="25"/>
      <c r="F362" s="25"/>
      <c r="G362" s="25"/>
      <c r="H362" s="25"/>
      <c r="I362" s="25"/>
      <c r="J362" s="6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41"/>
      <c r="B363" s="28"/>
      <c r="C363" s="25"/>
      <c r="D363" s="25"/>
      <c r="E363" s="29"/>
      <c r="F363" s="29"/>
      <c r="G363" s="29"/>
      <c r="H363" s="29"/>
      <c r="I363" s="29"/>
      <c r="J363" s="6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41"/>
      <c r="B364" s="28"/>
      <c r="C364" s="25"/>
      <c r="D364" s="25"/>
      <c r="E364" s="29"/>
      <c r="F364" s="29"/>
      <c r="G364" s="29"/>
      <c r="H364" s="29"/>
      <c r="I364" s="29"/>
      <c r="J364" s="6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41"/>
      <c r="B365" s="28"/>
      <c r="C365" s="25"/>
      <c r="D365" s="25"/>
      <c r="E365" s="29"/>
      <c r="F365" s="29"/>
      <c r="G365" s="29"/>
      <c r="H365" s="29"/>
      <c r="I365" s="29"/>
      <c r="J365" s="6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41"/>
      <c r="B366" s="28"/>
      <c r="C366" s="25"/>
      <c r="D366" s="25"/>
      <c r="E366" s="29"/>
      <c r="F366" s="29"/>
      <c r="G366" s="29"/>
      <c r="H366" s="29"/>
      <c r="I366" s="29"/>
      <c r="J366" s="6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41"/>
      <c r="B367" s="28"/>
      <c r="C367" s="25"/>
      <c r="D367" s="25"/>
      <c r="E367" s="29"/>
      <c r="F367" s="29"/>
      <c r="G367" s="29"/>
      <c r="H367" s="29"/>
      <c r="I367" s="29"/>
      <c r="J367" s="6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41"/>
      <c r="B368" s="28"/>
      <c r="C368" s="25"/>
      <c r="D368" s="25"/>
      <c r="E368" s="29"/>
      <c r="F368" s="29"/>
      <c r="G368" s="29"/>
      <c r="H368" s="29"/>
      <c r="I368" s="29"/>
      <c r="J368" s="6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41"/>
      <c r="B369" s="28"/>
      <c r="C369" s="25"/>
      <c r="D369" s="25"/>
      <c r="E369" s="29"/>
      <c r="F369" s="29"/>
      <c r="G369" s="29"/>
      <c r="H369" s="29"/>
      <c r="I369" s="29"/>
      <c r="J369" s="6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41"/>
      <c r="B370" s="28"/>
      <c r="C370" s="29"/>
      <c r="D370" s="29"/>
      <c r="E370" s="25"/>
      <c r="F370" s="25"/>
      <c r="G370" s="25"/>
      <c r="H370" s="25"/>
      <c r="I370" s="25"/>
      <c r="J370" s="6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41"/>
      <c r="B371" s="28"/>
      <c r="C371" s="29"/>
      <c r="D371" s="29"/>
      <c r="E371" s="25"/>
      <c r="F371" s="25"/>
      <c r="G371" s="25"/>
      <c r="H371" s="25"/>
      <c r="I371" s="25"/>
      <c r="J371" s="6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41"/>
      <c r="B372" s="28"/>
      <c r="C372" s="29"/>
      <c r="D372" s="29"/>
      <c r="E372" s="25"/>
      <c r="F372" s="25"/>
      <c r="G372" s="25"/>
      <c r="H372" s="25"/>
      <c r="I372" s="25"/>
      <c r="J372" s="6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41"/>
      <c r="B373" s="28"/>
      <c r="C373" s="29"/>
      <c r="D373" s="29"/>
      <c r="E373" s="25"/>
      <c r="F373" s="25"/>
      <c r="G373" s="25"/>
      <c r="H373" s="25"/>
      <c r="I373" s="25"/>
      <c r="J373" s="6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41"/>
      <c r="B374" s="28"/>
      <c r="C374" s="25"/>
      <c r="D374" s="25"/>
      <c r="E374" s="29"/>
      <c r="F374" s="29"/>
      <c r="G374" s="29"/>
      <c r="H374" s="29"/>
      <c r="I374" s="29"/>
      <c r="J374" s="6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41"/>
      <c r="B375" s="28"/>
      <c r="C375" s="25"/>
      <c r="D375" s="25"/>
      <c r="E375" s="29"/>
      <c r="F375" s="29"/>
      <c r="G375" s="29"/>
      <c r="H375" s="29"/>
      <c r="I375" s="29"/>
      <c r="J375" s="6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41"/>
      <c r="B376" s="28"/>
      <c r="C376" s="25"/>
      <c r="D376" s="25"/>
      <c r="E376" s="29"/>
      <c r="F376" s="29"/>
      <c r="G376" s="29"/>
      <c r="H376" s="29"/>
      <c r="I376" s="29"/>
      <c r="J376" s="6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41"/>
      <c r="B377" s="28"/>
      <c r="C377" s="25"/>
      <c r="D377" s="25"/>
      <c r="E377" s="29"/>
      <c r="F377" s="29"/>
      <c r="G377" s="29"/>
      <c r="H377" s="29"/>
      <c r="I377" s="29"/>
      <c r="J377" s="6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41"/>
      <c r="B378" s="28"/>
      <c r="C378" s="29"/>
      <c r="D378" s="29"/>
      <c r="E378" s="25"/>
      <c r="F378" s="25"/>
      <c r="G378" s="25"/>
      <c r="H378" s="25"/>
      <c r="I378" s="25"/>
      <c r="J378" s="6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41"/>
      <c r="B379" s="28"/>
      <c r="C379" s="25"/>
      <c r="D379" s="25"/>
      <c r="E379" s="29"/>
      <c r="F379" s="29"/>
      <c r="G379" s="29"/>
      <c r="H379" s="29"/>
      <c r="I379" s="29"/>
      <c r="J379" s="6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41"/>
      <c r="B380" s="28"/>
      <c r="C380" s="25"/>
      <c r="D380" s="25"/>
      <c r="E380" s="29"/>
      <c r="F380" s="29"/>
      <c r="G380" s="29"/>
      <c r="H380" s="29"/>
      <c r="I380" s="29"/>
      <c r="J380" s="6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41"/>
      <c r="B381" s="28"/>
      <c r="C381" s="25"/>
      <c r="D381" s="25"/>
      <c r="E381" s="29"/>
      <c r="F381" s="29"/>
      <c r="G381" s="29"/>
      <c r="H381" s="29"/>
      <c r="I381" s="29"/>
      <c r="J381" s="6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41"/>
      <c r="B382" s="28"/>
      <c r="C382" s="25"/>
      <c r="D382" s="25"/>
      <c r="E382" s="29"/>
      <c r="F382" s="29"/>
      <c r="G382" s="29"/>
      <c r="H382" s="29"/>
      <c r="I382" s="29"/>
      <c r="J382" s="6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41"/>
      <c r="B383" s="28"/>
      <c r="C383" s="25"/>
      <c r="D383" s="25"/>
      <c r="E383" s="29"/>
      <c r="F383" s="29"/>
      <c r="G383" s="29"/>
      <c r="H383" s="29"/>
      <c r="I383" s="29"/>
      <c r="J383" s="6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41"/>
      <c r="B384" s="28"/>
      <c r="C384" s="29"/>
      <c r="D384" s="29"/>
      <c r="E384" s="25"/>
      <c r="F384" s="25"/>
      <c r="G384" s="25"/>
      <c r="H384" s="25"/>
      <c r="I384" s="25"/>
      <c r="J384" s="6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41"/>
      <c r="B385" s="28"/>
      <c r="C385" s="29"/>
      <c r="D385" s="29"/>
      <c r="E385" s="25"/>
      <c r="F385" s="25"/>
      <c r="G385" s="25"/>
      <c r="H385" s="25"/>
      <c r="I385" s="25"/>
      <c r="J385" s="6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41"/>
      <c r="B386" s="28"/>
      <c r="C386" s="25"/>
      <c r="D386" s="25"/>
      <c r="E386" s="29"/>
      <c r="F386" s="29"/>
      <c r="G386" s="29"/>
      <c r="H386" s="29"/>
      <c r="I386" s="29"/>
      <c r="J386" s="6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41"/>
      <c r="B387" s="28"/>
      <c r="C387" s="25"/>
      <c r="D387" s="25"/>
      <c r="E387" s="29"/>
      <c r="F387" s="29"/>
      <c r="G387" s="29"/>
      <c r="H387" s="29"/>
      <c r="I387" s="29"/>
      <c r="J387" s="6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41"/>
      <c r="B388" s="28"/>
      <c r="C388" s="25"/>
      <c r="D388" s="25"/>
      <c r="E388" s="29"/>
      <c r="F388" s="29"/>
      <c r="G388" s="29"/>
      <c r="H388" s="29"/>
      <c r="I388" s="29"/>
      <c r="J388" s="6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41"/>
      <c r="B389" s="30"/>
      <c r="C389" s="24"/>
      <c r="D389" s="24"/>
      <c r="E389" s="25"/>
      <c r="F389" s="25"/>
      <c r="G389" s="25"/>
      <c r="H389" s="25"/>
      <c r="I389" s="25"/>
      <c r="J389" s="6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41"/>
      <c r="B390" s="28"/>
      <c r="C390" s="29"/>
      <c r="D390" s="29"/>
      <c r="E390" s="25"/>
      <c r="F390" s="25"/>
      <c r="G390" s="25"/>
      <c r="H390" s="25"/>
      <c r="I390" s="25"/>
      <c r="J390" s="6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41"/>
      <c r="B391" s="28"/>
      <c r="C391" s="29"/>
      <c r="D391" s="29"/>
      <c r="E391" s="25"/>
      <c r="F391" s="25"/>
      <c r="G391" s="25"/>
      <c r="H391" s="25"/>
      <c r="I391" s="25"/>
      <c r="J391" s="6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41"/>
      <c r="B392" s="28"/>
      <c r="C392" s="25"/>
      <c r="D392" s="25"/>
      <c r="E392" s="29"/>
      <c r="F392" s="29"/>
      <c r="G392" s="29"/>
      <c r="H392" s="29"/>
      <c r="I392" s="29"/>
      <c r="J392" s="6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41"/>
      <c r="B393" s="28"/>
      <c r="C393" s="25"/>
      <c r="D393" s="25"/>
      <c r="E393" s="29"/>
      <c r="F393" s="29"/>
      <c r="G393" s="29"/>
      <c r="H393" s="29"/>
      <c r="I393" s="29"/>
      <c r="J393" s="6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41"/>
      <c r="B394" s="28"/>
      <c r="C394" s="29"/>
      <c r="D394" s="29"/>
      <c r="E394" s="25"/>
      <c r="F394" s="25"/>
      <c r="G394" s="25"/>
      <c r="H394" s="25"/>
      <c r="I394" s="25"/>
      <c r="J394" s="6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41"/>
      <c r="B395" s="28"/>
      <c r="C395" s="29"/>
      <c r="D395" s="29"/>
      <c r="E395" s="25"/>
      <c r="F395" s="25"/>
      <c r="G395" s="25"/>
      <c r="H395" s="25"/>
      <c r="I395" s="25"/>
      <c r="J395" s="6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41"/>
      <c r="B396" s="28"/>
      <c r="C396" s="25"/>
      <c r="D396" s="25"/>
      <c r="E396" s="29"/>
      <c r="F396" s="29"/>
      <c r="G396" s="29"/>
      <c r="H396" s="29"/>
      <c r="I396" s="29"/>
      <c r="J396" s="6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41"/>
      <c r="B397" s="28"/>
      <c r="C397" s="25"/>
      <c r="D397" s="25"/>
      <c r="E397" s="29"/>
      <c r="F397" s="29"/>
      <c r="G397" s="29"/>
      <c r="H397" s="29"/>
      <c r="I397" s="29"/>
      <c r="J397" s="6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41"/>
      <c r="B398" s="28"/>
      <c r="C398" s="29"/>
      <c r="D398" s="29"/>
      <c r="E398" s="25"/>
      <c r="F398" s="25"/>
      <c r="G398" s="25"/>
      <c r="H398" s="25"/>
      <c r="I398" s="25"/>
      <c r="J398" s="6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41"/>
      <c r="B399" s="30"/>
      <c r="C399" s="24"/>
      <c r="D399" s="24"/>
      <c r="E399" s="25"/>
      <c r="F399" s="25"/>
      <c r="G399" s="25"/>
      <c r="H399" s="25"/>
      <c r="I399" s="25"/>
      <c r="J399" s="6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41"/>
      <c r="B400" s="28"/>
      <c r="C400" s="29"/>
      <c r="D400" s="29"/>
      <c r="E400" s="25"/>
      <c r="F400" s="25"/>
      <c r="G400" s="25"/>
      <c r="H400" s="25"/>
      <c r="I400" s="25"/>
      <c r="J400" s="6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41"/>
      <c r="B401" s="28"/>
      <c r="C401" s="29"/>
      <c r="D401" s="29"/>
      <c r="E401" s="25"/>
      <c r="F401" s="25"/>
      <c r="G401" s="25"/>
      <c r="H401" s="25"/>
      <c r="I401" s="25"/>
      <c r="J401" s="6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41"/>
      <c r="B402" s="28"/>
      <c r="C402" s="29"/>
      <c r="D402" s="29"/>
      <c r="E402" s="25"/>
      <c r="F402" s="25"/>
      <c r="G402" s="25"/>
      <c r="H402" s="25"/>
      <c r="I402" s="25"/>
      <c r="J402" s="6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41"/>
      <c r="B403" s="28"/>
      <c r="C403" s="29"/>
      <c r="D403" s="29"/>
      <c r="E403" s="25"/>
      <c r="F403" s="25"/>
      <c r="G403" s="25"/>
      <c r="H403" s="25"/>
      <c r="I403" s="25"/>
      <c r="J403" s="6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41"/>
      <c r="B404" s="28"/>
      <c r="C404" s="25"/>
      <c r="D404" s="25"/>
      <c r="E404" s="29"/>
      <c r="F404" s="29"/>
      <c r="G404" s="29"/>
      <c r="H404" s="29"/>
      <c r="I404" s="29"/>
      <c r="J404" s="6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41"/>
      <c r="B405" s="28"/>
      <c r="C405" s="25"/>
      <c r="D405" s="25"/>
      <c r="E405" s="29"/>
      <c r="F405" s="29"/>
      <c r="G405" s="29"/>
      <c r="H405" s="29"/>
      <c r="I405" s="29"/>
      <c r="J405" s="6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41"/>
      <c r="B406" s="28"/>
      <c r="C406" s="25"/>
      <c r="D406" s="25"/>
      <c r="E406" s="29"/>
      <c r="F406" s="29"/>
      <c r="G406" s="29"/>
      <c r="H406" s="29"/>
      <c r="I406" s="29"/>
      <c r="J406" s="6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41"/>
      <c r="B407" s="28"/>
      <c r="C407" s="25"/>
      <c r="D407" s="25"/>
      <c r="E407" s="29"/>
      <c r="F407" s="29"/>
      <c r="G407" s="29"/>
      <c r="H407" s="29"/>
      <c r="I407" s="29"/>
      <c r="J407" s="6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41"/>
      <c r="B408" s="28"/>
      <c r="C408" s="25"/>
      <c r="D408" s="25"/>
      <c r="E408" s="29"/>
      <c r="F408" s="29"/>
      <c r="G408" s="29"/>
      <c r="H408" s="29"/>
      <c r="I408" s="29"/>
      <c r="J408" s="6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41"/>
      <c r="B409" s="28"/>
      <c r="C409" s="25"/>
      <c r="D409" s="25"/>
      <c r="E409" s="29"/>
      <c r="F409" s="29"/>
      <c r="G409" s="29"/>
      <c r="H409" s="29"/>
      <c r="I409" s="29"/>
      <c r="J409" s="6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41"/>
      <c r="B410" s="28"/>
      <c r="C410" s="25"/>
      <c r="D410" s="25"/>
      <c r="E410" s="29"/>
      <c r="F410" s="29"/>
      <c r="G410" s="29"/>
      <c r="H410" s="29"/>
      <c r="I410" s="29"/>
      <c r="J410" s="6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41"/>
      <c r="B411" s="28"/>
      <c r="C411" s="25"/>
      <c r="D411" s="25"/>
      <c r="E411" s="29"/>
      <c r="F411" s="29"/>
      <c r="G411" s="29"/>
      <c r="H411" s="29"/>
      <c r="I411" s="29"/>
      <c r="J411" s="6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41"/>
      <c r="B412" s="28"/>
      <c r="C412" s="25"/>
      <c r="D412" s="25"/>
      <c r="E412" s="29"/>
      <c r="F412" s="29"/>
      <c r="G412" s="29"/>
      <c r="H412" s="29"/>
      <c r="I412" s="29"/>
      <c r="J412" s="6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41"/>
      <c r="B413" s="28"/>
      <c r="C413" s="29"/>
      <c r="D413" s="29"/>
      <c r="E413" s="25"/>
      <c r="F413" s="25"/>
      <c r="G413" s="25"/>
      <c r="H413" s="25"/>
      <c r="I413" s="25"/>
      <c r="J413" s="6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41"/>
      <c r="B414" s="28"/>
      <c r="C414" s="25"/>
      <c r="D414" s="25"/>
      <c r="E414" s="29"/>
      <c r="F414" s="29"/>
      <c r="G414" s="29"/>
      <c r="H414" s="29"/>
      <c r="I414" s="29"/>
      <c r="J414" s="6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41"/>
      <c r="B415" s="28"/>
      <c r="C415" s="25"/>
      <c r="D415" s="25"/>
      <c r="E415" s="29"/>
      <c r="F415" s="29"/>
      <c r="G415" s="29"/>
      <c r="H415" s="29"/>
      <c r="I415" s="29"/>
      <c r="J415" s="6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41"/>
      <c r="B416" s="28"/>
      <c r="C416" s="25"/>
      <c r="D416" s="25"/>
      <c r="E416" s="29"/>
      <c r="F416" s="29"/>
      <c r="G416" s="29"/>
      <c r="H416" s="29"/>
      <c r="I416" s="29"/>
      <c r="J416" s="6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41"/>
      <c r="B417" s="28"/>
      <c r="C417" s="25"/>
      <c r="D417" s="25"/>
      <c r="E417" s="29"/>
      <c r="F417" s="29"/>
      <c r="G417" s="29"/>
      <c r="H417" s="29"/>
      <c r="I417" s="29"/>
      <c r="J417" s="6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41"/>
      <c r="B418" s="28"/>
      <c r="C418" s="25"/>
      <c r="D418" s="25"/>
      <c r="E418" s="29"/>
      <c r="F418" s="29"/>
      <c r="G418" s="29"/>
      <c r="H418" s="29"/>
      <c r="I418" s="29"/>
      <c r="J418" s="6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41"/>
      <c r="B419" s="28"/>
      <c r="C419" s="25"/>
      <c r="D419" s="25"/>
      <c r="E419" s="29"/>
      <c r="F419" s="29"/>
      <c r="G419" s="29"/>
      <c r="H419" s="29"/>
      <c r="I419" s="29"/>
      <c r="J419" s="6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41"/>
      <c r="B420" s="28"/>
      <c r="C420" s="25"/>
      <c r="D420" s="25"/>
      <c r="E420" s="29"/>
      <c r="F420" s="29"/>
      <c r="G420" s="29"/>
      <c r="H420" s="29"/>
      <c r="I420" s="29"/>
      <c r="J420" s="6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41"/>
      <c r="B421" s="28"/>
      <c r="C421" s="25"/>
      <c r="D421" s="25"/>
      <c r="E421" s="29"/>
      <c r="F421" s="29"/>
      <c r="G421" s="29"/>
      <c r="H421" s="29"/>
      <c r="I421" s="29"/>
      <c r="J421" s="6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41"/>
      <c r="B422" s="28"/>
      <c r="C422" s="25"/>
      <c r="D422" s="25"/>
      <c r="E422" s="29"/>
      <c r="F422" s="29"/>
      <c r="G422" s="29"/>
      <c r="H422" s="29"/>
      <c r="I422" s="29"/>
      <c r="J422" s="6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41"/>
      <c r="B423" s="28"/>
      <c r="C423" s="25"/>
      <c r="D423" s="25"/>
      <c r="E423" s="29"/>
      <c r="F423" s="29"/>
      <c r="G423" s="29"/>
      <c r="H423" s="29"/>
      <c r="I423" s="29"/>
      <c r="J423" s="6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41"/>
      <c r="B424" s="28"/>
      <c r="C424" s="25"/>
      <c r="D424" s="25"/>
      <c r="E424" s="29"/>
      <c r="F424" s="29"/>
      <c r="G424" s="29"/>
      <c r="H424" s="29"/>
      <c r="I424" s="29"/>
      <c r="J424" s="6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41"/>
      <c r="B425" s="30"/>
      <c r="C425" s="24"/>
      <c r="D425" s="24"/>
      <c r="E425" s="25"/>
      <c r="F425" s="25"/>
      <c r="G425" s="25"/>
      <c r="H425" s="25"/>
      <c r="I425" s="25"/>
      <c r="J425" s="6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41"/>
      <c r="B426" s="28"/>
      <c r="C426" s="29"/>
      <c r="D426" s="29"/>
      <c r="E426" s="25"/>
      <c r="F426" s="25"/>
      <c r="G426" s="25"/>
      <c r="H426" s="25"/>
      <c r="I426" s="25"/>
      <c r="J426" s="6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41"/>
      <c r="B427" s="28"/>
      <c r="C427" s="29"/>
      <c r="D427" s="29"/>
      <c r="E427" s="25"/>
      <c r="F427" s="25"/>
      <c r="G427" s="25"/>
      <c r="H427" s="25"/>
      <c r="I427" s="25"/>
      <c r="J427" s="6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41"/>
      <c r="B428" s="28"/>
      <c r="C428" s="29"/>
      <c r="D428" s="29"/>
      <c r="E428" s="25"/>
      <c r="F428" s="25"/>
      <c r="G428" s="25"/>
      <c r="H428" s="25"/>
      <c r="I428" s="25"/>
      <c r="J428" s="6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41"/>
      <c r="B429" s="28"/>
      <c r="C429" s="29"/>
      <c r="D429" s="29"/>
      <c r="E429" s="25"/>
      <c r="F429" s="25"/>
      <c r="G429" s="25"/>
      <c r="H429" s="25"/>
      <c r="I429" s="25"/>
      <c r="J429" s="6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41"/>
      <c r="B430" s="28"/>
      <c r="C430" s="25"/>
      <c r="D430" s="25"/>
      <c r="E430" s="29"/>
      <c r="F430" s="29"/>
      <c r="G430" s="29"/>
      <c r="H430" s="29"/>
      <c r="I430" s="29"/>
      <c r="J430" s="6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41"/>
      <c r="B431" s="28"/>
      <c r="C431" s="25"/>
      <c r="D431" s="25"/>
      <c r="E431" s="29"/>
      <c r="F431" s="29"/>
      <c r="G431" s="29"/>
      <c r="H431" s="29"/>
      <c r="I431" s="29"/>
      <c r="J431" s="6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41"/>
      <c r="B432" s="28"/>
      <c r="C432" s="25"/>
      <c r="D432" s="25"/>
      <c r="E432" s="29"/>
      <c r="F432" s="29"/>
      <c r="G432" s="29"/>
      <c r="H432" s="29"/>
      <c r="I432" s="29"/>
      <c r="J432" s="6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41"/>
      <c r="B433" s="28"/>
      <c r="C433" s="25"/>
      <c r="D433" s="25"/>
      <c r="E433" s="29"/>
      <c r="F433" s="29"/>
      <c r="G433" s="29"/>
      <c r="H433" s="29"/>
      <c r="I433" s="29"/>
      <c r="J433" s="6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41"/>
      <c r="B434" s="28"/>
      <c r="C434" s="25"/>
      <c r="D434" s="25"/>
      <c r="E434" s="29"/>
      <c r="F434" s="29"/>
      <c r="G434" s="29"/>
      <c r="H434" s="29"/>
      <c r="I434" s="29"/>
      <c r="J434" s="6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41"/>
      <c r="B435" s="28"/>
      <c r="C435" s="25"/>
      <c r="D435" s="25"/>
      <c r="E435" s="29"/>
      <c r="F435" s="29"/>
      <c r="G435" s="29"/>
      <c r="H435" s="29"/>
      <c r="I435" s="29"/>
      <c r="J435" s="6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41"/>
      <c r="B436" s="28"/>
      <c r="C436" s="25"/>
      <c r="D436" s="25"/>
      <c r="E436" s="29"/>
      <c r="F436" s="29"/>
      <c r="G436" s="29"/>
      <c r="H436" s="29"/>
      <c r="I436" s="29"/>
      <c r="J436" s="6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41"/>
      <c r="B437" s="28"/>
      <c r="C437" s="25"/>
      <c r="D437" s="25"/>
      <c r="E437" s="29"/>
      <c r="F437" s="29"/>
      <c r="G437" s="29"/>
      <c r="H437" s="29"/>
      <c r="I437" s="29"/>
      <c r="J437" s="6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41"/>
      <c r="B438" s="28"/>
      <c r="C438" s="25"/>
      <c r="D438" s="25"/>
      <c r="E438" s="29"/>
      <c r="F438" s="29"/>
      <c r="G438" s="29"/>
      <c r="H438" s="29"/>
      <c r="I438" s="29"/>
      <c r="J438" s="6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41"/>
      <c r="B439" s="28"/>
      <c r="C439" s="29"/>
      <c r="D439" s="29"/>
      <c r="E439" s="25"/>
      <c r="F439" s="25"/>
      <c r="G439" s="25"/>
      <c r="H439" s="25"/>
      <c r="I439" s="25"/>
      <c r="J439" s="6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41"/>
      <c r="B440" s="28"/>
      <c r="C440" s="25"/>
      <c r="D440" s="25"/>
      <c r="E440" s="29"/>
      <c r="F440" s="29"/>
      <c r="G440" s="29"/>
      <c r="H440" s="29"/>
      <c r="I440" s="29"/>
      <c r="J440" s="6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41"/>
      <c r="B441" s="28"/>
      <c r="C441" s="25"/>
      <c r="D441" s="25"/>
      <c r="E441" s="29"/>
      <c r="F441" s="29"/>
      <c r="G441" s="29"/>
      <c r="H441" s="29"/>
      <c r="I441" s="29"/>
      <c r="J441" s="6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41"/>
      <c r="B442" s="28"/>
      <c r="C442" s="25"/>
      <c r="D442" s="25"/>
      <c r="E442" s="29"/>
      <c r="F442" s="29"/>
      <c r="G442" s="29"/>
      <c r="H442" s="29"/>
      <c r="I442" s="29"/>
      <c r="J442" s="6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41"/>
      <c r="B443" s="28"/>
      <c r="C443" s="25"/>
      <c r="D443" s="25"/>
      <c r="E443" s="29"/>
      <c r="F443" s="29"/>
      <c r="G443" s="29"/>
      <c r="H443" s="29"/>
      <c r="I443" s="29"/>
      <c r="J443" s="6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41"/>
      <c r="B444" s="28"/>
      <c r="C444" s="25"/>
      <c r="D444" s="25"/>
      <c r="E444" s="29"/>
      <c r="F444" s="29"/>
      <c r="G444" s="29"/>
      <c r="H444" s="29"/>
      <c r="I444" s="29"/>
      <c r="J444" s="6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41"/>
      <c r="B445" s="28"/>
      <c r="C445" s="25"/>
      <c r="D445" s="25"/>
      <c r="E445" s="29"/>
      <c r="F445" s="29"/>
      <c r="G445" s="29"/>
      <c r="H445" s="29"/>
      <c r="I445" s="29"/>
      <c r="J445" s="6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41"/>
      <c r="B446" s="28"/>
      <c r="C446" s="25"/>
      <c r="D446" s="25"/>
      <c r="E446" s="29"/>
      <c r="F446" s="29"/>
      <c r="G446" s="29"/>
      <c r="H446" s="29"/>
      <c r="I446" s="29"/>
      <c r="J446" s="6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41"/>
      <c r="B447" s="28"/>
      <c r="C447" s="25"/>
      <c r="D447" s="25"/>
      <c r="E447" s="29"/>
      <c r="F447" s="29"/>
      <c r="G447" s="29"/>
      <c r="H447" s="29"/>
      <c r="I447" s="29"/>
      <c r="J447" s="6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41"/>
      <c r="B448" s="28"/>
      <c r="C448" s="25"/>
      <c r="D448" s="25"/>
      <c r="E448" s="29"/>
      <c r="F448" s="29"/>
      <c r="G448" s="29"/>
      <c r="H448" s="29"/>
      <c r="I448" s="29"/>
      <c r="J448" s="6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41"/>
      <c r="B449" s="28"/>
      <c r="C449" s="25"/>
      <c r="D449" s="25"/>
      <c r="E449" s="29"/>
      <c r="F449" s="29"/>
      <c r="G449" s="29"/>
      <c r="H449" s="29"/>
      <c r="I449" s="29"/>
      <c r="J449" s="6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41"/>
      <c r="B450" s="28"/>
      <c r="C450" s="25"/>
      <c r="D450" s="25"/>
      <c r="E450" s="29"/>
      <c r="F450" s="29"/>
      <c r="G450" s="29"/>
      <c r="H450" s="29"/>
      <c r="I450" s="29"/>
      <c r="J450" s="6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41"/>
      <c r="B451" s="30"/>
      <c r="C451" s="24"/>
      <c r="D451" s="24"/>
      <c r="E451" s="25"/>
      <c r="F451" s="25"/>
      <c r="G451" s="25"/>
      <c r="H451" s="25"/>
      <c r="I451" s="25"/>
      <c r="J451" s="6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41"/>
      <c r="B452" s="33"/>
      <c r="C452" s="34"/>
      <c r="D452" s="34"/>
      <c r="E452" s="25"/>
      <c r="F452" s="25"/>
      <c r="G452" s="25"/>
      <c r="H452" s="25"/>
      <c r="I452" s="25"/>
      <c r="J452" s="6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41"/>
      <c r="B453" s="35"/>
      <c r="C453" s="36"/>
      <c r="D453" s="36"/>
      <c r="E453" s="37"/>
      <c r="F453" s="37"/>
      <c r="G453" s="37"/>
      <c r="H453" s="37"/>
      <c r="I453" s="37"/>
      <c r="J453" s="6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41"/>
      <c r="B454" s="20"/>
      <c r="C454" s="38"/>
      <c r="D454" s="38"/>
      <c r="E454" s="25"/>
      <c r="F454" s="25"/>
      <c r="G454" s="25"/>
      <c r="H454" s="25"/>
      <c r="I454" s="25"/>
      <c r="J454" s="6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41"/>
      <c r="B455" s="20"/>
      <c r="C455" s="38"/>
      <c r="D455" s="38"/>
      <c r="E455" s="25"/>
      <c r="F455" s="25"/>
      <c r="G455" s="25"/>
      <c r="H455" s="25"/>
      <c r="I455" s="25"/>
      <c r="J455" s="6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41"/>
      <c r="B456" s="20"/>
      <c r="C456" s="38"/>
      <c r="D456" s="38"/>
      <c r="E456" s="25"/>
      <c r="F456" s="25"/>
      <c r="G456" s="25"/>
      <c r="H456" s="25"/>
      <c r="I456" s="25"/>
      <c r="J456" s="6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41"/>
      <c r="B457" s="35"/>
      <c r="C457" s="36"/>
      <c r="D457" s="36"/>
      <c r="E457" s="37"/>
      <c r="F457" s="37"/>
      <c r="G457" s="37"/>
      <c r="H457" s="37"/>
      <c r="I457" s="37"/>
      <c r="J457" s="6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41"/>
      <c r="B458" s="20"/>
      <c r="C458" s="38"/>
      <c r="D458" s="38"/>
      <c r="E458" s="25"/>
      <c r="F458" s="25"/>
      <c r="G458" s="25"/>
      <c r="H458" s="25"/>
      <c r="I458" s="25"/>
      <c r="J458" s="6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41"/>
      <c r="B459" s="20"/>
      <c r="C459" s="25"/>
      <c r="D459" s="25"/>
      <c r="E459" s="38"/>
      <c r="F459" s="38"/>
      <c r="G459" s="38"/>
      <c r="H459" s="38"/>
      <c r="I459" s="38"/>
    </row>
    <row r="460" spans="1:23" x14ac:dyDescent="0.25">
      <c r="A460" s="141"/>
      <c r="B460" s="20"/>
      <c r="C460" s="25"/>
      <c r="D460" s="25"/>
      <c r="E460" s="38"/>
      <c r="F460" s="38"/>
      <c r="G460" s="38"/>
      <c r="H460" s="38"/>
      <c r="I460" s="38"/>
    </row>
    <row r="461" spans="1:23" x14ac:dyDescent="0.25">
      <c r="A461" s="141"/>
      <c r="B461" s="20"/>
      <c r="C461" s="25"/>
      <c r="D461" s="25"/>
      <c r="E461" s="38"/>
      <c r="F461" s="38"/>
      <c r="G461" s="38"/>
      <c r="H461" s="38"/>
      <c r="I461" s="38"/>
    </row>
    <row r="462" spans="1:23" x14ac:dyDescent="0.25">
      <c r="A462" s="141"/>
      <c r="B462" s="20"/>
      <c r="C462" s="25"/>
      <c r="D462" s="25"/>
      <c r="E462" s="38"/>
      <c r="F462" s="38"/>
      <c r="G462" s="38"/>
      <c r="H462" s="38"/>
      <c r="I462" s="38"/>
    </row>
    <row r="463" spans="1:23" x14ac:dyDescent="0.25">
      <c r="A463" s="141"/>
      <c r="B463" s="20"/>
      <c r="C463" s="25"/>
      <c r="D463" s="25"/>
      <c r="E463" s="38"/>
      <c r="F463" s="38"/>
      <c r="G463" s="38"/>
      <c r="H463" s="38"/>
      <c r="I463" s="38"/>
    </row>
    <row r="464" spans="1:23" x14ac:dyDescent="0.25">
      <c r="A464" s="141"/>
      <c r="B464" s="20"/>
      <c r="C464" s="25"/>
      <c r="D464" s="25"/>
      <c r="E464" s="38"/>
      <c r="F464" s="38"/>
      <c r="G464" s="38"/>
      <c r="H464" s="38"/>
      <c r="I464" s="38"/>
    </row>
    <row r="465" spans="1:23" x14ac:dyDescent="0.25">
      <c r="A465" s="141"/>
      <c r="B465" s="35"/>
      <c r="C465" s="36"/>
      <c r="D465" s="36"/>
      <c r="E465" s="37"/>
      <c r="F465" s="37"/>
      <c r="G465" s="37"/>
      <c r="H465" s="37"/>
      <c r="I465" s="37"/>
    </row>
    <row r="466" spans="1:23" x14ac:dyDescent="0.25">
      <c r="A466" s="141"/>
      <c r="B466" s="20"/>
      <c r="C466" s="38"/>
      <c r="D466" s="38"/>
      <c r="E466" s="25"/>
      <c r="F466" s="25"/>
      <c r="G466" s="25"/>
      <c r="H466" s="25"/>
      <c r="I466" s="25"/>
    </row>
    <row r="467" spans="1:23" x14ac:dyDescent="0.25">
      <c r="A467" s="141"/>
      <c r="B467" s="20"/>
      <c r="C467" s="38"/>
      <c r="D467" s="38"/>
      <c r="E467" s="25"/>
      <c r="F467" s="25"/>
      <c r="G467" s="25"/>
      <c r="H467" s="25"/>
      <c r="I467" s="25"/>
    </row>
    <row r="468" spans="1:23" x14ac:dyDescent="0.25">
      <c r="A468" s="141"/>
      <c r="B468" s="20"/>
      <c r="C468" s="38"/>
      <c r="D468" s="38"/>
      <c r="E468" s="25"/>
      <c r="F468" s="25"/>
      <c r="G468" s="25"/>
      <c r="H468" s="25"/>
      <c r="I468" s="25"/>
    </row>
    <row r="469" spans="1:23" x14ac:dyDescent="0.25">
      <c r="B469" s="20"/>
      <c r="C469" s="38"/>
      <c r="D469" s="38"/>
      <c r="E469" s="25"/>
      <c r="F469" s="25"/>
      <c r="G469" s="25"/>
      <c r="H469" s="25"/>
      <c r="I469" s="25"/>
      <c r="J469" s="19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12" customFormat="1" x14ac:dyDescent="0.25">
      <c r="A470" s="142"/>
      <c r="B470" s="20"/>
      <c r="C470" s="38"/>
      <c r="D470" s="38"/>
      <c r="E470" s="25"/>
      <c r="F470" s="25"/>
      <c r="G470" s="25"/>
      <c r="H470" s="25"/>
      <c r="I470" s="25"/>
      <c r="J470" s="53"/>
    </row>
    <row r="471" spans="1:23" s="12" customFormat="1" x14ac:dyDescent="0.25">
      <c r="A471" s="142"/>
      <c r="B471" s="33"/>
      <c r="C471" s="34"/>
      <c r="D471" s="34"/>
      <c r="E471" s="25"/>
      <c r="F471" s="25"/>
      <c r="G471" s="25"/>
      <c r="H471" s="25"/>
      <c r="I471" s="25"/>
      <c r="J471" s="53"/>
    </row>
    <row r="472" spans="1:23" s="12" customFormat="1" x14ac:dyDescent="0.25">
      <c r="A472" s="142"/>
      <c r="B472" s="20"/>
      <c r="C472" s="38"/>
      <c r="D472" s="38"/>
      <c r="E472" s="25"/>
      <c r="F472" s="25"/>
      <c r="G472" s="25"/>
      <c r="H472" s="25"/>
      <c r="I472" s="25"/>
      <c r="J472" s="53"/>
    </row>
    <row r="473" spans="1:23" s="12" customFormat="1" x14ac:dyDescent="0.25">
      <c r="A473" s="142"/>
      <c r="B473" s="20"/>
      <c r="C473" s="38"/>
      <c r="D473" s="38"/>
      <c r="E473" s="25"/>
      <c r="F473" s="25"/>
      <c r="G473" s="25"/>
      <c r="H473" s="25"/>
      <c r="I473" s="25"/>
      <c r="J473" s="53"/>
    </row>
    <row r="474" spans="1:23" s="12" customFormat="1" x14ac:dyDescent="0.25">
      <c r="A474" s="142"/>
      <c r="B474" s="20"/>
      <c r="C474" s="38"/>
      <c r="D474" s="38"/>
      <c r="E474" s="25"/>
      <c r="F474" s="25"/>
      <c r="G474" s="25"/>
      <c r="H474" s="25"/>
      <c r="I474" s="25"/>
      <c r="J474" s="53"/>
    </row>
    <row r="475" spans="1:23" s="12" customFormat="1" x14ac:dyDescent="0.25">
      <c r="A475" s="142"/>
      <c r="B475" s="20"/>
      <c r="C475" s="38"/>
      <c r="D475" s="38"/>
      <c r="E475" s="25"/>
      <c r="F475" s="25"/>
      <c r="G475" s="25"/>
      <c r="H475" s="25"/>
      <c r="I475" s="25"/>
      <c r="J475" s="53"/>
    </row>
    <row r="476" spans="1:23" s="12" customFormat="1" x14ac:dyDescent="0.25">
      <c r="A476" s="142"/>
      <c r="B476" s="20"/>
      <c r="C476" s="38"/>
      <c r="D476" s="38"/>
      <c r="E476" s="25"/>
      <c r="F476" s="25"/>
      <c r="G476" s="25"/>
      <c r="H476" s="25"/>
      <c r="I476" s="25"/>
      <c r="J476" s="53"/>
    </row>
    <row r="477" spans="1:23" s="12" customFormat="1" x14ac:dyDescent="0.25">
      <c r="A477" s="142"/>
      <c r="B477" s="20"/>
      <c r="C477" s="38"/>
      <c r="D477" s="38"/>
      <c r="E477" s="25"/>
      <c r="F477" s="25"/>
      <c r="G477" s="25"/>
      <c r="H477" s="25"/>
      <c r="I477" s="25"/>
      <c r="J477" s="53"/>
    </row>
    <row r="478" spans="1:23" x14ac:dyDescent="0.25">
      <c r="A478" s="141"/>
      <c r="B478" s="18"/>
      <c r="C478" s="18"/>
      <c r="D478" s="18"/>
      <c r="E478" s="18"/>
      <c r="F478" s="18"/>
      <c r="G478" s="18"/>
      <c r="H478" s="18"/>
      <c r="I478" s="18"/>
      <c r="J478" s="19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x14ac:dyDescent="0.25">
      <c r="A479" s="141"/>
      <c r="B479" s="18"/>
      <c r="C479" s="18"/>
      <c r="D479" s="18"/>
      <c r="E479" s="18"/>
      <c r="F479" s="18"/>
      <c r="G479" s="18"/>
      <c r="H479" s="18"/>
      <c r="I479" s="18"/>
      <c r="J479" s="19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x14ac:dyDescent="0.25">
      <c r="A480" s="141"/>
      <c r="B480" s="18"/>
      <c r="C480" s="18"/>
      <c r="D480" s="18"/>
      <c r="E480" s="18"/>
      <c r="F480" s="18"/>
      <c r="G480" s="18"/>
      <c r="H480" s="18"/>
      <c r="I480" s="18"/>
      <c r="J480" s="19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x14ac:dyDescent="0.25">
      <c r="A481" s="141"/>
      <c r="B481" s="18"/>
      <c r="C481" s="18"/>
      <c r="D481" s="18"/>
      <c r="E481" s="18"/>
      <c r="F481" s="18"/>
      <c r="G481" s="18"/>
      <c r="H481" s="18"/>
      <c r="I481" s="18"/>
      <c r="J481" s="19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x14ac:dyDescent="0.25">
      <c r="A482" s="141"/>
      <c r="B482" s="18"/>
      <c r="C482" s="18"/>
      <c r="D482" s="18"/>
      <c r="E482" s="18"/>
      <c r="F482" s="18"/>
      <c r="G482" s="18"/>
      <c r="H482" s="18"/>
      <c r="I482" s="18"/>
      <c r="J482" s="19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x14ac:dyDescent="0.25">
      <c r="A483" s="141"/>
      <c r="B483" s="18"/>
      <c r="C483" s="18"/>
      <c r="D483" s="18"/>
      <c r="E483" s="18"/>
      <c r="F483" s="18"/>
      <c r="G483" s="18"/>
      <c r="H483" s="18"/>
      <c r="I483" s="18"/>
      <c r="J483" s="19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x14ac:dyDescent="0.25">
      <c r="A484" s="141"/>
      <c r="B484" s="18"/>
      <c r="C484" s="18"/>
      <c r="D484" s="18"/>
      <c r="E484" s="18"/>
      <c r="F484" s="18"/>
      <c r="G484" s="18"/>
      <c r="H484" s="18"/>
      <c r="I484" s="18"/>
      <c r="J484" s="19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x14ac:dyDescent="0.25">
      <c r="A485" s="141"/>
      <c r="B485" s="18"/>
      <c r="C485" s="18"/>
      <c r="D485" s="18"/>
      <c r="E485" s="18"/>
      <c r="F485" s="18"/>
      <c r="G485" s="18"/>
      <c r="H485" s="18"/>
      <c r="I485" s="18"/>
      <c r="J485" s="19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x14ac:dyDescent="0.25">
      <c r="A486" s="141"/>
      <c r="B486" s="18"/>
      <c r="C486" s="18"/>
      <c r="D486" s="18"/>
      <c r="E486" s="18"/>
      <c r="F486" s="18"/>
      <c r="G486" s="18"/>
      <c r="H486" s="18"/>
      <c r="I486" s="18"/>
      <c r="J486" s="19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x14ac:dyDescent="0.25">
      <c r="A487" s="141"/>
      <c r="B487" s="18"/>
      <c r="C487" s="18"/>
      <c r="D487" s="18"/>
      <c r="E487" s="18"/>
      <c r="F487" s="18"/>
      <c r="G487" s="18"/>
      <c r="H487" s="18"/>
      <c r="I487" s="18"/>
      <c r="J487" s="19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x14ac:dyDescent="0.25">
      <c r="A488" s="141"/>
      <c r="B488" s="18"/>
      <c r="C488" s="18"/>
      <c r="D488" s="18"/>
      <c r="E488" s="18"/>
      <c r="F488" s="18"/>
      <c r="G488" s="18"/>
      <c r="H488" s="18"/>
      <c r="I488" s="18"/>
      <c r="J488" s="19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x14ac:dyDescent="0.25">
      <c r="A489" s="141"/>
      <c r="B489" s="18"/>
      <c r="C489" s="18"/>
      <c r="D489" s="18"/>
      <c r="E489" s="18"/>
      <c r="F489" s="18"/>
      <c r="G489" s="18"/>
      <c r="H489" s="18"/>
      <c r="I489" s="18"/>
      <c r="J489" s="19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x14ac:dyDescent="0.25">
      <c r="A490" s="141"/>
      <c r="B490" s="18"/>
      <c r="C490" s="18"/>
      <c r="D490" s="18"/>
      <c r="E490" s="18"/>
      <c r="F490" s="18"/>
      <c r="G490" s="18"/>
      <c r="H490" s="18"/>
      <c r="I490" s="18"/>
      <c r="J490" s="19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25">
      <c r="A491" s="141"/>
      <c r="B491" s="18"/>
      <c r="C491" s="18"/>
      <c r="D491" s="18"/>
      <c r="E491" s="18"/>
      <c r="F491" s="18"/>
      <c r="G491" s="18"/>
      <c r="H491" s="18"/>
      <c r="I491" s="18"/>
      <c r="J491" s="19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x14ac:dyDescent="0.25">
      <c r="A492" s="141"/>
      <c r="B492" s="18"/>
      <c r="C492" s="18"/>
      <c r="D492" s="18"/>
      <c r="E492" s="18"/>
      <c r="F492" s="18"/>
      <c r="G492" s="18"/>
      <c r="H492" s="18"/>
      <c r="I492" s="18"/>
      <c r="J492" s="19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x14ac:dyDescent="0.25">
      <c r="A493" s="141"/>
      <c r="B493" s="18"/>
      <c r="C493" s="18"/>
      <c r="D493" s="18"/>
      <c r="E493" s="18"/>
      <c r="F493" s="18"/>
      <c r="G493" s="18"/>
      <c r="H493" s="18"/>
      <c r="I493" s="18"/>
      <c r="J493" s="19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x14ac:dyDescent="0.25">
      <c r="A494" s="141"/>
      <c r="B494" s="18"/>
      <c r="C494" s="18"/>
      <c r="D494" s="18"/>
      <c r="E494" s="18"/>
      <c r="F494" s="18"/>
      <c r="G494" s="18"/>
      <c r="H494" s="18"/>
      <c r="I494" s="18"/>
      <c r="J494" s="19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x14ac:dyDescent="0.25">
      <c r="A495" s="141"/>
      <c r="B495" s="18"/>
      <c r="C495" s="18"/>
      <c r="D495" s="18"/>
      <c r="E495" s="18"/>
      <c r="F495" s="18"/>
      <c r="G495" s="18"/>
      <c r="H495" s="18"/>
      <c r="I495" s="18"/>
      <c r="J495" s="19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x14ac:dyDescent="0.25">
      <c r="A496" s="141"/>
      <c r="B496" s="18"/>
      <c r="C496" s="18"/>
      <c r="D496" s="18"/>
      <c r="E496" s="18"/>
      <c r="F496" s="18"/>
      <c r="G496" s="18"/>
      <c r="H496" s="18"/>
      <c r="I496" s="18"/>
      <c r="J496" s="19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x14ac:dyDescent="0.25">
      <c r="A497" s="141"/>
      <c r="B497" s="18"/>
      <c r="C497" s="18"/>
      <c r="D497" s="18"/>
      <c r="E497" s="18"/>
      <c r="F497" s="18"/>
      <c r="G497" s="18"/>
      <c r="H497" s="18"/>
      <c r="I497" s="18"/>
      <c r="J497" s="19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x14ac:dyDescent="0.25">
      <c r="A498" s="141"/>
      <c r="B498" s="18"/>
      <c r="C498" s="18"/>
      <c r="D498" s="18"/>
      <c r="E498" s="18"/>
      <c r="F498" s="18"/>
      <c r="G498" s="18"/>
      <c r="H498" s="18"/>
      <c r="I498" s="18"/>
      <c r="J498" s="19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x14ac:dyDescent="0.25">
      <c r="A499" s="141"/>
      <c r="B499" s="18"/>
      <c r="C499" s="18"/>
      <c r="D499" s="18"/>
      <c r="E499" s="18"/>
      <c r="F499" s="18"/>
      <c r="G499" s="18"/>
      <c r="H499" s="18"/>
      <c r="I499" s="18"/>
      <c r="J499" s="19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x14ac:dyDescent="0.25">
      <c r="A500" s="141"/>
      <c r="B500" s="18"/>
      <c r="C500" s="18"/>
      <c r="D500" s="18"/>
      <c r="E500" s="18"/>
      <c r="F500" s="18"/>
      <c r="G500" s="18"/>
      <c r="H500" s="18"/>
      <c r="I500" s="18"/>
      <c r="J500" s="19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x14ac:dyDescent="0.25">
      <c r="A501" s="141"/>
      <c r="B501" s="18"/>
      <c r="C501" s="18"/>
      <c r="D501" s="18"/>
      <c r="E501" s="18"/>
      <c r="F501" s="18"/>
      <c r="G501" s="18"/>
      <c r="H501" s="18"/>
      <c r="I501" s="18"/>
      <c r="J501" s="19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x14ac:dyDescent="0.25">
      <c r="A502" s="141"/>
      <c r="B502" s="18"/>
      <c r="C502" s="18"/>
      <c r="D502" s="18"/>
      <c r="E502" s="18"/>
      <c r="F502" s="18"/>
      <c r="G502" s="18"/>
      <c r="H502" s="18"/>
      <c r="I502" s="18"/>
      <c r="J502" s="19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x14ac:dyDescent="0.25">
      <c r="A503" s="141"/>
      <c r="B503" s="18"/>
      <c r="C503" s="18"/>
      <c r="D503" s="18"/>
      <c r="E503" s="18"/>
      <c r="F503" s="18"/>
      <c r="G503" s="18"/>
      <c r="H503" s="18"/>
      <c r="I503" s="18"/>
      <c r="J503" s="19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x14ac:dyDescent="0.25">
      <c r="A504" s="141"/>
      <c r="B504" s="18"/>
      <c r="C504" s="18"/>
      <c r="D504" s="18"/>
      <c r="E504" s="18"/>
      <c r="F504" s="18"/>
      <c r="G504" s="18"/>
      <c r="H504" s="18"/>
      <c r="I504" s="18"/>
      <c r="J504" s="19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x14ac:dyDescent="0.25">
      <c r="A505" s="141"/>
      <c r="B505" s="18"/>
      <c r="C505" s="18"/>
      <c r="D505" s="18"/>
      <c r="E505" s="18"/>
      <c r="F505" s="18"/>
      <c r="G505" s="18"/>
      <c r="H505" s="18"/>
      <c r="I505" s="18"/>
      <c r="J505" s="19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x14ac:dyDescent="0.25">
      <c r="A506" s="141"/>
      <c r="B506" s="18"/>
      <c r="C506" s="18"/>
      <c r="D506" s="18"/>
      <c r="E506" s="18"/>
      <c r="F506" s="18"/>
      <c r="G506" s="18"/>
      <c r="H506" s="18"/>
      <c r="I506" s="18"/>
      <c r="J506" s="19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x14ac:dyDescent="0.25">
      <c r="A507" s="141"/>
      <c r="B507" s="18"/>
      <c r="C507" s="18"/>
      <c r="D507" s="18"/>
      <c r="E507" s="18"/>
      <c r="F507" s="18"/>
      <c r="G507" s="18"/>
      <c r="H507" s="18"/>
      <c r="I507" s="18"/>
      <c r="J507" s="19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x14ac:dyDescent="0.25">
      <c r="A508" s="141"/>
      <c r="B508" s="18"/>
      <c r="C508" s="18"/>
      <c r="D508" s="18"/>
      <c r="E508" s="18"/>
      <c r="F508" s="18"/>
      <c r="G508" s="18"/>
      <c r="H508" s="18"/>
      <c r="I508" s="18"/>
      <c r="J508" s="19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x14ac:dyDescent="0.25">
      <c r="A509" s="141"/>
      <c r="B509" s="18"/>
      <c r="C509" s="18"/>
      <c r="D509" s="18"/>
      <c r="E509" s="18"/>
      <c r="F509" s="18"/>
      <c r="G509" s="18"/>
      <c r="H509" s="18"/>
      <c r="I509" s="18"/>
      <c r="J509" s="19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x14ac:dyDescent="0.25">
      <c r="A510" s="141"/>
      <c r="B510" s="18"/>
      <c r="C510" s="18"/>
      <c r="D510" s="18"/>
      <c r="E510" s="18"/>
      <c r="F510" s="18"/>
      <c r="G510" s="18"/>
      <c r="H510" s="18"/>
      <c r="I510" s="18"/>
      <c r="J510" s="19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x14ac:dyDescent="0.25">
      <c r="A511" s="141"/>
      <c r="B511" s="18"/>
      <c r="C511" s="18"/>
      <c r="D511" s="18"/>
      <c r="E511" s="18"/>
      <c r="F511" s="18"/>
      <c r="G511" s="18"/>
      <c r="H511" s="18"/>
      <c r="I511" s="18"/>
      <c r="J511" s="19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x14ac:dyDescent="0.25">
      <c r="A512" s="141"/>
      <c r="B512" s="18"/>
      <c r="C512" s="18"/>
      <c r="D512" s="18"/>
      <c r="E512" s="18"/>
      <c r="F512" s="18"/>
      <c r="G512" s="18"/>
      <c r="H512" s="18"/>
      <c r="I512" s="18"/>
      <c r="J512" s="19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x14ac:dyDescent="0.25">
      <c r="A513" s="141"/>
      <c r="B513" s="18"/>
      <c r="C513" s="18"/>
      <c r="D513" s="18"/>
      <c r="E513" s="18"/>
      <c r="F513" s="18"/>
      <c r="G513" s="18"/>
      <c r="H513" s="18"/>
      <c r="I513" s="18"/>
      <c r="J513" s="19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x14ac:dyDescent="0.25">
      <c r="A514" s="141"/>
      <c r="B514" s="18"/>
      <c r="C514" s="18"/>
      <c r="D514" s="18"/>
      <c r="E514" s="18"/>
      <c r="F514" s="18"/>
      <c r="G514" s="18"/>
      <c r="H514" s="18"/>
      <c r="I514" s="18"/>
      <c r="J514" s="19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x14ac:dyDescent="0.25">
      <c r="A515" s="141"/>
      <c r="B515" s="18"/>
      <c r="C515" s="18"/>
      <c r="D515" s="18"/>
      <c r="E515" s="18"/>
      <c r="F515" s="18"/>
      <c r="G515" s="18"/>
      <c r="H515" s="18"/>
      <c r="I515" s="18"/>
      <c r="J515" s="19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x14ac:dyDescent="0.25">
      <c r="A516" s="141"/>
      <c r="B516" s="18"/>
      <c r="C516" s="18"/>
      <c r="D516" s="18"/>
      <c r="E516" s="18"/>
      <c r="F516" s="18"/>
      <c r="G516" s="18"/>
      <c r="H516" s="18"/>
      <c r="I516" s="18"/>
      <c r="J516" s="19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x14ac:dyDescent="0.25">
      <c r="A517" s="141"/>
      <c r="B517" s="18"/>
      <c r="C517" s="18"/>
      <c r="D517" s="18"/>
      <c r="E517" s="18"/>
      <c r="F517" s="18"/>
      <c r="G517" s="18"/>
      <c r="H517" s="18"/>
      <c r="I517" s="18"/>
      <c r="J517" s="19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x14ac:dyDescent="0.25">
      <c r="A518" s="141"/>
      <c r="B518" s="18"/>
      <c r="C518" s="18"/>
      <c r="D518" s="18"/>
      <c r="E518" s="18"/>
      <c r="F518" s="18"/>
      <c r="G518" s="18"/>
      <c r="H518" s="18"/>
      <c r="I518" s="18"/>
      <c r="J518" s="19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x14ac:dyDescent="0.25">
      <c r="A519" s="141"/>
      <c r="B519" s="18"/>
      <c r="C519" s="18"/>
      <c r="D519" s="18"/>
      <c r="E519" s="18"/>
      <c r="F519" s="18"/>
      <c r="G519" s="18"/>
      <c r="H519" s="18"/>
      <c r="I519" s="18"/>
      <c r="J519" s="19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x14ac:dyDescent="0.25">
      <c r="A520" s="141"/>
      <c r="B520" s="18"/>
      <c r="C520" s="18"/>
      <c r="D520" s="18"/>
      <c r="E520" s="18"/>
      <c r="F520" s="18"/>
      <c r="G520" s="18"/>
      <c r="H520" s="18"/>
      <c r="I520" s="18"/>
      <c r="J520" s="19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x14ac:dyDescent="0.25">
      <c r="A521" s="141"/>
      <c r="B521" s="18"/>
      <c r="C521" s="18"/>
      <c r="D521" s="18"/>
      <c r="E521" s="18"/>
      <c r="F521" s="18"/>
      <c r="G521" s="18"/>
      <c r="H521" s="18"/>
      <c r="I521" s="18"/>
      <c r="J521" s="19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x14ac:dyDescent="0.25">
      <c r="A522" s="141"/>
      <c r="B522" s="18"/>
      <c r="C522" s="18"/>
      <c r="D522" s="18"/>
      <c r="E522" s="18"/>
      <c r="F522" s="18"/>
      <c r="G522" s="18"/>
      <c r="H522" s="18"/>
      <c r="I522" s="18"/>
      <c r="J522" s="19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25">
      <c r="A523" s="141"/>
      <c r="B523" s="18"/>
      <c r="C523" s="18"/>
      <c r="D523" s="18"/>
      <c r="E523" s="18"/>
      <c r="F523" s="18"/>
      <c r="G523" s="18"/>
      <c r="H523" s="18"/>
      <c r="I523" s="18"/>
      <c r="J523" s="19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x14ac:dyDescent="0.25">
      <c r="A524" s="141"/>
      <c r="B524" s="18"/>
      <c r="C524" s="18"/>
      <c r="D524" s="18"/>
      <c r="E524" s="18"/>
      <c r="F524" s="18"/>
      <c r="G524" s="18"/>
      <c r="H524" s="18"/>
      <c r="I524" s="18"/>
      <c r="J524" s="19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x14ac:dyDescent="0.25">
      <c r="A525" s="141"/>
      <c r="B525" s="18"/>
      <c r="C525" s="18"/>
      <c r="D525" s="18"/>
      <c r="E525" s="18"/>
      <c r="F525" s="18"/>
      <c r="G525" s="18"/>
      <c r="H525" s="18"/>
      <c r="I525" s="18"/>
      <c r="J525" s="19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x14ac:dyDescent="0.25">
      <c r="A526" s="141"/>
      <c r="B526" s="18"/>
      <c r="C526" s="18"/>
      <c r="D526" s="18"/>
      <c r="E526" s="18"/>
      <c r="F526" s="18"/>
      <c r="G526" s="18"/>
      <c r="H526" s="18"/>
      <c r="I526" s="18"/>
      <c r="J526" s="19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x14ac:dyDescent="0.25">
      <c r="A527" s="141"/>
      <c r="B527" s="18"/>
      <c r="C527" s="18"/>
      <c r="D527" s="18"/>
      <c r="E527" s="18"/>
      <c r="F527" s="18"/>
      <c r="G527" s="18"/>
      <c r="H527" s="18"/>
      <c r="I527" s="18"/>
      <c r="J527" s="19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25">
      <c r="A528" s="141"/>
      <c r="B528" s="18"/>
      <c r="C528" s="18"/>
      <c r="D528" s="18"/>
      <c r="E528" s="18"/>
      <c r="F528" s="18"/>
      <c r="G528" s="18"/>
      <c r="H528" s="18"/>
      <c r="I528" s="18"/>
      <c r="J528" s="19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x14ac:dyDescent="0.25">
      <c r="A529" s="141"/>
      <c r="B529" s="18"/>
      <c r="C529" s="18"/>
      <c r="D529" s="18"/>
      <c r="E529" s="18"/>
      <c r="F529" s="18"/>
      <c r="G529" s="18"/>
      <c r="H529" s="18"/>
      <c r="I529" s="18"/>
      <c r="J529" s="19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x14ac:dyDescent="0.25">
      <c r="A530" s="141"/>
      <c r="B530" s="18"/>
      <c r="C530" s="18"/>
      <c r="D530" s="18"/>
      <c r="E530" s="18"/>
      <c r="F530" s="18"/>
      <c r="G530" s="18"/>
      <c r="H530" s="18"/>
      <c r="I530" s="18"/>
      <c r="J530" s="19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x14ac:dyDescent="0.25">
      <c r="A531" s="141"/>
      <c r="B531" s="18"/>
      <c r="C531" s="18"/>
      <c r="D531" s="18"/>
      <c r="E531" s="18"/>
      <c r="F531" s="18"/>
      <c r="G531" s="18"/>
      <c r="H531" s="18"/>
      <c r="I531" s="18"/>
      <c r="J531" s="19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x14ac:dyDescent="0.25">
      <c r="A532" s="141"/>
      <c r="B532" s="18"/>
      <c r="C532" s="18"/>
      <c r="D532" s="18"/>
      <c r="E532" s="18"/>
      <c r="F532" s="18"/>
      <c r="G532" s="18"/>
      <c r="H532" s="18"/>
      <c r="I532" s="18"/>
      <c r="J532" s="19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25">
      <c r="A533" s="141"/>
      <c r="B533" s="18"/>
      <c r="C533" s="18"/>
      <c r="D533" s="18"/>
      <c r="E533" s="18"/>
      <c r="F533" s="18"/>
      <c r="G533" s="18"/>
      <c r="H533" s="18"/>
      <c r="I533" s="18"/>
      <c r="J533" s="19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x14ac:dyDescent="0.25">
      <c r="A534" s="141"/>
      <c r="B534" s="18"/>
      <c r="C534" s="18"/>
      <c r="D534" s="18"/>
      <c r="E534" s="18"/>
      <c r="F534" s="18"/>
      <c r="G534" s="18"/>
      <c r="H534" s="18"/>
      <c r="I534" s="18"/>
      <c r="J534" s="19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x14ac:dyDescent="0.25">
      <c r="A535" s="141"/>
      <c r="B535" s="18"/>
      <c r="C535" s="18"/>
      <c r="D535" s="18"/>
      <c r="E535" s="18"/>
      <c r="F535" s="18"/>
      <c r="G535" s="18"/>
      <c r="H535" s="18"/>
      <c r="I535" s="18"/>
      <c r="J535" s="19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25">
      <c r="A536" s="141"/>
      <c r="B536" s="18"/>
      <c r="C536" s="18"/>
      <c r="D536" s="18"/>
      <c r="E536" s="18"/>
      <c r="F536" s="18"/>
      <c r="G536" s="18"/>
      <c r="H536" s="18"/>
      <c r="I536" s="18"/>
      <c r="J536" s="19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x14ac:dyDescent="0.25">
      <c r="A537" s="141"/>
      <c r="B537" s="18"/>
      <c r="C537" s="18"/>
      <c r="D537" s="18"/>
      <c r="E537" s="18"/>
      <c r="F537" s="18"/>
      <c r="G537" s="18"/>
      <c r="H537" s="18"/>
      <c r="I537" s="18"/>
      <c r="J537" s="19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x14ac:dyDescent="0.25">
      <c r="A538" s="141"/>
      <c r="B538" s="18"/>
      <c r="C538" s="18"/>
      <c r="D538" s="18"/>
      <c r="E538" s="18"/>
      <c r="F538" s="18"/>
      <c r="G538" s="18"/>
      <c r="H538" s="18"/>
      <c r="I538" s="18"/>
      <c r="J538" s="19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x14ac:dyDescent="0.25">
      <c r="A539" s="141"/>
      <c r="B539" s="18"/>
      <c r="C539" s="18"/>
      <c r="D539" s="18"/>
      <c r="E539" s="18"/>
      <c r="F539" s="18"/>
      <c r="G539" s="18"/>
      <c r="H539" s="18"/>
      <c r="I539" s="18"/>
      <c r="J539" s="19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x14ac:dyDescent="0.25">
      <c r="A540" s="141"/>
      <c r="B540" s="18"/>
      <c r="C540" s="18"/>
      <c r="D540" s="18"/>
      <c r="E540" s="18"/>
      <c r="F540" s="18"/>
      <c r="G540" s="18"/>
      <c r="H540" s="18"/>
      <c r="I540" s="18"/>
      <c r="J540" s="19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x14ac:dyDescent="0.25">
      <c r="A541" s="141"/>
      <c r="B541" s="18"/>
      <c r="C541" s="18"/>
      <c r="D541" s="18"/>
      <c r="E541" s="18"/>
      <c r="F541" s="18"/>
      <c r="G541" s="18"/>
      <c r="H541" s="18"/>
      <c r="I541" s="18"/>
      <c r="J541" s="19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x14ac:dyDescent="0.25">
      <c r="A542" s="141"/>
      <c r="B542" s="18"/>
      <c r="C542" s="18"/>
      <c r="D542" s="18"/>
      <c r="E542" s="18"/>
      <c r="F542" s="18"/>
      <c r="G542" s="18"/>
      <c r="H542" s="18"/>
      <c r="I542" s="18"/>
      <c r="J542" s="19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x14ac:dyDescent="0.25">
      <c r="A543" s="141"/>
      <c r="B543" s="18"/>
      <c r="C543" s="18"/>
      <c r="D543" s="18"/>
      <c r="E543" s="18"/>
      <c r="F543" s="18"/>
      <c r="G543" s="18"/>
      <c r="H543" s="18"/>
      <c r="I543" s="18"/>
      <c r="J543" s="19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x14ac:dyDescent="0.25">
      <c r="A544" s="141"/>
      <c r="B544" s="18"/>
      <c r="C544" s="18"/>
      <c r="D544" s="18"/>
      <c r="E544" s="18"/>
      <c r="F544" s="18"/>
      <c r="G544" s="18"/>
      <c r="H544" s="18"/>
      <c r="I544" s="18"/>
      <c r="J544" s="19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x14ac:dyDescent="0.25">
      <c r="A545" s="141"/>
      <c r="B545" s="18"/>
      <c r="C545" s="18"/>
      <c r="D545" s="18"/>
      <c r="E545" s="18"/>
      <c r="F545" s="18"/>
      <c r="G545" s="18"/>
      <c r="H545" s="18"/>
      <c r="I545" s="18"/>
      <c r="J545" s="19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x14ac:dyDescent="0.25">
      <c r="A546" s="141"/>
      <c r="B546" s="18"/>
      <c r="C546" s="18"/>
      <c r="D546" s="18"/>
      <c r="E546" s="18"/>
      <c r="F546" s="18"/>
      <c r="G546" s="18"/>
      <c r="H546" s="18"/>
      <c r="I546" s="18"/>
      <c r="J546" s="19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x14ac:dyDescent="0.25">
      <c r="A547" s="141"/>
      <c r="B547" s="18"/>
      <c r="C547" s="18"/>
      <c r="D547" s="18"/>
      <c r="E547" s="18"/>
      <c r="F547" s="18"/>
      <c r="G547" s="18"/>
      <c r="H547" s="18"/>
      <c r="I547" s="18"/>
      <c r="J547" s="19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x14ac:dyDescent="0.25">
      <c r="A548" s="141"/>
      <c r="B548" s="18"/>
      <c r="C548" s="18"/>
      <c r="D548" s="18"/>
      <c r="E548" s="18"/>
      <c r="F548" s="18"/>
      <c r="G548" s="18"/>
      <c r="H548" s="18"/>
      <c r="I548" s="18"/>
      <c r="J548" s="19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x14ac:dyDescent="0.25">
      <c r="A549" s="141"/>
      <c r="B549" s="18"/>
      <c r="C549" s="18"/>
      <c r="D549" s="18"/>
      <c r="E549" s="18"/>
      <c r="F549" s="18"/>
      <c r="G549" s="18"/>
      <c r="H549" s="18"/>
      <c r="I549" s="18"/>
      <c r="J549" s="19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x14ac:dyDescent="0.25">
      <c r="A550" s="141"/>
      <c r="B550" s="18"/>
      <c r="C550" s="18"/>
      <c r="D550" s="18"/>
      <c r="E550" s="18"/>
      <c r="F550" s="18"/>
      <c r="G550" s="18"/>
      <c r="H550" s="18"/>
      <c r="I550" s="18"/>
      <c r="J550" s="19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x14ac:dyDescent="0.25">
      <c r="A551" s="141"/>
      <c r="B551" s="18"/>
      <c r="C551" s="18"/>
      <c r="D551" s="18"/>
      <c r="E551" s="18"/>
      <c r="F551" s="18"/>
      <c r="G551" s="18"/>
      <c r="H551" s="18"/>
      <c r="I551" s="18"/>
      <c r="J551" s="19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x14ac:dyDescent="0.25">
      <c r="A552" s="141"/>
      <c r="B552" s="18"/>
      <c r="C552" s="18"/>
      <c r="D552" s="18"/>
      <c r="E552" s="18"/>
      <c r="F552" s="18"/>
      <c r="G552" s="18"/>
      <c r="H552" s="18"/>
      <c r="I552" s="18"/>
      <c r="J552" s="19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x14ac:dyDescent="0.25">
      <c r="A553" s="141"/>
      <c r="B553" s="18"/>
      <c r="C553" s="18"/>
      <c r="D553" s="18"/>
      <c r="E553" s="18"/>
      <c r="F553" s="18"/>
      <c r="G553" s="18"/>
      <c r="H553" s="18"/>
      <c r="I553" s="18"/>
      <c r="J553" s="19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25">
      <c r="A554" s="141"/>
      <c r="B554" s="18"/>
      <c r="C554" s="18"/>
      <c r="D554" s="18"/>
      <c r="E554" s="18"/>
      <c r="F554" s="18"/>
      <c r="G554" s="18"/>
      <c r="H554" s="18"/>
      <c r="I554" s="18"/>
      <c r="J554" s="19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x14ac:dyDescent="0.25">
      <c r="A555" s="141"/>
      <c r="B555" s="18"/>
      <c r="C555" s="18"/>
      <c r="D555" s="18"/>
      <c r="E555" s="18"/>
      <c r="F555" s="18"/>
      <c r="G555" s="18"/>
      <c r="H555" s="18"/>
      <c r="I555" s="18"/>
      <c r="J555" s="19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x14ac:dyDescent="0.25">
      <c r="A556" s="141"/>
      <c r="B556" s="18"/>
      <c r="C556" s="18"/>
      <c r="D556" s="18"/>
      <c r="E556" s="18"/>
      <c r="F556" s="18"/>
      <c r="G556" s="18"/>
      <c r="H556" s="18"/>
      <c r="I556" s="18"/>
      <c r="J556" s="19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x14ac:dyDescent="0.25">
      <c r="A557" s="141"/>
      <c r="B557" s="18"/>
      <c r="C557" s="18"/>
      <c r="D557" s="18"/>
      <c r="E557" s="18"/>
      <c r="F557" s="18"/>
      <c r="G557" s="18"/>
      <c r="H557" s="18"/>
      <c r="I557" s="18"/>
      <c r="J557" s="19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x14ac:dyDescent="0.25">
      <c r="A558" s="141"/>
      <c r="B558" s="18"/>
      <c r="C558" s="18"/>
      <c r="D558" s="18"/>
      <c r="E558" s="18"/>
      <c r="F558" s="18"/>
      <c r="G558" s="18"/>
      <c r="H558" s="18"/>
      <c r="I558" s="18"/>
      <c r="J558" s="19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x14ac:dyDescent="0.25">
      <c r="A559" s="141"/>
      <c r="B559" s="18"/>
      <c r="C559" s="18"/>
      <c r="D559" s="18"/>
      <c r="E559" s="18"/>
      <c r="F559" s="18"/>
      <c r="G559" s="18"/>
      <c r="H559" s="18"/>
      <c r="I559" s="18"/>
      <c r="J559" s="19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x14ac:dyDescent="0.25">
      <c r="A560" s="141"/>
      <c r="B560" s="18"/>
      <c r="C560" s="18"/>
      <c r="D560" s="18"/>
      <c r="E560" s="18"/>
      <c r="F560" s="18"/>
      <c r="G560" s="18"/>
      <c r="H560" s="18"/>
      <c r="I560" s="18"/>
      <c r="J560" s="19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x14ac:dyDescent="0.25">
      <c r="A561" s="141"/>
      <c r="B561" s="18"/>
      <c r="C561" s="18"/>
      <c r="D561" s="18"/>
      <c r="E561" s="18"/>
      <c r="F561" s="18"/>
      <c r="G561" s="18"/>
      <c r="H561" s="18"/>
      <c r="I561" s="18"/>
      <c r="J561" s="19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x14ac:dyDescent="0.25">
      <c r="A562" s="141"/>
      <c r="B562" s="18"/>
      <c r="C562" s="18"/>
      <c r="D562" s="18"/>
      <c r="E562" s="18"/>
      <c r="F562" s="18"/>
      <c r="G562" s="18"/>
      <c r="H562" s="18"/>
      <c r="I562" s="18"/>
      <c r="J562" s="19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x14ac:dyDescent="0.25">
      <c r="A563" s="141"/>
      <c r="B563" s="18"/>
      <c r="C563" s="18"/>
      <c r="D563" s="18"/>
      <c r="E563" s="18"/>
      <c r="F563" s="18"/>
      <c r="G563" s="18"/>
      <c r="H563" s="18"/>
      <c r="I563" s="18"/>
      <c r="J563" s="19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x14ac:dyDescent="0.25">
      <c r="A564" s="141"/>
      <c r="B564" s="18"/>
      <c r="C564" s="18"/>
      <c r="D564" s="18"/>
      <c r="E564" s="18"/>
      <c r="F564" s="18"/>
      <c r="G564" s="18"/>
      <c r="H564" s="18"/>
      <c r="I564" s="18"/>
      <c r="J564" s="19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x14ac:dyDescent="0.25">
      <c r="A565" s="141"/>
      <c r="B565" s="18"/>
      <c r="C565" s="18"/>
      <c r="D565" s="18"/>
      <c r="E565" s="18"/>
      <c r="F565" s="18"/>
      <c r="G565" s="18"/>
      <c r="H565" s="18"/>
      <c r="I565" s="18"/>
      <c r="J565" s="19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x14ac:dyDescent="0.25">
      <c r="A566" s="141"/>
      <c r="B566" s="18"/>
      <c r="C566" s="18"/>
      <c r="D566" s="18"/>
      <c r="E566" s="18"/>
      <c r="F566" s="18"/>
      <c r="G566" s="18"/>
      <c r="H566" s="18"/>
      <c r="I566" s="18"/>
      <c r="J566" s="19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x14ac:dyDescent="0.25">
      <c r="A567" s="141"/>
      <c r="B567" s="18"/>
      <c r="C567" s="18"/>
      <c r="D567" s="18"/>
      <c r="E567" s="18"/>
      <c r="F567" s="18"/>
      <c r="G567" s="18"/>
      <c r="H567" s="18"/>
      <c r="I567" s="18"/>
      <c r="J567" s="19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x14ac:dyDescent="0.25">
      <c r="A568" s="141"/>
      <c r="B568" s="18"/>
      <c r="C568" s="18"/>
      <c r="D568" s="18"/>
      <c r="E568" s="18"/>
      <c r="F568" s="18"/>
      <c r="G568" s="18"/>
      <c r="H568" s="18"/>
      <c r="I568" s="18"/>
      <c r="J568" s="19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x14ac:dyDescent="0.25">
      <c r="A569" s="141"/>
      <c r="B569" s="18"/>
      <c r="C569" s="18"/>
      <c r="D569" s="18"/>
      <c r="E569" s="18"/>
      <c r="F569" s="18"/>
      <c r="G569" s="18"/>
      <c r="H569" s="18"/>
      <c r="I569" s="18"/>
      <c r="J569" s="19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x14ac:dyDescent="0.25">
      <c r="A570" s="141"/>
      <c r="B570" s="18"/>
      <c r="C570" s="18"/>
      <c r="D570" s="18"/>
      <c r="E570" s="18"/>
      <c r="F570" s="18"/>
      <c r="G570" s="18"/>
      <c r="H570" s="18"/>
      <c r="I570" s="18"/>
      <c r="J570" s="19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x14ac:dyDescent="0.25">
      <c r="A571" s="141"/>
      <c r="B571" s="18"/>
      <c r="C571" s="18"/>
      <c r="D571" s="18"/>
      <c r="E571" s="18"/>
      <c r="F571" s="18"/>
      <c r="G571" s="18"/>
      <c r="H571" s="18"/>
      <c r="I571" s="18"/>
      <c r="J571" s="19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x14ac:dyDescent="0.25">
      <c r="A572" s="141"/>
      <c r="B572" s="18"/>
      <c r="C572" s="18"/>
      <c r="D572" s="18"/>
      <c r="E572" s="18"/>
      <c r="F572" s="18"/>
      <c r="G572" s="18"/>
      <c r="H572" s="18"/>
      <c r="I572" s="18"/>
      <c r="J572" s="19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x14ac:dyDescent="0.25">
      <c r="A573" s="141"/>
      <c r="B573" s="18"/>
      <c r="C573" s="18"/>
      <c r="D573" s="18"/>
      <c r="E573" s="18"/>
      <c r="F573" s="18"/>
      <c r="G573" s="18"/>
      <c r="H573" s="18"/>
      <c r="I573" s="18"/>
      <c r="J573" s="19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x14ac:dyDescent="0.25">
      <c r="A574" s="141"/>
      <c r="B574" s="18"/>
      <c r="C574" s="18"/>
      <c r="D574" s="18"/>
      <c r="E574" s="18"/>
      <c r="F574" s="18"/>
      <c r="G574" s="18"/>
      <c r="H574" s="18"/>
      <c r="I574" s="18"/>
      <c r="J574" s="19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x14ac:dyDescent="0.25">
      <c r="A575" s="141"/>
      <c r="B575" s="18"/>
      <c r="C575" s="18"/>
      <c r="D575" s="18"/>
      <c r="E575" s="18"/>
      <c r="F575" s="18"/>
      <c r="G575" s="18"/>
      <c r="H575" s="18"/>
      <c r="I575" s="18"/>
      <c r="J575" s="19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x14ac:dyDescent="0.25">
      <c r="A576" s="141"/>
      <c r="B576" s="18"/>
      <c r="C576" s="18"/>
      <c r="D576" s="18"/>
      <c r="E576" s="18"/>
      <c r="F576" s="18"/>
      <c r="G576" s="18"/>
      <c r="H576" s="18"/>
      <c r="I576" s="18"/>
      <c r="J576" s="19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x14ac:dyDescent="0.25">
      <c r="A577" s="141"/>
      <c r="B577" s="18"/>
      <c r="C577" s="18"/>
      <c r="D577" s="18"/>
      <c r="E577" s="18"/>
      <c r="F577" s="18"/>
      <c r="G577" s="18"/>
      <c r="H577" s="18"/>
      <c r="I577" s="18"/>
      <c r="J577" s="19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x14ac:dyDescent="0.25">
      <c r="A578" s="141"/>
      <c r="B578" s="18"/>
      <c r="C578" s="18"/>
      <c r="D578" s="18"/>
      <c r="E578" s="18"/>
      <c r="F578" s="18"/>
      <c r="G578" s="18"/>
      <c r="H578" s="18"/>
      <c r="I578" s="18"/>
      <c r="J578" s="19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25">
      <c r="A579" s="141"/>
      <c r="B579" s="18"/>
      <c r="C579" s="18"/>
      <c r="D579" s="18"/>
      <c r="E579" s="18"/>
      <c r="F579" s="18"/>
      <c r="G579" s="18"/>
      <c r="H579" s="18"/>
      <c r="I579" s="18"/>
      <c r="J579" s="19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x14ac:dyDescent="0.25">
      <c r="A580" s="141"/>
      <c r="B580" s="18"/>
      <c r="C580" s="18"/>
      <c r="D580" s="18"/>
      <c r="E580" s="18"/>
      <c r="F580" s="18"/>
      <c r="G580" s="18"/>
      <c r="H580" s="18"/>
      <c r="I580" s="18"/>
      <c r="J580" s="19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x14ac:dyDescent="0.25">
      <c r="A581" s="141"/>
      <c r="B581" s="18"/>
      <c r="C581" s="18"/>
      <c r="D581" s="18"/>
      <c r="E581" s="18"/>
      <c r="F581" s="18"/>
      <c r="G581" s="18"/>
      <c r="H581" s="18"/>
      <c r="I581" s="18"/>
      <c r="J581" s="19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x14ac:dyDescent="0.25">
      <c r="A582" s="141"/>
      <c r="B582" s="18"/>
      <c r="C582" s="18"/>
      <c r="D582" s="18"/>
      <c r="E582" s="18"/>
      <c r="F582" s="18"/>
      <c r="G582" s="18"/>
      <c r="H582" s="18"/>
      <c r="I582" s="18"/>
      <c r="J582" s="19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x14ac:dyDescent="0.25">
      <c r="A583" s="141"/>
      <c r="B583" s="18"/>
      <c r="C583" s="18"/>
      <c r="D583" s="18"/>
      <c r="E583" s="18"/>
      <c r="F583" s="18"/>
      <c r="G583" s="18"/>
      <c r="H583" s="18"/>
      <c r="I583" s="18"/>
      <c r="J583" s="19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x14ac:dyDescent="0.25">
      <c r="A584" s="141"/>
      <c r="B584" s="18"/>
      <c r="C584" s="18"/>
      <c r="D584" s="18"/>
      <c r="E584" s="18"/>
      <c r="F584" s="18"/>
      <c r="G584" s="18"/>
      <c r="H584" s="18"/>
      <c r="I584" s="18"/>
      <c r="J584" s="19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x14ac:dyDescent="0.25">
      <c r="A585" s="141"/>
      <c r="B585" s="18"/>
      <c r="C585" s="18"/>
      <c r="D585" s="18"/>
      <c r="E585" s="18"/>
      <c r="F585" s="18"/>
      <c r="G585" s="18"/>
      <c r="H585" s="18"/>
      <c r="I585" s="18"/>
      <c r="J585" s="19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x14ac:dyDescent="0.25">
      <c r="A586" s="141"/>
      <c r="B586" s="18"/>
      <c r="C586" s="18"/>
      <c r="D586" s="18"/>
      <c r="E586" s="18"/>
      <c r="F586" s="18"/>
      <c r="G586" s="18"/>
      <c r="H586" s="18"/>
      <c r="I586" s="18"/>
      <c r="J586" s="19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x14ac:dyDescent="0.25">
      <c r="A587" s="141"/>
      <c r="B587" s="18"/>
      <c r="C587" s="18"/>
      <c r="D587" s="18"/>
      <c r="E587" s="18"/>
      <c r="F587" s="18"/>
      <c r="G587" s="18"/>
      <c r="H587" s="18"/>
      <c r="I587" s="18"/>
      <c r="J587" s="19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25">
      <c r="A588" s="141"/>
      <c r="B588" s="18"/>
      <c r="C588" s="18"/>
      <c r="D588" s="18"/>
      <c r="E588" s="18"/>
      <c r="F588" s="18"/>
      <c r="G588" s="18"/>
      <c r="H588" s="18"/>
      <c r="I588" s="18"/>
      <c r="J588" s="19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x14ac:dyDescent="0.25">
      <c r="A589" s="141"/>
      <c r="B589" s="18"/>
      <c r="C589" s="18"/>
      <c r="D589" s="18"/>
      <c r="E589" s="18"/>
      <c r="F589" s="18"/>
      <c r="G589" s="18"/>
      <c r="H589" s="18"/>
      <c r="I589" s="18"/>
      <c r="J589" s="19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25">
      <c r="A590" s="141"/>
      <c r="B590" s="18"/>
      <c r="C590" s="18"/>
      <c r="D590" s="18"/>
      <c r="E590" s="18"/>
      <c r="F590" s="18"/>
      <c r="G590" s="18"/>
      <c r="H590" s="18"/>
      <c r="I590" s="18"/>
      <c r="J590" s="19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x14ac:dyDescent="0.25">
      <c r="A591" s="141"/>
      <c r="B591" s="18"/>
      <c r="C591" s="18"/>
      <c r="D591" s="18"/>
      <c r="E591" s="18"/>
      <c r="F591" s="18"/>
      <c r="G591" s="18"/>
      <c r="H591" s="18"/>
      <c r="I591" s="18"/>
      <c r="J591" s="19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x14ac:dyDescent="0.25">
      <c r="A592" s="141"/>
      <c r="B592" s="18"/>
      <c r="C592" s="18"/>
      <c r="D592" s="18"/>
      <c r="E592" s="18"/>
      <c r="F592" s="18"/>
      <c r="G592" s="18"/>
      <c r="H592" s="18"/>
      <c r="I592" s="18"/>
      <c r="J592" s="19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x14ac:dyDescent="0.25">
      <c r="A593" s="141"/>
      <c r="B593" s="18"/>
      <c r="C593" s="18"/>
      <c r="D593" s="18"/>
      <c r="E593" s="18"/>
      <c r="F593" s="18"/>
      <c r="G593" s="18"/>
      <c r="H593" s="18"/>
      <c r="I593" s="18"/>
      <c r="J593" s="19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25">
      <c r="A594" s="141"/>
      <c r="B594" s="18"/>
      <c r="C594" s="18"/>
      <c r="D594" s="18"/>
      <c r="E594" s="18"/>
      <c r="F594" s="18"/>
      <c r="G594" s="18"/>
      <c r="H594" s="18"/>
      <c r="I594" s="18"/>
      <c r="J594" s="19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x14ac:dyDescent="0.25">
      <c r="A595" s="141"/>
      <c r="B595" s="18"/>
      <c r="C595" s="18"/>
      <c r="D595" s="18"/>
      <c r="E595" s="18"/>
      <c r="F595" s="18"/>
      <c r="G595" s="18"/>
      <c r="H595" s="18"/>
      <c r="I595" s="18"/>
      <c r="J595" s="19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x14ac:dyDescent="0.25">
      <c r="A596" s="141"/>
      <c r="B596" s="18"/>
      <c r="C596" s="18"/>
      <c r="D596" s="18"/>
      <c r="E596" s="18"/>
      <c r="F596" s="18"/>
      <c r="G596" s="18"/>
      <c r="H596" s="18"/>
      <c r="I596" s="18"/>
      <c r="J596" s="19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x14ac:dyDescent="0.25">
      <c r="A597" s="141"/>
      <c r="B597" s="18"/>
      <c r="C597" s="18"/>
      <c r="D597" s="18"/>
      <c r="E597" s="18"/>
      <c r="F597" s="18"/>
      <c r="G597" s="18"/>
      <c r="H597" s="18"/>
      <c r="I597" s="18"/>
      <c r="J597" s="19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x14ac:dyDescent="0.25">
      <c r="A598" s="141"/>
      <c r="B598" s="18"/>
      <c r="C598" s="18"/>
      <c r="D598" s="18"/>
      <c r="E598" s="18"/>
      <c r="F598" s="18"/>
      <c r="G598" s="18"/>
      <c r="H598" s="18"/>
      <c r="I598" s="18"/>
      <c r="J598" s="19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x14ac:dyDescent="0.25">
      <c r="A599" s="141"/>
      <c r="B599" s="18"/>
      <c r="C599" s="18"/>
      <c r="D599" s="18"/>
      <c r="E599" s="18"/>
      <c r="F599" s="18"/>
      <c r="G599" s="18"/>
      <c r="H599" s="18"/>
      <c r="I599" s="18"/>
      <c r="J599" s="19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x14ac:dyDescent="0.25">
      <c r="A600" s="141"/>
      <c r="B600" s="18"/>
      <c r="C600" s="18"/>
      <c r="D600" s="18"/>
      <c r="E600" s="18"/>
      <c r="F600" s="18"/>
      <c r="G600" s="18"/>
      <c r="H600" s="18"/>
      <c r="I600" s="18"/>
      <c r="J600" s="19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x14ac:dyDescent="0.25">
      <c r="A601" s="141"/>
      <c r="B601" s="18"/>
      <c r="C601" s="18"/>
      <c r="D601" s="18"/>
      <c r="E601" s="18"/>
      <c r="F601" s="18"/>
      <c r="G601" s="18"/>
      <c r="H601" s="18"/>
      <c r="I601" s="18"/>
      <c r="J601" s="19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x14ac:dyDescent="0.25">
      <c r="A602" s="141"/>
      <c r="B602" s="18"/>
      <c r="C602" s="18"/>
      <c r="D602" s="18"/>
      <c r="E602" s="18"/>
      <c r="F602" s="18"/>
      <c r="G602" s="18"/>
      <c r="H602" s="18"/>
      <c r="I602" s="18"/>
      <c r="J602" s="19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25">
      <c r="A603" s="141"/>
      <c r="B603" s="18"/>
      <c r="C603" s="18"/>
      <c r="D603" s="18"/>
      <c r="E603" s="18"/>
      <c r="F603" s="18"/>
      <c r="G603" s="18"/>
      <c r="H603" s="18"/>
      <c r="I603" s="18"/>
      <c r="J603" s="19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x14ac:dyDescent="0.25">
      <c r="A604" s="141"/>
      <c r="B604" s="18"/>
      <c r="C604" s="18"/>
      <c r="D604" s="18"/>
      <c r="E604" s="18"/>
      <c r="F604" s="18"/>
      <c r="G604" s="18"/>
      <c r="H604" s="18"/>
      <c r="I604" s="18"/>
      <c r="J604" s="19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x14ac:dyDescent="0.25">
      <c r="A605" s="141"/>
      <c r="B605" s="18"/>
      <c r="C605" s="18"/>
      <c r="D605" s="18"/>
      <c r="E605" s="18"/>
      <c r="F605" s="18"/>
      <c r="G605" s="18"/>
      <c r="H605" s="18"/>
      <c r="I605" s="18"/>
      <c r="J605" s="19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25">
      <c r="A606" s="141"/>
      <c r="B606" s="18"/>
      <c r="C606" s="18"/>
      <c r="D606" s="18"/>
      <c r="E606" s="18"/>
      <c r="F606" s="18"/>
      <c r="G606" s="18"/>
      <c r="H606" s="18"/>
      <c r="I606" s="18"/>
      <c r="J606" s="19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x14ac:dyDescent="0.25">
      <c r="A607" s="141"/>
      <c r="B607" s="18"/>
      <c r="C607" s="18"/>
      <c r="D607" s="18"/>
      <c r="E607" s="18"/>
      <c r="F607" s="18"/>
      <c r="G607" s="18"/>
      <c r="H607" s="18"/>
      <c r="I607" s="18"/>
      <c r="J607" s="19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x14ac:dyDescent="0.25">
      <c r="A608" s="141"/>
      <c r="B608" s="18"/>
      <c r="C608" s="18"/>
      <c r="D608" s="18"/>
      <c r="E608" s="18"/>
      <c r="F608" s="18"/>
      <c r="G608" s="18"/>
      <c r="H608" s="18"/>
      <c r="I608" s="18"/>
      <c r="J608" s="19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x14ac:dyDescent="0.25">
      <c r="A609" s="141"/>
      <c r="B609" s="18"/>
      <c r="C609" s="18"/>
      <c r="D609" s="18"/>
      <c r="E609" s="18"/>
      <c r="F609" s="18"/>
      <c r="G609" s="18"/>
      <c r="H609" s="18"/>
      <c r="I609" s="18"/>
      <c r="J609" s="19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x14ac:dyDescent="0.25">
      <c r="A610" s="141"/>
      <c r="B610" s="18"/>
      <c r="C610" s="18"/>
      <c r="D610" s="18"/>
      <c r="E610" s="18"/>
      <c r="F610" s="18"/>
      <c r="G610" s="18"/>
      <c r="H610" s="18"/>
      <c r="I610" s="18"/>
      <c r="J610" s="19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25">
      <c r="A611" s="141"/>
      <c r="B611" s="18"/>
      <c r="C611" s="18"/>
      <c r="D611" s="18"/>
      <c r="E611" s="18"/>
      <c r="F611" s="18"/>
      <c r="G611" s="18"/>
      <c r="H611" s="18"/>
      <c r="I611" s="18"/>
      <c r="J611" s="19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x14ac:dyDescent="0.25">
      <c r="A612" s="141"/>
      <c r="B612" s="18"/>
      <c r="C612" s="18"/>
      <c r="D612" s="18"/>
      <c r="E612" s="18"/>
      <c r="F612" s="18"/>
      <c r="G612" s="18"/>
      <c r="H612" s="18"/>
      <c r="I612" s="18"/>
      <c r="J612" s="19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x14ac:dyDescent="0.25">
      <c r="A613" s="141"/>
      <c r="B613" s="18"/>
      <c r="C613" s="18"/>
      <c r="D613" s="18"/>
      <c r="E613" s="18"/>
      <c r="F613" s="18"/>
      <c r="G613" s="18"/>
      <c r="H613" s="18"/>
      <c r="I613" s="18"/>
      <c r="J613" s="19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x14ac:dyDescent="0.25">
      <c r="A614" s="141"/>
      <c r="B614" s="18"/>
      <c r="C614" s="18"/>
      <c r="D614" s="18"/>
      <c r="E614" s="18"/>
      <c r="F614" s="18"/>
      <c r="G614" s="18"/>
      <c r="H614" s="18"/>
      <c r="I614" s="18"/>
      <c r="J614" s="19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x14ac:dyDescent="0.25">
      <c r="A615" s="141"/>
      <c r="B615" s="18"/>
      <c r="C615" s="18"/>
      <c r="D615" s="18"/>
      <c r="E615" s="18"/>
      <c r="F615" s="18"/>
      <c r="G615" s="18"/>
      <c r="H615" s="18"/>
      <c r="I615" s="18"/>
      <c r="J615" s="19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x14ac:dyDescent="0.25">
      <c r="A616" s="141"/>
      <c r="B616" s="18"/>
      <c r="C616" s="18"/>
      <c r="D616" s="18"/>
      <c r="E616" s="18"/>
      <c r="F616" s="18"/>
      <c r="G616" s="18"/>
      <c r="H616" s="18"/>
      <c r="I616" s="18"/>
      <c r="J616" s="19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x14ac:dyDescent="0.25">
      <c r="A617" s="141"/>
      <c r="B617" s="18"/>
      <c r="C617" s="18"/>
      <c r="D617" s="18"/>
      <c r="E617" s="18"/>
      <c r="F617" s="18"/>
      <c r="G617" s="18"/>
      <c r="H617" s="18"/>
      <c r="I617" s="18"/>
      <c r="J617" s="19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x14ac:dyDescent="0.25">
      <c r="A618" s="141"/>
      <c r="B618" s="18"/>
      <c r="C618" s="18"/>
      <c r="D618" s="18"/>
      <c r="E618" s="18"/>
      <c r="F618" s="18"/>
      <c r="G618" s="18"/>
      <c r="H618" s="18"/>
      <c r="I618" s="18"/>
      <c r="J618" s="19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25">
      <c r="A619" s="141"/>
      <c r="B619" s="18"/>
      <c r="C619" s="18"/>
      <c r="D619" s="18"/>
      <c r="E619" s="18"/>
      <c r="F619" s="18"/>
      <c r="G619" s="18"/>
      <c r="H619" s="18"/>
      <c r="I619" s="18"/>
      <c r="J619" s="19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x14ac:dyDescent="0.25">
      <c r="A620" s="141"/>
      <c r="B620" s="18"/>
      <c r="C620" s="18"/>
      <c r="D620" s="18"/>
      <c r="E620" s="18"/>
      <c r="F620" s="18"/>
      <c r="G620" s="18"/>
      <c r="H620" s="18"/>
      <c r="I620" s="18"/>
      <c r="J620" s="19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x14ac:dyDescent="0.25">
      <c r="A621" s="141"/>
      <c r="B621" s="18"/>
      <c r="C621" s="18"/>
      <c r="D621" s="18"/>
      <c r="E621" s="18"/>
      <c r="F621" s="18"/>
      <c r="G621" s="18"/>
      <c r="H621" s="18"/>
      <c r="I621" s="18"/>
      <c r="J621" s="19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x14ac:dyDescent="0.25">
      <c r="A622" s="141"/>
      <c r="B622" s="18"/>
      <c r="C622" s="18"/>
      <c r="D622" s="18"/>
      <c r="E622" s="18"/>
      <c r="F622" s="18"/>
      <c r="G622" s="18"/>
      <c r="H622" s="18"/>
      <c r="I622" s="18"/>
      <c r="J622" s="19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x14ac:dyDescent="0.25">
      <c r="A623" s="141"/>
      <c r="B623" s="18"/>
      <c r="C623" s="18"/>
      <c r="D623" s="18"/>
      <c r="E623" s="18"/>
      <c r="F623" s="18"/>
      <c r="G623" s="18"/>
      <c r="H623" s="18"/>
      <c r="I623" s="18"/>
      <c r="J623" s="19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x14ac:dyDescent="0.25">
      <c r="A624" s="141"/>
      <c r="B624" s="18"/>
      <c r="C624" s="18"/>
      <c r="D624" s="18"/>
      <c r="E624" s="18"/>
      <c r="F624" s="18"/>
      <c r="G624" s="18"/>
      <c r="H624" s="18"/>
      <c r="I624" s="18"/>
      <c r="J624" s="19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25">
      <c r="A625" s="141"/>
      <c r="B625" s="18"/>
      <c r="C625" s="18"/>
      <c r="D625" s="18"/>
      <c r="E625" s="18"/>
      <c r="F625" s="18"/>
      <c r="G625" s="18"/>
      <c r="H625" s="18"/>
      <c r="I625" s="18"/>
      <c r="J625" s="19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x14ac:dyDescent="0.25">
      <c r="A626" s="141"/>
      <c r="B626" s="18"/>
      <c r="C626" s="18"/>
      <c r="D626" s="18"/>
      <c r="E626" s="18"/>
      <c r="F626" s="18"/>
      <c r="G626" s="18"/>
      <c r="H626" s="18"/>
      <c r="I626" s="18"/>
      <c r="J626" s="19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x14ac:dyDescent="0.25">
      <c r="A627" s="141"/>
      <c r="B627" s="18"/>
      <c r="C627" s="18"/>
      <c r="D627" s="18"/>
      <c r="E627" s="18"/>
      <c r="F627" s="18"/>
      <c r="G627" s="18"/>
      <c r="H627" s="18"/>
      <c r="I627" s="18"/>
      <c r="J627" s="19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x14ac:dyDescent="0.25">
      <c r="A628" s="141"/>
      <c r="B628" s="18"/>
      <c r="C628" s="18"/>
      <c r="D628" s="18"/>
      <c r="E628" s="18"/>
      <c r="F628" s="18"/>
      <c r="G628" s="18"/>
      <c r="H628" s="18"/>
      <c r="I628" s="18"/>
      <c r="J628" s="19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x14ac:dyDescent="0.25">
      <c r="A629" s="141"/>
      <c r="B629" s="18"/>
      <c r="C629" s="18"/>
      <c r="D629" s="18"/>
      <c r="E629" s="18"/>
      <c r="F629" s="18"/>
      <c r="G629" s="18"/>
      <c r="H629" s="18"/>
      <c r="I629" s="18"/>
      <c r="J629" s="19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x14ac:dyDescent="0.25">
      <c r="A630" s="141"/>
      <c r="B630" s="18"/>
      <c r="C630" s="18"/>
      <c r="D630" s="18"/>
      <c r="E630" s="18"/>
      <c r="F630" s="18"/>
      <c r="G630" s="18"/>
      <c r="H630" s="18"/>
      <c r="I630" s="18"/>
      <c r="J630" s="19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x14ac:dyDescent="0.25">
      <c r="A631" s="141"/>
      <c r="B631" s="18"/>
      <c r="C631" s="18"/>
      <c r="D631" s="18"/>
      <c r="E631" s="18"/>
      <c r="F631" s="18"/>
      <c r="G631" s="18"/>
      <c r="H631" s="18"/>
      <c r="I631" s="18"/>
      <c r="J631" s="19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x14ac:dyDescent="0.25">
      <c r="A632" s="141"/>
      <c r="B632" s="18"/>
      <c r="C632" s="18"/>
      <c r="D632" s="18"/>
      <c r="E632" s="18"/>
      <c r="F632" s="18"/>
      <c r="G632" s="18"/>
      <c r="H632" s="18"/>
      <c r="I632" s="18"/>
      <c r="J632" s="19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x14ac:dyDescent="0.25">
      <c r="A633" s="141"/>
      <c r="B633" s="18"/>
      <c r="C633" s="18"/>
      <c r="D633" s="18"/>
      <c r="E633" s="18"/>
      <c r="F633" s="18"/>
      <c r="G633" s="18"/>
      <c r="H633" s="18"/>
      <c r="I633" s="18"/>
      <c r="J633" s="19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x14ac:dyDescent="0.25">
      <c r="A634" s="141"/>
      <c r="B634" s="18"/>
      <c r="C634" s="18"/>
      <c r="D634" s="18"/>
      <c r="E634" s="18"/>
      <c r="F634" s="18"/>
      <c r="G634" s="18"/>
      <c r="H634" s="18"/>
      <c r="I634" s="18"/>
      <c r="J634" s="19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x14ac:dyDescent="0.25">
      <c r="A635" s="141"/>
      <c r="B635" s="18"/>
      <c r="C635" s="18"/>
      <c r="D635" s="18"/>
      <c r="E635" s="18"/>
      <c r="F635" s="18"/>
      <c r="G635" s="18"/>
      <c r="H635" s="18"/>
      <c r="I635" s="18"/>
      <c r="J635" s="19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x14ac:dyDescent="0.25">
      <c r="A636" s="141"/>
      <c r="B636" s="18"/>
      <c r="C636" s="18"/>
      <c r="D636" s="18"/>
      <c r="E636" s="18"/>
      <c r="F636" s="18"/>
      <c r="G636" s="18"/>
      <c r="H636" s="18"/>
      <c r="I636" s="18"/>
      <c r="J636" s="19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x14ac:dyDescent="0.25">
      <c r="A637" s="141"/>
      <c r="B637" s="18"/>
      <c r="C637" s="18"/>
      <c r="D637" s="18"/>
      <c r="E637" s="18"/>
      <c r="F637" s="18"/>
      <c r="G637" s="18"/>
      <c r="H637" s="18"/>
      <c r="I637" s="18"/>
      <c r="J637" s="19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x14ac:dyDescent="0.25">
      <c r="A638" s="141"/>
      <c r="B638" s="18"/>
      <c r="C638" s="18"/>
      <c r="D638" s="18"/>
      <c r="E638" s="18"/>
      <c r="F638" s="18"/>
      <c r="G638" s="18"/>
      <c r="H638" s="18"/>
      <c r="I638" s="18"/>
      <c r="J638" s="19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x14ac:dyDescent="0.25">
      <c r="A639" s="141"/>
      <c r="B639" s="18"/>
      <c r="C639" s="18"/>
      <c r="D639" s="18"/>
      <c r="E639" s="18"/>
      <c r="F639" s="18"/>
      <c r="G639" s="18"/>
      <c r="H639" s="18"/>
      <c r="I639" s="18"/>
      <c r="J639" s="19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x14ac:dyDescent="0.25">
      <c r="A640" s="141"/>
      <c r="B640" s="18"/>
      <c r="C640" s="18"/>
      <c r="D640" s="18"/>
      <c r="E640" s="18"/>
      <c r="F640" s="18"/>
      <c r="G640" s="18"/>
      <c r="H640" s="18"/>
      <c r="I640" s="18"/>
      <c r="J640" s="19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x14ac:dyDescent="0.25">
      <c r="A641" s="141"/>
      <c r="B641" s="18"/>
      <c r="C641" s="18"/>
      <c r="D641" s="18"/>
      <c r="E641" s="18"/>
      <c r="F641" s="18"/>
      <c r="G641" s="18"/>
      <c r="H641" s="18"/>
      <c r="I641" s="18"/>
      <c r="J641" s="19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x14ac:dyDescent="0.25">
      <c r="A642" s="141"/>
      <c r="B642" s="18"/>
      <c r="C642" s="18"/>
      <c r="D642" s="18"/>
      <c r="E642" s="18"/>
      <c r="F642" s="18"/>
      <c r="G642" s="18"/>
      <c r="H642" s="18"/>
      <c r="I642" s="18"/>
      <c r="J642" s="19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x14ac:dyDescent="0.25">
      <c r="A643" s="141"/>
      <c r="B643" s="18"/>
      <c r="C643" s="18"/>
      <c r="D643" s="18"/>
      <c r="E643" s="18"/>
      <c r="F643" s="18"/>
      <c r="G643" s="18"/>
      <c r="H643" s="18"/>
      <c r="I643" s="18"/>
      <c r="J643" s="19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x14ac:dyDescent="0.25">
      <c r="A644" s="141"/>
      <c r="B644" s="18"/>
      <c r="C644" s="18"/>
      <c r="D644" s="18"/>
      <c r="E644" s="18"/>
      <c r="F644" s="18"/>
      <c r="G644" s="18"/>
      <c r="H644" s="18"/>
      <c r="I644" s="18"/>
      <c r="J644" s="19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x14ac:dyDescent="0.25">
      <c r="A645" s="141"/>
      <c r="B645" s="18"/>
      <c r="C645" s="18"/>
      <c r="D645" s="18"/>
      <c r="E645" s="18"/>
      <c r="F645" s="18"/>
      <c r="G645" s="18"/>
      <c r="H645" s="18"/>
      <c r="I645" s="18"/>
      <c r="J645" s="19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x14ac:dyDescent="0.25">
      <c r="A646" s="141"/>
      <c r="B646" s="18"/>
      <c r="C646" s="18"/>
      <c r="D646" s="18"/>
      <c r="E646" s="18"/>
      <c r="F646" s="18"/>
      <c r="G646" s="18"/>
      <c r="H646" s="18"/>
      <c r="I646" s="18"/>
      <c r="J646" s="19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x14ac:dyDescent="0.25">
      <c r="A647" s="141"/>
      <c r="B647" s="18"/>
      <c r="C647" s="18"/>
      <c r="D647" s="18"/>
      <c r="E647" s="18"/>
      <c r="F647" s="18"/>
      <c r="G647" s="18"/>
      <c r="H647" s="18"/>
      <c r="I647" s="18"/>
      <c r="J647" s="19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x14ac:dyDescent="0.25">
      <c r="A648" s="141"/>
      <c r="B648" s="18"/>
      <c r="C648" s="18"/>
      <c r="D648" s="18"/>
      <c r="E648" s="18"/>
      <c r="F648" s="18"/>
      <c r="G648" s="18"/>
      <c r="H648" s="18"/>
      <c r="I648" s="18"/>
      <c r="J648" s="19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x14ac:dyDescent="0.25">
      <c r="A649" s="141"/>
      <c r="B649" s="18"/>
      <c r="C649" s="18"/>
      <c r="D649" s="18"/>
      <c r="E649" s="18"/>
      <c r="F649" s="18"/>
      <c r="G649" s="18"/>
      <c r="H649" s="18"/>
      <c r="I649" s="18"/>
      <c r="J649" s="19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x14ac:dyDescent="0.25">
      <c r="A650" s="141"/>
      <c r="B650" s="18"/>
      <c r="C650" s="18"/>
      <c r="D650" s="18"/>
      <c r="E650" s="18"/>
      <c r="F650" s="18"/>
      <c r="G650" s="18"/>
      <c r="H650" s="18"/>
      <c r="I650" s="18"/>
      <c r="J650" s="19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x14ac:dyDescent="0.25">
      <c r="A651" s="141"/>
      <c r="B651" s="18"/>
      <c r="C651" s="18"/>
      <c r="D651" s="18"/>
      <c r="E651" s="18"/>
      <c r="F651" s="18"/>
      <c r="G651" s="18"/>
      <c r="H651" s="18"/>
      <c r="I651" s="18"/>
      <c r="J651" s="19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x14ac:dyDescent="0.25">
      <c r="A652" s="141"/>
      <c r="B652" s="18"/>
      <c r="C652" s="18"/>
      <c r="D652" s="18"/>
      <c r="E652" s="18"/>
      <c r="F652" s="18"/>
      <c r="G652" s="18"/>
      <c r="H652" s="18"/>
      <c r="I652" s="18"/>
      <c r="J652" s="19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x14ac:dyDescent="0.25">
      <c r="A653" s="141"/>
      <c r="B653" s="18"/>
      <c r="C653" s="18"/>
      <c r="D653" s="18"/>
      <c r="E653" s="18"/>
      <c r="F653" s="18"/>
      <c r="G653" s="18"/>
      <c r="H653" s="18"/>
      <c r="I653" s="18"/>
      <c r="J653" s="19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x14ac:dyDescent="0.25">
      <c r="A654" s="141"/>
      <c r="B654" s="18"/>
      <c r="C654" s="18"/>
      <c r="D654" s="18"/>
      <c r="E654" s="18"/>
      <c r="F654" s="18"/>
      <c r="G654" s="18"/>
      <c r="H654" s="18"/>
      <c r="I654" s="18"/>
      <c r="J654" s="19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x14ac:dyDescent="0.25">
      <c r="A655" s="141"/>
      <c r="B655" s="18"/>
      <c r="C655" s="18"/>
      <c r="D655" s="18"/>
      <c r="E655" s="18"/>
      <c r="F655" s="18"/>
      <c r="G655" s="18"/>
      <c r="H655" s="18"/>
      <c r="I655" s="18"/>
      <c r="J655" s="19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x14ac:dyDescent="0.25">
      <c r="A656" s="141"/>
      <c r="B656" s="18"/>
      <c r="C656" s="18"/>
      <c r="D656" s="18"/>
      <c r="E656" s="18"/>
      <c r="F656" s="18"/>
      <c r="G656" s="18"/>
      <c r="H656" s="18"/>
      <c r="I656" s="18"/>
      <c r="J656" s="19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x14ac:dyDescent="0.25">
      <c r="A657" s="141"/>
      <c r="B657" s="18"/>
      <c r="C657" s="18"/>
      <c r="D657" s="18"/>
      <c r="E657" s="18"/>
      <c r="F657" s="18"/>
      <c r="G657" s="18"/>
      <c r="H657" s="18"/>
      <c r="I657" s="18"/>
      <c r="J657" s="19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x14ac:dyDescent="0.25">
      <c r="A658" s="141"/>
      <c r="B658" s="18"/>
      <c r="C658" s="18"/>
      <c r="D658" s="18"/>
      <c r="E658" s="18"/>
      <c r="F658" s="18"/>
      <c r="G658" s="18"/>
      <c r="H658" s="18"/>
      <c r="I658" s="18"/>
      <c r="J658" s="19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x14ac:dyDescent="0.25">
      <c r="A659" s="141"/>
      <c r="B659" s="18"/>
      <c r="C659" s="18"/>
      <c r="D659" s="18"/>
      <c r="E659" s="18"/>
      <c r="F659" s="18"/>
      <c r="G659" s="18"/>
      <c r="H659" s="18"/>
      <c r="I659" s="18"/>
      <c r="J659" s="19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x14ac:dyDescent="0.25">
      <c r="A660" s="141"/>
      <c r="B660" s="18"/>
      <c r="C660" s="18"/>
      <c r="D660" s="18"/>
      <c r="E660" s="18"/>
      <c r="F660" s="18"/>
      <c r="G660" s="18"/>
      <c r="H660" s="18"/>
      <c r="I660" s="18"/>
      <c r="J660" s="19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x14ac:dyDescent="0.25">
      <c r="A661" s="141"/>
      <c r="B661" s="18"/>
      <c r="C661" s="18"/>
      <c r="D661" s="18"/>
      <c r="E661" s="18"/>
      <c r="F661" s="18"/>
      <c r="G661" s="18"/>
      <c r="H661" s="18"/>
      <c r="I661" s="18"/>
      <c r="J661" s="19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x14ac:dyDescent="0.25">
      <c r="A662" s="141"/>
      <c r="B662" s="18"/>
      <c r="C662" s="18"/>
      <c r="D662" s="18"/>
      <c r="E662" s="18"/>
      <c r="F662" s="18"/>
      <c r="G662" s="18"/>
      <c r="H662" s="18"/>
      <c r="I662" s="18"/>
      <c r="J662" s="19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x14ac:dyDescent="0.25">
      <c r="A663" s="141"/>
      <c r="B663" s="18"/>
      <c r="C663" s="18"/>
      <c r="D663" s="18"/>
      <c r="E663" s="18"/>
      <c r="F663" s="18"/>
      <c r="G663" s="18"/>
      <c r="H663" s="18"/>
      <c r="I663" s="18"/>
      <c r="J663" s="19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x14ac:dyDescent="0.25">
      <c r="A664" s="141"/>
      <c r="B664" s="18"/>
      <c r="C664" s="18"/>
      <c r="D664" s="18"/>
      <c r="E664" s="18"/>
      <c r="F664" s="18"/>
      <c r="G664" s="18"/>
      <c r="H664" s="18"/>
      <c r="I664" s="18"/>
      <c r="J664" s="19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x14ac:dyDescent="0.25">
      <c r="A665" s="141"/>
      <c r="B665" s="18"/>
      <c r="C665" s="18"/>
      <c r="D665" s="18"/>
      <c r="E665" s="18"/>
      <c r="F665" s="18"/>
      <c r="G665" s="18"/>
      <c r="H665" s="18"/>
      <c r="I665" s="18"/>
      <c r="J665" s="19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x14ac:dyDescent="0.25">
      <c r="A666" s="141"/>
      <c r="B666" s="18"/>
      <c r="C666" s="18"/>
      <c r="D666" s="18"/>
      <c r="E666" s="18"/>
      <c r="F666" s="18"/>
      <c r="G666" s="18"/>
      <c r="H666" s="18"/>
      <c r="I666" s="18"/>
      <c r="J666" s="19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x14ac:dyDescent="0.25">
      <c r="A667" s="141"/>
      <c r="B667" s="18"/>
      <c r="C667" s="18"/>
      <c r="D667" s="18"/>
      <c r="E667" s="18"/>
      <c r="F667" s="18"/>
      <c r="G667" s="18"/>
      <c r="H667" s="18"/>
      <c r="I667" s="18"/>
      <c r="J667" s="19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x14ac:dyDescent="0.25">
      <c r="A668" s="141"/>
      <c r="B668" s="18"/>
      <c r="C668" s="18"/>
      <c r="D668" s="18"/>
      <c r="E668" s="18"/>
      <c r="F668" s="18"/>
      <c r="G668" s="18"/>
      <c r="H668" s="18"/>
      <c r="I668" s="18"/>
      <c r="J668" s="19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x14ac:dyDescent="0.25">
      <c r="A669" s="141"/>
      <c r="B669" s="18"/>
      <c r="C669" s="18"/>
      <c r="D669" s="18"/>
      <c r="E669" s="18"/>
      <c r="F669" s="18"/>
      <c r="G669" s="18"/>
      <c r="H669" s="18"/>
      <c r="I669" s="18"/>
      <c r="J669" s="19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x14ac:dyDescent="0.25">
      <c r="A670" s="141"/>
      <c r="B670" s="18"/>
      <c r="C670" s="18"/>
      <c r="D670" s="18"/>
      <c r="E670" s="18"/>
      <c r="F670" s="18"/>
      <c r="G670" s="18"/>
      <c r="H670" s="18"/>
      <c r="I670" s="18"/>
      <c r="J670" s="19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x14ac:dyDescent="0.25">
      <c r="A671" s="141"/>
      <c r="B671" s="18"/>
      <c r="C671" s="18"/>
      <c r="D671" s="18"/>
      <c r="E671" s="18"/>
      <c r="F671" s="18"/>
      <c r="G671" s="18"/>
      <c r="H671" s="18"/>
      <c r="I671" s="18"/>
      <c r="J671" s="19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x14ac:dyDescent="0.25">
      <c r="A672" s="141"/>
      <c r="B672" s="18"/>
      <c r="C672" s="18"/>
      <c r="D672" s="18"/>
      <c r="E672" s="18"/>
      <c r="F672" s="18"/>
      <c r="G672" s="18"/>
      <c r="H672" s="18"/>
      <c r="I672" s="18"/>
      <c r="J672" s="19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x14ac:dyDescent="0.25">
      <c r="A673" s="141"/>
      <c r="B673" s="18"/>
      <c r="C673" s="18"/>
      <c r="D673" s="18"/>
      <c r="E673" s="18"/>
      <c r="F673" s="18"/>
      <c r="G673" s="18"/>
      <c r="H673" s="18"/>
      <c r="I673" s="18"/>
      <c r="J673" s="19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x14ac:dyDescent="0.25">
      <c r="A674" s="141"/>
      <c r="B674" s="18"/>
      <c r="C674" s="18"/>
      <c r="D674" s="18"/>
      <c r="E674" s="18"/>
      <c r="F674" s="18"/>
      <c r="G674" s="18"/>
      <c r="H674" s="18"/>
      <c r="I674" s="18"/>
      <c r="J674" s="19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x14ac:dyDescent="0.25">
      <c r="A675" s="141"/>
      <c r="B675" s="18"/>
      <c r="C675" s="18"/>
      <c r="D675" s="18"/>
      <c r="E675" s="18"/>
      <c r="F675" s="18"/>
      <c r="G675" s="18"/>
      <c r="H675" s="18"/>
      <c r="I675" s="18"/>
      <c r="J675" s="19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x14ac:dyDescent="0.25">
      <c r="A676" s="141"/>
      <c r="B676" s="18"/>
      <c r="C676" s="18"/>
      <c r="D676" s="18"/>
      <c r="E676" s="18"/>
      <c r="F676" s="18"/>
      <c r="G676" s="18"/>
      <c r="H676" s="18"/>
      <c r="I676" s="18"/>
      <c r="J676" s="19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x14ac:dyDescent="0.25">
      <c r="A677" s="141"/>
      <c r="B677" s="18"/>
      <c r="C677" s="18"/>
      <c r="D677" s="18"/>
      <c r="E677" s="18"/>
      <c r="F677" s="18"/>
      <c r="G677" s="18"/>
      <c r="H677" s="18"/>
      <c r="I677" s="18"/>
      <c r="J677" s="19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x14ac:dyDescent="0.25">
      <c r="A678" s="141"/>
      <c r="B678" s="18"/>
      <c r="C678" s="18"/>
      <c r="D678" s="18"/>
      <c r="E678" s="18"/>
      <c r="F678" s="18"/>
      <c r="G678" s="18"/>
      <c r="H678" s="18"/>
      <c r="I678" s="18"/>
      <c r="J678" s="19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x14ac:dyDescent="0.25">
      <c r="A679" s="141"/>
      <c r="B679" s="18"/>
      <c r="C679" s="18"/>
      <c r="D679" s="18"/>
      <c r="E679" s="18"/>
      <c r="F679" s="18"/>
      <c r="G679" s="18"/>
      <c r="H679" s="18"/>
      <c r="I679" s="18"/>
      <c r="J679" s="19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x14ac:dyDescent="0.25">
      <c r="A680" s="141"/>
      <c r="B680" s="18"/>
      <c r="C680" s="18"/>
      <c r="D680" s="18"/>
      <c r="E680" s="18"/>
      <c r="F680" s="18"/>
      <c r="G680" s="18"/>
      <c r="H680" s="18"/>
      <c r="I680" s="18"/>
      <c r="J680" s="19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x14ac:dyDescent="0.25">
      <c r="A681" s="141"/>
      <c r="B681" s="18"/>
      <c r="C681" s="18"/>
      <c r="D681" s="18"/>
      <c r="E681" s="18"/>
      <c r="F681" s="18"/>
      <c r="G681" s="18"/>
      <c r="H681" s="18"/>
      <c r="I681" s="18"/>
      <c r="J681" s="19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x14ac:dyDescent="0.25">
      <c r="A682" s="141"/>
      <c r="B682" s="18"/>
      <c r="C682" s="18"/>
      <c r="D682" s="18"/>
      <c r="E682" s="18"/>
      <c r="F682" s="18"/>
      <c r="G682" s="18"/>
      <c r="H682" s="18"/>
      <c r="I682" s="18"/>
      <c r="J682" s="19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x14ac:dyDescent="0.25">
      <c r="A683" s="141"/>
      <c r="B683" s="18"/>
      <c r="C683" s="18"/>
      <c r="D683" s="18"/>
      <c r="E683" s="18"/>
      <c r="F683" s="18"/>
      <c r="G683" s="18"/>
      <c r="H683" s="18"/>
      <c r="I683" s="18"/>
      <c r="J683" s="19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x14ac:dyDescent="0.25">
      <c r="A684" s="141"/>
      <c r="B684" s="18"/>
      <c r="C684" s="18"/>
      <c r="D684" s="18"/>
      <c r="E684" s="18"/>
      <c r="F684" s="18"/>
      <c r="G684" s="18"/>
      <c r="H684" s="18"/>
      <c r="I684" s="18"/>
      <c r="J684" s="19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x14ac:dyDescent="0.25">
      <c r="A685" s="141"/>
      <c r="B685" s="18"/>
      <c r="C685" s="18"/>
      <c r="D685" s="18"/>
      <c r="E685" s="18"/>
      <c r="F685" s="18"/>
      <c r="G685" s="18"/>
      <c r="H685" s="18"/>
      <c r="I685" s="18"/>
      <c r="J685" s="19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x14ac:dyDescent="0.25">
      <c r="A686" s="141"/>
      <c r="B686" s="18"/>
      <c r="C686" s="18"/>
      <c r="D686" s="18"/>
      <c r="E686" s="18"/>
      <c r="F686" s="18"/>
      <c r="G686" s="18"/>
      <c r="H686" s="18"/>
      <c r="I686" s="18"/>
      <c r="J686" s="19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x14ac:dyDescent="0.25">
      <c r="A687" s="141"/>
      <c r="B687" s="18"/>
      <c r="C687" s="18"/>
      <c r="D687" s="18"/>
      <c r="E687" s="18"/>
      <c r="F687" s="18"/>
      <c r="G687" s="18"/>
      <c r="H687" s="18"/>
      <c r="I687" s="18"/>
      <c r="J687" s="19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x14ac:dyDescent="0.25">
      <c r="A688" s="141"/>
      <c r="B688" s="18"/>
      <c r="C688" s="18"/>
      <c r="D688" s="18"/>
      <c r="E688" s="18"/>
      <c r="F688" s="18"/>
      <c r="G688" s="18"/>
      <c r="H688" s="18"/>
      <c r="I688" s="18"/>
      <c r="J688" s="19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x14ac:dyDescent="0.25">
      <c r="A689" s="141"/>
      <c r="B689" s="18"/>
      <c r="C689" s="18"/>
      <c r="D689" s="18"/>
      <c r="E689" s="18"/>
      <c r="F689" s="18"/>
      <c r="G689" s="18"/>
      <c r="H689" s="18"/>
      <c r="I689" s="18"/>
      <c r="J689" s="19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x14ac:dyDescent="0.25">
      <c r="A690" s="141"/>
      <c r="B690" s="18"/>
      <c r="C690" s="18"/>
      <c r="D690" s="18"/>
      <c r="E690" s="18"/>
      <c r="F690" s="18"/>
      <c r="G690" s="18"/>
      <c r="H690" s="18"/>
      <c r="I690" s="18"/>
      <c r="J690" s="19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x14ac:dyDescent="0.25">
      <c r="A691" s="141"/>
      <c r="B691" s="18"/>
      <c r="C691" s="18"/>
      <c r="D691" s="18"/>
      <c r="E691" s="18"/>
      <c r="F691" s="18"/>
      <c r="G691" s="18"/>
      <c r="H691" s="18"/>
      <c r="I691" s="18"/>
      <c r="J691" s="19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x14ac:dyDescent="0.25">
      <c r="A692" s="141"/>
      <c r="B692" s="18"/>
      <c r="C692" s="18"/>
      <c r="D692" s="18"/>
      <c r="E692" s="18"/>
      <c r="F692" s="18"/>
      <c r="G692" s="18"/>
      <c r="H692" s="18"/>
      <c r="I692" s="18"/>
      <c r="J692" s="19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x14ac:dyDescent="0.25">
      <c r="A693" s="141"/>
      <c r="B693" s="18"/>
      <c r="C693" s="18"/>
      <c r="D693" s="18"/>
      <c r="E693" s="18"/>
      <c r="F693" s="18"/>
      <c r="G693" s="18"/>
      <c r="H693" s="18"/>
      <c r="I693" s="18"/>
      <c r="J693" s="19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x14ac:dyDescent="0.25">
      <c r="A694" s="141"/>
      <c r="B694" s="18"/>
      <c r="C694" s="18"/>
      <c r="D694" s="18"/>
      <c r="E694" s="18"/>
      <c r="F694" s="18"/>
      <c r="G694" s="18"/>
      <c r="H694" s="18"/>
      <c r="I694" s="18"/>
      <c r="J694" s="19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x14ac:dyDescent="0.25">
      <c r="A695" s="141"/>
      <c r="B695" s="18"/>
      <c r="C695" s="18"/>
      <c r="D695" s="18"/>
      <c r="E695" s="18"/>
      <c r="F695" s="18"/>
      <c r="G695" s="18"/>
      <c r="H695" s="18"/>
      <c r="I695" s="18"/>
      <c r="J695" s="19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x14ac:dyDescent="0.25">
      <c r="A696" s="141"/>
      <c r="B696" s="18"/>
      <c r="C696" s="18"/>
      <c r="D696" s="18"/>
      <c r="E696" s="18"/>
      <c r="F696" s="18"/>
      <c r="G696" s="18"/>
      <c r="H696" s="18"/>
      <c r="I696" s="18"/>
      <c r="J696" s="19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x14ac:dyDescent="0.25">
      <c r="A697" s="141"/>
      <c r="B697" s="18"/>
      <c r="C697" s="18"/>
      <c r="D697" s="18"/>
      <c r="E697" s="18"/>
      <c r="F697" s="18"/>
      <c r="G697" s="18"/>
      <c r="H697" s="18"/>
      <c r="I697" s="18"/>
      <c r="J697" s="19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x14ac:dyDescent="0.25">
      <c r="A698" s="141"/>
      <c r="B698" s="18"/>
      <c r="C698" s="18"/>
      <c r="D698" s="18"/>
      <c r="E698" s="18"/>
      <c r="F698" s="18"/>
      <c r="G698" s="18"/>
      <c r="H698" s="18"/>
      <c r="I698" s="18"/>
      <c r="J698" s="19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x14ac:dyDescent="0.25">
      <c r="A699" s="141"/>
      <c r="B699" s="18"/>
      <c r="C699" s="18"/>
      <c r="D699" s="18"/>
      <c r="E699" s="18"/>
      <c r="F699" s="18"/>
      <c r="G699" s="18"/>
      <c r="H699" s="18"/>
      <c r="I699" s="18"/>
      <c r="J699" s="19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x14ac:dyDescent="0.25">
      <c r="A700" s="141"/>
      <c r="B700" s="18"/>
      <c r="C700" s="18"/>
      <c r="D700" s="18"/>
      <c r="E700" s="18"/>
      <c r="F700" s="18"/>
      <c r="G700" s="18"/>
      <c r="H700" s="18"/>
      <c r="I700" s="18"/>
      <c r="J700" s="19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x14ac:dyDescent="0.25">
      <c r="A701" s="141"/>
      <c r="B701" s="18"/>
      <c r="C701" s="18"/>
      <c r="D701" s="18"/>
      <c r="E701" s="18"/>
      <c r="F701" s="18"/>
      <c r="G701" s="18"/>
      <c r="H701" s="18"/>
      <c r="I701" s="18"/>
      <c r="J701" s="19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x14ac:dyDescent="0.25">
      <c r="A702" s="141"/>
      <c r="B702" s="18"/>
      <c r="C702" s="18"/>
      <c r="D702" s="18"/>
      <c r="E702" s="18"/>
      <c r="F702" s="18"/>
      <c r="G702" s="18"/>
      <c r="H702" s="18"/>
      <c r="I702" s="18"/>
      <c r="J702" s="19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x14ac:dyDescent="0.25">
      <c r="A703" s="141"/>
      <c r="B703" s="18"/>
      <c r="C703" s="18"/>
      <c r="D703" s="18"/>
      <c r="E703" s="18"/>
      <c r="F703" s="18"/>
      <c r="G703" s="18"/>
      <c r="H703" s="18"/>
      <c r="I703" s="18"/>
      <c r="J703" s="19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x14ac:dyDescent="0.25">
      <c r="A704" s="141"/>
      <c r="B704" s="18"/>
      <c r="C704" s="18"/>
      <c r="D704" s="18"/>
      <c r="E704" s="18"/>
      <c r="F704" s="18"/>
      <c r="G704" s="18"/>
      <c r="H704" s="18"/>
      <c r="I704" s="18"/>
      <c r="J704" s="19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x14ac:dyDescent="0.25">
      <c r="A705" s="141"/>
      <c r="B705" s="18"/>
      <c r="C705" s="18"/>
      <c r="D705" s="18"/>
      <c r="E705" s="18"/>
      <c r="F705" s="18"/>
      <c r="G705" s="18"/>
      <c r="H705" s="18"/>
      <c r="I705" s="18"/>
      <c r="J705" s="19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x14ac:dyDescent="0.25">
      <c r="A706" s="141"/>
      <c r="B706" s="18"/>
      <c r="C706" s="18"/>
      <c r="D706" s="18"/>
      <c r="E706" s="18"/>
      <c r="F706" s="18"/>
      <c r="G706" s="18"/>
      <c r="H706" s="18"/>
      <c r="I706" s="18"/>
      <c r="J706" s="19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x14ac:dyDescent="0.25">
      <c r="A707" s="141"/>
      <c r="B707" s="18"/>
      <c r="C707" s="18"/>
      <c r="D707" s="18"/>
      <c r="E707" s="18"/>
      <c r="F707" s="18"/>
      <c r="G707" s="18"/>
      <c r="H707" s="18"/>
      <c r="I707" s="18"/>
      <c r="J707" s="19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x14ac:dyDescent="0.25">
      <c r="A708" s="141"/>
      <c r="B708" s="18"/>
      <c r="C708" s="18"/>
      <c r="D708" s="18"/>
      <c r="E708" s="18"/>
      <c r="F708" s="18"/>
      <c r="G708" s="18"/>
      <c r="H708" s="18"/>
      <c r="I708" s="18"/>
      <c r="J708" s="19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25">
      <c r="A709" s="141"/>
      <c r="B709" s="18"/>
      <c r="C709" s="18"/>
      <c r="D709" s="18"/>
      <c r="E709" s="18"/>
      <c r="F709" s="18"/>
      <c r="G709" s="18"/>
      <c r="H709" s="18"/>
      <c r="I709" s="18"/>
      <c r="J709" s="19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x14ac:dyDescent="0.25">
      <c r="A710" s="141"/>
      <c r="B710" s="18"/>
      <c r="C710" s="18"/>
      <c r="D710" s="18"/>
      <c r="E710" s="18"/>
      <c r="F710" s="18"/>
      <c r="G710" s="18"/>
      <c r="H710" s="18"/>
      <c r="I710" s="18"/>
      <c r="J710" s="19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</sheetData>
  <mergeCells count="251">
    <mergeCell ref="C245:E245"/>
    <mergeCell ref="B246:E246"/>
    <mergeCell ref="C239:E239"/>
    <mergeCell ref="C240:E240"/>
    <mergeCell ref="C241:E241"/>
    <mergeCell ref="C242:E242"/>
    <mergeCell ref="C243:E243"/>
    <mergeCell ref="C244:E244"/>
    <mergeCell ref="D233:E233"/>
    <mergeCell ref="C234:E234"/>
    <mergeCell ref="C235:E235"/>
    <mergeCell ref="C236:E236"/>
    <mergeCell ref="C237:E237"/>
    <mergeCell ref="C238:E238"/>
    <mergeCell ref="D227:E227"/>
    <mergeCell ref="D228:E228"/>
    <mergeCell ref="C229:E229"/>
    <mergeCell ref="D230:E230"/>
    <mergeCell ref="D231:E231"/>
    <mergeCell ref="D232:E232"/>
    <mergeCell ref="D221:E221"/>
    <mergeCell ref="D222:E222"/>
    <mergeCell ref="C223:E223"/>
    <mergeCell ref="C224:E224"/>
    <mergeCell ref="C225:E225"/>
    <mergeCell ref="D226:E226"/>
    <mergeCell ref="D215:E215"/>
    <mergeCell ref="D216:E216"/>
    <mergeCell ref="D217:E217"/>
    <mergeCell ref="D218:E218"/>
    <mergeCell ref="D219:E219"/>
    <mergeCell ref="D220:E220"/>
    <mergeCell ref="D209:E209"/>
    <mergeCell ref="C210:E210"/>
    <mergeCell ref="C211:E211"/>
    <mergeCell ref="C212:E212"/>
    <mergeCell ref="D213:E213"/>
    <mergeCell ref="D214:E214"/>
    <mergeCell ref="D203:E203"/>
    <mergeCell ref="D204:E204"/>
    <mergeCell ref="D205:E205"/>
    <mergeCell ref="D206:E206"/>
    <mergeCell ref="D207:E207"/>
    <mergeCell ref="D208:E208"/>
    <mergeCell ref="D197:E197"/>
    <mergeCell ref="C198:E198"/>
    <mergeCell ref="D199:E199"/>
    <mergeCell ref="D200:E200"/>
    <mergeCell ref="D201:E201"/>
    <mergeCell ref="D202:E202"/>
    <mergeCell ref="D191:E191"/>
    <mergeCell ref="D192:E192"/>
    <mergeCell ref="D193:E193"/>
    <mergeCell ref="D194:E194"/>
    <mergeCell ref="C195:E195"/>
    <mergeCell ref="D196:E196"/>
    <mergeCell ref="D185:E185"/>
    <mergeCell ref="D186:E186"/>
    <mergeCell ref="D187:E187"/>
    <mergeCell ref="D188:E188"/>
    <mergeCell ref="D189:E189"/>
    <mergeCell ref="D190:E190"/>
    <mergeCell ref="D179:E179"/>
    <mergeCell ref="D180:E180"/>
    <mergeCell ref="D181:E181"/>
    <mergeCell ref="D182:E182"/>
    <mergeCell ref="D183:E183"/>
    <mergeCell ref="C184:E184"/>
    <mergeCell ref="C173:E173"/>
    <mergeCell ref="D174:E174"/>
    <mergeCell ref="D175:E175"/>
    <mergeCell ref="D176:E176"/>
    <mergeCell ref="D177:E177"/>
    <mergeCell ref="D178:E178"/>
    <mergeCell ref="D167:E167"/>
    <mergeCell ref="D168:E168"/>
    <mergeCell ref="D169:E169"/>
    <mergeCell ref="D170:E170"/>
    <mergeCell ref="D171:E171"/>
    <mergeCell ref="D172:E172"/>
    <mergeCell ref="C161:E161"/>
    <mergeCell ref="C162:E162"/>
    <mergeCell ref="D163:E163"/>
    <mergeCell ref="D164:E164"/>
    <mergeCell ref="D165:E165"/>
    <mergeCell ref="D166:E166"/>
    <mergeCell ref="C155:E155"/>
    <mergeCell ref="C156:E156"/>
    <mergeCell ref="C157:E157"/>
    <mergeCell ref="C158:E158"/>
    <mergeCell ref="C159:E159"/>
    <mergeCell ref="C160:E160"/>
    <mergeCell ref="D149:E149"/>
    <mergeCell ref="C150:E150"/>
    <mergeCell ref="C151:E151"/>
    <mergeCell ref="C152:E152"/>
    <mergeCell ref="C153:E153"/>
    <mergeCell ref="C154:E154"/>
    <mergeCell ref="D143:E143"/>
    <mergeCell ref="C144:E144"/>
    <mergeCell ref="C145:E145"/>
    <mergeCell ref="C146:E146"/>
    <mergeCell ref="C147:E147"/>
    <mergeCell ref="D148:E148"/>
    <mergeCell ref="D137:E137"/>
    <mergeCell ref="D138:E138"/>
    <mergeCell ref="D139:E139"/>
    <mergeCell ref="D140:E140"/>
    <mergeCell ref="D141:E141"/>
    <mergeCell ref="D142:E142"/>
    <mergeCell ref="C131:E131"/>
    <mergeCell ref="C132:E132"/>
    <mergeCell ref="C133:E133"/>
    <mergeCell ref="D134:E134"/>
    <mergeCell ref="D135:E135"/>
    <mergeCell ref="D136:E136"/>
    <mergeCell ref="D125:E125"/>
    <mergeCell ref="D126:E126"/>
    <mergeCell ref="D127:E127"/>
    <mergeCell ref="D128:E128"/>
    <mergeCell ref="D129:E129"/>
    <mergeCell ref="C130:E130"/>
    <mergeCell ref="D119:E119"/>
    <mergeCell ref="D120:E120"/>
    <mergeCell ref="D121:E121"/>
    <mergeCell ref="D122:E122"/>
    <mergeCell ref="D123:E123"/>
    <mergeCell ref="D124:E124"/>
    <mergeCell ref="D113:E113"/>
    <mergeCell ref="D114:E114"/>
    <mergeCell ref="C115:E115"/>
    <mergeCell ref="D116:E116"/>
    <mergeCell ref="D117:E117"/>
    <mergeCell ref="C118:E118"/>
    <mergeCell ref="D107:E107"/>
    <mergeCell ref="D108:E108"/>
    <mergeCell ref="D109:E109"/>
    <mergeCell ref="D110:E110"/>
    <mergeCell ref="D111:E111"/>
    <mergeCell ref="D112:E112"/>
    <mergeCell ref="D101:E101"/>
    <mergeCell ref="D102:E102"/>
    <mergeCell ref="D103:E103"/>
    <mergeCell ref="C104:E104"/>
    <mergeCell ref="D105:E105"/>
    <mergeCell ref="D106:E106"/>
    <mergeCell ref="D95:E95"/>
    <mergeCell ref="D96:E96"/>
    <mergeCell ref="D97:E97"/>
    <mergeCell ref="D98:E98"/>
    <mergeCell ref="D99:E99"/>
    <mergeCell ref="D100:E100"/>
    <mergeCell ref="D89:E89"/>
    <mergeCell ref="D90:E90"/>
    <mergeCell ref="D91:E91"/>
    <mergeCell ref="D92:E92"/>
    <mergeCell ref="C93:E93"/>
    <mergeCell ref="D94:E94"/>
    <mergeCell ref="D83:E83"/>
    <mergeCell ref="D84:E84"/>
    <mergeCell ref="D85:E85"/>
    <mergeCell ref="D86:E86"/>
    <mergeCell ref="D87:E87"/>
    <mergeCell ref="D88:E88"/>
    <mergeCell ref="D77:E77"/>
    <mergeCell ref="C78:E78"/>
    <mergeCell ref="C79:E79"/>
    <mergeCell ref="C80:E80"/>
    <mergeCell ref="C81:E81"/>
    <mergeCell ref="C82:E82"/>
    <mergeCell ref="D71:E71"/>
    <mergeCell ref="D72:E72"/>
    <mergeCell ref="D73:E73"/>
    <mergeCell ref="C74:E74"/>
    <mergeCell ref="C75:E75"/>
    <mergeCell ref="D76:E76"/>
    <mergeCell ref="C65:E65"/>
    <mergeCell ref="D66:E66"/>
    <mergeCell ref="D67:E67"/>
    <mergeCell ref="D68:E68"/>
    <mergeCell ref="C69:E69"/>
    <mergeCell ref="D70:E70"/>
    <mergeCell ref="C59:E59"/>
    <mergeCell ref="C60:E60"/>
    <mergeCell ref="C61:E61"/>
    <mergeCell ref="C62:E62"/>
    <mergeCell ref="C63:E63"/>
    <mergeCell ref="C64:E64"/>
    <mergeCell ref="C53:E53"/>
    <mergeCell ref="C54:E54"/>
    <mergeCell ref="C55:E55"/>
    <mergeCell ref="C56:E56"/>
    <mergeCell ref="C57:E57"/>
    <mergeCell ref="C58:E58"/>
    <mergeCell ref="D47:E47"/>
    <mergeCell ref="C48:E48"/>
    <mergeCell ref="C49:E49"/>
    <mergeCell ref="C50:E50"/>
    <mergeCell ref="C51:E51"/>
    <mergeCell ref="C52:E52"/>
    <mergeCell ref="C41:E41"/>
    <mergeCell ref="C42:E42"/>
    <mergeCell ref="C43:E43"/>
    <mergeCell ref="C44:E44"/>
    <mergeCell ref="C45:E45"/>
    <mergeCell ref="D46:E46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G2:G4"/>
    <mergeCell ref="H2:J2"/>
    <mergeCell ref="K2:W2"/>
    <mergeCell ref="H3:H4"/>
    <mergeCell ref="I3:I4"/>
    <mergeCell ref="J3:J4"/>
    <mergeCell ref="F2:F4"/>
    <mergeCell ref="K3:V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horizontalDpi="4294967293" r:id="rId1"/>
  <headerFooter>
    <oddHeader>&amp;C&amp;"Times New Roman,Félkövér"&amp;12 045160 Közutak, hidak, alagutak üzemeltetése, fenntartása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4"/>
  <sheetViews>
    <sheetView view="pageLayout" workbookViewId="0">
      <selection activeCell="H1" sqref="H1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0.5703125" style="12" customWidth="1"/>
    <col min="8" max="8" width="11.140625" style="12" customWidth="1"/>
    <col min="9" max="9" width="10" style="12" customWidth="1"/>
    <col min="10" max="10" width="11.28515625" style="53" bestFit="1" customWidth="1"/>
    <col min="11" max="11" width="15.5703125" style="53" customWidth="1"/>
    <col min="12" max="12" width="16.42578125" style="53" customWidth="1"/>
    <col min="13" max="13" width="12.42578125" style="53" customWidth="1"/>
    <col min="14" max="14" width="7.28515625" style="12" bestFit="1" customWidth="1"/>
    <col min="15" max="19" width="5.5703125" style="12" bestFit="1" customWidth="1"/>
    <col min="20" max="20" width="8.42578125" style="12" bestFit="1" customWidth="1"/>
    <col min="21" max="22" width="7.85546875" style="12" bestFit="1" customWidth="1"/>
    <col min="23" max="23" width="13.140625" style="12" bestFit="1" customWidth="1"/>
    <col min="24" max="25" width="7.85546875" style="12" bestFit="1" customWidth="1"/>
    <col min="26" max="26" width="10.7109375" style="12" bestFit="1" customWidth="1"/>
    <col min="27" max="16384" width="9.140625" style="18"/>
  </cols>
  <sheetData>
    <row r="1" spans="1:26" ht="15.75" thickBot="1" x14ac:dyDescent="0.3">
      <c r="Z1" s="11" t="s">
        <v>1121</v>
      </c>
    </row>
    <row r="2" spans="1:26" ht="15" customHeight="1" x14ac:dyDescent="0.25">
      <c r="B2" s="660" t="s">
        <v>0</v>
      </c>
      <c r="C2" s="661"/>
      <c r="D2" s="661"/>
      <c r="E2" s="661"/>
      <c r="F2" s="690" t="s">
        <v>1282</v>
      </c>
      <c r="G2" s="666" t="s">
        <v>1299</v>
      </c>
      <c r="H2" s="673" t="s">
        <v>1114</v>
      </c>
      <c r="I2" s="673"/>
      <c r="J2" s="674"/>
      <c r="K2" s="672" t="s">
        <v>1115</v>
      </c>
      <c r="L2" s="673"/>
      <c r="M2" s="674"/>
      <c r="N2" s="673" t="s">
        <v>1118</v>
      </c>
      <c r="O2" s="673"/>
      <c r="P2" s="673"/>
      <c r="Q2" s="673"/>
      <c r="R2" s="673"/>
      <c r="S2" s="673"/>
      <c r="T2" s="673"/>
      <c r="U2" s="673"/>
      <c r="V2" s="673"/>
      <c r="W2" s="673"/>
      <c r="X2" s="673"/>
      <c r="Y2" s="673"/>
      <c r="Z2" s="675"/>
    </row>
    <row r="3" spans="1:26" ht="22.5" customHeight="1" x14ac:dyDescent="0.25">
      <c r="B3" s="662"/>
      <c r="C3" s="663"/>
      <c r="D3" s="663"/>
      <c r="E3" s="663"/>
      <c r="F3" s="691"/>
      <c r="G3" s="667"/>
      <c r="H3" s="740" t="s">
        <v>1160</v>
      </c>
      <c r="I3" s="742" t="s">
        <v>1161</v>
      </c>
      <c r="J3" s="744" t="s">
        <v>856</v>
      </c>
      <c r="K3" s="759" t="s">
        <v>1182</v>
      </c>
      <c r="L3" s="680" t="s">
        <v>1189</v>
      </c>
      <c r="M3" s="760" t="s">
        <v>1190</v>
      </c>
      <c r="N3" s="651" t="s">
        <v>1119</v>
      </c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739"/>
      <c r="Z3" s="531" t="s">
        <v>1120</v>
      </c>
    </row>
    <row r="4" spans="1:26" ht="29.25" thickBot="1" x14ac:dyDescent="0.3">
      <c r="B4" s="664"/>
      <c r="C4" s="665"/>
      <c r="D4" s="665"/>
      <c r="E4" s="665"/>
      <c r="F4" s="692"/>
      <c r="G4" s="668"/>
      <c r="H4" s="741"/>
      <c r="I4" s="743"/>
      <c r="J4" s="745"/>
      <c r="K4" s="677"/>
      <c r="L4" s="679"/>
      <c r="M4" s="682"/>
      <c r="N4" s="143" t="s">
        <v>878</v>
      </c>
      <c r="O4" s="71" t="s">
        <v>879</v>
      </c>
      <c r="P4" s="71" t="s">
        <v>880</v>
      </c>
      <c r="Q4" s="71" t="s">
        <v>881</v>
      </c>
      <c r="R4" s="71" t="s">
        <v>882</v>
      </c>
      <c r="S4" s="361" t="s">
        <v>883</v>
      </c>
      <c r="T4" s="326" t="s">
        <v>884</v>
      </c>
      <c r="U4" s="70" t="s">
        <v>885</v>
      </c>
      <c r="V4" s="71" t="s">
        <v>886</v>
      </c>
      <c r="W4" s="362" t="s">
        <v>1300</v>
      </c>
      <c r="X4" s="526" t="s">
        <v>887</v>
      </c>
      <c r="Y4" s="72" t="s">
        <v>888</v>
      </c>
      <c r="Z4" s="375" t="s">
        <v>889</v>
      </c>
    </row>
    <row r="5" spans="1:26" ht="15.75" thickBot="1" x14ac:dyDescent="0.3">
      <c r="B5" s="91" t="s">
        <v>259</v>
      </c>
      <c r="C5" s="746" t="s">
        <v>260</v>
      </c>
      <c r="D5" s="747"/>
      <c r="E5" s="747"/>
      <c r="F5" s="180">
        <f>F6+F20</f>
        <v>0</v>
      </c>
      <c r="G5" s="457">
        <f>G6+G20</f>
        <v>0</v>
      </c>
      <c r="H5" s="435">
        <f t="shared" ref="H5:I5" si="0">H6+H20</f>
        <v>0</v>
      </c>
      <c r="I5" s="198">
        <f t="shared" si="0"/>
        <v>0</v>
      </c>
      <c r="J5" s="216">
        <f>SUM(H5:I5)</f>
        <v>0</v>
      </c>
      <c r="K5" s="94">
        <f t="shared" ref="K5:Z5" si="1">K6+K20</f>
        <v>0</v>
      </c>
      <c r="L5" s="95">
        <f t="shared" si="1"/>
        <v>0</v>
      </c>
      <c r="M5" s="96">
        <f t="shared" si="1"/>
        <v>0</v>
      </c>
      <c r="N5" s="94">
        <f t="shared" si="1"/>
        <v>0</v>
      </c>
      <c r="O5" s="95">
        <f t="shared" si="1"/>
        <v>0</v>
      </c>
      <c r="P5" s="95">
        <f t="shared" si="1"/>
        <v>0</v>
      </c>
      <c r="Q5" s="95">
        <f t="shared" si="1"/>
        <v>0</v>
      </c>
      <c r="R5" s="95">
        <f t="shared" si="1"/>
        <v>0</v>
      </c>
      <c r="S5" s="98">
        <f t="shared" ref="S5" si="2">S6+S20</f>
        <v>0</v>
      </c>
      <c r="T5" s="95">
        <f t="shared" si="1"/>
        <v>0</v>
      </c>
      <c r="U5" s="97">
        <f t="shared" si="1"/>
        <v>0</v>
      </c>
      <c r="V5" s="95">
        <f t="shared" si="1"/>
        <v>0</v>
      </c>
      <c r="W5" s="363">
        <f t="shared" ref="W5" si="3">W6+W20</f>
        <v>0</v>
      </c>
      <c r="X5" s="98">
        <f t="shared" si="1"/>
        <v>0</v>
      </c>
      <c r="Y5" s="99">
        <f t="shared" si="1"/>
        <v>0</v>
      </c>
      <c r="Z5" s="376">
        <f t="shared" si="1"/>
        <v>0</v>
      </c>
    </row>
    <row r="6" spans="1:26" ht="15.75" hidden="1" thickBot="1" x14ac:dyDescent="0.3">
      <c r="B6" s="136" t="s">
        <v>894</v>
      </c>
      <c r="C6" s="658" t="s">
        <v>261</v>
      </c>
      <c r="D6" s="659"/>
      <c r="E6" s="659"/>
      <c r="F6" s="181">
        <f>F7+F8+F9+F10+F11+F12+F13+F14+F15+F16+F17+F18+F19</f>
        <v>0</v>
      </c>
      <c r="G6" s="458">
        <f>G7+G8+G9+G10+G11+G12+G13+G14+G15+G16+G17+G18+G19</f>
        <v>0</v>
      </c>
      <c r="H6" s="436">
        <f t="shared" ref="H6:I6" si="4">H7+H8+H9+H10+H11+H12+H13+H14+H15+H16+H17+H18+H19</f>
        <v>0</v>
      </c>
      <c r="I6" s="199">
        <f t="shared" si="4"/>
        <v>0</v>
      </c>
      <c r="J6" s="217">
        <f t="shared" ref="J6:J71" si="5">SUM(H6:I6)</f>
        <v>0</v>
      </c>
      <c r="K6" s="130">
        <f t="shared" ref="K6:Z6" si="6">K7+K8+K9+K10+K11+K12+K13+K14+K15+K16+K17+K18+K19</f>
        <v>0</v>
      </c>
      <c r="L6" s="131">
        <f t="shared" si="6"/>
        <v>0</v>
      </c>
      <c r="M6" s="132">
        <f t="shared" si="6"/>
        <v>0</v>
      </c>
      <c r="N6" s="130">
        <f t="shared" si="6"/>
        <v>0</v>
      </c>
      <c r="O6" s="131">
        <f t="shared" si="6"/>
        <v>0</v>
      </c>
      <c r="P6" s="131">
        <f t="shared" si="6"/>
        <v>0</v>
      </c>
      <c r="Q6" s="131">
        <f t="shared" si="6"/>
        <v>0</v>
      </c>
      <c r="R6" s="131">
        <f t="shared" si="6"/>
        <v>0</v>
      </c>
      <c r="S6" s="134">
        <f t="shared" ref="S6" si="7">S7+S8+S9+S10+S11+S12+S13+S14+S15+S16+S17+S18+S19</f>
        <v>0</v>
      </c>
      <c r="T6" s="131">
        <f t="shared" si="6"/>
        <v>0</v>
      </c>
      <c r="U6" s="133">
        <f t="shared" si="6"/>
        <v>0</v>
      </c>
      <c r="V6" s="131">
        <f t="shared" si="6"/>
        <v>0</v>
      </c>
      <c r="W6" s="364">
        <f t="shared" ref="W6" si="8">W7+W8+W9+W10+W11+W12+W13+W14+W15+W16+W17+W18+W19</f>
        <v>0</v>
      </c>
      <c r="X6" s="134">
        <f t="shared" si="6"/>
        <v>0</v>
      </c>
      <c r="Y6" s="135">
        <f t="shared" si="6"/>
        <v>0</v>
      </c>
      <c r="Z6" s="377">
        <f t="shared" si="6"/>
        <v>0</v>
      </c>
    </row>
    <row r="7" spans="1:26" ht="15.75" hidden="1" thickBot="1" x14ac:dyDescent="0.3">
      <c r="A7" s="139" t="s">
        <v>262</v>
      </c>
      <c r="B7" s="59" t="s">
        <v>895</v>
      </c>
      <c r="C7" s="718" t="s">
        <v>263</v>
      </c>
      <c r="D7" s="719"/>
      <c r="E7" s="719"/>
      <c r="F7" s="182"/>
      <c r="G7" s="459"/>
      <c r="H7" s="437"/>
      <c r="I7" s="200"/>
      <c r="J7" s="219">
        <f t="shared" si="5"/>
        <v>0</v>
      </c>
      <c r="K7" s="81"/>
      <c r="L7" s="1"/>
      <c r="M7" s="82"/>
      <c r="N7" s="81"/>
      <c r="O7" s="1"/>
      <c r="P7" s="1"/>
      <c r="Q7" s="1"/>
      <c r="R7" s="1"/>
      <c r="S7" s="89"/>
      <c r="T7" s="1"/>
      <c r="U7" s="43"/>
      <c r="V7" s="1"/>
      <c r="W7" s="366"/>
      <c r="X7" s="89"/>
      <c r="Y7" s="46"/>
      <c r="Z7" s="378"/>
    </row>
    <row r="8" spans="1:26" ht="15.75" hidden="1" thickBot="1" x14ac:dyDescent="0.3">
      <c r="A8" s="139" t="s">
        <v>264</v>
      </c>
      <c r="B8" s="59" t="s">
        <v>896</v>
      </c>
      <c r="C8" s="718" t="s">
        <v>265</v>
      </c>
      <c r="D8" s="719"/>
      <c r="E8" s="719"/>
      <c r="F8" s="182"/>
      <c r="G8" s="459"/>
      <c r="H8" s="437"/>
      <c r="I8" s="200"/>
      <c r="J8" s="219">
        <f t="shared" si="5"/>
        <v>0</v>
      </c>
      <c r="K8" s="81"/>
      <c r="L8" s="1"/>
      <c r="M8" s="82"/>
      <c r="N8" s="81"/>
      <c r="O8" s="1"/>
      <c r="P8" s="1"/>
      <c r="Q8" s="1"/>
      <c r="R8" s="1"/>
      <c r="S8" s="89"/>
      <c r="T8" s="1"/>
      <c r="U8" s="43"/>
      <c r="V8" s="1"/>
      <c r="W8" s="366"/>
      <c r="X8" s="89"/>
      <c r="Y8" s="46"/>
      <c r="Z8" s="378"/>
    </row>
    <row r="9" spans="1:26" ht="15.75" hidden="1" thickBot="1" x14ac:dyDescent="0.3">
      <c r="A9" s="139" t="s">
        <v>266</v>
      </c>
      <c r="B9" s="59" t="s">
        <v>897</v>
      </c>
      <c r="C9" s="718" t="s">
        <v>267</v>
      </c>
      <c r="D9" s="719"/>
      <c r="E9" s="719"/>
      <c r="F9" s="182"/>
      <c r="G9" s="459"/>
      <c r="H9" s="437"/>
      <c r="I9" s="200"/>
      <c r="J9" s="219">
        <f t="shared" si="5"/>
        <v>0</v>
      </c>
      <c r="K9" s="81"/>
      <c r="L9" s="1"/>
      <c r="M9" s="82"/>
      <c r="N9" s="81"/>
      <c r="O9" s="1"/>
      <c r="P9" s="1"/>
      <c r="Q9" s="1"/>
      <c r="R9" s="1"/>
      <c r="S9" s="89"/>
      <c r="T9" s="1"/>
      <c r="U9" s="43"/>
      <c r="V9" s="1"/>
      <c r="W9" s="366"/>
      <c r="X9" s="89"/>
      <c r="Y9" s="46"/>
      <c r="Z9" s="378"/>
    </row>
    <row r="10" spans="1:26" ht="15.75" hidden="1" thickBot="1" x14ac:dyDescent="0.3">
      <c r="A10" s="139" t="s">
        <v>268</v>
      </c>
      <c r="B10" s="59" t="s">
        <v>898</v>
      </c>
      <c r="C10" s="718" t="s">
        <v>622</v>
      </c>
      <c r="D10" s="719"/>
      <c r="E10" s="719"/>
      <c r="F10" s="182"/>
      <c r="G10" s="459"/>
      <c r="H10" s="437"/>
      <c r="I10" s="200"/>
      <c r="J10" s="219">
        <f t="shared" si="5"/>
        <v>0</v>
      </c>
      <c r="K10" s="81"/>
      <c r="L10" s="1"/>
      <c r="M10" s="82"/>
      <c r="N10" s="81"/>
      <c r="O10" s="1"/>
      <c r="P10" s="1"/>
      <c r="Q10" s="1"/>
      <c r="R10" s="1"/>
      <c r="S10" s="89"/>
      <c r="T10" s="1"/>
      <c r="U10" s="43"/>
      <c r="V10" s="1"/>
      <c r="W10" s="366"/>
      <c r="X10" s="89"/>
      <c r="Y10" s="46"/>
      <c r="Z10" s="378"/>
    </row>
    <row r="11" spans="1:26" ht="15.75" hidden="1" thickBot="1" x14ac:dyDescent="0.3">
      <c r="A11" s="139" t="s">
        <v>269</v>
      </c>
      <c r="B11" s="59" t="s">
        <v>899</v>
      </c>
      <c r="C11" s="718" t="s">
        <v>270</v>
      </c>
      <c r="D11" s="719"/>
      <c r="E11" s="719"/>
      <c r="F11" s="182"/>
      <c r="G11" s="459"/>
      <c r="H11" s="437"/>
      <c r="I11" s="200"/>
      <c r="J11" s="219">
        <f t="shared" si="5"/>
        <v>0</v>
      </c>
      <c r="K11" s="81"/>
      <c r="L11" s="1"/>
      <c r="M11" s="82"/>
      <c r="N11" s="81"/>
      <c r="O11" s="1"/>
      <c r="P11" s="1"/>
      <c r="Q11" s="1"/>
      <c r="R11" s="1"/>
      <c r="S11" s="89"/>
      <c r="T11" s="1"/>
      <c r="U11" s="43"/>
      <c r="V11" s="1"/>
      <c r="W11" s="366"/>
      <c r="X11" s="89"/>
      <c r="Y11" s="46"/>
      <c r="Z11" s="378"/>
    </row>
    <row r="12" spans="1:26" ht="15.75" hidden="1" thickBot="1" x14ac:dyDescent="0.3">
      <c r="A12" s="139" t="s">
        <v>271</v>
      </c>
      <c r="B12" s="59" t="s">
        <v>900</v>
      </c>
      <c r="C12" s="718" t="s">
        <v>272</v>
      </c>
      <c r="D12" s="719"/>
      <c r="E12" s="719"/>
      <c r="F12" s="182"/>
      <c r="G12" s="459"/>
      <c r="H12" s="437"/>
      <c r="I12" s="200"/>
      <c r="J12" s="219">
        <f t="shared" si="5"/>
        <v>0</v>
      </c>
      <c r="K12" s="81"/>
      <c r="L12" s="1"/>
      <c r="M12" s="82"/>
      <c r="N12" s="81"/>
      <c r="O12" s="1"/>
      <c r="P12" s="1"/>
      <c r="Q12" s="1"/>
      <c r="R12" s="1"/>
      <c r="S12" s="89"/>
      <c r="T12" s="1"/>
      <c r="U12" s="43"/>
      <c r="V12" s="1"/>
      <c r="W12" s="366"/>
      <c r="X12" s="89"/>
      <c r="Y12" s="46"/>
      <c r="Z12" s="378"/>
    </row>
    <row r="13" spans="1:26" ht="15.75" hidden="1" thickBot="1" x14ac:dyDescent="0.3">
      <c r="A13" s="139" t="s">
        <v>273</v>
      </c>
      <c r="B13" s="59" t="s">
        <v>901</v>
      </c>
      <c r="C13" s="718" t="s">
        <v>274</v>
      </c>
      <c r="D13" s="719"/>
      <c r="E13" s="719"/>
      <c r="F13" s="182"/>
      <c r="G13" s="459"/>
      <c r="H13" s="437"/>
      <c r="I13" s="200"/>
      <c r="J13" s="219">
        <f t="shared" si="5"/>
        <v>0</v>
      </c>
      <c r="K13" s="81"/>
      <c r="L13" s="1"/>
      <c r="M13" s="82"/>
      <c r="N13" s="81"/>
      <c r="O13" s="1"/>
      <c r="P13" s="1"/>
      <c r="Q13" s="1"/>
      <c r="R13" s="1"/>
      <c r="S13" s="89"/>
      <c r="T13" s="1"/>
      <c r="U13" s="43"/>
      <c r="V13" s="1"/>
      <c r="W13" s="366"/>
      <c r="X13" s="89"/>
      <c r="Y13" s="46"/>
      <c r="Z13" s="378"/>
    </row>
    <row r="14" spans="1:26" ht="15.75" hidden="1" thickBot="1" x14ac:dyDescent="0.3">
      <c r="A14" s="139" t="s">
        <v>275</v>
      </c>
      <c r="B14" s="59" t="s">
        <v>902</v>
      </c>
      <c r="C14" s="718" t="s">
        <v>276</v>
      </c>
      <c r="D14" s="719"/>
      <c r="E14" s="719"/>
      <c r="F14" s="182"/>
      <c r="G14" s="459"/>
      <c r="H14" s="437"/>
      <c r="I14" s="200"/>
      <c r="J14" s="219">
        <f t="shared" si="5"/>
        <v>0</v>
      </c>
      <c r="K14" s="81"/>
      <c r="L14" s="1"/>
      <c r="M14" s="82"/>
      <c r="N14" s="81"/>
      <c r="O14" s="1"/>
      <c r="P14" s="1"/>
      <c r="Q14" s="1"/>
      <c r="R14" s="1"/>
      <c r="S14" s="89"/>
      <c r="T14" s="1"/>
      <c r="U14" s="43"/>
      <c r="V14" s="1"/>
      <c r="W14" s="366"/>
      <c r="X14" s="89"/>
      <c r="Y14" s="46"/>
      <c r="Z14" s="378"/>
    </row>
    <row r="15" spans="1:26" ht="15.75" hidden="1" thickBot="1" x14ac:dyDescent="0.3">
      <c r="A15" s="139" t="s">
        <v>277</v>
      </c>
      <c r="B15" s="59" t="s">
        <v>903</v>
      </c>
      <c r="C15" s="718" t="s">
        <v>278</v>
      </c>
      <c r="D15" s="719"/>
      <c r="E15" s="719"/>
      <c r="F15" s="182"/>
      <c r="G15" s="459"/>
      <c r="H15" s="437"/>
      <c r="I15" s="200"/>
      <c r="J15" s="219">
        <f t="shared" si="5"/>
        <v>0</v>
      </c>
      <c r="K15" s="81"/>
      <c r="L15" s="1"/>
      <c r="M15" s="82"/>
      <c r="N15" s="81"/>
      <c r="O15" s="1"/>
      <c r="P15" s="1"/>
      <c r="Q15" s="1"/>
      <c r="R15" s="1"/>
      <c r="S15" s="89"/>
      <c r="T15" s="1"/>
      <c r="U15" s="43"/>
      <c r="V15" s="1"/>
      <c r="W15" s="366"/>
      <c r="X15" s="89"/>
      <c r="Y15" s="46"/>
      <c r="Z15" s="378"/>
    </row>
    <row r="16" spans="1:26" ht="15.75" hidden="1" thickBot="1" x14ac:dyDescent="0.3">
      <c r="A16" s="139" t="s">
        <v>279</v>
      </c>
      <c r="B16" s="59" t="s">
        <v>904</v>
      </c>
      <c r="C16" s="718" t="s">
        <v>280</v>
      </c>
      <c r="D16" s="719"/>
      <c r="E16" s="719"/>
      <c r="F16" s="182"/>
      <c r="G16" s="459"/>
      <c r="H16" s="437"/>
      <c r="I16" s="200"/>
      <c r="J16" s="219">
        <f t="shared" si="5"/>
        <v>0</v>
      </c>
      <c r="K16" s="81"/>
      <c r="L16" s="1"/>
      <c r="M16" s="82"/>
      <c r="N16" s="81"/>
      <c r="O16" s="1"/>
      <c r="P16" s="1"/>
      <c r="Q16" s="1"/>
      <c r="R16" s="1"/>
      <c r="S16" s="89"/>
      <c r="T16" s="1"/>
      <c r="U16" s="43"/>
      <c r="V16" s="1"/>
      <c r="W16" s="366"/>
      <c r="X16" s="89"/>
      <c r="Y16" s="46"/>
      <c r="Z16" s="378"/>
    </row>
    <row r="17" spans="1:26" ht="15.75" hidden="1" thickBot="1" x14ac:dyDescent="0.3">
      <c r="A17" s="139" t="s">
        <v>281</v>
      </c>
      <c r="B17" s="59" t="s">
        <v>905</v>
      </c>
      <c r="C17" s="718" t="s">
        <v>282</v>
      </c>
      <c r="D17" s="719"/>
      <c r="E17" s="719"/>
      <c r="F17" s="182"/>
      <c r="G17" s="459"/>
      <c r="H17" s="437"/>
      <c r="I17" s="200"/>
      <c r="J17" s="219">
        <f t="shared" si="5"/>
        <v>0</v>
      </c>
      <c r="K17" s="81"/>
      <c r="L17" s="1"/>
      <c r="M17" s="82"/>
      <c r="N17" s="81"/>
      <c r="O17" s="1"/>
      <c r="P17" s="1"/>
      <c r="Q17" s="1"/>
      <c r="R17" s="1"/>
      <c r="S17" s="89"/>
      <c r="T17" s="1"/>
      <c r="U17" s="43"/>
      <c r="V17" s="1"/>
      <c r="W17" s="366"/>
      <c r="X17" s="89"/>
      <c r="Y17" s="46"/>
      <c r="Z17" s="378"/>
    </row>
    <row r="18" spans="1:26" ht="15.75" hidden="1" thickBot="1" x14ac:dyDescent="0.3">
      <c r="A18" s="139" t="s">
        <v>283</v>
      </c>
      <c r="B18" s="59" t="s">
        <v>906</v>
      </c>
      <c r="C18" s="718" t="s">
        <v>284</v>
      </c>
      <c r="D18" s="719"/>
      <c r="E18" s="719"/>
      <c r="F18" s="182"/>
      <c r="G18" s="459"/>
      <c r="H18" s="437"/>
      <c r="I18" s="200"/>
      <c r="J18" s="219">
        <f t="shared" si="5"/>
        <v>0</v>
      </c>
      <c r="K18" s="81"/>
      <c r="L18" s="1"/>
      <c r="M18" s="82"/>
      <c r="N18" s="81"/>
      <c r="O18" s="1"/>
      <c r="P18" s="1"/>
      <c r="Q18" s="1"/>
      <c r="R18" s="1"/>
      <c r="S18" s="89"/>
      <c r="T18" s="1"/>
      <c r="U18" s="43"/>
      <c r="V18" s="1"/>
      <c r="W18" s="366"/>
      <c r="X18" s="89"/>
      <c r="Y18" s="46"/>
      <c r="Z18" s="378"/>
    </row>
    <row r="19" spans="1:26" ht="15.75" hidden="1" thickBot="1" x14ac:dyDescent="0.3">
      <c r="A19" s="139" t="s">
        <v>285</v>
      </c>
      <c r="B19" s="59" t="s">
        <v>907</v>
      </c>
      <c r="C19" s="718" t="s">
        <v>286</v>
      </c>
      <c r="D19" s="719"/>
      <c r="E19" s="719"/>
      <c r="F19" s="182"/>
      <c r="G19" s="459"/>
      <c r="H19" s="437"/>
      <c r="I19" s="200"/>
      <c r="J19" s="219">
        <f t="shared" si="5"/>
        <v>0</v>
      </c>
      <c r="K19" s="81"/>
      <c r="L19" s="1"/>
      <c r="M19" s="82"/>
      <c r="N19" s="81"/>
      <c r="O19" s="1"/>
      <c r="P19" s="1"/>
      <c r="Q19" s="1"/>
      <c r="R19" s="1"/>
      <c r="S19" s="89"/>
      <c r="T19" s="1"/>
      <c r="U19" s="43"/>
      <c r="V19" s="1"/>
      <c r="W19" s="366"/>
      <c r="X19" s="89"/>
      <c r="Y19" s="46"/>
      <c r="Z19" s="378"/>
    </row>
    <row r="20" spans="1:26" ht="15.75" hidden="1" thickBot="1" x14ac:dyDescent="0.3">
      <c r="B20" s="100" t="s">
        <v>908</v>
      </c>
      <c r="C20" s="688" t="s">
        <v>287</v>
      </c>
      <c r="D20" s="689"/>
      <c r="E20" s="689"/>
      <c r="F20" s="183">
        <f>F21+F22+F23</f>
        <v>0</v>
      </c>
      <c r="G20" s="460">
        <f>G21+G22+G23</f>
        <v>0</v>
      </c>
      <c r="H20" s="438">
        <f t="shared" ref="H20:I20" si="9">H21+H22+H23</f>
        <v>0</v>
      </c>
      <c r="I20" s="201">
        <f t="shared" si="9"/>
        <v>0</v>
      </c>
      <c r="J20" s="218">
        <f t="shared" si="5"/>
        <v>0</v>
      </c>
      <c r="K20" s="103">
        <f t="shared" ref="K20:Z20" si="10">K21+K22+K23</f>
        <v>0</v>
      </c>
      <c r="L20" s="104">
        <f t="shared" si="10"/>
        <v>0</v>
      </c>
      <c r="M20" s="105">
        <f t="shared" si="10"/>
        <v>0</v>
      </c>
      <c r="N20" s="103">
        <f t="shared" si="10"/>
        <v>0</v>
      </c>
      <c r="O20" s="104">
        <f t="shared" si="10"/>
        <v>0</v>
      </c>
      <c r="P20" s="104">
        <f t="shared" si="10"/>
        <v>0</v>
      </c>
      <c r="Q20" s="104">
        <f t="shared" si="10"/>
        <v>0</v>
      </c>
      <c r="R20" s="104">
        <f t="shared" si="10"/>
        <v>0</v>
      </c>
      <c r="S20" s="107">
        <f t="shared" ref="S20" si="11">S21+S22+S23</f>
        <v>0</v>
      </c>
      <c r="T20" s="104">
        <f t="shared" si="10"/>
        <v>0</v>
      </c>
      <c r="U20" s="106">
        <f t="shared" si="10"/>
        <v>0</v>
      </c>
      <c r="V20" s="104">
        <f t="shared" si="10"/>
        <v>0</v>
      </c>
      <c r="W20" s="367">
        <f t="shared" ref="W20" si="12">W21+W22+W23</f>
        <v>0</v>
      </c>
      <c r="X20" s="107">
        <f t="shared" si="10"/>
        <v>0</v>
      </c>
      <c r="Y20" s="108">
        <f t="shared" si="10"/>
        <v>0</v>
      </c>
      <c r="Z20" s="379">
        <f t="shared" si="10"/>
        <v>0</v>
      </c>
    </row>
    <row r="21" spans="1:26" ht="15.75" hidden="1" thickBot="1" x14ac:dyDescent="0.3">
      <c r="A21" s="139" t="s">
        <v>288</v>
      </c>
      <c r="B21" s="59" t="s">
        <v>909</v>
      </c>
      <c r="C21" s="718" t="s">
        <v>289</v>
      </c>
      <c r="D21" s="719"/>
      <c r="E21" s="719"/>
      <c r="F21" s="182"/>
      <c r="G21" s="459"/>
      <c r="H21" s="437"/>
      <c r="I21" s="200"/>
      <c r="J21" s="219">
        <f t="shared" si="5"/>
        <v>0</v>
      </c>
      <c r="K21" s="81"/>
      <c r="L21" s="1"/>
      <c r="M21" s="82"/>
      <c r="N21" s="81"/>
      <c r="O21" s="1"/>
      <c r="P21" s="1"/>
      <c r="Q21" s="1"/>
      <c r="R21" s="1"/>
      <c r="S21" s="89"/>
      <c r="T21" s="1"/>
      <c r="U21" s="43"/>
      <c r="V21" s="1"/>
      <c r="W21" s="366"/>
      <c r="X21" s="89"/>
      <c r="Y21" s="46"/>
      <c r="Z21" s="378"/>
    </row>
    <row r="22" spans="1:26" ht="15.75" hidden="1" thickBot="1" x14ac:dyDescent="0.3">
      <c r="A22" s="139" t="s">
        <v>290</v>
      </c>
      <c r="B22" s="59" t="s">
        <v>910</v>
      </c>
      <c r="C22" s="718" t="s">
        <v>291</v>
      </c>
      <c r="D22" s="719"/>
      <c r="E22" s="719"/>
      <c r="F22" s="182"/>
      <c r="G22" s="459"/>
      <c r="H22" s="437"/>
      <c r="I22" s="200"/>
      <c r="J22" s="219">
        <f t="shared" si="5"/>
        <v>0</v>
      </c>
      <c r="K22" s="81"/>
      <c r="L22" s="1"/>
      <c r="M22" s="82"/>
      <c r="N22" s="81"/>
      <c r="O22" s="1"/>
      <c r="P22" s="1"/>
      <c r="Q22" s="1"/>
      <c r="R22" s="1"/>
      <c r="S22" s="89"/>
      <c r="T22" s="1"/>
      <c r="U22" s="43"/>
      <c r="V22" s="1"/>
      <c r="W22" s="366"/>
      <c r="X22" s="89"/>
      <c r="Y22" s="46"/>
      <c r="Z22" s="378"/>
    </row>
    <row r="23" spans="1:26" ht="15.75" hidden="1" thickBot="1" x14ac:dyDescent="0.3">
      <c r="A23" s="139" t="s">
        <v>292</v>
      </c>
      <c r="B23" s="61" t="s">
        <v>911</v>
      </c>
      <c r="C23" s="748" t="s">
        <v>293</v>
      </c>
      <c r="D23" s="749"/>
      <c r="E23" s="749"/>
      <c r="F23" s="184"/>
      <c r="G23" s="461"/>
      <c r="H23" s="439"/>
      <c r="I23" s="202"/>
      <c r="J23" s="219">
        <f t="shared" si="5"/>
        <v>0</v>
      </c>
      <c r="K23" s="81"/>
      <c r="L23" s="1"/>
      <c r="M23" s="82"/>
      <c r="N23" s="81"/>
      <c r="O23" s="1"/>
      <c r="P23" s="1"/>
      <c r="Q23" s="1"/>
      <c r="R23" s="1"/>
      <c r="S23" s="89"/>
      <c r="T23" s="1"/>
      <c r="U23" s="43"/>
      <c r="V23" s="1"/>
      <c r="W23" s="366"/>
      <c r="X23" s="89"/>
      <c r="Y23" s="46"/>
      <c r="Z23" s="378"/>
    </row>
    <row r="24" spans="1:26" ht="15.75" thickBot="1" x14ac:dyDescent="0.3">
      <c r="B24" s="91" t="s">
        <v>294</v>
      </c>
      <c r="C24" s="656" t="s">
        <v>1089</v>
      </c>
      <c r="D24" s="656"/>
      <c r="E24" s="657"/>
      <c r="F24" s="185">
        <f>F25+F26+F27+F28+F29+F30+F31</f>
        <v>0</v>
      </c>
      <c r="G24" s="462">
        <f>G25+G26+G27+G28+G29+G30+G31</f>
        <v>0</v>
      </c>
      <c r="H24" s="440">
        <f t="shared" ref="H24:I24" si="13">H25+H26+H27+H28+H29+H30+H31</f>
        <v>0</v>
      </c>
      <c r="I24" s="203">
        <f t="shared" si="13"/>
        <v>0</v>
      </c>
      <c r="J24" s="216">
        <f t="shared" si="5"/>
        <v>0</v>
      </c>
      <c r="K24" s="94">
        <f t="shared" ref="K24:Z24" si="14">K25+K26+K27+K28+K29+K30+K31</f>
        <v>0</v>
      </c>
      <c r="L24" s="95">
        <f t="shared" si="14"/>
        <v>0</v>
      </c>
      <c r="M24" s="96">
        <f t="shared" si="14"/>
        <v>0</v>
      </c>
      <c r="N24" s="94">
        <f t="shared" si="14"/>
        <v>0</v>
      </c>
      <c r="O24" s="95">
        <f t="shared" si="14"/>
        <v>0</v>
      </c>
      <c r="P24" s="95">
        <f t="shared" si="14"/>
        <v>0</v>
      </c>
      <c r="Q24" s="95">
        <f t="shared" si="14"/>
        <v>0</v>
      </c>
      <c r="R24" s="95">
        <f t="shared" si="14"/>
        <v>0</v>
      </c>
      <c r="S24" s="98">
        <f t="shared" ref="S24" si="15">S25+S26+S27+S28+S29+S30+S31</f>
        <v>0</v>
      </c>
      <c r="T24" s="95">
        <f t="shared" si="14"/>
        <v>0</v>
      </c>
      <c r="U24" s="97">
        <f t="shared" si="14"/>
        <v>0</v>
      </c>
      <c r="V24" s="95">
        <f t="shared" si="14"/>
        <v>0</v>
      </c>
      <c r="W24" s="363">
        <f t="shared" ref="W24" si="16">W25+W26+W27+W28+W29+W30+W31</f>
        <v>0</v>
      </c>
      <c r="X24" s="98">
        <f t="shared" si="14"/>
        <v>0</v>
      </c>
      <c r="Y24" s="99">
        <f t="shared" si="14"/>
        <v>0</v>
      </c>
      <c r="Z24" s="376">
        <f t="shared" si="14"/>
        <v>0</v>
      </c>
    </row>
    <row r="25" spans="1:26" ht="15.75" hidden="1" thickBot="1" x14ac:dyDescent="0.3">
      <c r="A25" s="139" t="s">
        <v>296</v>
      </c>
      <c r="B25" s="65"/>
      <c r="C25" s="750" t="s">
        <v>297</v>
      </c>
      <c r="D25" s="751"/>
      <c r="E25" s="751"/>
      <c r="F25" s="186"/>
      <c r="G25" s="463"/>
      <c r="H25" s="441"/>
      <c r="I25" s="204"/>
      <c r="J25" s="219">
        <f t="shared" si="5"/>
        <v>0</v>
      </c>
      <c r="K25" s="81"/>
      <c r="L25" s="1"/>
      <c r="M25" s="82"/>
      <c r="N25" s="81"/>
      <c r="O25" s="1"/>
      <c r="P25" s="1"/>
      <c r="Q25" s="1"/>
      <c r="R25" s="1"/>
      <c r="S25" s="89"/>
      <c r="T25" s="1"/>
      <c r="U25" s="43"/>
      <c r="V25" s="1"/>
      <c r="W25" s="366"/>
      <c r="X25" s="89"/>
      <c r="Y25" s="46"/>
      <c r="Z25" s="378"/>
    </row>
    <row r="26" spans="1:26" ht="15.75" hidden="1" thickBot="1" x14ac:dyDescent="0.3">
      <c r="A26" s="139" t="s">
        <v>298</v>
      </c>
      <c r="B26" s="66"/>
      <c r="C26" s="735" t="s">
        <v>299</v>
      </c>
      <c r="D26" s="736"/>
      <c r="E26" s="736"/>
      <c r="F26" s="187"/>
      <c r="G26" s="464"/>
      <c r="H26" s="442"/>
      <c r="I26" s="205"/>
      <c r="J26" s="219">
        <f t="shared" si="5"/>
        <v>0</v>
      </c>
      <c r="K26" s="81"/>
      <c r="L26" s="1"/>
      <c r="M26" s="82"/>
      <c r="N26" s="81"/>
      <c r="O26" s="1"/>
      <c r="P26" s="1"/>
      <c r="Q26" s="1"/>
      <c r="R26" s="1"/>
      <c r="S26" s="89"/>
      <c r="T26" s="1"/>
      <c r="U26" s="43"/>
      <c r="V26" s="1"/>
      <c r="W26" s="366"/>
      <c r="X26" s="89"/>
      <c r="Y26" s="46"/>
      <c r="Z26" s="378"/>
    </row>
    <row r="27" spans="1:26" ht="15.75" hidden="1" thickBot="1" x14ac:dyDescent="0.3">
      <c r="A27" s="139" t="s">
        <v>300</v>
      </c>
      <c r="B27" s="66"/>
      <c r="C27" s="735" t="s">
        <v>301</v>
      </c>
      <c r="D27" s="736"/>
      <c r="E27" s="736"/>
      <c r="F27" s="187"/>
      <c r="G27" s="464"/>
      <c r="H27" s="442"/>
      <c r="I27" s="205"/>
      <c r="J27" s="219">
        <f t="shared" si="5"/>
        <v>0</v>
      </c>
      <c r="K27" s="81"/>
      <c r="L27" s="1"/>
      <c r="M27" s="82"/>
      <c r="N27" s="81"/>
      <c r="O27" s="1"/>
      <c r="P27" s="1"/>
      <c r="Q27" s="1"/>
      <c r="R27" s="1"/>
      <c r="S27" s="89"/>
      <c r="T27" s="1"/>
      <c r="U27" s="43"/>
      <c r="V27" s="1"/>
      <c r="W27" s="366"/>
      <c r="X27" s="89"/>
      <c r="Y27" s="46"/>
      <c r="Z27" s="378"/>
    </row>
    <row r="28" spans="1:26" ht="15.75" hidden="1" thickBot="1" x14ac:dyDescent="0.3">
      <c r="A28" s="139" t="s">
        <v>302</v>
      </c>
      <c r="B28" s="66"/>
      <c r="C28" s="735" t="s">
        <v>303</v>
      </c>
      <c r="D28" s="736"/>
      <c r="E28" s="736"/>
      <c r="F28" s="187"/>
      <c r="G28" s="464"/>
      <c r="H28" s="442"/>
      <c r="I28" s="205"/>
      <c r="J28" s="219">
        <f t="shared" si="5"/>
        <v>0</v>
      </c>
      <c r="K28" s="81"/>
      <c r="L28" s="1"/>
      <c r="M28" s="82"/>
      <c r="N28" s="81"/>
      <c r="O28" s="1"/>
      <c r="P28" s="1"/>
      <c r="Q28" s="1"/>
      <c r="R28" s="1"/>
      <c r="S28" s="89"/>
      <c r="T28" s="1"/>
      <c r="U28" s="43"/>
      <c r="V28" s="1"/>
      <c r="W28" s="366"/>
      <c r="X28" s="89"/>
      <c r="Y28" s="46"/>
      <c r="Z28" s="378"/>
    </row>
    <row r="29" spans="1:26" ht="15.75" hidden="1" thickBot="1" x14ac:dyDescent="0.3">
      <c r="A29" s="139" t="s">
        <v>304</v>
      </c>
      <c r="B29" s="66"/>
      <c r="C29" s="735" t="s">
        <v>305</v>
      </c>
      <c r="D29" s="736"/>
      <c r="E29" s="736"/>
      <c r="F29" s="187"/>
      <c r="G29" s="464"/>
      <c r="H29" s="442"/>
      <c r="I29" s="205"/>
      <c r="J29" s="219">
        <f t="shared" si="5"/>
        <v>0</v>
      </c>
      <c r="K29" s="81"/>
      <c r="L29" s="1"/>
      <c r="M29" s="82"/>
      <c r="N29" s="81"/>
      <c r="O29" s="1"/>
      <c r="P29" s="1"/>
      <c r="Q29" s="1"/>
      <c r="R29" s="1"/>
      <c r="S29" s="89"/>
      <c r="T29" s="1"/>
      <c r="U29" s="43"/>
      <c r="V29" s="1"/>
      <c r="W29" s="366"/>
      <c r="X29" s="89"/>
      <c r="Y29" s="46"/>
      <c r="Z29" s="378"/>
    </row>
    <row r="30" spans="1:26" ht="15.75" hidden="1" thickBot="1" x14ac:dyDescent="0.3">
      <c r="A30" s="139" t="s">
        <v>306</v>
      </c>
      <c r="B30" s="66"/>
      <c r="C30" s="735" t="s">
        <v>307</v>
      </c>
      <c r="D30" s="736"/>
      <c r="E30" s="736"/>
      <c r="F30" s="187"/>
      <c r="G30" s="464"/>
      <c r="H30" s="442"/>
      <c r="I30" s="205"/>
      <c r="J30" s="219">
        <f t="shared" si="5"/>
        <v>0</v>
      </c>
      <c r="K30" s="81"/>
      <c r="L30" s="1"/>
      <c r="M30" s="82"/>
      <c r="N30" s="81"/>
      <c r="O30" s="1"/>
      <c r="P30" s="1"/>
      <c r="Q30" s="1"/>
      <c r="R30" s="1"/>
      <c r="S30" s="89"/>
      <c r="T30" s="1"/>
      <c r="U30" s="43"/>
      <c r="V30" s="1"/>
      <c r="W30" s="366"/>
      <c r="X30" s="89"/>
      <c r="Y30" s="46"/>
      <c r="Z30" s="378"/>
    </row>
    <row r="31" spans="1:26" ht="15.75" hidden="1" thickBot="1" x14ac:dyDescent="0.3">
      <c r="A31" s="139" t="s">
        <v>308</v>
      </c>
      <c r="B31" s="67"/>
      <c r="C31" s="737" t="s">
        <v>309</v>
      </c>
      <c r="D31" s="738"/>
      <c r="E31" s="738"/>
      <c r="F31" s="188"/>
      <c r="G31" s="465"/>
      <c r="H31" s="443"/>
      <c r="I31" s="206"/>
      <c r="J31" s="219">
        <f t="shared" si="5"/>
        <v>0</v>
      </c>
      <c r="K31" s="81"/>
      <c r="L31" s="1"/>
      <c r="M31" s="82"/>
      <c r="N31" s="81"/>
      <c r="O31" s="1"/>
      <c r="P31" s="1"/>
      <c r="Q31" s="1"/>
      <c r="R31" s="1"/>
      <c r="S31" s="89"/>
      <c r="T31" s="1"/>
      <c r="U31" s="43"/>
      <c r="V31" s="1"/>
      <c r="W31" s="366"/>
      <c r="X31" s="89"/>
      <c r="Y31" s="46"/>
      <c r="Z31" s="378"/>
    </row>
    <row r="32" spans="1:26" ht="15.75" thickBot="1" x14ac:dyDescent="0.3">
      <c r="B32" s="91" t="s">
        <v>310</v>
      </c>
      <c r="C32" s="657" t="s">
        <v>311</v>
      </c>
      <c r="D32" s="699"/>
      <c r="E32" s="699"/>
      <c r="F32" s="185">
        <f t="shared" ref="F32" si="17">F33+F37+F40+F50+F53</f>
        <v>128000</v>
      </c>
      <c r="G32" s="462">
        <f t="shared" ref="G32:Z32" si="18">G33+G37+G40+G50+G53</f>
        <v>305780</v>
      </c>
      <c r="H32" s="440">
        <f t="shared" si="18"/>
        <v>418420</v>
      </c>
      <c r="I32" s="203">
        <f t="shared" si="18"/>
        <v>0</v>
      </c>
      <c r="J32" s="216">
        <f t="shared" si="5"/>
        <v>418420</v>
      </c>
      <c r="K32" s="94">
        <f t="shared" ref="K32:M32" si="19">K33+K37+K40+K50+K53</f>
        <v>127000</v>
      </c>
      <c r="L32" s="95">
        <f t="shared" si="19"/>
        <v>291420</v>
      </c>
      <c r="M32" s="96">
        <f t="shared" si="19"/>
        <v>0</v>
      </c>
      <c r="N32" s="94">
        <f t="shared" si="18"/>
        <v>31750</v>
      </c>
      <c r="O32" s="95">
        <f t="shared" si="18"/>
        <v>0</v>
      </c>
      <c r="P32" s="95">
        <f t="shared" si="18"/>
        <v>0</v>
      </c>
      <c r="Q32" s="95">
        <f t="shared" si="18"/>
        <v>0</v>
      </c>
      <c r="R32" s="95">
        <f t="shared" si="18"/>
        <v>0</v>
      </c>
      <c r="S32" s="98">
        <f t="shared" ref="S32" si="20">S33+S37+S40+S50+S53</f>
        <v>0</v>
      </c>
      <c r="T32" s="95">
        <f t="shared" si="18"/>
        <v>125730</v>
      </c>
      <c r="U32" s="97">
        <f t="shared" si="18"/>
        <v>52300</v>
      </c>
      <c r="V32" s="95">
        <f t="shared" si="18"/>
        <v>58485</v>
      </c>
      <c r="W32" s="363">
        <f t="shared" ref="W32" si="21">W33+W37+W40+W50+W53</f>
        <v>268265</v>
      </c>
      <c r="X32" s="98">
        <f t="shared" si="18"/>
        <v>32045</v>
      </c>
      <c r="Y32" s="99">
        <f t="shared" si="18"/>
        <v>22860</v>
      </c>
      <c r="Z32" s="376">
        <f t="shared" si="18"/>
        <v>95250</v>
      </c>
    </row>
    <row r="33" spans="1:26" x14ac:dyDescent="0.25">
      <c r="B33" s="136" t="s">
        <v>912</v>
      </c>
      <c r="C33" s="658" t="s">
        <v>312</v>
      </c>
      <c r="D33" s="659"/>
      <c r="E33" s="659"/>
      <c r="F33" s="181">
        <f t="shared" ref="F33" si="22">F34+F35+F36</f>
        <v>128000</v>
      </c>
      <c r="G33" s="458">
        <f t="shared" ref="G33:Z33" si="23">G34+G35+G36</f>
        <v>100590</v>
      </c>
      <c r="H33" s="436">
        <f t="shared" si="23"/>
        <v>100000</v>
      </c>
      <c r="I33" s="199">
        <f t="shared" si="23"/>
        <v>0</v>
      </c>
      <c r="J33" s="217">
        <f t="shared" si="5"/>
        <v>100000</v>
      </c>
      <c r="K33" s="130">
        <f t="shared" ref="K33:M33" si="24">K34+K35+K36</f>
        <v>100000</v>
      </c>
      <c r="L33" s="131">
        <f t="shared" si="24"/>
        <v>0</v>
      </c>
      <c r="M33" s="132">
        <f t="shared" si="24"/>
        <v>0</v>
      </c>
      <c r="N33" s="130">
        <f t="shared" si="23"/>
        <v>25000</v>
      </c>
      <c r="O33" s="131">
        <f t="shared" si="23"/>
        <v>0</v>
      </c>
      <c r="P33" s="131">
        <f t="shared" si="23"/>
        <v>0</v>
      </c>
      <c r="Q33" s="131">
        <f t="shared" si="23"/>
        <v>0</v>
      </c>
      <c r="R33" s="131">
        <f t="shared" si="23"/>
        <v>0</v>
      </c>
      <c r="S33" s="134">
        <f t="shared" ref="S33" si="25">S34+S35+S36</f>
        <v>0</v>
      </c>
      <c r="T33" s="131">
        <f t="shared" si="23"/>
        <v>0</v>
      </c>
      <c r="U33" s="133">
        <f t="shared" si="23"/>
        <v>0</v>
      </c>
      <c r="V33" s="131">
        <f t="shared" si="23"/>
        <v>0</v>
      </c>
      <c r="W33" s="364">
        <f t="shared" ref="W33" si="26">W34+W35+W36</f>
        <v>25000</v>
      </c>
      <c r="X33" s="134">
        <f t="shared" si="23"/>
        <v>0</v>
      </c>
      <c r="Y33" s="135">
        <f t="shared" si="23"/>
        <v>0</v>
      </c>
      <c r="Z33" s="377">
        <f t="shared" si="23"/>
        <v>75000</v>
      </c>
    </row>
    <row r="34" spans="1:26" hidden="1" x14ac:dyDescent="0.25">
      <c r="A34" s="139" t="s">
        <v>313</v>
      </c>
      <c r="B34" s="59" t="s">
        <v>913</v>
      </c>
      <c r="C34" s="718" t="s">
        <v>314</v>
      </c>
      <c r="D34" s="719"/>
      <c r="E34" s="719"/>
      <c r="F34" s="182"/>
      <c r="G34" s="459"/>
      <c r="H34" s="437"/>
      <c r="I34" s="200"/>
      <c r="J34" s="219">
        <f t="shared" si="5"/>
        <v>0</v>
      </c>
      <c r="K34" s="81"/>
      <c r="L34" s="1"/>
      <c r="M34" s="82"/>
      <c r="N34" s="81"/>
      <c r="O34" s="1"/>
      <c r="P34" s="1"/>
      <c r="Q34" s="1"/>
      <c r="R34" s="1"/>
      <c r="S34" s="89"/>
      <c r="T34" s="1"/>
      <c r="U34" s="43"/>
      <c r="V34" s="1"/>
      <c r="W34" s="366"/>
      <c r="X34" s="89"/>
      <c r="Y34" s="46"/>
      <c r="Z34" s="378"/>
    </row>
    <row r="35" spans="1:26" x14ac:dyDescent="0.25">
      <c r="A35" s="139" t="s">
        <v>315</v>
      </c>
      <c r="B35" s="59" t="s">
        <v>914</v>
      </c>
      <c r="C35" s="718" t="s">
        <v>316</v>
      </c>
      <c r="D35" s="719"/>
      <c r="E35" s="719"/>
      <c r="F35" s="182">
        <v>128000</v>
      </c>
      <c r="G35" s="459">
        <v>100590</v>
      </c>
      <c r="H35" s="437">
        <f>SUM(W35:Z35)</f>
        <v>100000</v>
      </c>
      <c r="I35" s="200"/>
      <c r="J35" s="219">
        <f t="shared" si="5"/>
        <v>100000</v>
      </c>
      <c r="K35" s="81">
        <f>J35</f>
        <v>100000</v>
      </c>
      <c r="L35" s="1"/>
      <c r="M35" s="82"/>
      <c r="N35" s="81">
        <v>25000</v>
      </c>
      <c r="O35" s="1"/>
      <c r="P35" s="1"/>
      <c r="Q35" s="1"/>
      <c r="R35" s="1"/>
      <c r="S35" s="89"/>
      <c r="T35" s="1"/>
      <c r="U35" s="43"/>
      <c r="V35" s="1"/>
      <c r="W35" s="366">
        <f>SUM(N35:V35)</f>
        <v>25000</v>
      </c>
      <c r="X35" s="89"/>
      <c r="Y35" s="46"/>
      <c r="Z35" s="378">
        <v>75000</v>
      </c>
    </row>
    <row r="36" spans="1:26" hidden="1" x14ac:dyDescent="0.25">
      <c r="A36" s="139" t="s">
        <v>317</v>
      </c>
      <c r="B36" s="59" t="s">
        <v>915</v>
      </c>
      <c r="C36" s="718" t="s">
        <v>318</v>
      </c>
      <c r="D36" s="719"/>
      <c r="E36" s="719"/>
      <c r="F36" s="182"/>
      <c r="G36" s="459"/>
      <c r="H36" s="437"/>
      <c r="I36" s="200"/>
      <c r="J36" s="219">
        <f t="shared" si="5"/>
        <v>0</v>
      </c>
      <c r="K36" s="81"/>
      <c r="L36" s="1"/>
      <c r="M36" s="82"/>
      <c r="N36" s="81"/>
      <c r="O36" s="1"/>
      <c r="P36" s="1"/>
      <c r="Q36" s="1"/>
      <c r="R36" s="1"/>
      <c r="S36" s="89"/>
      <c r="T36" s="1"/>
      <c r="U36" s="43"/>
      <c r="V36" s="1"/>
      <c r="W36" s="366"/>
      <c r="X36" s="89"/>
      <c r="Y36" s="46"/>
      <c r="Z36" s="378"/>
    </row>
    <row r="37" spans="1:26" hidden="1" x14ac:dyDescent="0.25">
      <c r="B37" s="100" t="s">
        <v>916</v>
      </c>
      <c r="C37" s="688" t="s">
        <v>319</v>
      </c>
      <c r="D37" s="689"/>
      <c r="E37" s="689"/>
      <c r="F37" s="183">
        <f t="shared" ref="F37" si="27">F38+F39</f>
        <v>0</v>
      </c>
      <c r="G37" s="460">
        <f t="shared" ref="G37:Z37" si="28">G38+G39</f>
        <v>0</v>
      </c>
      <c r="H37" s="438">
        <f t="shared" si="28"/>
        <v>0</v>
      </c>
      <c r="I37" s="201">
        <f t="shared" si="28"/>
        <v>0</v>
      </c>
      <c r="J37" s="218">
        <f t="shared" si="5"/>
        <v>0</v>
      </c>
      <c r="K37" s="103">
        <f t="shared" ref="K37:M37" si="29">K38+K39</f>
        <v>0</v>
      </c>
      <c r="L37" s="104">
        <f t="shared" si="29"/>
        <v>0</v>
      </c>
      <c r="M37" s="105">
        <f t="shared" si="29"/>
        <v>0</v>
      </c>
      <c r="N37" s="103">
        <f t="shared" si="28"/>
        <v>0</v>
      </c>
      <c r="O37" s="104">
        <f t="shared" si="28"/>
        <v>0</v>
      </c>
      <c r="P37" s="104">
        <f t="shared" si="28"/>
        <v>0</v>
      </c>
      <c r="Q37" s="104">
        <f t="shared" si="28"/>
        <v>0</v>
      </c>
      <c r="R37" s="104">
        <f t="shared" si="28"/>
        <v>0</v>
      </c>
      <c r="S37" s="107">
        <f t="shared" ref="S37" si="30">S38+S39</f>
        <v>0</v>
      </c>
      <c r="T37" s="104">
        <f t="shared" si="28"/>
        <v>0</v>
      </c>
      <c r="U37" s="106">
        <f t="shared" si="28"/>
        <v>0</v>
      </c>
      <c r="V37" s="104">
        <f t="shared" si="28"/>
        <v>0</v>
      </c>
      <c r="W37" s="367">
        <f t="shared" ref="W37" si="31">W38+W39</f>
        <v>0</v>
      </c>
      <c r="X37" s="107">
        <f t="shared" si="28"/>
        <v>0</v>
      </c>
      <c r="Y37" s="108">
        <f t="shared" si="28"/>
        <v>0</v>
      </c>
      <c r="Z37" s="379">
        <f t="shared" si="28"/>
        <v>0</v>
      </c>
    </row>
    <row r="38" spans="1:26" hidden="1" x14ac:dyDescent="0.25">
      <c r="A38" s="139" t="s">
        <v>320</v>
      </c>
      <c r="B38" s="59" t="s">
        <v>917</v>
      </c>
      <c r="C38" s="718" t="s">
        <v>321</v>
      </c>
      <c r="D38" s="719"/>
      <c r="E38" s="719"/>
      <c r="F38" s="182"/>
      <c r="G38" s="459"/>
      <c r="H38" s="437"/>
      <c r="I38" s="200"/>
      <c r="J38" s="219">
        <f t="shared" si="5"/>
        <v>0</v>
      </c>
      <c r="K38" s="81"/>
      <c r="L38" s="1"/>
      <c r="M38" s="82"/>
      <c r="N38" s="81"/>
      <c r="O38" s="1"/>
      <c r="P38" s="1"/>
      <c r="Q38" s="1"/>
      <c r="R38" s="1"/>
      <c r="S38" s="89"/>
      <c r="T38" s="1"/>
      <c r="U38" s="43"/>
      <c r="V38" s="1"/>
      <c r="W38" s="366"/>
      <c r="X38" s="89"/>
      <c r="Y38" s="46"/>
      <c r="Z38" s="378"/>
    </row>
    <row r="39" spans="1:26" hidden="1" x14ac:dyDescent="0.25">
      <c r="A39" s="139" t="s">
        <v>322</v>
      </c>
      <c r="B39" s="59" t="s">
        <v>918</v>
      </c>
      <c r="C39" s="718" t="s">
        <v>323</v>
      </c>
      <c r="D39" s="719"/>
      <c r="E39" s="719"/>
      <c r="F39" s="182"/>
      <c r="G39" s="459"/>
      <c r="H39" s="437"/>
      <c r="I39" s="200"/>
      <c r="J39" s="219">
        <f t="shared" si="5"/>
        <v>0</v>
      </c>
      <c r="K39" s="81"/>
      <c r="L39" s="1"/>
      <c r="M39" s="82"/>
      <c r="N39" s="81"/>
      <c r="O39" s="1"/>
      <c r="P39" s="1"/>
      <c r="Q39" s="1"/>
      <c r="R39" s="1"/>
      <c r="S39" s="89"/>
      <c r="T39" s="1"/>
      <c r="U39" s="43"/>
      <c r="V39" s="1"/>
      <c r="W39" s="366"/>
      <c r="X39" s="89"/>
      <c r="Y39" s="46"/>
      <c r="Z39" s="378"/>
    </row>
    <row r="40" spans="1:26" x14ac:dyDescent="0.25">
      <c r="B40" s="100" t="s">
        <v>919</v>
      </c>
      <c r="C40" s="688" t="s">
        <v>324</v>
      </c>
      <c r="D40" s="689"/>
      <c r="E40" s="689"/>
      <c r="F40" s="183">
        <f>F41+F42+F43+F44+F45+F48+F49</f>
        <v>0</v>
      </c>
      <c r="G40" s="460">
        <f>G41+G42+G43+G44+G45+G48+G49</f>
        <v>140181</v>
      </c>
      <c r="H40" s="438">
        <f t="shared" ref="H40:I40" si="32">H41+H42+H43+H44+H45+H48+H49</f>
        <v>229464</v>
      </c>
      <c r="I40" s="201">
        <f t="shared" si="32"/>
        <v>0</v>
      </c>
      <c r="J40" s="218">
        <f t="shared" si="5"/>
        <v>229464</v>
      </c>
      <c r="K40" s="103">
        <f t="shared" ref="K40:Z40" si="33">K41+K42+K43+K44+K45+K48+K49</f>
        <v>0</v>
      </c>
      <c r="L40" s="104">
        <f t="shared" si="33"/>
        <v>229464</v>
      </c>
      <c r="M40" s="105">
        <f t="shared" si="33"/>
        <v>0</v>
      </c>
      <c r="N40" s="103">
        <f t="shared" si="33"/>
        <v>0</v>
      </c>
      <c r="O40" s="104">
        <f t="shared" si="33"/>
        <v>0</v>
      </c>
      <c r="P40" s="104">
        <f t="shared" si="33"/>
        <v>0</v>
      </c>
      <c r="Q40" s="104">
        <f t="shared" si="33"/>
        <v>0</v>
      </c>
      <c r="R40" s="104">
        <f t="shared" si="33"/>
        <v>0</v>
      </c>
      <c r="S40" s="107">
        <f t="shared" ref="S40" si="34">S41+S42+S43+S44+S45+S48+S49</f>
        <v>0</v>
      </c>
      <c r="T40" s="104">
        <f t="shared" si="33"/>
        <v>99000</v>
      </c>
      <c r="U40" s="106">
        <f t="shared" si="33"/>
        <v>41181</v>
      </c>
      <c r="V40" s="104">
        <f t="shared" si="33"/>
        <v>46051</v>
      </c>
      <c r="W40" s="367">
        <f t="shared" ref="W40" si="35">W41+W42+W43+W44+W45+W48+W49</f>
        <v>186232</v>
      </c>
      <c r="X40" s="107">
        <f t="shared" si="33"/>
        <v>25232</v>
      </c>
      <c r="Y40" s="108">
        <f t="shared" si="33"/>
        <v>18000</v>
      </c>
      <c r="Z40" s="379">
        <f t="shared" si="33"/>
        <v>0</v>
      </c>
    </row>
    <row r="41" spans="1:26" s="42" customFormat="1" hidden="1" x14ac:dyDescent="0.25">
      <c r="A41" s="139" t="s">
        <v>325</v>
      </c>
      <c r="B41" s="57" t="s">
        <v>920</v>
      </c>
      <c r="C41" s="696" t="s">
        <v>326</v>
      </c>
      <c r="D41" s="697"/>
      <c r="E41" s="697"/>
      <c r="F41" s="189"/>
      <c r="G41" s="466"/>
      <c r="H41" s="444"/>
      <c r="I41" s="207"/>
      <c r="J41" s="220">
        <f t="shared" si="5"/>
        <v>0</v>
      </c>
      <c r="K41" s="83"/>
      <c r="L41" s="13"/>
      <c r="M41" s="84"/>
      <c r="N41" s="83"/>
      <c r="O41" s="13"/>
      <c r="P41" s="13"/>
      <c r="Q41" s="13"/>
      <c r="R41" s="13"/>
      <c r="S41" s="90"/>
      <c r="T41" s="13"/>
      <c r="U41" s="44"/>
      <c r="V41" s="13"/>
      <c r="W41" s="365"/>
      <c r="X41" s="90"/>
      <c r="Y41" s="47"/>
      <c r="Z41" s="380"/>
    </row>
    <row r="42" spans="1:26" s="42" customFormat="1" hidden="1" x14ac:dyDescent="0.25">
      <c r="A42" s="139" t="s">
        <v>327</v>
      </c>
      <c r="B42" s="57" t="s">
        <v>921</v>
      </c>
      <c r="C42" s="696" t="s">
        <v>328</v>
      </c>
      <c r="D42" s="697"/>
      <c r="E42" s="697"/>
      <c r="F42" s="189"/>
      <c r="G42" s="466"/>
      <c r="H42" s="444"/>
      <c r="I42" s="207"/>
      <c r="J42" s="220">
        <f t="shared" si="5"/>
        <v>0</v>
      </c>
      <c r="K42" s="83"/>
      <c r="L42" s="13"/>
      <c r="M42" s="84"/>
      <c r="N42" s="83"/>
      <c r="O42" s="13"/>
      <c r="P42" s="13"/>
      <c r="Q42" s="13"/>
      <c r="R42" s="13"/>
      <c r="S42" s="90"/>
      <c r="T42" s="13"/>
      <c r="U42" s="44"/>
      <c r="V42" s="13"/>
      <c r="W42" s="365"/>
      <c r="X42" s="90"/>
      <c r="Y42" s="47"/>
      <c r="Z42" s="380"/>
    </row>
    <row r="43" spans="1:26" s="42" customFormat="1" hidden="1" x14ac:dyDescent="0.25">
      <c r="A43" s="139" t="s">
        <v>329</v>
      </c>
      <c r="B43" s="57" t="s">
        <v>922</v>
      </c>
      <c r="C43" s="696" t="s">
        <v>330</v>
      </c>
      <c r="D43" s="697"/>
      <c r="E43" s="697"/>
      <c r="F43" s="189"/>
      <c r="G43" s="466"/>
      <c r="H43" s="444"/>
      <c r="I43" s="207"/>
      <c r="J43" s="220">
        <f t="shared" si="5"/>
        <v>0</v>
      </c>
      <c r="K43" s="83"/>
      <c r="L43" s="13"/>
      <c r="M43" s="84"/>
      <c r="N43" s="83"/>
      <c r="O43" s="13"/>
      <c r="P43" s="13"/>
      <c r="Q43" s="13"/>
      <c r="R43" s="13"/>
      <c r="S43" s="90"/>
      <c r="T43" s="13"/>
      <c r="U43" s="44"/>
      <c r="V43" s="13"/>
      <c r="W43" s="365"/>
      <c r="X43" s="90"/>
      <c r="Y43" s="47"/>
      <c r="Z43" s="380"/>
    </row>
    <row r="44" spans="1:26" s="42" customFormat="1" x14ac:dyDescent="0.25">
      <c r="A44" s="139" t="s">
        <v>331</v>
      </c>
      <c r="B44" s="57" t="s">
        <v>923</v>
      </c>
      <c r="C44" s="696" t="s">
        <v>332</v>
      </c>
      <c r="D44" s="697"/>
      <c r="E44" s="697"/>
      <c r="F44" s="189">
        <v>0</v>
      </c>
      <c r="G44" s="466">
        <v>140181</v>
      </c>
      <c r="H44" s="444">
        <f>SUM(W44:Z44)</f>
        <v>209464</v>
      </c>
      <c r="I44" s="207"/>
      <c r="J44" s="220">
        <f t="shared" si="5"/>
        <v>209464</v>
      </c>
      <c r="K44" s="83"/>
      <c r="L44" s="13">
        <f>J44</f>
        <v>209464</v>
      </c>
      <c r="M44" s="84"/>
      <c r="N44" s="83"/>
      <c r="O44" s="13"/>
      <c r="P44" s="13"/>
      <c r="Q44" s="13"/>
      <c r="R44" s="13"/>
      <c r="S44" s="90"/>
      <c r="T44" s="13">
        <v>99000</v>
      </c>
      <c r="U44" s="44">
        <v>41181</v>
      </c>
      <c r="V44" s="13">
        <v>26051</v>
      </c>
      <c r="W44" s="365">
        <f t="shared" ref="W44:W49" si="36">SUM(N44:V44)</f>
        <v>166232</v>
      </c>
      <c r="X44" s="90">
        <v>25232</v>
      </c>
      <c r="Y44" s="47">
        <v>18000</v>
      </c>
      <c r="Z44" s="380"/>
    </row>
    <row r="45" spans="1:26" s="19" customFormat="1" hidden="1" x14ac:dyDescent="0.25">
      <c r="A45" s="139" t="s">
        <v>333</v>
      </c>
      <c r="B45" s="57" t="s">
        <v>924</v>
      </c>
      <c r="C45" s="696" t="s">
        <v>334</v>
      </c>
      <c r="D45" s="697"/>
      <c r="E45" s="697"/>
      <c r="F45" s="189">
        <f t="shared" ref="F45" si="37">F46+F47</f>
        <v>0</v>
      </c>
      <c r="G45" s="466">
        <f t="shared" ref="G45:Z45" si="38">G46+G47</f>
        <v>0</v>
      </c>
      <c r="H45" s="444">
        <f t="shared" si="38"/>
        <v>0</v>
      </c>
      <c r="I45" s="207">
        <f t="shared" si="38"/>
        <v>0</v>
      </c>
      <c r="J45" s="220">
        <f t="shared" si="5"/>
        <v>0</v>
      </c>
      <c r="K45" s="83">
        <f t="shared" ref="K45:M45" si="39">K46+K47</f>
        <v>0</v>
      </c>
      <c r="L45" s="13">
        <f t="shared" si="39"/>
        <v>0</v>
      </c>
      <c r="M45" s="84">
        <f t="shared" si="39"/>
        <v>0</v>
      </c>
      <c r="N45" s="83">
        <f t="shared" si="38"/>
        <v>0</v>
      </c>
      <c r="O45" s="13">
        <f t="shared" si="38"/>
        <v>0</v>
      </c>
      <c r="P45" s="13">
        <f t="shared" si="38"/>
        <v>0</v>
      </c>
      <c r="Q45" s="13">
        <f t="shared" si="38"/>
        <v>0</v>
      </c>
      <c r="R45" s="13">
        <f t="shared" si="38"/>
        <v>0</v>
      </c>
      <c r="S45" s="90">
        <f t="shared" ref="S45" si="40">S46+S47</f>
        <v>0</v>
      </c>
      <c r="T45" s="13">
        <f t="shared" si="38"/>
        <v>0</v>
      </c>
      <c r="U45" s="44">
        <f t="shared" si="38"/>
        <v>0</v>
      </c>
      <c r="V45" s="13">
        <f t="shared" si="38"/>
        <v>0</v>
      </c>
      <c r="W45" s="365">
        <f t="shared" si="36"/>
        <v>0</v>
      </c>
      <c r="X45" s="90">
        <f t="shared" si="38"/>
        <v>0</v>
      </c>
      <c r="Y45" s="47">
        <f t="shared" si="38"/>
        <v>0</v>
      </c>
      <c r="Z45" s="380">
        <f t="shared" si="38"/>
        <v>0</v>
      </c>
    </row>
    <row r="46" spans="1:26" hidden="1" x14ac:dyDescent="0.25">
      <c r="A46" s="139" t="s">
        <v>335</v>
      </c>
      <c r="B46" s="59"/>
      <c r="C46" s="359"/>
      <c r="D46" s="686" t="s">
        <v>336</v>
      </c>
      <c r="E46" s="686"/>
      <c r="F46" s="182"/>
      <c r="G46" s="459"/>
      <c r="H46" s="437"/>
      <c r="I46" s="200"/>
      <c r="J46" s="219">
        <f t="shared" si="5"/>
        <v>0</v>
      </c>
      <c r="K46" s="81"/>
      <c r="L46" s="1"/>
      <c r="M46" s="82"/>
      <c r="N46" s="81"/>
      <c r="O46" s="1"/>
      <c r="P46" s="1"/>
      <c r="Q46" s="1"/>
      <c r="R46" s="1"/>
      <c r="S46" s="89"/>
      <c r="T46" s="1"/>
      <c r="U46" s="43"/>
      <c r="V46" s="1"/>
      <c r="W46" s="366">
        <f t="shared" si="36"/>
        <v>0</v>
      </c>
      <c r="X46" s="89"/>
      <c r="Y46" s="46"/>
      <c r="Z46" s="378"/>
    </row>
    <row r="47" spans="1:26" hidden="1" x14ac:dyDescent="0.25">
      <c r="A47" s="139" t="s">
        <v>337</v>
      </c>
      <c r="B47" s="59"/>
      <c r="C47" s="359"/>
      <c r="D47" s="686" t="s">
        <v>338</v>
      </c>
      <c r="E47" s="686"/>
      <c r="F47" s="182"/>
      <c r="G47" s="459"/>
      <c r="H47" s="437"/>
      <c r="I47" s="200"/>
      <c r="J47" s="219">
        <f t="shared" si="5"/>
        <v>0</v>
      </c>
      <c r="K47" s="81"/>
      <c r="L47" s="1"/>
      <c r="M47" s="82"/>
      <c r="N47" s="81"/>
      <c r="O47" s="1"/>
      <c r="P47" s="1"/>
      <c r="Q47" s="1"/>
      <c r="R47" s="1"/>
      <c r="S47" s="89"/>
      <c r="T47" s="1"/>
      <c r="U47" s="43"/>
      <c r="V47" s="1"/>
      <c r="W47" s="366">
        <f t="shared" si="36"/>
        <v>0</v>
      </c>
      <c r="X47" s="89"/>
      <c r="Y47" s="46"/>
      <c r="Z47" s="378"/>
    </row>
    <row r="48" spans="1:26" s="42" customFormat="1" hidden="1" x14ac:dyDescent="0.25">
      <c r="A48" s="139" t="s">
        <v>339</v>
      </c>
      <c r="B48" s="57" t="s">
        <v>925</v>
      </c>
      <c r="C48" s="653" t="s">
        <v>340</v>
      </c>
      <c r="D48" s="654"/>
      <c r="E48" s="654"/>
      <c r="F48" s="189"/>
      <c r="G48" s="466"/>
      <c r="H48" s="444"/>
      <c r="I48" s="207"/>
      <c r="J48" s="220">
        <f t="shared" si="5"/>
        <v>0</v>
      </c>
      <c r="K48" s="83"/>
      <c r="L48" s="13"/>
      <c r="M48" s="84"/>
      <c r="N48" s="83"/>
      <c r="O48" s="13"/>
      <c r="P48" s="13"/>
      <c r="Q48" s="13"/>
      <c r="R48" s="13"/>
      <c r="S48" s="90"/>
      <c r="T48" s="13"/>
      <c r="U48" s="44"/>
      <c r="V48" s="13"/>
      <c r="W48" s="365">
        <f t="shared" si="36"/>
        <v>0</v>
      </c>
      <c r="X48" s="90"/>
      <c r="Y48" s="47"/>
      <c r="Z48" s="380"/>
    </row>
    <row r="49" spans="1:26" s="42" customFormat="1" x14ac:dyDescent="0.25">
      <c r="A49" s="139" t="s">
        <v>341</v>
      </c>
      <c r="B49" s="57" t="s">
        <v>926</v>
      </c>
      <c r="C49" s="653" t="s">
        <v>342</v>
      </c>
      <c r="D49" s="654"/>
      <c r="E49" s="654"/>
      <c r="F49" s="189"/>
      <c r="G49" s="466"/>
      <c r="H49" s="444">
        <f>SUM(W49:Z49)</f>
        <v>20000</v>
      </c>
      <c r="I49" s="207"/>
      <c r="J49" s="220">
        <f t="shared" si="5"/>
        <v>20000</v>
      </c>
      <c r="K49" s="83"/>
      <c r="L49" s="13">
        <f>H49</f>
        <v>20000</v>
      </c>
      <c r="M49" s="84"/>
      <c r="N49" s="83"/>
      <c r="O49" s="13"/>
      <c r="P49" s="13"/>
      <c r="Q49" s="13"/>
      <c r="R49" s="13"/>
      <c r="S49" s="90"/>
      <c r="T49" s="13"/>
      <c r="U49" s="44"/>
      <c r="V49" s="13">
        <v>20000</v>
      </c>
      <c r="W49" s="365">
        <f t="shared" si="36"/>
        <v>20000</v>
      </c>
      <c r="X49" s="90"/>
      <c r="Y49" s="47"/>
      <c r="Z49" s="380"/>
    </row>
    <row r="50" spans="1:26" hidden="1" x14ac:dyDescent="0.25">
      <c r="B50" s="100" t="s">
        <v>927</v>
      </c>
      <c r="C50" s="694" t="s">
        <v>343</v>
      </c>
      <c r="D50" s="695"/>
      <c r="E50" s="695"/>
      <c r="F50" s="183">
        <f>F51+F52</f>
        <v>0</v>
      </c>
      <c r="G50" s="460">
        <f>G51+G52</f>
        <v>0</v>
      </c>
      <c r="H50" s="438">
        <f t="shared" ref="H50:I50" si="41">H51+H52</f>
        <v>0</v>
      </c>
      <c r="I50" s="201">
        <f t="shared" si="41"/>
        <v>0</v>
      </c>
      <c r="J50" s="218">
        <f t="shared" si="5"/>
        <v>0</v>
      </c>
      <c r="K50" s="103">
        <f t="shared" ref="K50:Z50" si="42">K51+K52</f>
        <v>0</v>
      </c>
      <c r="L50" s="104">
        <f t="shared" si="42"/>
        <v>0</v>
      </c>
      <c r="M50" s="105">
        <f t="shared" si="42"/>
        <v>0</v>
      </c>
      <c r="N50" s="103">
        <f t="shared" si="42"/>
        <v>0</v>
      </c>
      <c r="O50" s="104">
        <f t="shared" si="42"/>
        <v>0</v>
      </c>
      <c r="P50" s="104">
        <f t="shared" si="42"/>
        <v>0</v>
      </c>
      <c r="Q50" s="104">
        <f t="shared" si="42"/>
        <v>0</v>
      </c>
      <c r="R50" s="104">
        <f t="shared" si="42"/>
        <v>0</v>
      </c>
      <c r="S50" s="107">
        <f t="shared" ref="S50" si="43">S51+S52</f>
        <v>0</v>
      </c>
      <c r="T50" s="104">
        <f t="shared" si="42"/>
        <v>0</v>
      </c>
      <c r="U50" s="106">
        <f t="shared" si="42"/>
        <v>0</v>
      </c>
      <c r="V50" s="104">
        <f t="shared" si="42"/>
        <v>0</v>
      </c>
      <c r="W50" s="367">
        <f t="shared" ref="W50" si="44">W51+W52</f>
        <v>0</v>
      </c>
      <c r="X50" s="107">
        <f t="shared" si="42"/>
        <v>0</v>
      </c>
      <c r="Y50" s="108">
        <f t="shared" si="42"/>
        <v>0</v>
      </c>
      <c r="Z50" s="379">
        <f t="shared" si="42"/>
        <v>0</v>
      </c>
    </row>
    <row r="51" spans="1:26" hidden="1" x14ac:dyDescent="0.25">
      <c r="A51" s="139" t="s">
        <v>344</v>
      </c>
      <c r="B51" s="59" t="s">
        <v>928</v>
      </c>
      <c r="C51" s="720" t="s">
        <v>345</v>
      </c>
      <c r="D51" s="686"/>
      <c r="E51" s="686"/>
      <c r="F51" s="182"/>
      <c r="G51" s="459"/>
      <c r="H51" s="437"/>
      <c r="I51" s="200"/>
      <c r="J51" s="219">
        <f t="shared" si="5"/>
        <v>0</v>
      </c>
      <c r="K51" s="81"/>
      <c r="L51" s="1"/>
      <c r="M51" s="82"/>
      <c r="N51" s="81"/>
      <c r="O51" s="1"/>
      <c r="P51" s="1"/>
      <c r="Q51" s="1"/>
      <c r="R51" s="1"/>
      <c r="S51" s="89"/>
      <c r="T51" s="1"/>
      <c r="U51" s="43"/>
      <c r="V51" s="1"/>
      <c r="W51" s="366"/>
      <c r="X51" s="89"/>
      <c r="Y51" s="46"/>
      <c r="Z51" s="378"/>
    </row>
    <row r="52" spans="1:26" hidden="1" x14ac:dyDescent="0.25">
      <c r="A52" s="139" t="s">
        <v>346</v>
      </c>
      <c r="B52" s="59" t="s">
        <v>929</v>
      </c>
      <c r="C52" s="720" t="s">
        <v>347</v>
      </c>
      <c r="D52" s="686"/>
      <c r="E52" s="686"/>
      <c r="F52" s="182"/>
      <c r="G52" s="459"/>
      <c r="H52" s="437"/>
      <c r="I52" s="200"/>
      <c r="J52" s="219">
        <f t="shared" si="5"/>
        <v>0</v>
      </c>
      <c r="K52" s="81"/>
      <c r="L52" s="1"/>
      <c r="M52" s="82"/>
      <c r="N52" s="81"/>
      <c r="O52" s="1"/>
      <c r="P52" s="1"/>
      <c r="Q52" s="1"/>
      <c r="R52" s="1"/>
      <c r="S52" s="89"/>
      <c r="T52" s="1"/>
      <c r="U52" s="43"/>
      <c r="V52" s="1"/>
      <c r="W52" s="366"/>
      <c r="X52" s="89"/>
      <c r="Y52" s="46"/>
      <c r="Z52" s="378"/>
    </row>
    <row r="53" spans="1:26" x14ac:dyDescent="0.25">
      <c r="B53" s="100" t="s">
        <v>930</v>
      </c>
      <c r="C53" s="694" t="s">
        <v>348</v>
      </c>
      <c r="D53" s="695"/>
      <c r="E53" s="695"/>
      <c r="F53" s="183">
        <f>F54+F57+F58+F59+F60</f>
        <v>0</v>
      </c>
      <c r="G53" s="460">
        <f>G54+G57+G58+G59+G60</f>
        <v>65009</v>
      </c>
      <c r="H53" s="438">
        <f t="shared" ref="H53:I53" si="45">H54+H57+H58+H59+H60</f>
        <v>88956</v>
      </c>
      <c r="I53" s="201">
        <f t="shared" si="45"/>
        <v>0</v>
      </c>
      <c r="J53" s="218">
        <f t="shared" si="5"/>
        <v>88956</v>
      </c>
      <c r="K53" s="103">
        <f t="shared" ref="K53:Z53" si="46">K54+K57+K58+K59+K60</f>
        <v>27000</v>
      </c>
      <c r="L53" s="104">
        <f t="shared" si="46"/>
        <v>61956</v>
      </c>
      <c r="M53" s="105">
        <f t="shared" si="46"/>
        <v>0</v>
      </c>
      <c r="N53" s="103">
        <f t="shared" si="46"/>
        <v>6750</v>
      </c>
      <c r="O53" s="104">
        <f t="shared" si="46"/>
        <v>0</v>
      </c>
      <c r="P53" s="104">
        <f t="shared" si="46"/>
        <v>0</v>
      </c>
      <c r="Q53" s="104">
        <f t="shared" si="46"/>
        <v>0</v>
      </c>
      <c r="R53" s="104">
        <f t="shared" si="46"/>
        <v>0</v>
      </c>
      <c r="S53" s="107">
        <f t="shared" ref="S53" si="47">S54+S57+S58+S59+S60</f>
        <v>0</v>
      </c>
      <c r="T53" s="104">
        <f t="shared" si="46"/>
        <v>26730</v>
      </c>
      <c r="U53" s="106">
        <f t="shared" si="46"/>
        <v>11119</v>
      </c>
      <c r="V53" s="104">
        <f t="shared" si="46"/>
        <v>12434</v>
      </c>
      <c r="W53" s="367">
        <f t="shared" ref="W53" si="48">W54+W57+W58+W59+W60</f>
        <v>57033</v>
      </c>
      <c r="X53" s="107">
        <f t="shared" si="46"/>
        <v>6813</v>
      </c>
      <c r="Y53" s="108">
        <f t="shared" si="46"/>
        <v>4860</v>
      </c>
      <c r="Z53" s="379">
        <f t="shared" si="46"/>
        <v>20250</v>
      </c>
    </row>
    <row r="54" spans="1:26" s="42" customFormat="1" ht="15.75" thickBot="1" x14ac:dyDescent="0.3">
      <c r="A54" s="139" t="s">
        <v>349</v>
      </c>
      <c r="B54" s="57" t="s">
        <v>931</v>
      </c>
      <c r="C54" s="653" t="s">
        <v>350</v>
      </c>
      <c r="D54" s="654"/>
      <c r="E54" s="654"/>
      <c r="F54" s="189">
        <f>SUM(F55:F56)</f>
        <v>0</v>
      </c>
      <c r="G54" s="466">
        <f>SUM(G55:G56)</f>
        <v>65009</v>
      </c>
      <c r="H54" s="444">
        <f t="shared" ref="H54:I54" si="49">SUM(H55:H56)</f>
        <v>88956</v>
      </c>
      <c r="I54" s="207">
        <f t="shared" si="49"/>
        <v>0</v>
      </c>
      <c r="J54" s="220">
        <f t="shared" si="5"/>
        <v>88956</v>
      </c>
      <c r="K54" s="83">
        <f t="shared" ref="K54:Z54" si="50">SUM(K55:K56)</f>
        <v>27000</v>
      </c>
      <c r="L54" s="13">
        <f t="shared" si="50"/>
        <v>61956</v>
      </c>
      <c r="M54" s="84">
        <f t="shared" si="50"/>
        <v>0</v>
      </c>
      <c r="N54" s="83">
        <f t="shared" si="50"/>
        <v>6750</v>
      </c>
      <c r="O54" s="13">
        <f t="shared" si="50"/>
        <v>0</v>
      </c>
      <c r="P54" s="13">
        <f t="shared" si="50"/>
        <v>0</v>
      </c>
      <c r="Q54" s="13">
        <f t="shared" si="50"/>
        <v>0</v>
      </c>
      <c r="R54" s="13">
        <f t="shared" si="50"/>
        <v>0</v>
      </c>
      <c r="S54" s="90">
        <f t="shared" ref="S54" si="51">SUM(S55:S56)</f>
        <v>0</v>
      </c>
      <c r="T54" s="13">
        <f t="shared" si="50"/>
        <v>26730</v>
      </c>
      <c r="U54" s="44">
        <f t="shared" si="50"/>
        <v>11119</v>
      </c>
      <c r="V54" s="13">
        <f t="shared" si="50"/>
        <v>12434</v>
      </c>
      <c r="W54" s="365">
        <f t="shared" ref="W54" si="52">SUM(W55:W56)</f>
        <v>57033</v>
      </c>
      <c r="X54" s="90">
        <f t="shared" si="50"/>
        <v>6813</v>
      </c>
      <c r="Y54" s="47">
        <f t="shared" si="50"/>
        <v>4860</v>
      </c>
      <c r="Z54" s="380">
        <f t="shared" si="50"/>
        <v>20250</v>
      </c>
    </row>
    <row r="55" spans="1:26" hidden="1" x14ac:dyDescent="0.25">
      <c r="B55" s="59"/>
      <c r="C55" s="359"/>
      <c r="D55" s="686" t="s">
        <v>1182</v>
      </c>
      <c r="E55" s="708"/>
      <c r="F55" s="182">
        <v>0</v>
      </c>
      <c r="G55" s="459">
        <v>27160</v>
      </c>
      <c r="H55" s="437">
        <f>SUM(W55:Z55)</f>
        <v>27000</v>
      </c>
      <c r="I55" s="200"/>
      <c r="J55" s="219">
        <f t="shared" ref="J55:J56" si="53">SUM(H55:I55)</f>
        <v>27000</v>
      </c>
      <c r="K55" s="81">
        <f>J55</f>
        <v>27000</v>
      </c>
      <c r="L55" s="1"/>
      <c r="M55" s="82"/>
      <c r="N55" s="81">
        <v>6750</v>
      </c>
      <c r="O55" s="1"/>
      <c r="P55" s="1"/>
      <c r="Q55" s="1"/>
      <c r="R55" s="1"/>
      <c r="S55" s="89"/>
      <c r="T55" s="1"/>
      <c r="U55" s="43"/>
      <c r="V55" s="1"/>
      <c r="W55" s="366">
        <f t="shared" ref="W55:W56" si="54">SUM(N55:V55)</f>
        <v>6750</v>
      </c>
      <c r="X55" s="89"/>
      <c r="Y55" s="46"/>
      <c r="Z55" s="378">
        <v>20250</v>
      </c>
    </row>
    <row r="56" spans="1:26" ht="15.75" hidden="1" thickBot="1" x14ac:dyDescent="0.3">
      <c r="B56" s="59"/>
      <c r="C56" s="359"/>
      <c r="D56" s="686" t="s">
        <v>1290</v>
      </c>
      <c r="E56" s="708"/>
      <c r="F56" s="182">
        <v>0</v>
      </c>
      <c r="G56" s="459">
        <v>37849</v>
      </c>
      <c r="H56" s="437">
        <f>SUM(W56:Z56)</f>
        <v>61956</v>
      </c>
      <c r="I56" s="200"/>
      <c r="J56" s="219">
        <f t="shared" si="53"/>
        <v>61956</v>
      </c>
      <c r="K56" s="81"/>
      <c r="L56" s="1">
        <f>J56</f>
        <v>61956</v>
      </c>
      <c r="M56" s="82"/>
      <c r="N56" s="81"/>
      <c r="O56" s="1"/>
      <c r="P56" s="1"/>
      <c r="Q56" s="1"/>
      <c r="R56" s="1"/>
      <c r="S56" s="89"/>
      <c r="T56" s="1">
        <v>26730</v>
      </c>
      <c r="U56" s="43">
        <v>11119</v>
      </c>
      <c r="V56" s="1">
        <v>12434</v>
      </c>
      <c r="W56" s="366">
        <f t="shared" si="54"/>
        <v>50283</v>
      </c>
      <c r="X56" s="89">
        <v>6813</v>
      </c>
      <c r="Y56" s="46">
        <v>4860</v>
      </c>
      <c r="Z56" s="378"/>
    </row>
    <row r="57" spans="1:26" ht="15.75" hidden="1" thickBot="1" x14ac:dyDescent="0.3">
      <c r="A57" s="139" t="s">
        <v>351</v>
      </c>
      <c r="B57" s="59" t="s">
        <v>932</v>
      </c>
      <c r="C57" s="720" t="s">
        <v>352</v>
      </c>
      <c r="D57" s="686"/>
      <c r="E57" s="686"/>
      <c r="F57" s="182"/>
      <c r="G57" s="459"/>
      <c r="H57" s="437"/>
      <c r="I57" s="200"/>
      <c r="J57" s="219">
        <f t="shared" si="5"/>
        <v>0</v>
      </c>
      <c r="K57" s="81"/>
      <c r="L57" s="1"/>
      <c r="M57" s="82"/>
      <c r="N57" s="81"/>
      <c r="O57" s="1"/>
      <c r="P57" s="1"/>
      <c r="Q57" s="1"/>
      <c r="R57" s="1"/>
      <c r="S57" s="89"/>
      <c r="T57" s="1"/>
      <c r="U57" s="43"/>
      <c r="V57" s="1"/>
      <c r="W57" s="366"/>
      <c r="X57" s="89"/>
      <c r="Y57" s="46"/>
      <c r="Z57" s="378"/>
    </row>
    <row r="58" spans="1:26" ht="15.75" hidden="1" thickBot="1" x14ac:dyDescent="0.3">
      <c r="A58" s="139" t="s">
        <v>353</v>
      </c>
      <c r="B58" s="59" t="s">
        <v>933</v>
      </c>
      <c r="C58" s="720" t="s">
        <v>354</v>
      </c>
      <c r="D58" s="686"/>
      <c r="E58" s="686"/>
      <c r="F58" s="182"/>
      <c r="G58" s="459"/>
      <c r="H58" s="437"/>
      <c r="I58" s="200"/>
      <c r="J58" s="219">
        <f t="shared" si="5"/>
        <v>0</v>
      </c>
      <c r="K58" s="81"/>
      <c r="L58" s="1"/>
      <c r="M58" s="82"/>
      <c r="N58" s="81"/>
      <c r="O58" s="1"/>
      <c r="P58" s="1"/>
      <c r="Q58" s="1"/>
      <c r="R58" s="1"/>
      <c r="S58" s="89"/>
      <c r="T58" s="1"/>
      <c r="U58" s="43"/>
      <c r="V58" s="1"/>
      <c r="W58" s="366"/>
      <c r="X58" s="89"/>
      <c r="Y58" s="46"/>
      <c r="Z58" s="378"/>
    </row>
    <row r="59" spans="1:26" ht="15.75" hidden="1" thickBot="1" x14ac:dyDescent="0.3">
      <c r="A59" s="139" t="s">
        <v>355</v>
      </c>
      <c r="B59" s="59" t="s">
        <v>934</v>
      </c>
      <c r="C59" s="720" t="s">
        <v>356</v>
      </c>
      <c r="D59" s="686"/>
      <c r="E59" s="686"/>
      <c r="F59" s="182"/>
      <c r="G59" s="459"/>
      <c r="H59" s="437"/>
      <c r="I59" s="200"/>
      <c r="J59" s="219">
        <f t="shared" si="5"/>
        <v>0</v>
      </c>
      <c r="K59" s="81"/>
      <c r="L59" s="1"/>
      <c r="M59" s="82"/>
      <c r="N59" s="81"/>
      <c r="O59" s="1"/>
      <c r="P59" s="1"/>
      <c r="Q59" s="1"/>
      <c r="R59" s="1"/>
      <c r="S59" s="89"/>
      <c r="T59" s="1"/>
      <c r="U59" s="43"/>
      <c r="V59" s="1"/>
      <c r="W59" s="366"/>
      <c r="X59" s="89"/>
      <c r="Y59" s="46"/>
      <c r="Z59" s="378"/>
    </row>
    <row r="60" spans="1:26" ht="15.75" hidden="1" thickBot="1" x14ac:dyDescent="0.3">
      <c r="A60" s="139" t="s">
        <v>357</v>
      </c>
      <c r="B60" s="61" t="s">
        <v>935</v>
      </c>
      <c r="C60" s="722" t="s">
        <v>358</v>
      </c>
      <c r="D60" s="700"/>
      <c r="E60" s="700"/>
      <c r="F60" s="184"/>
      <c r="G60" s="461"/>
      <c r="H60" s="439"/>
      <c r="I60" s="202"/>
      <c r="J60" s="219">
        <f t="shared" si="5"/>
        <v>0</v>
      </c>
      <c r="K60" s="81"/>
      <c r="L60" s="1"/>
      <c r="M60" s="82"/>
      <c r="N60" s="81"/>
      <c r="O60" s="1"/>
      <c r="P60" s="1"/>
      <c r="Q60" s="1"/>
      <c r="R60" s="1"/>
      <c r="S60" s="89"/>
      <c r="T60" s="1"/>
      <c r="U60" s="43"/>
      <c r="V60" s="1"/>
      <c r="W60" s="366"/>
      <c r="X60" s="89"/>
      <c r="Y60" s="46"/>
      <c r="Z60" s="378"/>
    </row>
    <row r="61" spans="1:26" ht="15.75" thickBot="1" x14ac:dyDescent="0.3">
      <c r="B61" s="91" t="s">
        <v>359</v>
      </c>
      <c r="C61" s="701" t="s">
        <v>360</v>
      </c>
      <c r="D61" s="702"/>
      <c r="E61" s="702"/>
      <c r="F61" s="185">
        <f>F62+F63+F64+F65+F66+F67+F71</f>
        <v>0</v>
      </c>
      <c r="G61" s="462">
        <f>G62+G63+G64+G65+G66+G67+G71</f>
        <v>0</v>
      </c>
      <c r="H61" s="440">
        <f t="shared" ref="H61:I61" si="55">H62+H63+H64+H65+H66+H67+H71</f>
        <v>0</v>
      </c>
      <c r="I61" s="203">
        <f t="shared" si="55"/>
        <v>0</v>
      </c>
      <c r="J61" s="216">
        <f t="shared" si="5"/>
        <v>0</v>
      </c>
      <c r="K61" s="94">
        <f t="shared" ref="K61:Z61" si="56">K62+K63+K64+K65+K66+K67+K71</f>
        <v>0</v>
      </c>
      <c r="L61" s="95">
        <f t="shared" si="56"/>
        <v>0</v>
      </c>
      <c r="M61" s="96">
        <f t="shared" si="56"/>
        <v>0</v>
      </c>
      <c r="N61" s="94">
        <f t="shared" si="56"/>
        <v>0</v>
      </c>
      <c r="O61" s="95">
        <f t="shared" si="56"/>
        <v>0</v>
      </c>
      <c r="P61" s="95">
        <f t="shared" si="56"/>
        <v>0</v>
      </c>
      <c r="Q61" s="95">
        <f t="shared" si="56"/>
        <v>0</v>
      </c>
      <c r="R61" s="95">
        <f t="shared" si="56"/>
        <v>0</v>
      </c>
      <c r="S61" s="98">
        <f t="shared" ref="S61" si="57">S62+S63+S64+S65+S66+S67+S71</f>
        <v>0</v>
      </c>
      <c r="T61" s="95">
        <f t="shared" si="56"/>
        <v>0</v>
      </c>
      <c r="U61" s="97">
        <f t="shared" si="56"/>
        <v>0</v>
      </c>
      <c r="V61" s="95">
        <f t="shared" si="56"/>
        <v>0</v>
      </c>
      <c r="W61" s="363">
        <f t="shared" ref="W61" si="58">W62+W63+W64+W65+W66+W67+W71</f>
        <v>0</v>
      </c>
      <c r="X61" s="98">
        <f t="shared" si="56"/>
        <v>0</v>
      </c>
      <c r="Y61" s="99">
        <f t="shared" si="56"/>
        <v>0</v>
      </c>
      <c r="Z61" s="376">
        <f t="shared" si="56"/>
        <v>0</v>
      </c>
    </row>
    <row r="62" spans="1:26" s="19" customFormat="1" ht="15.75" hidden="1" thickBot="1" x14ac:dyDescent="0.3">
      <c r="A62" s="139" t="s">
        <v>361</v>
      </c>
      <c r="B62" s="127" t="s">
        <v>936</v>
      </c>
      <c r="C62" s="714" t="s">
        <v>362</v>
      </c>
      <c r="D62" s="715"/>
      <c r="E62" s="715"/>
      <c r="F62" s="181"/>
      <c r="G62" s="458"/>
      <c r="H62" s="436"/>
      <c r="I62" s="199"/>
      <c r="J62" s="218">
        <f t="shared" si="5"/>
        <v>0</v>
      </c>
      <c r="K62" s="103"/>
      <c r="L62" s="104"/>
      <c r="M62" s="105"/>
      <c r="N62" s="103"/>
      <c r="O62" s="104"/>
      <c r="P62" s="104"/>
      <c r="Q62" s="104"/>
      <c r="R62" s="104"/>
      <c r="S62" s="107"/>
      <c r="T62" s="104"/>
      <c r="U62" s="106"/>
      <c r="V62" s="104"/>
      <c r="W62" s="367"/>
      <c r="X62" s="107"/>
      <c r="Y62" s="108"/>
      <c r="Z62" s="379"/>
    </row>
    <row r="63" spans="1:26" s="19" customFormat="1" ht="15.75" hidden="1" thickBot="1" x14ac:dyDescent="0.3">
      <c r="A63" s="139" t="s">
        <v>363</v>
      </c>
      <c r="B63" s="100" t="s">
        <v>937</v>
      </c>
      <c r="C63" s="694" t="s">
        <v>623</v>
      </c>
      <c r="D63" s="695"/>
      <c r="E63" s="695"/>
      <c r="F63" s="183"/>
      <c r="G63" s="460"/>
      <c r="H63" s="438"/>
      <c r="I63" s="201"/>
      <c r="J63" s="218">
        <f t="shared" si="5"/>
        <v>0</v>
      </c>
      <c r="K63" s="103"/>
      <c r="L63" s="104"/>
      <c r="M63" s="105"/>
      <c r="N63" s="103"/>
      <c r="O63" s="104"/>
      <c r="P63" s="104"/>
      <c r="Q63" s="104"/>
      <c r="R63" s="104"/>
      <c r="S63" s="107"/>
      <c r="T63" s="104"/>
      <c r="U63" s="106"/>
      <c r="V63" s="104"/>
      <c r="W63" s="367"/>
      <c r="X63" s="107"/>
      <c r="Y63" s="108"/>
      <c r="Z63" s="379"/>
    </row>
    <row r="64" spans="1:26" s="19" customFormat="1" ht="15.75" hidden="1" thickBot="1" x14ac:dyDescent="0.3">
      <c r="A64" s="139" t="s">
        <v>364</v>
      </c>
      <c r="B64" s="127" t="s">
        <v>938</v>
      </c>
      <c r="C64" s="694" t="s">
        <v>365</v>
      </c>
      <c r="D64" s="695"/>
      <c r="E64" s="695"/>
      <c r="F64" s="183"/>
      <c r="G64" s="460"/>
      <c r="H64" s="438"/>
      <c r="I64" s="201"/>
      <c r="J64" s="218">
        <f t="shared" si="5"/>
        <v>0</v>
      </c>
      <c r="K64" s="103"/>
      <c r="L64" s="104"/>
      <c r="M64" s="105"/>
      <c r="N64" s="103"/>
      <c r="O64" s="104"/>
      <c r="P64" s="104"/>
      <c r="Q64" s="104"/>
      <c r="R64" s="104"/>
      <c r="S64" s="107"/>
      <c r="T64" s="104"/>
      <c r="U64" s="106"/>
      <c r="V64" s="104"/>
      <c r="W64" s="367"/>
      <c r="X64" s="107"/>
      <c r="Y64" s="108"/>
      <c r="Z64" s="379"/>
    </row>
    <row r="65" spans="1:27" s="19" customFormat="1" ht="15.75" hidden="1" thickBot="1" x14ac:dyDescent="0.3">
      <c r="A65" s="139" t="s">
        <v>366</v>
      </c>
      <c r="B65" s="100" t="s">
        <v>939</v>
      </c>
      <c r="C65" s="694" t="s">
        <v>367</v>
      </c>
      <c r="D65" s="695"/>
      <c r="E65" s="695"/>
      <c r="F65" s="183"/>
      <c r="G65" s="460"/>
      <c r="H65" s="438"/>
      <c r="I65" s="201"/>
      <c r="J65" s="218">
        <f t="shared" si="5"/>
        <v>0</v>
      </c>
      <c r="K65" s="103"/>
      <c r="L65" s="104"/>
      <c r="M65" s="105"/>
      <c r="N65" s="103"/>
      <c r="O65" s="104"/>
      <c r="P65" s="104"/>
      <c r="Q65" s="104"/>
      <c r="R65" s="104"/>
      <c r="S65" s="107"/>
      <c r="T65" s="104"/>
      <c r="U65" s="106"/>
      <c r="V65" s="104"/>
      <c r="W65" s="367"/>
      <c r="X65" s="107"/>
      <c r="Y65" s="108"/>
      <c r="Z65" s="379"/>
    </row>
    <row r="66" spans="1:27" s="19" customFormat="1" ht="15.75" hidden="1" thickBot="1" x14ac:dyDescent="0.3">
      <c r="A66" s="139" t="s">
        <v>368</v>
      </c>
      <c r="B66" s="127" t="s">
        <v>940</v>
      </c>
      <c r="C66" s="694" t="s">
        <v>369</v>
      </c>
      <c r="D66" s="695"/>
      <c r="E66" s="695"/>
      <c r="F66" s="183"/>
      <c r="G66" s="460"/>
      <c r="H66" s="438"/>
      <c r="I66" s="201"/>
      <c r="J66" s="218">
        <f t="shared" si="5"/>
        <v>0</v>
      </c>
      <c r="K66" s="103"/>
      <c r="L66" s="104"/>
      <c r="M66" s="105"/>
      <c r="N66" s="103"/>
      <c r="O66" s="104"/>
      <c r="P66" s="104"/>
      <c r="Q66" s="104"/>
      <c r="R66" s="104"/>
      <c r="S66" s="107"/>
      <c r="T66" s="104"/>
      <c r="U66" s="106"/>
      <c r="V66" s="104"/>
      <c r="W66" s="367"/>
      <c r="X66" s="107"/>
      <c r="Y66" s="108"/>
      <c r="Z66" s="379"/>
    </row>
    <row r="67" spans="1:27" s="19" customFormat="1" ht="15.75" hidden="1" thickBot="1" x14ac:dyDescent="0.3">
      <c r="A67" s="139" t="s">
        <v>370</v>
      </c>
      <c r="B67" s="100" t="s">
        <v>941</v>
      </c>
      <c r="C67" s="694" t="s">
        <v>371</v>
      </c>
      <c r="D67" s="695"/>
      <c r="E67" s="695"/>
      <c r="F67" s="183">
        <f>F68+F69+F70</f>
        <v>0</v>
      </c>
      <c r="G67" s="460">
        <f>G68+G69+G70</f>
        <v>0</v>
      </c>
      <c r="H67" s="438">
        <f t="shared" ref="H67:I67" si="59">H68+H69+H70</f>
        <v>0</v>
      </c>
      <c r="I67" s="201">
        <f t="shared" si="59"/>
        <v>0</v>
      </c>
      <c r="J67" s="218">
        <f t="shared" si="5"/>
        <v>0</v>
      </c>
      <c r="K67" s="103">
        <f t="shared" ref="K67:Z67" si="60">K68+K69+K70</f>
        <v>0</v>
      </c>
      <c r="L67" s="104">
        <f t="shared" si="60"/>
        <v>0</v>
      </c>
      <c r="M67" s="105">
        <f t="shared" si="60"/>
        <v>0</v>
      </c>
      <c r="N67" s="103">
        <f t="shared" si="60"/>
        <v>0</v>
      </c>
      <c r="O67" s="104">
        <f t="shared" si="60"/>
        <v>0</v>
      </c>
      <c r="P67" s="104">
        <f t="shared" si="60"/>
        <v>0</v>
      </c>
      <c r="Q67" s="104">
        <f t="shared" si="60"/>
        <v>0</v>
      </c>
      <c r="R67" s="104">
        <f t="shared" si="60"/>
        <v>0</v>
      </c>
      <c r="S67" s="107">
        <f t="shared" ref="S67" si="61">S68+S69+S70</f>
        <v>0</v>
      </c>
      <c r="T67" s="104">
        <f t="shared" si="60"/>
        <v>0</v>
      </c>
      <c r="U67" s="106">
        <f t="shared" si="60"/>
        <v>0</v>
      </c>
      <c r="V67" s="104">
        <f t="shared" si="60"/>
        <v>0</v>
      </c>
      <c r="W67" s="367">
        <f t="shared" ref="W67" si="62">W68+W69+W70</f>
        <v>0</v>
      </c>
      <c r="X67" s="107">
        <f t="shared" si="60"/>
        <v>0</v>
      </c>
      <c r="Y67" s="108">
        <f t="shared" si="60"/>
        <v>0</v>
      </c>
      <c r="Z67" s="379">
        <f t="shared" si="60"/>
        <v>0</v>
      </c>
    </row>
    <row r="68" spans="1:27" ht="15.75" hidden="1" thickBot="1" x14ac:dyDescent="0.3">
      <c r="A68" s="139" t="s">
        <v>372</v>
      </c>
      <c r="B68" s="59"/>
      <c r="C68" s="2"/>
      <c r="D68" s="686" t="s">
        <v>614</v>
      </c>
      <c r="E68" s="686"/>
      <c r="F68" s="182"/>
      <c r="G68" s="459"/>
      <c r="H68" s="437"/>
      <c r="I68" s="200"/>
      <c r="J68" s="219">
        <f t="shared" si="5"/>
        <v>0</v>
      </c>
      <c r="K68" s="81"/>
      <c r="L68" s="1"/>
      <c r="M68" s="82"/>
      <c r="N68" s="81"/>
      <c r="O68" s="1"/>
      <c r="P68" s="1"/>
      <c r="Q68" s="1"/>
      <c r="R68" s="1"/>
      <c r="S68" s="89"/>
      <c r="T68" s="1"/>
      <c r="U68" s="43"/>
      <c r="V68" s="1"/>
      <c r="W68" s="366"/>
      <c r="X68" s="89"/>
      <c r="Y68" s="46"/>
      <c r="Z68" s="378"/>
      <c r="AA68" s="22"/>
    </row>
    <row r="69" spans="1:27" ht="15.75" hidden="1" thickBot="1" x14ac:dyDescent="0.3">
      <c r="A69" s="139" t="s">
        <v>373</v>
      </c>
      <c r="B69" s="59"/>
      <c r="C69" s="2"/>
      <c r="D69" s="686" t="s">
        <v>615</v>
      </c>
      <c r="E69" s="686"/>
      <c r="F69" s="182"/>
      <c r="G69" s="459"/>
      <c r="H69" s="437"/>
      <c r="I69" s="200"/>
      <c r="J69" s="219">
        <f t="shared" si="5"/>
        <v>0</v>
      </c>
      <c r="K69" s="81"/>
      <c r="L69" s="1"/>
      <c r="M69" s="82"/>
      <c r="N69" s="81"/>
      <c r="O69" s="1"/>
      <c r="P69" s="1"/>
      <c r="Q69" s="1"/>
      <c r="R69" s="1"/>
      <c r="S69" s="89"/>
      <c r="T69" s="1"/>
      <c r="U69" s="43"/>
      <c r="V69" s="1"/>
      <c r="W69" s="366"/>
      <c r="X69" s="89"/>
      <c r="Y69" s="46"/>
      <c r="Z69" s="378"/>
    </row>
    <row r="70" spans="1:27" ht="15.75" hidden="1" thickBot="1" x14ac:dyDescent="0.3">
      <c r="A70" s="139" t="s">
        <v>374</v>
      </c>
      <c r="B70" s="59"/>
      <c r="C70" s="2"/>
      <c r="D70" s="686" t="s">
        <v>616</v>
      </c>
      <c r="E70" s="686"/>
      <c r="F70" s="182"/>
      <c r="G70" s="459"/>
      <c r="H70" s="437"/>
      <c r="I70" s="200"/>
      <c r="J70" s="219">
        <f t="shared" si="5"/>
        <v>0</v>
      </c>
      <c r="K70" s="81"/>
      <c r="L70" s="1"/>
      <c r="M70" s="82"/>
      <c r="N70" s="81"/>
      <c r="O70" s="1"/>
      <c r="P70" s="1"/>
      <c r="Q70" s="1"/>
      <c r="R70" s="1"/>
      <c r="S70" s="89"/>
      <c r="T70" s="1"/>
      <c r="U70" s="43"/>
      <c r="V70" s="1"/>
      <c r="W70" s="366"/>
      <c r="X70" s="89"/>
      <c r="Y70" s="46"/>
      <c r="Z70" s="378"/>
    </row>
    <row r="71" spans="1:27" s="19" customFormat="1" ht="15.75" hidden="1" thickBot="1" x14ac:dyDescent="0.3">
      <c r="A71" s="139" t="s">
        <v>375</v>
      </c>
      <c r="B71" s="100" t="s">
        <v>942</v>
      </c>
      <c r="C71" s="694" t="s">
        <v>376</v>
      </c>
      <c r="D71" s="695"/>
      <c r="E71" s="695"/>
      <c r="F71" s="183">
        <f>F72+F73+F74+F75</f>
        <v>0</v>
      </c>
      <c r="G71" s="460">
        <f>G72+G73+G74+G75</f>
        <v>0</v>
      </c>
      <c r="H71" s="438">
        <f t="shared" ref="H71:I71" si="63">H72+H73+H74+H75</f>
        <v>0</v>
      </c>
      <c r="I71" s="201">
        <f t="shared" si="63"/>
        <v>0</v>
      </c>
      <c r="J71" s="218">
        <f t="shared" si="5"/>
        <v>0</v>
      </c>
      <c r="K71" s="103">
        <f t="shared" ref="K71:Z71" si="64">K72+K73+K74+K75</f>
        <v>0</v>
      </c>
      <c r="L71" s="104">
        <f t="shared" si="64"/>
        <v>0</v>
      </c>
      <c r="M71" s="105">
        <f t="shared" si="64"/>
        <v>0</v>
      </c>
      <c r="N71" s="103">
        <f t="shared" si="64"/>
        <v>0</v>
      </c>
      <c r="O71" s="104">
        <f t="shared" si="64"/>
        <v>0</v>
      </c>
      <c r="P71" s="104">
        <f t="shared" si="64"/>
        <v>0</v>
      </c>
      <c r="Q71" s="104">
        <f t="shared" si="64"/>
        <v>0</v>
      </c>
      <c r="R71" s="104">
        <f t="shared" si="64"/>
        <v>0</v>
      </c>
      <c r="S71" s="107">
        <f t="shared" ref="S71" si="65">S72+S73+S74+S75</f>
        <v>0</v>
      </c>
      <c r="T71" s="104">
        <f t="shared" si="64"/>
        <v>0</v>
      </c>
      <c r="U71" s="106">
        <f t="shared" si="64"/>
        <v>0</v>
      </c>
      <c r="V71" s="104">
        <f t="shared" si="64"/>
        <v>0</v>
      </c>
      <c r="W71" s="367">
        <f t="shared" ref="W71" si="66">W72+W73+W74+W75</f>
        <v>0</v>
      </c>
      <c r="X71" s="107">
        <f t="shared" si="64"/>
        <v>0</v>
      </c>
      <c r="Y71" s="108">
        <f t="shared" si="64"/>
        <v>0</v>
      </c>
      <c r="Z71" s="379">
        <f t="shared" si="64"/>
        <v>0</v>
      </c>
    </row>
    <row r="72" spans="1:27" ht="15.75" hidden="1" thickBot="1" x14ac:dyDescent="0.3">
      <c r="A72" s="139" t="s">
        <v>1142</v>
      </c>
      <c r="B72" s="59"/>
      <c r="C72" s="2"/>
      <c r="D72" s="686" t="s">
        <v>1143</v>
      </c>
      <c r="E72" s="686"/>
      <c r="F72" s="182"/>
      <c r="G72" s="459"/>
      <c r="H72" s="437"/>
      <c r="I72" s="200"/>
      <c r="J72" s="219">
        <f t="shared" ref="J72:J135" si="67">SUM(H72:I72)</f>
        <v>0</v>
      </c>
      <c r="K72" s="81"/>
      <c r="L72" s="1"/>
      <c r="M72" s="82"/>
      <c r="N72" s="81"/>
      <c r="O72" s="1"/>
      <c r="P72" s="1"/>
      <c r="Q72" s="1"/>
      <c r="R72" s="1"/>
      <c r="S72" s="89"/>
      <c r="T72" s="1"/>
      <c r="U72" s="43"/>
      <c r="V72" s="1"/>
      <c r="W72" s="366"/>
      <c r="X72" s="89"/>
      <c r="Y72" s="46"/>
      <c r="Z72" s="378"/>
    </row>
    <row r="73" spans="1:27" ht="15.75" hidden="1" thickBot="1" x14ac:dyDescent="0.3">
      <c r="A73" s="139" t="s">
        <v>1144</v>
      </c>
      <c r="B73" s="59"/>
      <c r="C73" s="2"/>
      <c r="D73" s="686" t="s">
        <v>617</v>
      </c>
      <c r="E73" s="686"/>
      <c r="F73" s="182"/>
      <c r="G73" s="459"/>
      <c r="H73" s="437"/>
      <c r="I73" s="200"/>
      <c r="J73" s="219">
        <f t="shared" si="67"/>
        <v>0</v>
      </c>
      <c r="K73" s="81"/>
      <c r="L73" s="1"/>
      <c r="M73" s="82"/>
      <c r="N73" s="81"/>
      <c r="O73" s="1"/>
      <c r="P73" s="1"/>
      <c r="Q73" s="1"/>
      <c r="R73" s="1"/>
      <c r="S73" s="89"/>
      <c r="T73" s="1"/>
      <c r="U73" s="43"/>
      <c r="V73" s="1"/>
      <c r="W73" s="366"/>
      <c r="X73" s="89"/>
      <c r="Y73" s="46"/>
      <c r="Z73" s="378"/>
    </row>
    <row r="74" spans="1:27" ht="15.75" hidden="1" thickBot="1" x14ac:dyDescent="0.3">
      <c r="A74" s="139" t="s">
        <v>1145</v>
      </c>
      <c r="B74" s="59"/>
      <c r="C74" s="2"/>
      <c r="D74" s="686" t="s">
        <v>1146</v>
      </c>
      <c r="E74" s="686"/>
      <c r="F74" s="182"/>
      <c r="G74" s="459"/>
      <c r="H74" s="437"/>
      <c r="I74" s="200"/>
      <c r="J74" s="219">
        <f t="shared" si="67"/>
        <v>0</v>
      </c>
      <c r="K74" s="81"/>
      <c r="L74" s="1"/>
      <c r="M74" s="82"/>
      <c r="N74" s="81"/>
      <c r="O74" s="1"/>
      <c r="P74" s="1"/>
      <c r="Q74" s="1"/>
      <c r="R74" s="1"/>
      <c r="S74" s="89"/>
      <c r="T74" s="1"/>
      <c r="U74" s="43"/>
      <c r="V74" s="1"/>
      <c r="W74" s="366"/>
      <c r="X74" s="89"/>
      <c r="Y74" s="46"/>
      <c r="Z74" s="378"/>
    </row>
    <row r="75" spans="1:27" ht="15.75" hidden="1" thickBot="1" x14ac:dyDescent="0.3">
      <c r="A75" s="139" t="s">
        <v>1140</v>
      </c>
      <c r="B75" s="59"/>
      <c r="C75" s="2"/>
      <c r="D75" s="686" t="s">
        <v>1141</v>
      </c>
      <c r="E75" s="686"/>
      <c r="F75" s="182"/>
      <c r="G75" s="459"/>
      <c r="H75" s="437"/>
      <c r="I75" s="200"/>
      <c r="J75" s="219">
        <f t="shared" si="67"/>
        <v>0</v>
      </c>
      <c r="K75" s="81"/>
      <c r="L75" s="1"/>
      <c r="M75" s="82"/>
      <c r="N75" s="81"/>
      <c r="O75" s="1"/>
      <c r="P75" s="1"/>
      <c r="Q75" s="1"/>
      <c r="R75" s="1"/>
      <c r="S75" s="89"/>
      <c r="T75" s="1"/>
      <c r="U75" s="43"/>
      <c r="V75" s="1"/>
      <c r="W75" s="366"/>
      <c r="X75" s="89"/>
      <c r="Y75" s="46"/>
      <c r="Z75" s="378"/>
    </row>
    <row r="76" spans="1:27" ht="15.75" thickBot="1" x14ac:dyDescent="0.3">
      <c r="B76" s="109" t="s">
        <v>377</v>
      </c>
      <c r="C76" s="701" t="s">
        <v>378</v>
      </c>
      <c r="D76" s="702"/>
      <c r="E76" s="702"/>
      <c r="F76" s="185">
        <f t="shared" ref="F76" si="68">F77+F81+F82+F83+F84+F95+F106+F117+F120+F132+F133+F134+F135+F146</f>
        <v>9616000</v>
      </c>
      <c r="G76" s="462">
        <f t="shared" ref="G76:Z76" si="69">G77+G81+G82+G83+G84+G95+G106+G117+G120+G132+G133+G134+G135+G146</f>
        <v>8560268</v>
      </c>
      <c r="H76" s="440">
        <f t="shared" si="69"/>
        <v>9859660</v>
      </c>
      <c r="I76" s="203">
        <f t="shared" si="69"/>
        <v>0</v>
      </c>
      <c r="J76" s="216">
        <f t="shared" si="67"/>
        <v>9859660</v>
      </c>
      <c r="K76" s="94">
        <f t="shared" ref="K76:M76" si="70">K77+K81+K82+K83+K84+K95+K106+K117+K120+K132+K133+K134+K135+K146</f>
        <v>0</v>
      </c>
      <c r="L76" s="95">
        <f t="shared" si="70"/>
        <v>8898695</v>
      </c>
      <c r="M76" s="96">
        <f t="shared" si="70"/>
        <v>960965</v>
      </c>
      <c r="N76" s="94">
        <f t="shared" si="69"/>
        <v>0</v>
      </c>
      <c r="O76" s="95">
        <f t="shared" si="69"/>
        <v>0</v>
      </c>
      <c r="P76" s="95">
        <f t="shared" si="69"/>
        <v>0</v>
      </c>
      <c r="Q76" s="95">
        <f t="shared" si="69"/>
        <v>0</v>
      </c>
      <c r="R76" s="95">
        <f t="shared" si="69"/>
        <v>0</v>
      </c>
      <c r="S76" s="98">
        <f t="shared" ref="S76" si="71">S77+S81+S82+S83+S84+S95+S106+S117+S120+S132+S133+S134+S135+S146</f>
        <v>0</v>
      </c>
      <c r="T76" s="95">
        <f t="shared" si="69"/>
        <v>0</v>
      </c>
      <c r="U76" s="97">
        <f t="shared" si="69"/>
        <v>0</v>
      </c>
      <c r="V76" s="95">
        <f t="shared" si="69"/>
        <v>0</v>
      </c>
      <c r="W76" s="363">
        <f t="shared" ref="W76" si="72">W77+W81+W82+W83+W84+W95+W106+W117+W120+W132+W133+W134+W135+W146</f>
        <v>0</v>
      </c>
      <c r="X76" s="98">
        <f t="shared" si="69"/>
        <v>0</v>
      </c>
      <c r="Y76" s="99">
        <f t="shared" si="69"/>
        <v>0</v>
      </c>
      <c r="Z76" s="376">
        <f t="shared" si="69"/>
        <v>9859660</v>
      </c>
    </row>
    <row r="77" spans="1:27" s="42" customFormat="1" hidden="1" x14ac:dyDescent="0.25">
      <c r="A77" s="139" t="s">
        <v>379</v>
      </c>
      <c r="B77" s="137" t="s">
        <v>943</v>
      </c>
      <c r="C77" s="703" t="s">
        <v>380</v>
      </c>
      <c r="D77" s="704"/>
      <c r="E77" s="704"/>
      <c r="F77" s="190">
        <f>F78+F79</f>
        <v>0</v>
      </c>
      <c r="G77" s="468">
        <f>G78+G79</f>
        <v>0</v>
      </c>
      <c r="H77" s="446">
        <f t="shared" ref="H77:I77" si="73">H78+H79</f>
        <v>0</v>
      </c>
      <c r="I77" s="208">
        <f t="shared" si="73"/>
        <v>0</v>
      </c>
      <c r="J77" s="221">
        <f t="shared" si="67"/>
        <v>0</v>
      </c>
      <c r="K77" s="224">
        <f t="shared" ref="K77:Z77" si="74">K78+K79</f>
        <v>0</v>
      </c>
      <c r="L77" s="146">
        <f t="shared" si="74"/>
        <v>0</v>
      </c>
      <c r="M77" s="144">
        <f t="shared" si="74"/>
        <v>0</v>
      </c>
      <c r="N77" s="224">
        <f t="shared" si="74"/>
        <v>0</v>
      </c>
      <c r="O77" s="146">
        <f t="shared" si="74"/>
        <v>0</v>
      </c>
      <c r="P77" s="146">
        <f t="shared" si="74"/>
        <v>0</v>
      </c>
      <c r="Q77" s="146">
        <f t="shared" si="74"/>
        <v>0</v>
      </c>
      <c r="R77" s="146">
        <f t="shared" si="74"/>
        <v>0</v>
      </c>
      <c r="S77" s="371">
        <f t="shared" ref="S77" si="75">S78+S79</f>
        <v>0</v>
      </c>
      <c r="T77" s="146">
        <f t="shared" si="74"/>
        <v>0</v>
      </c>
      <c r="U77" s="145">
        <f t="shared" si="74"/>
        <v>0</v>
      </c>
      <c r="V77" s="146">
        <f t="shared" si="74"/>
        <v>0</v>
      </c>
      <c r="W77" s="385">
        <f t="shared" ref="W77" si="76">W78+W79</f>
        <v>0</v>
      </c>
      <c r="X77" s="371">
        <f t="shared" si="74"/>
        <v>0</v>
      </c>
      <c r="Y77" s="147">
        <f t="shared" si="74"/>
        <v>0</v>
      </c>
      <c r="Z77" s="381">
        <f t="shared" si="74"/>
        <v>0</v>
      </c>
    </row>
    <row r="78" spans="1:27" hidden="1" x14ac:dyDescent="0.25">
      <c r="A78" s="139" t="s">
        <v>381</v>
      </c>
      <c r="B78" s="59"/>
      <c r="C78" s="2"/>
      <c r="D78" s="686" t="s">
        <v>618</v>
      </c>
      <c r="E78" s="686"/>
      <c r="F78" s="182"/>
      <c r="G78" s="459"/>
      <c r="H78" s="437"/>
      <c r="I78" s="200"/>
      <c r="J78" s="219">
        <f t="shared" si="67"/>
        <v>0</v>
      </c>
      <c r="K78" s="81"/>
      <c r="L78" s="1"/>
      <c r="M78" s="82"/>
      <c r="N78" s="81"/>
      <c r="O78" s="1"/>
      <c r="P78" s="1"/>
      <c r="Q78" s="1"/>
      <c r="R78" s="1"/>
      <c r="S78" s="89"/>
      <c r="T78" s="1"/>
      <c r="U78" s="43"/>
      <c r="V78" s="1"/>
      <c r="W78" s="366"/>
      <c r="X78" s="89"/>
      <c r="Y78" s="46"/>
      <c r="Z78" s="378"/>
    </row>
    <row r="79" spans="1:27" hidden="1" x14ac:dyDescent="0.25">
      <c r="A79" s="139" t="s">
        <v>382</v>
      </c>
      <c r="B79" s="59"/>
      <c r="C79" s="2"/>
      <c r="D79" s="686" t="s">
        <v>619</v>
      </c>
      <c r="E79" s="686"/>
      <c r="F79" s="182"/>
      <c r="G79" s="459"/>
      <c r="H79" s="437"/>
      <c r="I79" s="200"/>
      <c r="J79" s="219">
        <f t="shared" si="67"/>
        <v>0</v>
      </c>
      <c r="K79" s="81"/>
      <c r="L79" s="1"/>
      <c r="M79" s="82"/>
      <c r="N79" s="81"/>
      <c r="O79" s="1"/>
      <c r="P79" s="1"/>
      <c r="Q79" s="1"/>
      <c r="R79" s="1"/>
      <c r="S79" s="89"/>
      <c r="T79" s="1"/>
      <c r="U79" s="43"/>
      <c r="V79" s="1"/>
      <c r="W79" s="366"/>
      <c r="X79" s="89"/>
      <c r="Y79" s="46"/>
      <c r="Z79" s="378"/>
    </row>
    <row r="80" spans="1:27" hidden="1" x14ac:dyDescent="0.25">
      <c r="B80" s="137" t="s">
        <v>1147</v>
      </c>
      <c r="C80" s="703" t="s">
        <v>1148</v>
      </c>
      <c r="D80" s="704"/>
      <c r="E80" s="704"/>
      <c r="F80" s="190">
        <f>F81+F82</f>
        <v>0</v>
      </c>
      <c r="G80" s="468">
        <f>G81+G82</f>
        <v>0</v>
      </c>
      <c r="H80" s="446">
        <f t="shared" ref="H80:I80" si="77">H81+H82</f>
        <v>0</v>
      </c>
      <c r="I80" s="208">
        <f t="shared" si="77"/>
        <v>0</v>
      </c>
      <c r="J80" s="221">
        <f t="shared" si="67"/>
        <v>0</v>
      </c>
      <c r="K80" s="224">
        <f t="shared" ref="K80:Z80" si="78">K81+K82</f>
        <v>0</v>
      </c>
      <c r="L80" s="146">
        <f t="shared" si="78"/>
        <v>0</v>
      </c>
      <c r="M80" s="144">
        <f t="shared" si="78"/>
        <v>0</v>
      </c>
      <c r="N80" s="224">
        <f t="shared" si="78"/>
        <v>0</v>
      </c>
      <c r="O80" s="146">
        <f t="shared" si="78"/>
        <v>0</v>
      </c>
      <c r="P80" s="146">
        <f t="shared" si="78"/>
        <v>0</v>
      </c>
      <c r="Q80" s="146">
        <f t="shared" si="78"/>
        <v>0</v>
      </c>
      <c r="R80" s="146">
        <f t="shared" si="78"/>
        <v>0</v>
      </c>
      <c r="S80" s="371">
        <f t="shared" ref="S80" si="79">S81+S82</f>
        <v>0</v>
      </c>
      <c r="T80" s="146">
        <f t="shared" si="78"/>
        <v>0</v>
      </c>
      <c r="U80" s="145">
        <f t="shared" si="78"/>
        <v>0</v>
      </c>
      <c r="V80" s="146">
        <f t="shared" si="78"/>
        <v>0</v>
      </c>
      <c r="W80" s="385">
        <f t="shared" ref="W80" si="80">W81+W82</f>
        <v>0</v>
      </c>
      <c r="X80" s="371">
        <f t="shared" si="78"/>
        <v>0</v>
      </c>
      <c r="Y80" s="147">
        <f t="shared" si="78"/>
        <v>0</v>
      </c>
      <c r="Z80" s="381">
        <f t="shared" si="78"/>
        <v>0</v>
      </c>
    </row>
    <row r="81" spans="1:26" hidden="1" x14ac:dyDescent="0.25">
      <c r="A81" s="139" t="s">
        <v>383</v>
      </c>
      <c r="B81" s="59" t="s">
        <v>944</v>
      </c>
      <c r="C81" s="720" t="s">
        <v>384</v>
      </c>
      <c r="D81" s="686"/>
      <c r="E81" s="686"/>
      <c r="F81" s="182"/>
      <c r="G81" s="459"/>
      <c r="H81" s="437"/>
      <c r="I81" s="200"/>
      <c r="J81" s="219">
        <f t="shared" si="67"/>
        <v>0</v>
      </c>
      <c r="K81" s="81"/>
      <c r="L81" s="1"/>
      <c r="M81" s="82"/>
      <c r="N81" s="81"/>
      <c r="O81" s="1"/>
      <c r="P81" s="1"/>
      <c r="Q81" s="1"/>
      <c r="R81" s="1"/>
      <c r="S81" s="89"/>
      <c r="T81" s="1"/>
      <c r="U81" s="43"/>
      <c r="V81" s="1"/>
      <c r="W81" s="366"/>
      <c r="X81" s="89"/>
      <c r="Y81" s="46"/>
      <c r="Z81" s="378"/>
    </row>
    <row r="82" spans="1:26" hidden="1" x14ac:dyDescent="0.25">
      <c r="A82" s="139" t="s">
        <v>385</v>
      </c>
      <c r="B82" s="59" t="s">
        <v>945</v>
      </c>
      <c r="C82" s="720" t="s">
        <v>386</v>
      </c>
      <c r="D82" s="686"/>
      <c r="E82" s="686"/>
      <c r="F82" s="182"/>
      <c r="G82" s="459"/>
      <c r="H82" s="437"/>
      <c r="I82" s="200"/>
      <c r="J82" s="219">
        <f t="shared" si="67"/>
        <v>0</v>
      </c>
      <c r="K82" s="81"/>
      <c r="L82" s="1"/>
      <c r="M82" s="82"/>
      <c r="N82" s="81"/>
      <c r="O82" s="1"/>
      <c r="P82" s="1"/>
      <c r="Q82" s="1"/>
      <c r="R82" s="1"/>
      <c r="S82" s="89"/>
      <c r="T82" s="1"/>
      <c r="U82" s="43"/>
      <c r="V82" s="1"/>
      <c r="W82" s="366"/>
      <c r="X82" s="89"/>
      <c r="Y82" s="46"/>
      <c r="Z82" s="378"/>
    </row>
    <row r="83" spans="1:26" s="42" customFormat="1" ht="27.75" hidden="1" customHeight="1" x14ac:dyDescent="0.25">
      <c r="A83" s="139" t="s">
        <v>387</v>
      </c>
      <c r="B83" s="118" t="s">
        <v>946</v>
      </c>
      <c r="C83" s="733" t="s">
        <v>624</v>
      </c>
      <c r="D83" s="734"/>
      <c r="E83" s="734"/>
      <c r="F83" s="191"/>
      <c r="G83" s="469"/>
      <c r="H83" s="447"/>
      <c r="I83" s="209"/>
      <c r="J83" s="222">
        <f t="shared" si="67"/>
        <v>0</v>
      </c>
      <c r="K83" s="121"/>
      <c r="L83" s="122"/>
      <c r="M83" s="123"/>
      <c r="N83" s="121"/>
      <c r="O83" s="122"/>
      <c r="P83" s="122"/>
      <c r="Q83" s="122"/>
      <c r="R83" s="122"/>
      <c r="S83" s="125"/>
      <c r="T83" s="122"/>
      <c r="U83" s="124"/>
      <c r="V83" s="122"/>
      <c r="W83" s="368"/>
      <c r="X83" s="125"/>
      <c r="Y83" s="126"/>
      <c r="Z83" s="382"/>
    </row>
    <row r="84" spans="1:26" s="42" customFormat="1" hidden="1" x14ac:dyDescent="0.25">
      <c r="A84" s="139" t="s">
        <v>388</v>
      </c>
      <c r="B84" s="118" t="s">
        <v>947</v>
      </c>
      <c r="C84" s="733" t="s">
        <v>1090</v>
      </c>
      <c r="D84" s="734"/>
      <c r="E84" s="734"/>
      <c r="F84" s="191">
        <f>F85+F86+F87+F88+F89+F90+F91+F92+F93+F94</f>
        <v>0</v>
      </c>
      <c r="G84" s="469">
        <f>G85+G86+G87+G88+G89+G90+G91+G92+G93+G94</f>
        <v>0</v>
      </c>
      <c r="H84" s="447">
        <f t="shared" ref="H84:I84" si="81">H85+H86+H87+H88+H89+H90+H91+H92+H93+H94</f>
        <v>0</v>
      </c>
      <c r="I84" s="209">
        <f t="shared" si="81"/>
        <v>0</v>
      </c>
      <c r="J84" s="222">
        <f t="shared" si="67"/>
        <v>0</v>
      </c>
      <c r="K84" s="121">
        <f t="shared" ref="K84:Z84" si="82">K85+K86+K87+K88+K89+K90+K91+K92+K93+K94</f>
        <v>0</v>
      </c>
      <c r="L84" s="122">
        <f t="shared" si="82"/>
        <v>0</v>
      </c>
      <c r="M84" s="123">
        <f t="shared" si="82"/>
        <v>0</v>
      </c>
      <c r="N84" s="121">
        <f t="shared" si="82"/>
        <v>0</v>
      </c>
      <c r="O84" s="122">
        <f t="shared" si="82"/>
        <v>0</v>
      </c>
      <c r="P84" s="122">
        <f t="shared" si="82"/>
        <v>0</v>
      </c>
      <c r="Q84" s="122">
        <f t="shared" si="82"/>
        <v>0</v>
      </c>
      <c r="R84" s="122">
        <f t="shared" si="82"/>
        <v>0</v>
      </c>
      <c r="S84" s="125">
        <f t="shared" ref="S84" si="83">S85+S86+S87+S88+S89+S90+S91+S92+S93+S94</f>
        <v>0</v>
      </c>
      <c r="T84" s="122">
        <f t="shared" si="82"/>
        <v>0</v>
      </c>
      <c r="U84" s="124">
        <f t="shared" si="82"/>
        <v>0</v>
      </c>
      <c r="V84" s="122">
        <f t="shared" si="82"/>
        <v>0</v>
      </c>
      <c r="W84" s="368">
        <f t="shared" ref="W84" si="84">W85+W86+W87+W88+W89+W90+W91+W92+W93+W94</f>
        <v>0</v>
      </c>
      <c r="X84" s="125">
        <f t="shared" si="82"/>
        <v>0</v>
      </c>
      <c r="Y84" s="126">
        <f t="shared" si="82"/>
        <v>0</v>
      </c>
      <c r="Z84" s="382">
        <f t="shared" si="82"/>
        <v>0</v>
      </c>
    </row>
    <row r="85" spans="1:26" hidden="1" x14ac:dyDescent="0.25">
      <c r="A85" s="139" t="s">
        <v>389</v>
      </c>
      <c r="B85" s="59"/>
      <c r="C85" s="2"/>
      <c r="D85" s="686" t="s">
        <v>641</v>
      </c>
      <c r="E85" s="686"/>
      <c r="F85" s="182"/>
      <c r="G85" s="459"/>
      <c r="H85" s="437"/>
      <c r="I85" s="200"/>
      <c r="J85" s="219">
        <f t="shared" si="67"/>
        <v>0</v>
      </c>
      <c r="K85" s="81"/>
      <c r="L85" s="1"/>
      <c r="M85" s="82"/>
      <c r="N85" s="81"/>
      <c r="O85" s="1"/>
      <c r="P85" s="1"/>
      <c r="Q85" s="1"/>
      <c r="R85" s="1"/>
      <c r="S85" s="89"/>
      <c r="T85" s="1"/>
      <c r="U85" s="43"/>
      <c r="V85" s="1"/>
      <c r="W85" s="366"/>
      <c r="X85" s="89"/>
      <c r="Y85" s="46"/>
      <c r="Z85" s="378"/>
    </row>
    <row r="86" spans="1:26" hidden="1" x14ac:dyDescent="0.25">
      <c r="A86" s="139" t="s">
        <v>390</v>
      </c>
      <c r="B86" s="59"/>
      <c r="C86" s="2"/>
      <c r="D86" s="686" t="s">
        <v>791</v>
      </c>
      <c r="E86" s="686"/>
      <c r="F86" s="182"/>
      <c r="G86" s="459"/>
      <c r="H86" s="437"/>
      <c r="I86" s="200"/>
      <c r="J86" s="219">
        <f t="shared" si="67"/>
        <v>0</v>
      </c>
      <c r="K86" s="81"/>
      <c r="L86" s="1"/>
      <c r="M86" s="82"/>
      <c r="N86" s="81"/>
      <c r="O86" s="1"/>
      <c r="P86" s="1"/>
      <c r="Q86" s="1"/>
      <c r="R86" s="1"/>
      <c r="S86" s="89"/>
      <c r="T86" s="1"/>
      <c r="U86" s="43"/>
      <c r="V86" s="1"/>
      <c r="W86" s="366"/>
      <c r="X86" s="89"/>
      <c r="Y86" s="46"/>
      <c r="Z86" s="378"/>
    </row>
    <row r="87" spans="1:26" hidden="1" x14ac:dyDescent="0.25">
      <c r="A87" s="139" t="s">
        <v>391</v>
      </c>
      <c r="B87" s="59"/>
      <c r="C87" s="2"/>
      <c r="D87" s="686" t="s">
        <v>792</v>
      </c>
      <c r="E87" s="686"/>
      <c r="F87" s="182"/>
      <c r="G87" s="459"/>
      <c r="H87" s="437"/>
      <c r="I87" s="200"/>
      <c r="J87" s="219">
        <f t="shared" si="67"/>
        <v>0</v>
      </c>
      <c r="K87" s="81"/>
      <c r="L87" s="1"/>
      <c r="M87" s="82"/>
      <c r="N87" s="81"/>
      <c r="O87" s="1"/>
      <c r="P87" s="1"/>
      <c r="Q87" s="1"/>
      <c r="R87" s="1"/>
      <c r="S87" s="89"/>
      <c r="T87" s="1"/>
      <c r="U87" s="43"/>
      <c r="V87" s="1"/>
      <c r="W87" s="366"/>
      <c r="X87" s="89"/>
      <c r="Y87" s="46"/>
      <c r="Z87" s="378"/>
    </row>
    <row r="88" spans="1:26" hidden="1" x14ac:dyDescent="0.25">
      <c r="A88" s="139" t="s">
        <v>392</v>
      </c>
      <c r="B88" s="59"/>
      <c r="C88" s="2"/>
      <c r="D88" s="686" t="s">
        <v>793</v>
      </c>
      <c r="E88" s="686"/>
      <c r="F88" s="182"/>
      <c r="G88" s="459"/>
      <c r="H88" s="437"/>
      <c r="I88" s="200"/>
      <c r="J88" s="219">
        <f t="shared" si="67"/>
        <v>0</v>
      </c>
      <c r="K88" s="81"/>
      <c r="L88" s="1"/>
      <c r="M88" s="82"/>
      <c r="N88" s="81"/>
      <c r="O88" s="1"/>
      <c r="P88" s="1"/>
      <c r="Q88" s="1"/>
      <c r="R88" s="1"/>
      <c r="S88" s="89"/>
      <c r="T88" s="1"/>
      <c r="U88" s="43"/>
      <c r="V88" s="1"/>
      <c r="W88" s="366"/>
      <c r="X88" s="89"/>
      <c r="Y88" s="46"/>
      <c r="Z88" s="378"/>
    </row>
    <row r="89" spans="1:26" hidden="1" x14ac:dyDescent="0.25">
      <c r="A89" s="139" t="s">
        <v>393</v>
      </c>
      <c r="B89" s="59"/>
      <c r="C89" s="2"/>
      <c r="D89" s="686" t="s">
        <v>794</v>
      </c>
      <c r="E89" s="686"/>
      <c r="F89" s="182"/>
      <c r="G89" s="459"/>
      <c r="H89" s="437"/>
      <c r="I89" s="200"/>
      <c r="J89" s="219">
        <f t="shared" si="67"/>
        <v>0</v>
      </c>
      <c r="K89" s="81"/>
      <c r="L89" s="1"/>
      <c r="M89" s="82"/>
      <c r="N89" s="81"/>
      <c r="O89" s="1"/>
      <c r="P89" s="1"/>
      <c r="Q89" s="1"/>
      <c r="R89" s="1"/>
      <c r="S89" s="89"/>
      <c r="T89" s="1"/>
      <c r="U89" s="43"/>
      <c r="V89" s="1"/>
      <c r="W89" s="366"/>
      <c r="X89" s="89"/>
      <c r="Y89" s="46"/>
      <c r="Z89" s="378"/>
    </row>
    <row r="90" spans="1:26" hidden="1" x14ac:dyDescent="0.25">
      <c r="A90" s="139" t="s">
        <v>394</v>
      </c>
      <c r="B90" s="59"/>
      <c r="C90" s="2"/>
      <c r="D90" s="686" t="s">
        <v>795</v>
      </c>
      <c r="E90" s="686"/>
      <c r="F90" s="182"/>
      <c r="G90" s="459"/>
      <c r="H90" s="437"/>
      <c r="I90" s="200"/>
      <c r="J90" s="219">
        <f t="shared" si="67"/>
        <v>0</v>
      </c>
      <c r="K90" s="81"/>
      <c r="L90" s="1"/>
      <c r="M90" s="82"/>
      <c r="N90" s="81"/>
      <c r="O90" s="1"/>
      <c r="P90" s="1"/>
      <c r="Q90" s="1"/>
      <c r="R90" s="1"/>
      <c r="S90" s="89"/>
      <c r="T90" s="1"/>
      <c r="U90" s="43"/>
      <c r="V90" s="1"/>
      <c r="W90" s="366"/>
      <c r="X90" s="89"/>
      <c r="Y90" s="46"/>
      <c r="Z90" s="378"/>
    </row>
    <row r="91" spans="1:26" ht="25.5" hidden="1" customHeight="1" x14ac:dyDescent="0.25">
      <c r="A91" s="139" t="s">
        <v>395</v>
      </c>
      <c r="B91" s="59"/>
      <c r="C91" s="2"/>
      <c r="D91" s="685" t="s">
        <v>796</v>
      </c>
      <c r="E91" s="685"/>
      <c r="F91" s="192"/>
      <c r="G91" s="471"/>
      <c r="H91" s="449"/>
      <c r="I91" s="210"/>
      <c r="J91" s="219">
        <f t="shared" si="67"/>
        <v>0</v>
      </c>
      <c r="K91" s="81"/>
      <c r="L91" s="1"/>
      <c r="M91" s="82"/>
      <c r="N91" s="81"/>
      <c r="O91" s="1"/>
      <c r="P91" s="1"/>
      <c r="Q91" s="1"/>
      <c r="R91" s="1"/>
      <c r="S91" s="89"/>
      <c r="T91" s="1"/>
      <c r="U91" s="43"/>
      <c r="V91" s="1"/>
      <c r="W91" s="366"/>
      <c r="X91" s="89"/>
      <c r="Y91" s="46"/>
      <c r="Z91" s="378"/>
    </row>
    <row r="92" spans="1:26" hidden="1" x14ac:dyDescent="0.25">
      <c r="A92" s="139" t="s">
        <v>396</v>
      </c>
      <c r="B92" s="59"/>
      <c r="C92" s="2"/>
      <c r="D92" s="686" t="s">
        <v>1091</v>
      </c>
      <c r="E92" s="686"/>
      <c r="F92" s="182"/>
      <c r="G92" s="459"/>
      <c r="H92" s="437"/>
      <c r="I92" s="200"/>
      <c r="J92" s="219">
        <f t="shared" si="67"/>
        <v>0</v>
      </c>
      <c r="K92" s="81"/>
      <c r="L92" s="1"/>
      <c r="M92" s="82"/>
      <c r="N92" s="81"/>
      <c r="O92" s="1"/>
      <c r="P92" s="1"/>
      <c r="Q92" s="1"/>
      <c r="R92" s="1"/>
      <c r="S92" s="89"/>
      <c r="T92" s="1"/>
      <c r="U92" s="43"/>
      <c r="V92" s="1"/>
      <c r="W92" s="366"/>
      <c r="X92" s="89"/>
      <c r="Y92" s="46"/>
      <c r="Z92" s="378"/>
    </row>
    <row r="93" spans="1:26" ht="25.5" hidden="1" customHeight="1" x14ac:dyDescent="0.25">
      <c r="A93" s="139" t="s">
        <v>397</v>
      </c>
      <c r="B93" s="59"/>
      <c r="C93" s="2"/>
      <c r="D93" s="685" t="s">
        <v>797</v>
      </c>
      <c r="E93" s="685"/>
      <c r="F93" s="192"/>
      <c r="G93" s="471"/>
      <c r="H93" s="449"/>
      <c r="I93" s="210"/>
      <c r="J93" s="219">
        <f t="shared" si="67"/>
        <v>0</v>
      </c>
      <c r="K93" s="81"/>
      <c r="L93" s="1"/>
      <c r="M93" s="82"/>
      <c r="N93" s="81"/>
      <c r="O93" s="1"/>
      <c r="P93" s="1"/>
      <c r="Q93" s="1"/>
      <c r="R93" s="1"/>
      <c r="S93" s="89"/>
      <c r="T93" s="1"/>
      <c r="U93" s="43"/>
      <c r="V93" s="1"/>
      <c r="W93" s="366"/>
      <c r="X93" s="89"/>
      <c r="Y93" s="46"/>
      <c r="Z93" s="378"/>
    </row>
    <row r="94" spans="1:26" ht="25.5" hidden="1" customHeight="1" x14ac:dyDescent="0.25">
      <c r="A94" s="139" t="s">
        <v>398</v>
      </c>
      <c r="B94" s="59"/>
      <c r="C94" s="2"/>
      <c r="D94" s="685" t="s">
        <v>798</v>
      </c>
      <c r="E94" s="685"/>
      <c r="F94" s="192"/>
      <c r="G94" s="471"/>
      <c r="H94" s="449"/>
      <c r="I94" s="210"/>
      <c r="J94" s="219">
        <f t="shared" si="67"/>
        <v>0</v>
      </c>
      <c r="K94" s="81"/>
      <c r="L94" s="1"/>
      <c r="M94" s="82"/>
      <c r="N94" s="81"/>
      <c r="O94" s="1"/>
      <c r="P94" s="1"/>
      <c r="Q94" s="1"/>
      <c r="R94" s="1"/>
      <c r="S94" s="89"/>
      <c r="T94" s="1"/>
      <c r="U94" s="43"/>
      <c r="V94" s="1"/>
      <c r="W94" s="366"/>
      <c r="X94" s="89"/>
      <c r="Y94" s="46"/>
      <c r="Z94" s="378"/>
    </row>
    <row r="95" spans="1:26" s="42" customFormat="1" ht="15" hidden="1" customHeight="1" x14ac:dyDescent="0.25">
      <c r="A95" s="139" t="s">
        <v>399</v>
      </c>
      <c r="B95" s="118" t="s">
        <v>948</v>
      </c>
      <c r="C95" s="733" t="s">
        <v>1092</v>
      </c>
      <c r="D95" s="734"/>
      <c r="E95" s="734"/>
      <c r="F95" s="191">
        <f>F96+F97+F98+F99+F100+F101+F102+F103+F104+F105</f>
        <v>0</v>
      </c>
      <c r="G95" s="469">
        <f>G96+G97+G98+G99+G100+G101+G102+G103+G104+G105</f>
        <v>0</v>
      </c>
      <c r="H95" s="447">
        <f t="shared" ref="H95:I95" si="85">H96+H97+H98+H99+H100+H101+H102+H103+H104+H105</f>
        <v>0</v>
      </c>
      <c r="I95" s="209">
        <f t="shared" si="85"/>
        <v>0</v>
      </c>
      <c r="J95" s="222">
        <f t="shared" si="67"/>
        <v>0</v>
      </c>
      <c r="K95" s="121">
        <f t="shared" ref="K95:Z95" si="86">K96+K97+K98+K99+K100+K101+K102+K103+K104+K105</f>
        <v>0</v>
      </c>
      <c r="L95" s="122">
        <f t="shared" si="86"/>
        <v>0</v>
      </c>
      <c r="M95" s="123">
        <f t="shared" si="86"/>
        <v>0</v>
      </c>
      <c r="N95" s="121">
        <f t="shared" si="86"/>
        <v>0</v>
      </c>
      <c r="O95" s="122">
        <f t="shared" si="86"/>
        <v>0</v>
      </c>
      <c r="P95" s="122">
        <f t="shared" si="86"/>
        <v>0</v>
      </c>
      <c r="Q95" s="122">
        <f t="shared" si="86"/>
        <v>0</v>
      </c>
      <c r="R95" s="122">
        <f t="shared" si="86"/>
        <v>0</v>
      </c>
      <c r="S95" s="125">
        <f t="shared" ref="S95" si="87">S96+S97+S98+S99+S100+S101+S102+S103+S104+S105</f>
        <v>0</v>
      </c>
      <c r="T95" s="122">
        <f t="shared" si="86"/>
        <v>0</v>
      </c>
      <c r="U95" s="124">
        <f t="shared" si="86"/>
        <v>0</v>
      </c>
      <c r="V95" s="122">
        <f t="shared" si="86"/>
        <v>0</v>
      </c>
      <c r="W95" s="368">
        <f t="shared" ref="W95" si="88">W96+W97+W98+W99+W100+W101+W102+W103+W104+W105</f>
        <v>0</v>
      </c>
      <c r="X95" s="125">
        <f t="shared" si="86"/>
        <v>0</v>
      </c>
      <c r="Y95" s="126">
        <f t="shared" si="86"/>
        <v>0</v>
      </c>
      <c r="Z95" s="382">
        <f t="shared" si="86"/>
        <v>0</v>
      </c>
    </row>
    <row r="96" spans="1:26" hidden="1" x14ac:dyDescent="0.25">
      <c r="A96" s="139" t="s">
        <v>400</v>
      </c>
      <c r="B96" s="59"/>
      <c r="C96" s="2"/>
      <c r="D96" s="686" t="s">
        <v>640</v>
      </c>
      <c r="E96" s="686"/>
      <c r="F96" s="182"/>
      <c r="G96" s="459"/>
      <c r="H96" s="437"/>
      <c r="I96" s="200"/>
      <c r="J96" s="219">
        <f t="shared" si="67"/>
        <v>0</v>
      </c>
      <c r="K96" s="81"/>
      <c r="L96" s="1"/>
      <c r="M96" s="82"/>
      <c r="N96" s="81"/>
      <c r="O96" s="1"/>
      <c r="P96" s="1"/>
      <c r="Q96" s="1"/>
      <c r="R96" s="1"/>
      <c r="S96" s="89"/>
      <c r="T96" s="1"/>
      <c r="U96" s="43"/>
      <c r="V96" s="1"/>
      <c r="W96" s="366"/>
      <c r="X96" s="89"/>
      <c r="Y96" s="46"/>
      <c r="Z96" s="378"/>
    </row>
    <row r="97" spans="1:26" hidden="1" x14ac:dyDescent="0.25">
      <c r="A97" s="139" t="s">
        <v>401</v>
      </c>
      <c r="B97" s="59"/>
      <c r="C97" s="2"/>
      <c r="D97" s="686" t="s">
        <v>799</v>
      </c>
      <c r="E97" s="686"/>
      <c r="F97" s="182"/>
      <c r="G97" s="459"/>
      <c r="H97" s="437"/>
      <c r="I97" s="200"/>
      <c r="J97" s="219">
        <f t="shared" si="67"/>
        <v>0</v>
      </c>
      <c r="K97" s="81"/>
      <c r="L97" s="1"/>
      <c r="M97" s="82"/>
      <c r="N97" s="81"/>
      <c r="O97" s="1"/>
      <c r="P97" s="1"/>
      <c r="Q97" s="1"/>
      <c r="R97" s="1"/>
      <c r="S97" s="89"/>
      <c r="T97" s="1"/>
      <c r="U97" s="43"/>
      <c r="V97" s="1"/>
      <c r="W97" s="366"/>
      <c r="X97" s="89"/>
      <c r="Y97" s="46"/>
      <c r="Z97" s="378"/>
    </row>
    <row r="98" spans="1:26" hidden="1" x14ac:dyDescent="0.25">
      <c r="A98" s="139" t="s">
        <v>402</v>
      </c>
      <c r="B98" s="59"/>
      <c r="C98" s="2"/>
      <c r="D98" s="686" t="s">
        <v>801</v>
      </c>
      <c r="E98" s="686"/>
      <c r="F98" s="182"/>
      <c r="G98" s="459"/>
      <c r="H98" s="437"/>
      <c r="I98" s="200"/>
      <c r="J98" s="219">
        <f t="shared" si="67"/>
        <v>0</v>
      </c>
      <c r="K98" s="81"/>
      <c r="L98" s="1"/>
      <c r="M98" s="82"/>
      <c r="N98" s="81"/>
      <c r="O98" s="1"/>
      <c r="P98" s="1"/>
      <c r="Q98" s="1"/>
      <c r="R98" s="1"/>
      <c r="S98" s="89"/>
      <c r="T98" s="1"/>
      <c r="U98" s="43"/>
      <c r="V98" s="1"/>
      <c r="W98" s="366"/>
      <c r="X98" s="89"/>
      <c r="Y98" s="46"/>
      <c r="Z98" s="378"/>
    </row>
    <row r="99" spans="1:26" hidden="1" x14ac:dyDescent="0.25">
      <c r="A99" s="139" t="s">
        <v>403</v>
      </c>
      <c r="B99" s="59"/>
      <c r="C99" s="2"/>
      <c r="D99" s="686" t="s">
        <v>1094</v>
      </c>
      <c r="E99" s="686"/>
      <c r="F99" s="182"/>
      <c r="G99" s="459"/>
      <c r="H99" s="437"/>
      <c r="I99" s="200"/>
      <c r="J99" s="219">
        <f t="shared" si="67"/>
        <v>0</v>
      </c>
      <c r="K99" s="81"/>
      <c r="L99" s="1"/>
      <c r="M99" s="82"/>
      <c r="N99" s="81"/>
      <c r="O99" s="1"/>
      <c r="P99" s="1"/>
      <c r="Q99" s="1"/>
      <c r="R99" s="1"/>
      <c r="S99" s="89"/>
      <c r="T99" s="1"/>
      <c r="U99" s="43"/>
      <c r="V99" s="1"/>
      <c r="W99" s="366"/>
      <c r="X99" s="89"/>
      <c r="Y99" s="46"/>
      <c r="Z99" s="378"/>
    </row>
    <row r="100" spans="1:26" hidden="1" x14ac:dyDescent="0.25">
      <c r="A100" s="139" t="s">
        <v>404</v>
      </c>
      <c r="B100" s="59"/>
      <c r="C100" s="2"/>
      <c r="D100" s="686" t="s">
        <v>806</v>
      </c>
      <c r="E100" s="686"/>
      <c r="F100" s="182"/>
      <c r="G100" s="459"/>
      <c r="H100" s="437"/>
      <c r="I100" s="200"/>
      <c r="J100" s="219">
        <f t="shared" si="67"/>
        <v>0</v>
      </c>
      <c r="K100" s="81"/>
      <c r="L100" s="1"/>
      <c r="M100" s="82"/>
      <c r="N100" s="81"/>
      <c r="O100" s="1"/>
      <c r="P100" s="1"/>
      <c r="Q100" s="1"/>
      <c r="R100" s="1"/>
      <c r="S100" s="89"/>
      <c r="T100" s="1"/>
      <c r="U100" s="43"/>
      <c r="V100" s="1"/>
      <c r="W100" s="366"/>
      <c r="X100" s="89"/>
      <c r="Y100" s="46"/>
      <c r="Z100" s="378"/>
    </row>
    <row r="101" spans="1:26" hidden="1" x14ac:dyDescent="0.25">
      <c r="A101" s="139" t="s">
        <v>405</v>
      </c>
      <c r="B101" s="59"/>
      <c r="C101" s="2"/>
      <c r="D101" s="686" t="s">
        <v>804</v>
      </c>
      <c r="E101" s="686"/>
      <c r="F101" s="182"/>
      <c r="G101" s="459"/>
      <c r="H101" s="437"/>
      <c r="I101" s="200"/>
      <c r="J101" s="219">
        <f t="shared" si="67"/>
        <v>0</v>
      </c>
      <c r="K101" s="81"/>
      <c r="L101" s="1"/>
      <c r="M101" s="82"/>
      <c r="N101" s="81"/>
      <c r="O101" s="1"/>
      <c r="P101" s="1"/>
      <c r="Q101" s="1"/>
      <c r="R101" s="1"/>
      <c r="S101" s="89"/>
      <c r="T101" s="1"/>
      <c r="U101" s="43"/>
      <c r="V101" s="1"/>
      <c r="W101" s="366"/>
      <c r="X101" s="89"/>
      <c r="Y101" s="46"/>
      <c r="Z101" s="378"/>
    </row>
    <row r="102" spans="1:26" ht="25.5" hidden="1" customHeight="1" x14ac:dyDescent="0.25">
      <c r="A102" s="139" t="s">
        <v>406</v>
      </c>
      <c r="B102" s="59"/>
      <c r="C102" s="2"/>
      <c r="D102" s="685" t="s">
        <v>808</v>
      </c>
      <c r="E102" s="685"/>
      <c r="F102" s="192"/>
      <c r="G102" s="471"/>
      <c r="H102" s="449"/>
      <c r="I102" s="210"/>
      <c r="J102" s="219">
        <f t="shared" si="67"/>
        <v>0</v>
      </c>
      <c r="K102" s="81"/>
      <c r="L102" s="1"/>
      <c r="M102" s="82"/>
      <c r="N102" s="81"/>
      <c r="O102" s="1"/>
      <c r="P102" s="1"/>
      <c r="Q102" s="1"/>
      <c r="R102" s="1"/>
      <c r="S102" s="89"/>
      <c r="T102" s="1"/>
      <c r="U102" s="43"/>
      <c r="V102" s="1"/>
      <c r="W102" s="366"/>
      <c r="X102" s="89"/>
      <c r="Y102" s="46"/>
      <c r="Z102" s="378"/>
    </row>
    <row r="103" spans="1:26" hidden="1" x14ac:dyDescent="0.25">
      <c r="A103" s="139" t="s">
        <v>407</v>
      </c>
      <c r="B103" s="59"/>
      <c r="C103" s="2"/>
      <c r="D103" s="686" t="s">
        <v>1093</v>
      </c>
      <c r="E103" s="686"/>
      <c r="F103" s="182"/>
      <c r="G103" s="459"/>
      <c r="H103" s="437"/>
      <c r="I103" s="200"/>
      <c r="J103" s="219">
        <f t="shared" si="67"/>
        <v>0</v>
      </c>
      <c r="K103" s="81"/>
      <c r="L103" s="1"/>
      <c r="M103" s="82"/>
      <c r="N103" s="81"/>
      <c r="O103" s="1"/>
      <c r="P103" s="1"/>
      <c r="Q103" s="1"/>
      <c r="R103" s="1"/>
      <c r="S103" s="89"/>
      <c r="T103" s="1"/>
      <c r="U103" s="43"/>
      <c r="V103" s="1"/>
      <c r="W103" s="366"/>
      <c r="X103" s="89"/>
      <c r="Y103" s="46"/>
      <c r="Z103" s="378"/>
    </row>
    <row r="104" spans="1:26" ht="25.5" hidden="1" customHeight="1" x14ac:dyDescent="0.25">
      <c r="A104" s="139" t="s">
        <v>408</v>
      </c>
      <c r="B104" s="59"/>
      <c r="C104" s="2"/>
      <c r="D104" s="685" t="s">
        <v>811</v>
      </c>
      <c r="E104" s="685"/>
      <c r="F104" s="192"/>
      <c r="G104" s="471"/>
      <c r="H104" s="449"/>
      <c r="I104" s="210"/>
      <c r="J104" s="219">
        <f t="shared" si="67"/>
        <v>0</v>
      </c>
      <c r="K104" s="81"/>
      <c r="L104" s="1"/>
      <c r="M104" s="82"/>
      <c r="N104" s="81"/>
      <c r="O104" s="1"/>
      <c r="P104" s="1"/>
      <c r="Q104" s="1"/>
      <c r="R104" s="1"/>
      <c r="S104" s="89"/>
      <c r="T104" s="1"/>
      <c r="U104" s="43"/>
      <c r="V104" s="1"/>
      <c r="W104" s="366"/>
      <c r="X104" s="89"/>
      <c r="Y104" s="46"/>
      <c r="Z104" s="378"/>
    </row>
    <row r="105" spans="1:26" ht="25.5" hidden="1" customHeight="1" x14ac:dyDescent="0.25">
      <c r="A105" s="139" t="s">
        <v>409</v>
      </c>
      <c r="B105" s="59"/>
      <c r="C105" s="2"/>
      <c r="D105" s="685" t="s">
        <v>813</v>
      </c>
      <c r="E105" s="685"/>
      <c r="F105" s="192"/>
      <c r="G105" s="471"/>
      <c r="H105" s="449"/>
      <c r="I105" s="210"/>
      <c r="J105" s="219">
        <f t="shared" si="67"/>
        <v>0</v>
      </c>
      <c r="K105" s="81"/>
      <c r="L105" s="1"/>
      <c r="M105" s="82"/>
      <c r="N105" s="81"/>
      <c r="O105" s="1"/>
      <c r="P105" s="1"/>
      <c r="Q105" s="1"/>
      <c r="R105" s="1"/>
      <c r="S105" s="89"/>
      <c r="T105" s="1"/>
      <c r="U105" s="43"/>
      <c r="V105" s="1"/>
      <c r="W105" s="366"/>
      <c r="X105" s="89"/>
      <c r="Y105" s="46"/>
      <c r="Z105" s="378"/>
    </row>
    <row r="106" spans="1:26" s="42" customFormat="1" hidden="1" x14ac:dyDescent="0.25">
      <c r="A106" s="139" t="s">
        <v>410</v>
      </c>
      <c r="B106" s="118" t="s">
        <v>949</v>
      </c>
      <c r="C106" s="705" t="s">
        <v>411</v>
      </c>
      <c r="D106" s="706"/>
      <c r="E106" s="706"/>
      <c r="F106" s="193">
        <f>F107+F108+F109+F110+F111+F112+F113+F114+F115+F116</f>
        <v>0</v>
      </c>
      <c r="G106" s="472">
        <f>G107+G108+G109+G110+G111+G112+G113+G114+G115+G116</f>
        <v>0</v>
      </c>
      <c r="H106" s="450">
        <f t="shared" ref="H106:I106" si="89">H107+H108+H109+H110+H111+H112+H113+H114+H115+H116</f>
        <v>0</v>
      </c>
      <c r="I106" s="211">
        <f t="shared" si="89"/>
        <v>0</v>
      </c>
      <c r="J106" s="222">
        <f t="shared" si="67"/>
        <v>0</v>
      </c>
      <c r="K106" s="121">
        <f t="shared" ref="K106:Z106" si="90">K107+K108+K109+K110+K111+K112+K113+K114+K115+K116</f>
        <v>0</v>
      </c>
      <c r="L106" s="122">
        <f t="shared" si="90"/>
        <v>0</v>
      </c>
      <c r="M106" s="123">
        <f t="shared" si="90"/>
        <v>0</v>
      </c>
      <c r="N106" s="121">
        <f t="shared" si="90"/>
        <v>0</v>
      </c>
      <c r="O106" s="122">
        <f t="shared" si="90"/>
        <v>0</v>
      </c>
      <c r="P106" s="122">
        <f t="shared" si="90"/>
        <v>0</v>
      </c>
      <c r="Q106" s="122">
        <f t="shared" si="90"/>
        <v>0</v>
      </c>
      <c r="R106" s="122">
        <f t="shared" si="90"/>
        <v>0</v>
      </c>
      <c r="S106" s="125">
        <f t="shared" ref="S106" si="91">S107+S108+S109+S110+S111+S112+S113+S114+S115+S116</f>
        <v>0</v>
      </c>
      <c r="T106" s="122">
        <f t="shared" si="90"/>
        <v>0</v>
      </c>
      <c r="U106" s="124">
        <f t="shared" si="90"/>
        <v>0</v>
      </c>
      <c r="V106" s="122">
        <f t="shared" si="90"/>
        <v>0</v>
      </c>
      <c r="W106" s="368">
        <f t="shared" ref="W106" si="92">W107+W108+W109+W110+W111+W112+W113+W114+W115+W116</f>
        <v>0</v>
      </c>
      <c r="X106" s="125">
        <f t="shared" si="90"/>
        <v>0</v>
      </c>
      <c r="Y106" s="126">
        <f t="shared" si="90"/>
        <v>0</v>
      </c>
      <c r="Z106" s="382">
        <f t="shared" si="90"/>
        <v>0</v>
      </c>
    </row>
    <row r="107" spans="1:26" hidden="1" x14ac:dyDescent="0.25">
      <c r="A107" s="139" t="s">
        <v>412</v>
      </c>
      <c r="B107" s="59"/>
      <c r="C107" s="2"/>
      <c r="D107" s="686" t="s">
        <v>639</v>
      </c>
      <c r="E107" s="686"/>
      <c r="F107" s="182"/>
      <c r="G107" s="459"/>
      <c r="H107" s="437"/>
      <c r="I107" s="200"/>
      <c r="J107" s="219">
        <f t="shared" si="67"/>
        <v>0</v>
      </c>
      <c r="K107" s="81"/>
      <c r="L107" s="1"/>
      <c r="M107" s="82"/>
      <c r="N107" s="81"/>
      <c r="O107" s="1"/>
      <c r="P107" s="1"/>
      <c r="Q107" s="1"/>
      <c r="R107" s="1"/>
      <c r="S107" s="89"/>
      <c r="T107" s="1"/>
      <c r="U107" s="43"/>
      <c r="V107" s="1"/>
      <c r="W107" s="366"/>
      <c r="X107" s="89"/>
      <c r="Y107" s="46"/>
      <c r="Z107" s="378"/>
    </row>
    <row r="108" spans="1:26" hidden="1" x14ac:dyDescent="0.25">
      <c r="A108" s="139" t="s">
        <v>413</v>
      </c>
      <c r="B108" s="59"/>
      <c r="C108" s="2"/>
      <c r="D108" s="686" t="s">
        <v>800</v>
      </c>
      <c r="E108" s="686"/>
      <c r="F108" s="182"/>
      <c r="G108" s="459"/>
      <c r="H108" s="437"/>
      <c r="I108" s="200"/>
      <c r="J108" s="219">
        <f t="shared" si="67"/>
        <v>0</v>
      </c>
      <c r="K108" s="81"/>
      <c r="L108" s="1"/>
      <c r="M108" s="82"/>
      <c r="N108" s="81"/>
      <c r="O108" s="1"/>
      <c r="P108" s="1"/>
      <c r="Q108" s="1"/>
      <c r="R108" s="1"/>
      <c r="S108" s="89"/>
      <c r="T108" s="1"/>
      <c r="U108" s="43"/>
      <c r="V108" s="1"/>
      <c r="W108" s="366"/>
      <c r="X108" s="89"/>
      <c r="Y108" s="46"/>
      <c r="Z108" s="378"/>
    </row>
    <row r="109" spans="1:26" hidden="1" x14ac:dyDescent="0.25">
      <c r="A109" s="139" t="s">
        <v>414</v>
      </c>
      <c r="B109" s="59"/>
      <c r="C109" s="2"/>
      <c r="D109" s="686" t="s">
        <v>802</v>
      </c>
      <c r="E109" s="686"/>
      <c r="F109" s="182"/>
      <c r="G109" s="459"/>
      <c r="H109" s="437"/>
      <c r="I109" s="200"/>
      <c r="J109" s="219">
        <f t="shared" si="67"/>
        <v>0</v>
      </c>
      <c r="K109" s="81"/>
      <c r="L109" s="1"/>
      <c r="M109" s="82"/>
      <c r="N109" s="81"/>
      <c r="O109" s="1"/>
      <c r="P109" s="1"/>
      <c r="Q109" s="1"/>
      <c r="R109" s="1"/>
      <c r="S109" s="89"/>
      <c r="T109" s="1"/>
      <c r="U109" s="43"/>
      <c r="V109" s="1"/>
      <c r="W109" s="366"/>
      <c r="X109" s="89"/>
      <c r="Y109" s="46"/>
      <c r="Z109" s="378"/>
    </row>
    <row r="110" spans="1:26" hidden="1" x14ac:dyDescent="0.25">
      <c r="A110" s="139" t="s">
        <v>415</v>
      </c>
      <c r="B110" s="59"/>
      <c r="C110" s="2"/>
      <c r="D110" s="686" t="s">
        <v>803</v>
      </c>
      <c r="E110" s="686"/>
      <c r="F110" s="182"/>
      <c r="G110" s="459"/>
      <c r="H110" s="437"/>
      <c r="I110" s="200"/>
      <c r="J110" s="219">
        <f t="shared" si="67"/>
        <v>0</v>
      </c>
      <c r="K110" s="81"/>
      <c r="L110" s="1"/>
      <c r="M110" s="82"/>
      <c r="N110" s="81"/>
      <c r="O110" s="1"/>
      <c r="P110" s="1"/>
      <c r="Q110" s="1"/>
      <c r="R110" s="1"/>
      <c r="S110" s="89"/>
      <c r="T110" s="1"/>
      <c r="U110" s="43"/>
      <c r="V110" s="1"/>
      <c r="W110" s="366"/>
      <c r="X110" s="89"/>
      <c r="Y110" s="46"/>
      <c r="Z110" s="378"/>
    </row>
    <row r="111" spans="1:26" hidden="1" x14ac:dyDescent="0.25">
      <c r="A111" s="139" t="s">
        <v>416</v>
      </c>
      <c r="B111" s="59"/>
      <c r="C111" s="2"/>
      <c r="D111" s="686" t="s">
        <v>807</v>
      </c>
      <c r="E111" s="686"/>
      <c r="F111" s="182"/>
      <c r="G111" s="459"/>
      <c r="H111" s="437"/>
      <c r="I111" s="200"/>
      <c r="J111" s="219">
        <f t="shared" si="67"/>
        <v>0</v>
      </c>
      <c r="K111" s="81"/>
      <c r="L111" s="1"/>
      <c r="M111" s="82"/>
      <c r="N111" s="81"/>
      <c r="O111" s="1"/>
      <c r="P111" s="1"/>
      <c r="Q111" s="1"/>
      <c r="R111" s="1"/>
      <c r="S111" s="89"/>
      <c r="T111" s="1"/>
      <c r="U111" s="43"/>
      <c r="V111" s="1"/>
      <c r="W111" s="366"/>
      <c r="X111" s="89"/>
      <c r="Y111" s="46"/>
      <c r="Z111" s="378"/>
    </row>
    <row r="112" spans="1:26" hidden="1" x14ac:dyDescent="0.25">
      <c r="A112" s="139" t="s">
        <v>417</v>
      </c>
      <c r="B112" s="59"/>
      <c r="C112" s="2"/>
      <c r="D112" s="686" t="s">
        <v>805</v>
      </c>
      <c r="E112" s="686"/>
      <c r="F112" s="182"/>
      <c r="G112" s="459"/>
      <c r="H112" s="437"/>
      <c r="I112" s="200"/>
      <c r="J112" s="219">
        <f t="shared" si="67"/>
        <v>0</v>
      </c>
      <c r="K112" s="81"/>
      <c r="L112" s="1"/>
      <c r="M112" s="82"/>
      <c r="N112" s="81"/>
      <c r="O112" s="1"/>
      <c r="P112" s="1"/>
      <c r="Q112" s="1"/>
      <c r="R112" s="1"/>
      <c r="S112" s="89"/>
      <c r="T112" s="1"/>
      <c r="U112" s="43"/>
      <c r="V112" s="1"/>
      <c r="W112" s="366"/>
      <c r="X112" s="89"/>
      <c r="Y112" s="46"/>
      <c r="Z112" s="378"/>
    </row>
    <row r="113" spans="1:26" ht="25.5" hidden="1" customHeight="1" x14ac:dyDescent="0.25">
      <c r="A113" s="139" t="s">
        <v>418</v>
      </c>
      <c r="B113" s="59"/>
      <c r="C113" s="2"/>
      <c r="D113" s="685" t="s">
        <v>809</v>
      </c>
      <c r="E113" s="685"/>
      <c r="F113" s="192"/>
      <c r="G113" s="471"/>
      <c r="H113" s="449"/>
      <c r="I113" s="210"/>
      <c r="J113" s="219">
        <f t="shared" si="67"/>
        <v>0</v>
      </c>
      <c r="K113" s="81"/>
      <c r="L113" s="1"/>
      <c r="M113" s="82"/>
      <c r="N113" s="81"/>
      <c r="O113" s="1"/>
      <c r="P113" s="1"/>
      <c r="Q113" s="1"/>
      <c r="R113" s="1"/>
      <c r="S113" s="89"/>
      <c r="T113" s="1"/>
      <c r="U113" s="43"/>
      <c r="V113" s="1"/>
      <c r="W113" s="366"/>
      <c r="X113" s="89"/>
      <c r="Y113" s="46"/>
      <c r="Z113" s="378"/>
    </row>
    <row r="114" spans="1:26" hidden="1" x14ac:dyDescent="0.25">
      <c r="A114" s="139" t="s">
        <v>419</v>
      </c>
      <c r="B114" s="59"/>
      <c r="C114" s="2"/>
      <c r="D114" s="686" t="s">
        <v>810</v>
      </c>
      <c r="E114" s="686"/>
      <c r="F114" s="182"/>
      <c r="G114" s="459"/>
      <c r="H114" s="437"/>
      <c r="I114" s="200"/>
      <c r="J114" s="219">
        <f t="shared" si="67"/>
        <v>0</v>
      </c>
      <c r="K114" s="81"/>
      <c r="L114" s="1"/>
      <c r="M114" s="82"/>
      <c r="N114" s="81"/>
      <c r="O114" s="1"/>
      <c r="P114" s="1"/>
      <c r="Q114" s="1"/>
      <c r="R114" s="1"/>
      <c r="S114" s="89"/>
      <c r="T114" s="1"/>
      <c r="U114" s="43"/>
      <c r="V114" s="1"/>
      <c r="W114" s="366"/>
      <c r="X114" s="89"/>
      <c r="Y114" s="46"/>
      <c r="Z114" s="378"/>
    </row>
    <row r="115" spans="1:26" ht="25.5" hidden="1" customHeight="1" x14ac:dyDescent="0.25">
      <c r="A115" s="139" t="s">
        <v>420</v>
      </c>
      <c r="B115" s="59"/>
      <c r="C115" s="2"/>
      <c r="D115" s="685" t="s">
        <v>812</v>
      </c>
      <c r="E115" s="685"/>
      <c r="F115" s="192"/>
      <c r="G115" s="471"/>
      <c r="H115" s="449"/>
      <c r="I115" s="210"/>
      <c r="J115" s="219">
        <f t="shared" si="67"/>
        <v>0</v>
      </c>
      <c r="K115" s="81"/>
      <c r="L115" s="1"/>
      <c r="M115" s="82"/>
      <c r="N115" s="81"/>
      <c r="O115" s="1"/>
      <c r="P115" s="1"/>
      <c r="Q115" s="1"/>
      <c r="R115" s="1"/>
      <c r="S115" s="89"/>
      <c r="T115" s="1"/>
      <c r="U115" s="43"/>
      <c r="V115" s="1"/>
      <c r="W115" s="366"/>
      <c r="X115" s="89"/>
      <c r="Y115" s="46"/>
      <c r="Z115" s="378"/>
    </row>
    <row r="116" spans="1:26" ht="25.5" hidden="1" customHeight="1" x14ac:dyDescent="0.25">
      <c r="A116" s="139" t="s">
        <v>421</v>
      </c>
      <c r="B116" s="59"/>
      <c r="C116" s="2"/>
      <c r="D116" s="685" t="s">
        <v>814</v>
      </c>
      <c r="E116" s="685"/>
      <c r="F116" s="192"/>
      <c r="G116" s="471"/>
      <c r="H116" s="449"/>
      <c r="I116" s="210"/>
      <c r="J116" s="219">
        <f t="shared" si="67"/>
        <v>0</v>
      </c>
      <c r="K116" s="81"/>
      <c r="L116" s="1"/>
      <c r="M116" s="82"/>
      <c r="N116" s="81"/>
      <c r="O116" s="1"/>
      <c r="P116" s="1"/>
      <c r="Q116" s="1"/>
      <c r="R116" s="1"/>
      <c r="S116" s="89"/>
      <c r="T116" s="1"/>
      <c r="U116" s="43"/>
      <c r="V116" s="1"/>
      <c r="W116" s="366"/>
      <c r="X116" s="89"/>
      <c r="Y116" s="46"/>
      <c r="Z116" s="378"/>
    </row>
    <row r="117" spans="1:26" s="42" customFormat="1" ht="27.75" hidden="1" customHeight="1" x14ac:dyDescent="0.25">
      <c r="A117" s="139" t="s">
        <v>422</v>
      </c>
      <c r="B117" s="118" t="s">
        <v>950</v>
      </c>
      <c r="C117" s="733" t="s">
        <v>1095</v>
      </c>
      <c r="D117" s="734"/>
      <c r="E117" s="734"/>
      <c r="F117" s="191">
        <f>F118+F119</f>
        <v>0</v>
      </c>
      <c r="G117" s="469">
        <f>G118+G119</f>
        <v>0</v>
      </c>
      <c r="H117" s="447">
        <f t="shared" ref="H117:I117" si="93">H118+H119</f>
        <v>0</v>
      </c>
      <c r="I117" s="209">
        <f t="shared" si="93"/>
        <v>0</v>
      </c>
      <c r="J117" s="222">
        <f t="shared" si="67"/>
        <v>0</v>
      </c>
      <c r="K117" s="121">
        <f t="shared" ref="K117:Z117" si="94">K118+K119</f>
        <v>0</v>
      </c>
      <c r="L117" s="122">
        <f t="shared" si="94"/>
        <v>0</v>
      </c>
      <c r="M117" s="123">
        <f t="shared" si="94"/>
        <v>0</v>
      </c>
      <c r="N117" s="121">
        <f t="shared" si="94"/>
        <v>0</v>
      </c>
      <c r="O117" s="122">
        <f t="shared" si="94"/>
        <v>0</v>
      </c>
      <c r="P117" s="122">
        <f t="shared" si="94"/>
        <v>0</v>
      </c>
      <c r="Q117" s="122">
        <f t="shared" si="94"/>
        <v>0</v>
      </c>
      <c r="R117" s="122">
        <f t="shared" si="94"/>
        <v>0</v>
      </c>
      <c r="S117" s="125">
        <f t="shared" ref="S117" si="95">S118+S119</f>
        <v>0</v>
      </c>
      <c r="T117" s="122">
        <f t="shared" si="94"/>
        <v>0</v>
      </c>
      <c r="U117" s="124">
        <f t="shared" si="94"/>
        <v>0</v>
      </c>
      <c r="V117" s="122">
        <f t="shared" si="94"/>
        <v>0</v>
      </c>
      <c r="W117" s="368">
        <f t="shared" ref="W117" si="96">W118+W119</f>
        <v>0</v>
      </c>
      <c r="X117" s="125">
        <f t="shared" si="94"/>
        <v>0</v>
      </c>
      <c r="Y117" s="126">
        <f t="shared" si="94"/>
        <v>0</v>
      </c>
      <c r="Z117" s="382">
        <f t="shared" si="94"/>
        <v>0</v>
      </c>
    </row>
    <row r="118" spans="1:26" hidden="1" x14ac:dyDescent="0.25">
      <c r="A118" s="139" t="s">
        <v>423</v>
      </c>
      <c r="B118" s="59"/>
      <c r="C118" s="2"/>
      <c r="D118" s="686" t="s">
        <v>816</v>
      </c>
      <c r="E118" s="686"/>
      <c r="F118" s="182"/>
      <c r="G118" s="459"/>
      <c r="H118" s="437"/>
      <c r="I118" s="200"/>
      <c r="J118" s="219">
        <f t="shared" si="67"/>
        <v>0</v>
      </c>
      <c r="K118" s="81"/>
      <c r="L118" s="1"/>
      <c r="M118" s="82"/>
      <c r="N118" s="81"/>
      <c r="O118" s="1"/>
      <c r="P118" s="1"/>
      <c r="Q118" s="1"/>
      <c r="R118" s="1"/>
      <c r="S118" s="89"/>
      <c r="T118" s="1"/>
      <c r="U118" s="43"/>
      <c r="V118" s="1"/>
      <c r="W118" s="366"/>
      <c r="X118" s="89"/>
      <c r="Y118" s="46"/>
      <c r="Z118" s="378"/>
    </row>
    <row r="119" spans="1:26" ht="25.5" hidden="1" customHeight="1" x14ac:dyDescent="0.25">
      <c r="A119" s="139" t="s">
        <v>424</v>
      </c>
      <c r="B119" s="59"/>
      <c r="C119" s="2"/>
      <c r="D119" s="685" t="s">
        <v>815</v>
      </c>
      <c r="E119" s="685"/>
      <c r="F119" s="192"/>
      <c r="G119" s="471"/>
      <c r="H119" s="449"/>
      <c r="I119" s="210"/>
      <c r="J119" s="219">
        <f t="shared" si="67"/>
        <v>0</v>
      </c>
      <c r="K119" s="81"/>
      <c r="L119" s="1"/>
      <c r="M119" s="82"/>
      <c r="N119" s="81"/>
      <c r="O119" s="1"/>
      <c r="P119" s="1"/>
      <c r="Q119" s="1"/>
      <c r="R119" s="1"/>
      <c r="S119" s="89"/>
      <c r="T119" s="1"/>
      <c r="U119" s="43"/>
      <c r="V119" s="1"/>
      <c r="W119" s="366"/>
      <c r="X119" s="89"/>
      <c r="Y119" s="46"/>
      <c r="Z119" s="378"/>
    </row>
    <row r="120" spans="1:26" s="42" customFormat="1" hidden="1" x14ac:dyDescent="0.25">
      <c r="A120" s="139" t="s">
        <v>425</v>
      </c>
      <c r="B120" s="118" t="s">
        <v>952</v>
      </c>
      <c r="C120" s="733" t="s">
        <v>1096</v>
      </c>
      <c r="D120" s="734"/>
      <c r="E120" s="734"/>
      <c r="F120" s="191">
        <f>F121+F122+F123+F124+F125+F126+F127+F128+F129+F130+F131</f>
        <v>0</v>
      </c>
      <c r="G120" s="469">
        <f>G121+G122+G123+G124+G125+G126+G127+G128+G129+G130+G131</f>
        <v>0</v>
      </c>
      <c r="H120" s="447">
        <f t="shared" ref="H120:I120" si="97">H121+H122+H123+H124+H125+H126+H127+H128+H129+H130+H131</f>
        <v>0</v>
      </c>
      <c r="I120" s="209">
        <f t="shared" si="97"/>
        <v>0</v>
      </c>
      <c r="J120" s="222">
        <f t="shared" si="67"/>
        <v>0</v>
      </c>
      <c r="K120" s="121">
        <f t="shared" ref="K120:Z120" si="98">K121+K122+K123+K124+K125+K126+K127+K128+K129+K130+K131</f>
        <v>0</v>
      </c>
      <c r="L120" s="122">
        <f t="shared" si="98"/>
        <v>0</v>
      </c>
      <c r="M120" s="123">
        <f t="shared" si="98"/>
        <v>0</v>
      </c>
      <c r="N120" s="121">
        <f t="shared" si="98"/>
        <v>0</v>
      </c>
      <c r="O120" s="122">
        <f t="shared" si="98"/>
        <v>0</v>
      </c>
      <c r="P120" s="122">
        <f t="shared" si="98"/>
        <v>0</v>
      </c>
      <c r="Q120" s="122">
        <f t="shared" si="98"/>
        <v>0</v>
      </c>
      <c r="R120" s="122">
        <f t="shared" si="98"/>
        <v>0</v>
      </c>
      <c r="S120" s="125">
        <f t="shared" ref="S120" si="99">S121+S122+S123+S124+S125+S126+S127+S128+S129+S130+S131</f>
        <v>0</v>
      </c>
      <c r="T120" s="122">
        <f t="shared" si="98"/>
        <v>0</v>
      </c>
      <c r="U120" s="124">
        <f t="shared" si="98"/>
        <v>0</v>
      </c>
      <c r="V120" s="122">
        <f t="shared" si="98"/>
        <v>0</v>
      </c>
      <c r="W120" s="368">
        <f t="shared" ref="W120" si="100">W121+W122+W123+W124+W125+W126+W127+W128+W129+W130+W131</f>
        <v>0</v>
      </c>
      <c r="X120" s="125">
        <f t="shared" si="98"/>
        <v>0</v>
      </c>
      <c r="Y120" s="126">
        <f t="shared" si="98"/>
        <v>0</v>
      </c>
      <c r="Z120" s="382">
        <f t="shared" si="98"/>
        <v>0</v>
      </c>
    </row>
    <row r="121" spans="1:26" hidden="1" x14ac:dyDescent="0.25">
      <c r="A121" s="139" t="s">
        <v>426</v>
      </c>
      <c r="B121" s="59"/>
      <c r="C121" s="2"/>
      <c r="D121" s="686" t="s">
        <v>625</v>
      </c>
      <c r="E121" s="686"/>
      <c r="F121" s="182"/>
      <c r="G121" s="459"/>
      <c r="H121" s="437"/>
      <c r="I121" s="200"/>
      <c r="J121" s="219">
        <f t="shared" si="67"/>
        <v>0</v>
      </c>
      <c r="K121" s="81"/>
      <c r="L121" s="1"/>
      <c r="M121" s="82"/>
      <c r="N121" s="81"/>
      <c r="O121" s="1"/>
      <c r="P121" s="1"/>
      <c r="Q121" s="1"/>
      <c r="R121" s="1"/>
      <c r="S121" s="89"/>
      <c r="T121" s="1"/>
      <c r="U121" s="43"/>
      <c r="V121" s="1"/>
      <c r="W121" s="366"/>
      <c r="X121" s="89"/>
      <c r="Y121" s="46"/>
      <c r="Z121" s="378"/>
    </row>
    <row r="122" spans="1:26" hidden="1" x14ac:dyDescent="0.25">
      <c r="A122" s="139" t="s">
        <v>427</v>
      </c>
      <c r="B122" s="59"/>
      <c r="C122" s="2"/>
      <c r="D122" s="686" t="s">
        <v>628</v>
      </c>
      <c r="E122" s="686"/>
      <c r="F122" s="182"/>
      <c r="G122" s="459"/>
      <c r="H122" s="437"/>
      <c r="I122" s="200"/>
      <c r="J122" s="219">
        <f t="shared" si="67"/>
        <v>0</v>
      </c>
      <c r="K122" s="81"/>
      <c r="L122" s="1"/>
      <c r="M122" s="82"/>
      <c r="N122" s="81"/>
      <c r="O122" s="1"/>
      <c r="P122" s="1"/>
      <c r="Q122" s="1"/>
      <c r="R122" s="1"/>
      <c r="S122" s="89"/>
      <c r="T122" s="1"/>
      <c r="U122" s="43"/>
      <c r="V122" s="1"/>
      <c r="W122" s="366"/>
      <c r="X122" s="89"/>
      <c r="Y122" s="46"/>
      <c r="Z122" s="378"/>
    </row>
    <row r="123" spans="1:26" hidden="1" x14ac:dyDescent="0.25">
      <c r="A123" s="139" t="s">
        <v>428</v>
      </c>
      <c r="B123" s="59"/>
      <c r="C123" s="2"/>
      <c r="D123" s="686" t="s">
        <v>629</v>
      </c>
      <c r="E123" s="686"/>
      <c r="F123" s="182"/>
      <c r="G123" s="459"/>
      <c r="H123" s="437"/>
      <c r="I123" s="200"/>
      <c r="J123" s="219">
        <f t="shared" si="67"/>
        <v>0</v>
      </c>
      <c r="K123" s="81"/>
      <c r="L123" s="1"/>
      <c r="M123" s="82"/>
      <c r="N123" s="81"/>
      <c r="O123" s="1"/>
      <c r="P123" s="1"/>
      <c r="Q123" s="1"/>
      <c r="R123" s="1"/>
      <c r="S123" s="89"/>
      <c r="T123" s="1"/>
      <c r="U123" s="43"/>
      <c r="V123" s="1"/>
      <c r="W123" s="366"/>
      <c r="X123" s="89"/>
      <c r="Y123" s="46"/>
      <c r="Z123" s="378"/>
    </row>
    <row r="124" spans="1:26" hidden="1" x14ac:dyDescent="0.25">
      <c r="A124" s="139" t="s">
        <v>429</v>
      </c>
      <c r="B124" s="59"/>
      <c r="C124" s="2"/>
      <c r="D124" s="686" t="s">
        <v>626</v>
      </c>
      <c r="E124" s="686"/>
      <c r="F124" s="182"/>
      <c r="G124" s="459"/>
      <c r="H124" s="437"/>
      <c r="I124" s="200"/>
      <c r="J124" s="219">
        <f t="shared" si="67"/>
        <v>0</v>
      </c>
      <c r="K124" s="81"/>
      <c r="L124" s="1"/>
      <c r="M124" s="82"/>
      <c r="N124" s="81"/>
      <c r="O124" s="1"/>
      <c r="P124" s="1"/>
      <c r="Q124" s="1"/>
      <c r="R124" s="1"/>
      <c r="S124" s="89"/>
      <c r="T124" s="1"/>
      <c r="U124" s="43"/>
      <c r="V124" s="1"/>
      <c r="W124" s="366"/>
      <c r="X124" s="89"/>
      <c r="Y124" s="46"/>
      <c r="Z124" s="378"/>
    </row>
    <row r="125" spans="1:26" hidden="1" x14ac:dyDescent="0.25">
      <c r="A125" s="139" t="s">
        <v>430</v>
      </c>
      <c r="B125" s="59"/>
      <c r="C125" s="2"/>
      <c r="D125" s="686" t="s">
        <v>1097</v>
      </c>
      <c r="E125" s="686"/>
      <c r="F125" s="182"/>
      <c r="G125" s="459"/>
      <c r="H125" s="437"/>
      <c r="I125" s="200"/>
      <c r="J125" s="219">
        <f t="shared" si="67"/>
        <v>0</v>
      </c>
      <c r="K125" s="81"/>
      <c r="L125" s="1"/>
      <c r="M125" s="82"/>
      <c r="N125" s="81"/>
      <c r="O125" s="1"/>
      <c r="P125" s="1"/>
      <c r="Q125" s="1"/>
      <c r="R125" s="1"/>
      <c r="S125" s="89"/>
      <c r="T125" s="1"/>
      <c r="U125" s="43"/>
      <c r="V125" s="1"/>
      <c r="W125" s="366"/>
      <c r="X125" s="89"/>
      <c r="Y125" s="46"/>
      <c r="Z125" s="378"/>
    </row>
    <row r="126" spans="1:26" ht="25.5" hidden="1" customHeight="1" x14ac:dyDescent="0.25">
      <c r="A126" s="139" t="s">
        <v>431</v>
      </c>
      <c r="B126" s="59"/>
      <c r="C126" s="2"/>
      <c r="D126" s="685" t="s">
        <v>817</v>
      </c>
      <c r="E126" s="685"/>
      <c r="F126" s="192"/>
      <c r="G126" s="471"/>
      <c r="H126" s="449"/>
      <c r="I126" s="210"/>
      <c r="J126" s="219">
        <f t="shared" si="67"/>
        <v>0</v>
      </c>
      <c r="K126" s="81"/>
      <c r="L126" s="1"/>
      <c r="M126" s="82"/>
      <c r="N126" s="81"/>
      <c r="O126" s="1"/>
      <c r="P126" s="1"/>
      <c r="Q126" s="1"/>
      <c r="R126" s="1"/>
      <c r="S126" s="89"/>
      <c r="T126" s="1"/>
      <c r="U126" s="43"/>
      <c r="V126" s="1"/>
      <c r="W126" s="366"/>
      <c r="X126" s="89"/>
      <c r="Y126" s="46"/>
      <c r="Z126" s="378"/>
    </row>
    <row r="127" spans="1:26" ht="25.5" hidden="1" customHeight="1" x14ac:dyDescent="0.25">
      <c r="A127" s="139" t="s">
        <v>432</v>
      </c>
      <c r="B127" s="59"/>
      <c r="C127" s="2"/>
      <c r="D127" s="685" t="s">
        <v>818</v>
      </c>
      <c r="E127" s="685"/>
      <c r="F127" s="192"/>
      <c r="G127" s="471"/>
      <c r="H127" s="449"/>
      <c r="I127" s="210"/>
      <c r="J127" s="219">
        <f t="shared" si="67"/>
        <v>0</v>
      </c>
      <c r="K127" s="81"/>
      <c r="L127" s="1"/>
      <c r="M127" s="82"/>
      <c r="N127" s="81"/>
      <c r="O127" s="1"/>
      <c r="P127" s="1"/>
      <c r="Q127" s="1"/>
      <c r="R127" s="1"/>
      <c r="S127" s="89"/>
      <c r="T127" s="1"/>
      <c r="U127" s="43"/>
      <c r="V127" s="1"/>
      <c r="W127" s="366"/>
      <c r="X127" s="89"/>
      <c r="Y127" s="46"/>
      <c r="Z127" s="378"/>
    </row>
    <row r="128" spans="1:26" hidden="1" x14ac:dyDescent="0.25">
      <c r="A128" s="139" t="s">
        <v>433</v>
      </c>
      <c r="B128" s="59"/>
      <c r="C128" s="2"/>
      <c r="D128" s="686" t="s">
        <v>635</v>
      </c>
      <c r="E128" s="686"/>
      <c r="F128" s="182"/>
      <c r="G128" s="459"/>
      <c r="H128" s="437"/>
      <c r="I128" s="200"/>
      <c r="J128" s="219">
        <f t="shared" si="67"/>
        <v>0</v>
      </c>
      <c r="K128" s="81"/>
      <c r="L128" s="1"/>
      <c r="M128" s="82"/>
      <c r="N128" s="81"/>
      <c r="O128" s="1"/>
      <c r="P128" s="1"/>
      <c r="Q128" s="1"/>
      <c r="R128" s="1"/>
      <c r="S128" s="89"/>
      <c r="T128" s="1"/>
      <c r="U128" s="43"/>
      <c r="V128" s="1"/>
      <c r="W128" s="366"/>
      <c r="X128" s="89"/>
      <c r="Y128" s="46"/>
      <c r="Z128" s="378"/>
    </row>
    <row r="129" spans="1:26" hidden="1" x14ac:dyDescent="0.25">
      <c r="A129" s="139" t="s">
        <v>434</v>
      </c>
      <c r="B129" s="59"/>
      <c r="C129" s="2"/>
      <c r="D129" s="686" t="s">
        <v>627</v>
      </c>
      <c r="E129" s="686"/>
      <c r="F129" s="182"/>
      <c r="G129" s="459"/>
      <c r="H129" s="437"/>
      <c r="I129" s="200"/>
      <c r="J129" s="219">
        <f t="shared" si="67"/>
        <v>0</v>
      </c>
      <c r="K129" s="81"/>
      <c r="L129" s="1"/>
      <c r="M129" s="82"/>
      <c r="N129" s="81"/>
      <c r="O129" s="1"/>
      <c r="P129" s="1"/>
      <c r="Q129" s="1"/>
      <c r="R129" s="1"/>
      <c r="S129" s="89"/>
      <c r="T129" s="1"/>
      <c r="U129" s="43"/>
      <c r="V129" s="1"/>
      <c r="W129" s="366"/>
      <c r="X129" s="89"/>
      <c r="Y129" s="46"/>
      <c r="Z129" s="378"/>
    </row>
    <row r="130" spans="1:26" ht="25.5" hidden="1" customHeight="1" x14ac:dyDescent="0.25">
      <c r="A130" s="139" t="s">
        <v>435</v>
      </c>
      <c r="B130" s="59"/>
      <c r="C130" s="2"/>
      <c r="D130" s="685" t="s">
        <v>819</v>
      </c>
      <c r="E130" s="685"/>
      <c r="F130" s="192"/>
      <c r="G130" s="471"/>
      <c r="H130" s="449"/>
      <c r="I130" s="210"/>
      <c r="J130" s="219">
        <f t="shared" si="67"/>
        <v>0</v>
      </c>
      <c r="K130" s="81"/>
      <c r="L130" s="1"/>
      <c r="M130" s="82"/>
      <c r="N130" s="81"/>
      <c r="O130" s="1"/>
      <c r="P130" s="1"/>
      <c r="Q130" s="1"/>
      <c r="R130" s="1"/>
      <c r="S130" s="89"/>
      <c r="T130" s="1"/>
      <c r="U130" s="43"/>
      <c r="V130" s="1"/>
      <c r="W130" s="366"/>
      <c r="X130" s="89"/>
      <c r="Y130" s="46"/>
      <c r="Z130" s="378"/>
    </row>
    <row r="131" spans="1:26" hidden="1" x14ac:dyDescent="0.25">
      <c r="A131" s="139" t="s">
        <v>436</v>
      </c>
      <c r="B131" s="59"/>
      <c r="C131" s="2"/>
      <c r="D131" s="686" t="s">
        <v>820</v>
      </c>
      <c r="E131" s="686"/>
      <c r="F131" s="182"/>
      <c r="G131" s="459"/>
      <c r="H131" s="437"/>
      <c r="I131" s="200"/>
      <c r="J131" s="219">
        <f t="shared" si="67"/>
        <v>0</v>
      </c>
      <c r="K131" s="81"/>
      <c r="L131" s="1"/>
      <c r="M131" s="82"/>
      <c r="N131" s="81"/>
      <c r="O131" s="1"/>
      <c r="P131" s="1"/>
      <c r="Q131" s="1"/>
      <c r="R131" s="1"/>
      <c r="S131" s="89"/>
      <c r="T131" s="1"/>
      <c r="U131" s="43"/>
      <c r="V131" s="1"/>
      <c r="W131" s="366"/>
      <c r="X131" s="89"/>
      <c r="Y131" s="46"/>
      <c r="Z131" s="378"/>
    </row>
    <row r="132" spans="1:26" s="42" customFormat="1" hidden="1" x14ac:dyDescent="0.25">
      <c r="A132" s="139" t="s">
        <v>437</v>
      </c>
      <c r="B132" s="118" t="s">
        <v>951</v>
      </c>
      <c r="C132" s="705" t="s">
        <v>438</v>
      </c>
      <c r="D132" s="706"/>
      <c r="E132" s="706"/>
      <c r="F132" s="193"/>
      <c r="G132" s="472"/>
      <c r="H132" s="450"/>
      <c r="I132" s="211"/>
      <c r="J132" s="222">
        <f t="shared" si="67"/>
        <v>0</v>
      </c>
      <c r="K132" s="121"/>
      <c r="L132" s="122"/>
      <c r="M132" s="123"/>
      <c r="N132" s="121"/>
      <c r="O132" s="122"/>
      <c r="P132" s="122"/>
      <c r="Q132" s="122"/>
      <c r="R132" s="122"/>
      <c r="S132" s="125"/>
      <c r="T132" s="122"/>
      <c r="U132" s="124"/>
      <c r="V132" s="122"/>
      <c r="W132" s="368"/>
      <c r="X132" s="125"/>
      <c r="Y132" s="126"/>
      <c r="Z132" s="382"/>
    </row>
    <row r="133" spans="1:26" s="42" customFormat="1" hidden="1" x14ac:dyDescent="0.25">
      <c r="A133" s="139" t="s">
        <v>439</v>
      </c>
      <c r="B133" s="118" t="s">
        <v>953</v>
      </c>
      <c r="C133" s="705" t="s">
        <v>440</v>
      </c>
      <c r="D133" s="706"/>
      <c r="E133" s="706"/>
      <c r="F133" s="193"/>
      <c r="G133" s="472"/>
      <c r="H133" s="450"/>
      <c r="I133" s="211"/>
      <c r="J133" s="222">
        <f t="shared" si="67"/>
        <v>0</v>
      </c>
      <c r="K133" s="121"/>
      <c r="L133" s="122"/>
      <c r="M133" s="123"/>
      <c r="N133" s="121"/>
      <c r="O133" s="122"/>
      <c r="P133" s="122"/>
      <c r="Q133" s="122"/>
      <c r="R133" s="122"/>
      <c r="S133" s="125"/>
      <c r="T133" s="122"/>
      <c r="U133" s="124"/>
      <c r="V133" s="122"/>
      <c r="W133" s="368"/>
      <c r="X133" s="125"/>
      <c r="Y133" s="126"/>
      <c r="Z133" s="382"/>
    </row>
    <row r="134" spans="1:26" s="42" customFormat="1" hidden="1" x14ac:dyDescent="0.25">
      <c r="A134" s="139" t="s">
        <v>441</v>
      </c>
      <c r="B134" s="118" t="s">
        <v>954</v>
      </c>
      <c r="C134" s="705" t="s">
        <v>442</v>
      </c>
      <c r="D134" s="706"/>
      <c r="E134" s="706"/>
      <c r="F134" s="193"/>
      <c r="G134" s="472"/>
      <c r="H134" s="450"/>
      <c r="I134" s="211"/>
      <c r="J134" s="222">
        <f t="shared" si="67"/>
        <v>0</v>
      </c>
      <c r="K134" s="121"/>
      <c r="L134" s="122"/>
      <c r="M134" s="123"/>
      <c r="N134" s="121"/>
      <c r="O134" s="122"/>
      <c r="P134" s="122"/>
      <c r="Q134" s="122"/>
      <c r="R134" s="122"/>
      <c r="S134" s="125"/>
      <c r="T134" s="122"/>
      <c r="U134" s="124"/>
      <c r="V134" s="122"/>
      <c r="W134" s="368"/>
      <c r="X134" s="125"/>
      <c r="Y134" s="126"/>
      <c r="Z134" s="382"/>
    </row>
    <row r="135" spans="1:26" s="42" customFormat="1" hidden="1" x14ac:dyDescent="0.25">
      <c r="A135" s="139" t="s">
        <v>443</v>
      </c>
      <c r="B135" s="118" t="s">
        <v>955</v>
      </c>
      <c r="C135" s="705" t="s">
        <v>444</v>
      </c>
      <c r="D135" s="706"/>
      <c r="E135" s="706"/>
      <c r="F135" s="193">
        <f t="shared" ref="F135" si="101">F136+F137+F138+F139+F140+F141+F142+F143+F144+F145</f>
        <v>0</v>
      </c>
      <c r="G135" s="472">
        <f t="shared" ref="G135:Z135" si="102">G136+G137+G138+G139+G140+G141+G142+G143+G144+G145</f>
        <v>0</v>
      </c>
      <c r="H135" s="450">
        <f t="shared" si="102"/>
        <v>0</v>
      </c>
      <c r="I135" s="211">
        <f t="shared" si="102"/>
        <v>0</v>
      </c>
      <c r="J135" s="222">
        <f t="shared" si="67"/>
        <v>0</v>
      </c>
      <c r="K135" s="121">
        <f t="shared" ref="K135:M135" si="103">K136+K137+K138+K139+K140+K141+K142+K143+K144+K145</f>
        <v>0</v>
      </c>
      <c r="L135" s="122">
        <f t="shared" si="103"/>
        <v>0</v>
      </c>
      <c r="M135" s="123">
        <f t="shared" si="103"/>
        <v>0</v>
      </c>
      <c r="N135" s="121">
        <f t="shared" si="102"/>
        <v>0</v>
      </c>
      <c r="O135" s="122">
        <f t="shared" si="102"/>
        <v>0</v>
      </c>
      <c r="P135" s="122">
        <f t="shared" si="102"/>
        <v>0</v>
      </c>
      <c r="Q135" s="122">
        <f t="shared" si="102"/>
        <v>0</v>
      </c>
      <c r="R135" s="122">
        <f t="shared" si="102"/>
        <v>0</v>
      </c>
      <c r="S135" s="125">
        <f t="shared" ref="S135" si="104">S136+S137+S138+S139+S140+S141+S142+S143+S144+S145</f>
        <v>0</v>
      </c>
      <c r="T135" s="122">
        <f t="shared" si="102"/>
        <v>0</v>
      </c>
      <c r="U135" s="124">
        <f t="shared" si="102"/>
        <v>0</v>
      </c>
      <c r="V135" s="122">
        <f t="shared" si="102"/>
        <v>0</v>
      </c>
      <c r="W135" s="368">
        <f t="shared" ref="W135" si="105">W136+W137+W138+W139+W140+W141+W142+W143+W144+W145</f>
        <v>0</v>
      </c>
      <c r="X135" s="125">
        <f t="shared" si="102"/>
        <v>0</v>
      </c>
      <c r="Y135" s="126">
        <f t="shared" si="102"/>
        <v>0</v>
      </c>
      <c r="Z135" s="382">
        <f t="shared" si="102"/>
        <v>0</v>
      </c>
    </row>
    <row r="136" spans="1:26" hidden="1" x14ac:dyDescent="0.25">
      <c r="A136" s="139" t="s">
        <v>445</v>
      </c>
      <c r="B136" s="59"/>
      <c r="C136" s="2"/>
      <c r="D136" s="686" t="s">
        <v>630</v>
      </c>
      <c r="E136" s="686"/>
      <c r="F136" s="182"/>
      <c r="G136" s="459"/>
      <c r="H136" s="437"/>
      <c r="I136" s="200"/>
      <c r="J136" s="219">
        <f t="shared" ref="J136:J199" si="106">SUM(H136:I136)</f>
        <v>0</v>
      </c>
      <c r="K136" s="81"/>
      <c r="L136" s="1"/>
      <c r="M136" s="82"/>
      <c r="N136" s="81"/>
      <c r="O136" s="1"/>
      <c r="P136" s="1"/>
      <c r="Q136" s="1"/>
      <c r="R136" s="1"/>
      <c r="S136" s="89"/>
      <c r="T136" s="1"/>
      <c r="U136" s="43"/>
      <c r="V136" s="1"/>
      <c r="W136" s="366"/>
      <c r="X136" s="89"/>
      <c r="Y136" s="46"/>
      <c r="Z136" s="378"/>
    </row>
    <row r="137" spans="1:26" hidden="1" x14ac:dyDescent="0.25">
      <c r="A137" s="139" t="s">
        <v>446</v>
      </c>
      <c r="B137" s="59"/>
      <c r="C137" s="2"/>
      <c r="D137" s="686" t="s">
        <v>631</v>
      </c>
      <c r="E137" s="686"/>
      <c r="F137" s="182"/>
      <c r="G137" s="459"/>
      <c r="H137" s="437"/>
      <c r="I137" s="200"/>
      <c r="J137" s="219">
        <f t="shared" si="106"/>
        <v>0</v>
      </c>
      <c r="K137" s="81"/>
      <c r="L137" s="1"/>
      <c r="M137" s="82"/>
      <c r="N137" s="81"/>
      <c r="O137" s="1"/>
      <c r="P137" s="1"/>
      <c r="Q137" s="1"/>
      <c r="R137" s="1"/>
      <c r="S137" s="89"/>
      <c r="T137" s="1"/>
      <c r="U137" s="43"/>
      <c r="V137" s="1"/>
      <c r="W137" s="366"/>
      <c r="X137" s="89"/>
      <c r="Y137" s="46"/>
      <c r="Z137" s="378"/>
    </row>
    <row r="138" spans="1:26" hidden="1" x14ac:dyDescent="0.25">
      <c r="A138" s="139" t="s">
        <v>447</v>
      </c>
      <c r="B138" s="59"/>
      <c r="C138" s="2"/>
      <c r="D138" s="686" t="s">
        <v>632</v>
      </c>
      <c r="E138" s="686"/>
      <c r="F138" s="182"/>
      <c r="G138" s="459"/>
      <c r="H138" s="437"/>
      <c r="I138" s="200"/>
      <c r="J138" s="219">
        <f t="shared" si="106"/>
        <v>0</v>
      </c>
      <c r="K138" s="81"/>
      <c r="L138" s="1"/>
      <c r="M138" s="82"/>
      <c r="N138" s="81"/>
      <c r="O138" s="1"/>
      <c r="P138" s="1"/>
      <c r="Q138" s="1"/>
      <c r="R138" s="1"/>
      <c r="S138" s="89"/>
      <c r="T138" s="1"/>
      <c r="U138" s="43"/>
      <c r="V138" s="1"/>
      <c r="W138" s="366"/>
      <c r="X138" s="89"/>
      <c r="Y138" s="46"/>
      <c r="Z138" s="378"/>
    </row>
    <row r="139" spans="1:26" hidden="1" x14ac:dyDescent="0.25">
      <c r="A139" s="139" t="s">
        <v>448</v>
      </c>
      <c r="B139" s="59"/>
      <c r="C139" s="2"/>
      <c r="D139" s="686" t="s">
        <v>633</v>
      </c>
      <c r="E139" s="686"/>
      <c r="F139" s="182"/>
      <c r="G139" s="459"/>
      <c r="H139" s="437"/>
      <c r="I139" s="200"/>
      <c r="J139" s="219">
        <f t="shared" si="106"/>
        <v>0</v>
      </c>
      <c r="K139" s="81"/>
      <c r="L139" s="1"/>
      <c r="M139" s="82"/>
      <c r="N139" s="81"/>
      <c r="O139" s="1"/>
      <c r="P139" s="1"/>
      <c r="Q139" s="1"/>
      <c r="R139" s="1"/>
      <c r="S139" s="89"/>
      <c r="T139" s="1"/>
      <c r="U139" s="43"/>
      <c r="V139" s="1"/>
      <c r="W139" s="366"/>
      <c r="X139" s="89"/>
      <c r="Y139" s="46"/>
      <c r="Z139" s="378"/>
    </row>
    <row r="140" spans="1:26" hidden="1" x14ac:dyDescent="0.25">
      <c r="A140" s="139" t="s">
        <v>449</v>
      </c>
      <c r="B140" s="59"/>
      <c r="C140" s="2"/>
      <c r="D140" s="686" t="s">
        <v>634</v>
      </c>
      <c r="E140" s="686"/>
      <c r="F140" s="182"/>
      <c r="G140" s="459"/>
      <c r="H140" s="437"/>
      <c r="I140" s="200"/>
      <c r="J140" s="219">
        <f t="shared" si="106"/>
        <v>0</v>
      </c>
      <c r="K140" s="81"/>
      <c r="L140" s="1"/>
      <c r="M140" s="82"/>
      <c r="N140" s="81"/>
      <c r="O140" s="1"/>
      <c r="P140" s="1"/>
      <c r="Q140" s="1"/>
      <c r="R140" s="1"/>
      <c r="S140" s="89"/>
      <c r="T140" s="1"/>
      <c r="U140" s="43"/>
      <c r="V140" s="1"/>
      <c r="W140" s="366"/>
      <c r="X140" s="89"/>
      <c r="Y140" s="46"/>
      <c r="Z140" s="378"/>
    </row>
    <row r="141" spans="1:26" ht="25.5" hidden="1" customHeight="1" x14ac:dyDescent="0.25">
      <c r="A141" s="139" t="s">
        <v>450</v>
      </c>
      <c r="B141" s="59"/>
      <c r="C141" s="2"/>
      <c r="D141" s="685" t="s">
        <v>821</v>
      </c>
      <c r="E141" s="685"/>
      <c r="F141" s="192"/>
      <c r="G141" s="471"/>
      <c r="H141" s="449"/>
      <c r="I141" s="210"/>
      <c r="J141" s="219">
        <f t="shared" si="106"/>
        <v>0</v>
      </c>
      <c r="K141" s="81"/>
      <c r="L141" s="1"/>
      <c r="M141" s="82"/>
      <c r="N141" s="81"/>
      <c r="O141" s="1"/>
      <c r="P141" s="1"/>
      <c r="Q141" s="1"/>
      <c r="R141" s="1"/>
      <c r="S141" s="89"/>
      <c r="T141" s="1"/>
      <c r="U141" s="43"/>
      <c r="V141" s="1"/>
      <c r="W141" s="366"/>
      <c r="X141" s="89"/>
      <c r="Y141" s="46"/>
      <c r="Z141" s="378"/>
    </row>
    <row r="142" spans="1:26" ht="25.5" hidden="1" customHeight="1" x14ac:dyDescent="0.25">
      <c r="A142" s="139" t="s">
        <v>451</v>
      </c>
      <c r="B142" s="59"/>
      <c r="C142" s="2"/>
      <c r="D142" s="685" t="s">
        <v>824</v>
      </c>
      <c r="E142" s="685"/>
      <c r="F142" s="192"/>
      <c r="G142" s="471"/>
      <c r="H142" s="449"/>
      <c r="I142" s="210"/>
      <c r="J142" s="219">
        <f t="shared" si="106"/>
        <v>0</v>
      </c>
      <c r="K142" s="81"/>
      <c r="L142" s="1"/>
      <c r="M142" s="82"/>
      <c r="N142" s="81"/>
      <c r="O142" s="1"/>
      <c r="P142" s="1"/>
      <c r="Q142" s="1"/>
      <c r="R142" s="1"/>
      <c r="S142" s="89"/>
      <c r="T142" s="1"/>
      <c r="U142" s="43"/>
      <c r="V142" s="1"/>
      <c r="W142" s="366"/>
      <c r="X142" s="89"/>
      <c r="Y142" s="46"/>
      <c r="Z142" s="378"/>
    </row>
    <row r="143" spans="1:26" hidden="1" x14ac:dyDescent="0.25">
      <c r="A143" s="139" t="s">
        <v>452</v>
      </c>
      <c r="B143" s="59"/>
      <c r="C143" s="2"/>
      <c r="D143" s="686" t="s">
        <v>636</v>
      </c>
      <c r="E143" s="686"/>
      <c r="F143" s="182"/>
      <c r="G143" s="459"/>
      <c r="H143" s="437"/>
      <c r="I143" s="200"/>
      <c r="J143" s="219">
        <f t="shared" si="106"/>
        <v>0</v>
      </c>
      <c r="K143" s="81"/>
      <c r="L143" s="1"/>
      <c r="M143" s="82"/>
      <c r="N143" s="81"/>
      <c r="O143" s="1"/>
      <c r="P143" s="1"/>
      <c r="Q143" s="1"/>
      <c r="R143" s="1"/>
      <c r="S143" s="89"/>
      <c r="T143" s="1"/>
      <c r="U143" s="43"/>
      <c r="V143" s="1"/>
      <c r="W143" s="366"/>
      <c r="X143" s="89"/>
      <c r="Y143" s="46"/>
      <c r="Z143" s="378"/>
    </row>
    <row r="144" spans="1:26" ht="25.5" hidden="1" customHeight="1" x14ac:dyDescent="0.25">
      <c r="A144" s="139" t="s">
        <v>453</v>
      </c>
      <c r="B144" s="59"/>
      <c r="C144" s="2"/>
      <c r="D144" s="685" t="s">
        <v>827</v>
      </c>
      <c r="E144" s="685"/>
      <c r="F144" s="192"/>
      <c r="G144" s="471"/>
      <c r="H144" s="449"/>
      <c r="I144" s="210"/>
      <c r="J144" s="219">
        <f t="shared" si="106"/>
        <v>0</v>
      </c>
      <c r="K144" s="81"/>
      <c r="L144" s="1"/>
      <c r="M144" s="82"/>
      <c r="N144" s="81"/>
      <c r="O144" s="1"/>
      <c r="P144" s="1"/>
      <c r="Q144" s="1"/>
      <c r="R144" s="1"/>
      <c r="S144" s="89"/>
      <c r="T144" s="1"/>
      <c r="U144" s="43"/>
      <c r="V144" s="1"/>
      <c r="W144" s="366"/>
      <c r="X144" s="89"/>
      <c r="Y144" s="46"/>
      <c r="Z144" s="378"/>
    </row>
    <row r="145" spans="1:26" hidden="1" x14ac:dyDescent="0.25">
      <c r="A145" s="139" t="s">
        <v>454</v>
      </c>
      <c r="B145" s="59"/>
      <c r="C145" s="2"/>
      <c r="D145" s="686" t="s">
        <v>828</v>
      </c>
      <c r="E145" s="686"/>
      <c r="F145" s="182"/>
      <c r="G145" s="459"/>
      <c r="H145" s="437"/>
      <c r="I145" s="200"/>
      <c r="J145" s="219">
        <f t="shared" si="106"/>
        <v>0</v>
      </c>
      <c r="K145" s="81"/>
      <c r="L145" s="1"/>
      <c r="M145" s="82"/>
      <c r="N145" s="81"/>
      <c r="O145" s="1"/>
      <c r="P145" s="1"/>
      <c r="Q145" s="1"/>
      <c r="R145" s="1"/>
      <c r="S145" s="89"/>
      <c r="T145" s="1"/>
      <c r="U145" s="43"/>
      <c r="V145" s="1"/>
      <c r="W145" s="366"/>
      <c r="X145" s="89"/>
      <c r="Y145" s="46"/>
      <c r="Z145" s="378"/>
    </row>
    <row r="146" spans="1:26" s="42" customFormat="1" x14ac:dyDescent="0.25">
      <c r="A146" s="139" t="s">
        <v>455</v>
      </c>
      <c r="B146" s="118" t="s">
        <v>956</v>
      </c>
      <c r="C146" s="705" t="s">
        <v>456</v>
      </c>
      <c r="D146" s="706"/>
      <c r="E146" s="706"/>
      <c r="F146" s="193">
        <f>SUM(F147:F148)</f>
        <v>9616000</v>
      </c>
      <c r="G146" s="472">
        <f>SUM(G147:G148)</f>
        <v>8560268</v>
      </c>
      <c r="H146" s="450">
        <f t="shared" ref="H146:Z146" si="107">SUM(H147:H148)</f>
        <v>9859660</v>
      </c>
      <c r="I146" s="211">
        <f t="shared" si="107"/>
        <v>0</v>
      </c>
      <c r="J146" s="222">
        <f t="shared" si="106"/>
        <v>9859660</v>
      </c>
      <c r="K146" s="121">
        <f t="shared" si="107"/>
        <v>0</v>
      </c>
      <c r="L146" s="122">
        <f t="shared" si="107"/>
        <v>8898695</v>
      </c>
      <c r="M146" s="123">
        <f t="shared" si="107"/>
        <v>960965</v>
      </c>
      <c r="N146" s="121">
        <f t="shared" si="107"/>
        <v>0</v>
      </c>
      <c r="O146" s="122">
        <f t="shared" si="107"/>
        <v>0</v>
      </c>
      <c r="P146" s="122">
        <f t="shared" si="107"/>
        <v>0</v>
      </c>
      <c r="Q146" s="122">
        <f t="shared" si="107"/>
        <v>0</v>
      </c>
      <c r="R146" s="122">
        <f t="shared" si="107"/>
        <v>0</v>
      </c>
      <c r="S146" s="125">
        <f t="shared" ref="S146" si="108">SUM(S147:S148)</f>
        <v>0</v>
      </c>
      <c r="T146" s="122">
        <f t="shared" si="107"/>
        <v>0</v>
      </c>
      <c r="U146" s="124">
        <f t="shared" si="107"/>
        <v>0</v>
      </c>
      <c r="V146" s="122">
        <f t="shared" si="107"/>
        <v>0</v>
      </c>
      <c r="W146" s="368">
        <f t="shared" ref="W146" si="109">SUM(W147:W148)</f>
        <v>0</v>
      </c>
      <c r="X146" s="125">
        <f t="shared" si="107"/>
        <v>0</v>
      </c>
      <c r="Y146" s="126">
        <f t="shared" si="107"/>
        <v>0</v>
      </c>
      <c r="Z146" s="382">
        <f t="shared" si="107"/>
        <v>9859660</v>
      </c>
    </row>
    <row r="147" spans="1:26" x14ac:dyDescent="0.25">
      <c r="B147" s="59"/>
      <c r="C147" s="359"/>
      <c r="D147" s="730" t="s">
        <v>1250</v>
      </c>
      <c r="E147" s="761"/>
      <c r="F147" s="182">
        <v>961000</v>
      </c>
      <c r="G147" s="459">
        <v>960965</v>
      </c>
      <c r="H147" s="437">
        <f>SUM(W147:Z147)</f>
        <v>960965</v>
      </c>
      <c r="I147" s="200"/>
      <c r="J147" s="219">
        <f t="shared" si="106"/>
        <v>960965</v>
      </c>
      <c r="K147" s="81"/>
      <c r="L147" s="1"/>
      <c r="M147" s="82">
        <f>J147</f>
        <v>960965</v>
      </c>
      <c r="N147" s="312"/>
      <c r="O147" s="1"/>
      <c r="P147" s="1"/>
      <c r="Q147" s="1"/>
      <c r="R147" s="1"/>
      <c r="S147" s="89"/>
      <c r="T147" s="1"/>
      <c r="U147" s="43"/>
      <c r="V147" s="1"/>
      <c r="W147" s="366">
        <f t="shared" ref="W147:W148" si="110">SUM(N147:V147)</f>
        <v>0</v>
      </c>
      <c r="X147" s="89"/>
      <c r="Y147" s="46"/>
      <c r="Z147" s="378">
        <v>960965</v>
      </c>
    </row>
    <row r="148" spans="1:26" ht="15.75" thickBot="1" x14ac:dyDescent="0.3">
      <c r="B148" s="268"/>
      <c r="C148" s="269"/>
      <c r="D148" s="762" t="s">
        <v>1304</v>
      </c>
      <c r="E148" s="763"/>
      <c r="F148" s="270">
        <v>8655000</v>
      </c>
      <c r="G148" s="528">
        <v>7599303</v>
      </c>
      <c r="H148" s="527">
        <f>SUM(W148:Z148)</f>
        <v>8898695</v>
      </c>
      <c r="I148" s="271"/>
      <c r="J148" s="272">
        <f t="shared" si="106"/>
        <v>8898695</v>
      </c>
      <c r="K148" s="280"/>
      <c r="L148" s="273">
        <f>J148</f>
        <v>8898695</v>
      </c>
      <c r="M148" s="281"/>
      <c r="N148" s="315"/>
      <c r="O148" s="273"/>
      <c r="P148" s="273"/>
      <c r="Q148" s="273"/>
      <c r="R148" s="273"/>
      <c r="S148" s="391"/>
      <c r="T148" s="273"/>
      <c r="U148" s="314"/>
      <c r="V148" s="273"/>
      <c r="W148" s="392">
        <f t="shared" si="110"/>
        <v>0</v>
      </c>
      <c r="X148" s="391"/>
      <c r="Y148" s="274"/>
      <c r="Z148" s="552">
        <v>8898695</v>
      </c>
    </row>
    <row r="149" spans="1:26" ht="15.75" thickBot="1" x14ac:dyDescent="0.3">
      <c r="B149" s="109" t="s">
        <v>457</v>
      </c>
      <c r="C149" s="701" t="s">
        <v>458</v>
      </c>
      <c r="D149" s="702"/>
      <c r="E149" s="702"/>
      <c r="F149" s="185">
        <f>F150+F151+F154+F155+F156+F157+F158</f>
        <v>0</v>
      </c>
      <c r="G149" s="462">
        <f>G150+G151+G154+G155+G156+G157+G158</f>
        <v>0</v>
      </c>
      <c r="H149" s="440">
        <f t="shared" ref="H149:I149" si="111">H150+H151+H154+H155+H156+H157+H158</f>
        <v>0</v>
      </c>
      <c r="I149" s="203">
        <f t="shared" si="111"/>
        <v>0</v>
      </c>
      <c r="J149" s="216">
        <f t="shared" si="106"/>
        <v>0</v>
      </c>
      <c r="K149" s="94">
        <f t="shared" ref="K149:Z149" si="112">K150+K151+K154+K155+K156+K157+K158</f>
        <v>0</v>
      </c>
      <c r="L149" s="95">
        <f t="shared" si="112"/>
        <v>0</v>
      </c>
      <c r="M149" s="96">
        <f t="shared" si="112"/>
        <v>0</v>
      </c>
      <c r="N149" s="94">
        <f t="shared" si="112"/>
        <v>0</v>
      </c>
      <c r="O149" s="95">
        <f t="shared" si="112"/>
        <v>0</v>
      </c>
      <c r="P149" s="95">
        <f t="shared" si="112"/>
        <v>0</v>
      </c>
      <c r="Q149" s="95">
        <f t="shared" si="112"/>
        <v>0</v>
      </c>
      <c r="R149" s="95">
        <f t="shared" si="112"/>
        <v>0</v>
      </c>
      <c r="S149" s="98">
        <f t="shared" ref="S149" si="113">S150+S151+S154+S155+S156+S157+S158</f>
        <v>0</v>
      </c>
      <c r="T149" s="95">
        <f t="shared" si="112"/>
        <v>0</v>
      </c>
      <c r="U149" s="97">
        <f t="shared" si="112"/>
        <v>0</v>
      </c>
      <c r="V149" s="95">
        <f t="shared" si="112"/>
        <v>0</v>
      </c>
      <c r="W149" s="363">
        <f t="shared" ref="W149" si="114">W150+W151+W154+W155+W156+W157+W158</f>
        <v>0</v>
      </c>
      <c r="X149" s="98">
        <f t="shared" si="112"/>
        <v>0</v>
      </c>
      <c r="Y149" s="99">
        <f t="shared" si="112"/>
        <v>0</v>
      </c>
      <c r="Z149" s="376">
        <f t="shared" si="112"/>
        <v>0</v>
      </c>
    </row>
    <row r="150" spans="1:26" s="19" customFormat="1" ht="15.75" hidden="1" thickBot="1" x14ac:dyDescent="0.3">
      <c r="A150" s="139" t="s">
        <v>459</v>
      </c>
      <c r="B150" s="127" t="s">
        <v>957</v>
      </c>
      <c r="C150" s="714" t="s">
        <v>460</v>
      </c>
      <c r="D150" s="715"/>
      <c r="E150" s="715"/>
      <c r="F150" s="181"/>
      <c r="G150" s="458"/>
      <c r="H150" s="436"/>
      <c r="I150" s="199"/>
      <c r="J150" s="218">
        <f t="shared" si="106"/>
        <v>0</v>
      </c>
      <c r="K150" s="103"/>
      <c r="L150" s="104"/>
      <c r="M150" s="105"/>
      <c r="N150" s="103"/>
      <c r="O150" s="104"/>
      <c r="P150" s="104"/>
      <c r="Q150" s="104"/>
      <c r="R150" s="104"/>
      <c r="S150" s="107"/>
      <c r="T150" s="104"/>
      <c r="U150" s="106"/>
      <c r="V150" s="104"/>
      <c r="W150" s="367"/>
      <c r="X150" s="107"/>
      <c r="Y150" s="108"/>
      <c r="Z150" s="379"/>
    </row>
    <row r="151" spans="1:26" s="19" customFormat="1" ht="15.75" hidden="1" thickBot="1" x14ac:dyDescent="0.3">
      <c r="A151" s="139" t="s">
        <v>461</v>
      </c>
      <c r="B151" s="100" t="s">
        <v>958</v>
      </c>
      <c r="C151" s="694" t="s">
        <v>462</v>
      </c>
      <c r="D151" s="695"/>
      <c r="E151" s="695"/>
      <c r="F151" s="183">
        <f>F152+F153</f>
        <v>0</v>
      </c>
      <c r="G151" s="460">
        <f>G152+G153</f>
        <v>0</v>
      </c>
      <c r="H151" s="438">
        <f t="shared" ref="H151:I151" si="115">H152+H153</f>
        <v>0</v>
      </c>
      <c r="I151" s="201">
        <f t="shared" si="115"/>
        <v>0</v>
      </c>
      <c r="J151" s="218">
        <f t="shared" si="106"/>
        <v>0</v>
      </c>
      <c r="K151" s="103">
        <f t="shared" ref="K151:Z151" si="116">K152+K153</f>
        <v>0</v>
      </c>
      <c r="L151" s="104">
        <f t="shared" si="116"/>
        <v>0</v>
      </c>
      <c r="M151" s="105">
        <f t="shared" si="116"/>
        <v>0</v>
      </c>
      <c r="N151" s="103">
        <f t="shared" si="116"/>
        <v>0</v>
      </c>
      <c r="O151" s="104">
        <f t="shared" si="116"/>
        <v>0</v>
      </c>
      <c r="P151" s="104">
        <f t="shared" si="116"/>
        <v>0</v>
      </c>
      <c r="Q151" s="104">
        <f t="shared" si="116"/>
        <v>0</v>
      </c>
      <c r="R151" s="104">
        <f t="shared" si="116"/>
        <v>0</v>
      </c>
      <c r="S151" s="107">
        <f t="shared" ref="S151" si="117">S152+S153</f>
        <v>0</v>
      </c>
      <c r="T151" s="104">
        <f t="shared" si="116"/>
        <v>0</v>
      </c>
      <c r="U151" s="106">
        <f t="shared" si="116"/>
        <v>0</v>
      </c>
      <c r="V151" s="104">
        <f t="shared" si="116"/>
        <v>0</v>
      </c>
      <c r="W151" s="367">
        <f t="shared" ref="W151" si="118">W152+W153</f>
        <v>0</v>
      </c>
      <c r="X151" s="107">
        <f t="shared" si="116"/>
        <v>0</v>
      </c>
      <c r="Y151" s="108">
        <f t="shared" si="116"/>
        <v>0</v>
      </c>
      <c r="Z151" s="379">
        <f t="shared" si="116"/>
        <v>0</v>
      </c>
    </row>
    <row r="152" spans="1:26" ht="15.75" hidden="1" thickBot="1" x14ac:dyDescent="0.3">
      <c r="A152" s="139" t="s">
        <v>463</v>
      </c>
      <c r="B152" s="59"/>
      <c r="C152" s="2"/>
      <c r="D152" s="686" t="s">
        <v>462</v>
      </c>
      <c r="E152" s="686"/>
      <c r="F152" s="182"/>
      <c r="G152" s="459"/>
      <c r="H152" s="437"/>
      <c r="I152" s="200"/>
      <c r="J152" s="219">
        <f t="shared" si="106"/>
        <v>0</v>
      </c>
      <c r="K152" s="81"/>
      <c r="L152" s="1"/>
      <c r="M152" s="82"/>
      <c r="N152" s="81"/>
      <c r="O152" s="1"/>
      <c r="P152" s="1"/>
      <c r="Q152" s="1"/>
      <c r="R152" s="1"/>
      <c r="S152" s="89"/>
      <c r="T152" s="1"/>
      <c r="U152" s="43"/>
      <c r="V152" s="1"/>
      <c r="W152" s="366"/>
      <c r="X152" s="89"/>
      <c r="Y152" s="46"/>
      <c r="Z152" s="378"/>
    </row>
    <row r="153" spans="1:26" ht="15.75" hidden="1" thickBot="1" x14ac:dyDescent="0.3">
      <c r="A153" s="139" t="s">
        <v>464</v>
      </c>
      <c r="B153" s="59"/>
      <c r="C153" s="2"/>
      <c r="D153" s="686" t="s">
        <v>620</v>
      </c>
      <c r="E153" s="686"/>
      <c r="F153" s="182"/>
      <c r="G153" s="459"/>
      <c r="H153" s="437"/>
      <c r="I153" s="200"/>
      <c r="J153" s="219">
        <f t="shared" si="106"/>
        <v>0</v>
      </c>
      <c r="K153" s="81"/>
      <c r="L153" s="1"/>
      <c r="M153" s="82"/>
      <c r="N153" s="81"/>
      <c r="O153" s="1"/>
      <c r="P153" s="1"/>
      <c r="Q153" s="1"/>
      <c r="R153" s="1"/>
      <c r="S153" s="89"/>
      <c r="T153" s="1"/>
      <c r="U153" s="43"/>
      <c r="V153" s="1"/>
      <c r="W153" s="366"/>
      <c r="X153" s="89"/>
      <c r="Y153" s="46"/>
      <c r="Z153" s="378"/>
    </row>
    <row r="154" spans="1:26" s="19" customFormat="1" ht="15.75" hidden="1" thickBot="1" x14ac:dyDescent="0.3">
      <c r="A154" s="139" t="s">
        <v>465</v>
      </c>
      <c r="B154" s="100" t="s">
        <v>959</v>
      </c>
      <c r="C154" s="694" t="s">
        <v>466</v>
      </c>
      <c r="D154" s="695"/>
      <c r="E154" s="695"/>
      <c r="F154" s="183"/>
      <c r="G154" s="460"/>
      <c r="H154" s="438"/>
      <c r="I154" s="201"/>
      <c r="J154" s="218">
        <f t="shared" si="106"/>
        <v>0</v>
      </c>
      <c r="K154" s="103"/>
      <c r="L154" s="104"/>
      <c r="M154" s="105"/>
      <c r="N154" s="103"/>
      <c r="O154" s="104"/>
      <c r="P154" s="104"/>
      <c r="Q154" s="104"/>
      <c r="R154" s="104"/>
      <c r="S154" s="107"/>
      <c r="T154" s="104"/>
      <c r="U154" s="106"/>
      <c r="V154" s="104"/>
      <c r="W154" s="367"/>
      <c r="X154" s="107"/>
      <c r="Y154" s="108"/>
      <c r="Z154" s="379"/>
    </row>
    <row r="155" spans="1:26" s="19" customFormat="1" ht="15.75" hidden="1" thickBot="1" x14ac:dyDescent="0.3">
      <c r="A155" s="139" t="s">
        <v>467</v>
      </c>
      <c r="B155" s="100" t="s">
        <v>960</v>
      </c>
      <c r="C155" s="694" t="s">
        <v>468</v>
      </c>
      <c r="D155" s="695"/>
      <c r="E155" s="695"/>
      <c r="F155" s="183"/>
      <c r="G155" s="460"/>
      <c r="H155" s="438"/>
      <c r="I155" s="201"/>
      <c r="J155" s="218">
        <f t="shared" si="106"/>
        <v>0</v>
      </c>
      <c r="K155" s="103"/>
      <c r="L155" s="104"/>
      <c r="M155" s="105"/>
      <c r="N155" s="103"/>
      <c r="O155" s="104"/>
      <c r="P155" s="104"/>
      <c r="Q155" s="104"/>
      <c r="R155" s="104"/>
      <c r="S155" s="107"/>
      <c r="T155" s="104"/>
      <c r="U155" s="106"/>
      <c r="V155" s="104"/>
      <c r="W155" s="367"/>
      <c r="X155" s="107"/>
      <c r="Y155" s="108"/>
      <c r="Z155" s="379"/>
    </row>
    <row r="156" spans="1:26" s="19" customFormat="1" ht="15.75" hidden="1" thickBot="1" x14ac:dyDescent="0.3">
      <c r="A156" s="139" t="s">
        <v>469</v>
      </c>
      <c r="B156" s="100" t="s">
        <v>961</v>
      </c>
      <c r="C156" s="694" t="s">
        <v>470</v>
      </c>
      <c r="D156" s="695"/>
      <c r="E156" s="695"/>
      <c r="F156" s="183"/>
      <c r="G156" s="460"/>
      <c r="H156" s="438"/>
      <c r="I156" s="201"/>
      <c r="J156" s="218">
        <f t="shared" si="106"/>
        <v>0</v>
      </c>
      <c r="K156" s="103"/>
      <c r="L156" s="104"/>
      <c r="M156" s="105"/>
      <c r="N156" s="103"/>
      <c r="O156" s="104"/>
      <c r="P156" s="104"/>
      <c r="Q156" s="104"/>
      <c r="R156" s="104"/>
      <c r="S156" s="107"/>
      <c r="T156" s="104"/>
      <c r="U156" s="106"/>
      <c r="V156" s="104"/>
      <c r="W156" s="367"/>
      <c r="X156" s="107"/>
      <c r="Y156" s="108"/>
      <c r="Z156" s="379"/>
    </row>
    <row r="157" spans="1:26" s="19" customFormat="1" ht="15.75" hidden="1" thickBot="1" x14ac:dyDescent="0.3">
      <c r="A157" s="139" t="s">
        <v>471</v>
      </c>
      <c r="B157" s="100" t="s">
        <v>962</v>
      </c>
      <c r="C157" s="694" t="s">
        <v>472</v>
      </c>
      <c r="D157" s="695"/>
      <c r="E157" s="695"/>
      <c r="F157" s="183"/>
      <c r="G157" s="460"/>
      <c r="H157" s="438"/>
      <c r="I157" s="201"/>
      <c r="J157" s="218">
        <f t="shared" si="106"/>
        <v>0</v>
      </c>
      <c r="K157" s="103"/>
      <c r="L157" s="104"/>
      <c r="M157" s="105"/>
      <c r="N157" s="103"/>
      <c r="O157" s="104"/>
      <c r="P157" s="104"/>
      <c r="Q157" s="104"/>
      <c r="R157" s="104"/>
      <c r="S157" s="107"/>
      <c r="T157" s="104"/>
      <c r="U157" s="106"/>
      <c r="V157" s="104"/>
      <c r="W157" s="367"/>
      <c r="X157" s="107"/>
      <c r="Y157" s="108"/>
      <c r="Z157" s="379"/>
    </row>
    <row r="158" spans="1:26" s="19" customFormat="1" ht="15.75" hidden="1" thickBot="1" x14ac:dyDescent="0.3">
      <c r="A158" s="139" t="s">
        <v>473</v>
      </c>
      <c r="B158" s="138" t="s">
        <v>963</v>
      </c>
      <c r="C158" s="727" t="s">
        <v>474</v>
      </c>
      <c r="D158" s="728"/>
      <c r="E158" s="728"/>
      <c r="F158" s="195"/>
      <c r="G158" s="476"/>
      <c r="H158" s="454"/>
      <c r="I158" s="213"/>
      <c r="J158" s="218">
        <f t="shared" si="106"/>
        <v>0</v>
      </c>
      <c r="K158" s="103"/>
      <c r="L158" s="104"/>
      <c r="M158" s="105"/>
      <c r="N158" s="103"/>
      <c r="O158" s="104"/>
      <c r="P158" s="104"/>
      <c r="Q158" s="104"/>
      <c r="R158" s="104"/>
      <c r="S158" s="107"/>
      <c r="T158" s="104"/>
      <c r="U158" s="106"/>
      <c r="V158" s="104"/>
      <c r="W158" s="367"/>
      <c r="X158" s="107"/>
      <c r="Y158" s="108"/>
      <c r="Z158" s="379"/>
    </row>
    <row r="159" spans="1:26" ht="15.75" thickBot="1" x14ac:dyDescent="0.3">
      <c r="B159" s="109" t="s">
        <v>475</v>
      </c>
      <c r="C159" s="701" t="s">
        <v>476</v>
      </c>
      <c r="D159" s="702"/>
      <c r="E159" s="702"/>
      <c r="F159" s="185">
        <f>F160+F161+F162+F163</f>
        <v>0</v>
      </c>
      <c r="G159" s="462">
        <f>G160+G161+G162+G163</f>
        <v>0</v>
      </c>
      <c r="H159" s="440">
        <f t="shared" ref="H159:I159" si="119">H160+H161+H162+H163</f>
        <v>0</v>
      </c>
      <c r="I159" s="203">
        <f t="shared" si="119"/>
        <v>0</v>
      </c>
      <c r="J159" s="216">
        <f t="shared" si="106"/>
        <v>0</v>
      </c>
      <c r="K159" s="94">
        <f t="shared" ref="K159:Z159" si="120">K160+K161+K162+K163</f>
        <v>0</v>
      </c>
      <c r="L159" s="95">
        <f t="shared" si="120"/>
        <v>0</v>
      </c>
      <c r="M159" s="96">
        <f t="shared" si="120"/>
        <v>0</v>
      </c>
      <c r="N159" s="94">
        <f t="shared" si="120"/>
        <v>0</v>
      </c>
      <c r="O159" s="95">
        <f t="shared" si="120"/>
        <v>0</v>
      </c>
      <c r="P159" s="95">
        <f t="shared" si="120"/>
        <v>0</v>
      </c>
      <c r="Q159" s="95">
        <f t="shared" si="120"/>
        <v>0</v>
      </c>
      <c r="R159" s="95">
        <f t="shared" si="120"/>
        <v>0</v>
      </c>
      <c r="S159" s="98">
        <f t="shared" ref="S159" si="121">S160+S161+S162+S163</f>
        <v>0</v>
      </c>
      <c r="T159" s="95">
        <f t="shared" si="120"/>
        <v>0</v>
      </c>
      <c r="U159" s="97">
        <f t="shared" si="120"/>
        <v>0</v>
      </c>
      <c r="V159" s="95">
        <f t="shared" si="120"/>
        <v>0</v>
      </c>
      <c r="W159" s="363">
        <f t="shared" ref="W159" si="122">W160+W161+W162+W163</f>
        <v>0</v>
      </c>
      <c r="X159" s="98">
        <f t="shared" si="120"/>
        <v>0</v>
      </c>
      <c r="Y159" s="99">
        <f t="shared" si="120"/>
        <v>0</v>
      </c>
      <c r="Z159" s="376">
        <f t="shared" si="120"/>
        <v>0</v>
      </c>
    </row>
    <row r="160" spans="1:26" ht="15.75" hidden="1" thickBot="1" x14ac:dyDescent="0.3">
      <c r="A160" s="139" t="s">
        <v>477</v>
      </c>
      <c r="B160" s="68" t="s">
        <v>964</v>
      </c>
      <c r="C160" s="729" t="s">
        <v>478</v>
      </c>
      <c r="D160" s="730"/>
      <c r="E160" s="730"/>
      <c r="F160" s="196"/>
      <c r="G160" s="477"/>
      <c r="H160" s="455"/>
      <c r="I160" s="214"/>
      <c r="J160" s="219">
        <f t="shared" si="106"/>
        <v>0</v>
      </c>
      <c r="K160" s="81"/>
      <c r="L160" s="1"/>
      <c r="M160" s="82"/>
      <c r="N160" s="81"/>
      <c r="O160" s="1"/>
      <c r="P160" s="1"/>
      <c r="Q160" s="1"/>
      <c r="R160" s="1"/>
      <c r="S160" s="89"/>
      <c r="T160" s="1"/>
      <c r="U160" s="43"/>
      <c r="V160" s="1"/>
      <c r="W160" s="366"/>
      <c r="X160" s="89"/>
      <c r="Y160" s="46"/>
      <c r="Z160" s="378"/>
    </row>
    <row r="161" spans="1:26" ht="15.75" hidden="1" thickBot="1" x14ac:dyDescent="0.3">
      <c r="A161" s="139" t="s">
        <v>479</v>
      </c>
      <c r="B161" s="59" t="s">
        <v>965</v>
      </c>
      <c r="C161" s="720" t="s">
        <v>480</v>
      </c>
      <c r="D161" s="686"/>
      <c r="E161" s="686"/>
      <c r="F161" s="182"/>
      <c r="G161" s="459"/>
      <c r="H161" s="437"/>
      <c r="I161" s="200"/>
      <c r="J161" s="219">
        <f t="shared" si="106"/>
        <v>0</v>
      </c>
      <c r="K161" s="81"/>
      <c r="L161" s="1"/>
      <c r="M161" s="82"/>
      <c r="N161" s="81"/>
      <c r="O161" s="1"/>
      <c r="P161" s="1"/>
      <c r="Q161" s="1"/>
      <c r="R161" s="1"/>
      <c r="S161" s="89"/>
      <c r="T161" s="1"/>
      <c r="U161" s="43"/>
      <c r="V161" s="1"/>
      <c r="W161" s="366"/>
      <c r="X161" s="89"/>
      <c r="Y161" s="46"/>
      <c r="Z161" s="378"/>
    </row>
    <row r="162" spans="1:26" ht="15.75" hidden="1" thickBot="1" x14ac:dyDescent="0.3">
      <c r="A162" s="139" t="s">
        <v>481</v>
      </c>
      <c r="B162" s="59" t="s">
        <v>966</v>
      </c>
      <c r="C162" s="720" t="s">
        <v>482</v>
      </c>
      <c r="D162" s="686"/>
      <c r="E162" s="686"/>
      <c r="F162" s="182"/>
      <c r="G162" s="459"/>
      <c r="H162" s="437"/>
      <c r="I162" s="200"/>
      <c r="J162" s="219">
        <f t="shared" si="106"/>
        <v>0</v>
      </c>
      <c r="K162" s="81"/>
      <c r="L162" s="1"/>
      <c r="M162" s="82"/>
      <c r="N162" s="81"/>
      <c r="O162" s="1"/>
      <c r="P162" s="1"/>
      <c r="Q162" s="1"/>
      <c r="R162" s="1"/>
      <c r="S162" s="89"/>
      <c r="T162" s="1"/>
      <c r="U162" s="43"/>
      <c r="V162" s="1"/>
      <c r="W162" s="366"/>
      <c r="X162" s="89"/>
      <c r="Y162" s="46"/>
      <c r="Z162" s="378"/>
    </row>
    <row r="163" spans="1:26" ht="15.75" hidden="1" thickBot="1" x14ac:dyDescent="0.3">
      <c r="A163" s="139" t="s">
        <v>483</v>
      </c>
      <c r="B163" s="61" t="s">
        <v>967</v>
      </c>
      <c r="C163" s="722" t="s">
        <v>637</v>
      </c>
      <c r="D163" s="700"/>
      <c r="E163" s="700"/>
      <c r="F163" s="184"/>
      <c r="G163" s="461"/>
      <c r="H163" s="439"/>
      <c r="I163" s="202"/>
      <c r="J163" s="219">
        <f t="shared" si="106"/>
        <v>0</v>
      </c>
      <c r="K163" s="81"/>
      <c r="L163" s="1"/>
      <c r="M163" s="82"/>
      <c r="N163" s="81"/>
      <c r="O163" s="1"/>
      <c r="P163" s="1"/>
      <c r="Q163" s="1"/>
      <c r="R163" s="1"/>
      <c r="S163" s="89"/>
      <c r="T163" s="1"/>
      <c r="U163" s="43"/>
      <c r="V163" s="1"/>
      <c r="W163" s="366"/>
      <c r="X163" s="89"/>
      <c r="Y163" s="46"/>
      <c r="Z163" s="378"/>
    </row>
    <row r="164" spans="1:26" ht="15.75" thickBot="1" x14ac:dyDescent="0.3">
      <c r="B164" s="109" t="s">
        <v>484</v>
      </c>
      <c r="C164" s="701" t="s">
        <v>485</v>
      </c>
      <c r="D164" s="702"/>
      <c r="E164" s="702"/>
      <c r="F164" s="185">
        <f>F165+F166+F177+F188+F199+F202+F214+F215+F216</f>
        <v>0</v>
      </c>
      <c r="G164" s="462">
        <f>G165+G166+G177+G188+G199+G202+G214+G215+G216</f>
        <v>0</v>
      </c>
      <c r="H164" s="440">
        <f t="shared" ref="H164:I164" si="123">H165+H166+H177+H188+H199+H202+H214+H215+H216</f>
        <v>0</v>
      </c>
      <c r="I164" s="203">
        <f t="shared" si="123"/>
        <v>0</v>
      </c>
      <c r="J164" s="216">
        <f t="shared" si="106"/>
        <v>0</v>
      </c>
      <c r="K164" s="94">
        <f t="shared" ref="K164:Z164" si="124">K165+K166+K177+K188+K199+K202+K214+K215+K216</f>
        <v>0</v>
      </c>
      <c r="L164" s="95">
        <f t="shared" si="124"/>
        <v>0</v>
      </c>
      <c r="M164" s="96">
        <f t="shared" si="124"/>
        <v>0</v>
      </c>
      <c r="N164" s="94">
        <f t="shared" si="124"/>
        <v>0</v>
      </c>
      <c r="O164" s="95">
        <f t="shared" si="124"/>
        <v>0</v>
      </c>
      <c r="P164" s="95">
        <f t="shared" si="124"/>
        <v>0</v>
      </c>
      <c r="Q164" s="95">
        <f t="shared" si="124"/>
        <v>0</v>
      </c>
      <c r="R164" s="95">
        <f t="shared" si="124"/>
        <v>0</v>
      </c>
      <c r="S164" s="98">
        <f t="shared" ref="S164" si="125">S165+S166+S177+S188+S199+S202+S214+S215+S216</f>
        <v>0</v>
      </c>
      <c r="T164" s="95">
        <f t="shared" si="124"/>
        <v>0</v>
      </c>
      <c r="U164" s="97">
        <f t="shared" si="124"/>
        <v>0</v>
      </c>
      <c r="V164" s="95">
        <f t="shared" si="124"/>
        <v>0</v>
      </c>
      <c r="W164" s="363">
        <f t="shared" ref="W164" si="126">W165+W166+W177+W188+W199+W202+W214+W215+W216</f>
        <v>0</v>
      </c>
      <c r="X164" s="98">
        <f t="shared" si="124"/>
        <v>0</v>
      </c>
      <c r="Y164" s="99">
        <f t="shared" si="124"/>
        <v>0</v>
      </c>
      <c r="Z164" s="376">
        <f t="shared" si="124"/>
        <v>0</v>
      </c>
    </row>
    <row r="165" spans="1:26" s="19" customFormat="1" ht="25.5" hidden="1" customHeight="1" x14ac:dyDescent="0.25">
      <c r="A165" s="139" t="s">
        <v>486</v>
      </c>
      <c r="B165" s="100" t="s">
        <v>968</v>
      </c>
      <c r="C165" s="683" t="s">
        <v>638</v>
      </c>
      <c r="D165" s="684"/>
      <c r="E165" s="684"/>
      <c r="F165" s="197"/>
      <c r="G165" s="478"/>
      <c r="H165" s="456"/>
      <c r="I165" s="215"/>
      <c r="J165" s="218">
        <f t="shared" si="106"/>
        <v>0</v>
      </c>
      <c r="K165" s="103"/>
      <c r="L165" s="104"/>
      <c r="M165" s="105"/>
      <c r="N165" s="103"/>
      <c r="O165" s="104"/>
      <c r="P165" s="104"/>
      <c r="Q165" s="104"/>
      <c r="R165" s="104"/>
      <c r="S165" s="107"/>
      <c r="T165" s="104"/>
      <c r="U165" s="106"/>
      <c r="V165" s="104"/>
      <c r="W165" s="367"/>
      <c r="X165" s="107"/>
      <c r="Y165" s="108"/>
      <c r="Z165" s="379"/>
    </row>
    <row r="166" spans="1:26" s="19" customFormat="1" ht="16.350000000000001" hidden="1" customHeight="1" x14ac:dyDescent="0.25">
      <c r="A166" s="139" t="s">
        <v>487</v>
      </c>
      <c r="B166" s="100" t="s">
        <v>969</v>
      </c>
      <c r="C166" s="725" t="s">
        <v>1098</v>
      </c>
      <c r="D166" s="726"/>
      <c r="E166" s="726"/>
      <c r="F166" s="197">
        <f>F167+F168+F169+F170+F171+F172+F173+F174+F175+F176</f>
        <v>0</v>
      </c>
      <c r="G166" s="478">
        <f>G167+G168+G169+G170+G171+G172+G173+G174+G175+G176</f>
        <v>0</v>
      </c>
      <c r="H166" s="456">
        <f t="shared" ref="H166:I166" si="127">H167+H168+H169+H170+H171+H172+H173+H174+H175+H176</f>
        <v>0</v>
      </c>
      <c r="I166" s="215">
        <f t="shared" si="127"/>
        <v>0</v>
      </c>
      <c r="J166" s="218">
        <f t="shared" si="106"/>
        <v>0</v>
      </c>
      <c r="K166" s="103">
        <f t="shared" ref="K166:Z166" si="128">K167+K168+K169+K170+K171+K172+K173+K174+K175+K176</f>
        <v>0</v>
      </c>
      <c r="L166" s="104">
        <f t="shared" si="128"/>
        <v>0</v>
      </c>
      <c r="M166" s="105">
        <f t="shared" si="128"/>
        <v>0</v>
      </c>
      <c r="N166" s="103">
        <f t="shared" si="128"/>
        <v>0</v>
      </c>
      <c r="O166" s="104">
        <f t="shared" si="128"/>
        <v>0</v>
      </c>
      <c r="P166" s="104">
        <f t="shared" si="128"/>
        <v>0</v>
      </c>
      <c r="Q166" s="104">
        <f t="shared" si="128"/>
        <v>0</v>
      </c>
      <c r="R166" s="104">
        <f t="shared" si="128"/>
        <v>0</v>
      </c>
      <c r="S166" s="107">
        <f t="shared" ref="S166" si="129">S167+S168+S169+S170+S171+S172+S173+S174+S175+S176</f>
        <v>0</v>
      </c>
      <c r="T166" s="104">
        <f t="shared" si="128"/>
        <v>0</v>
      </c>
      <c r="U166" s="106">
        <f t="shared" si="128"/>
        <v>0</v>
      </c>
      <c r="V166" s="104">
        <f t="shared" si="128"/>
        <v>0</v>
      </c>
      <c r="W166" s="367">
        <f t="shared" ref="W166" si="130">W167+W168+W169+W170+W171+W172+W173+W174+W175+W176</f>
        <v>0</v>
      </c>
      <c r="X166" s="107">
        <f t="shared" si="128"/>
        <v>0</v>
      </c>
      <c r="Y166" s="108">
        <f t="shared" si="128"/>
        <v>0</v>
      </c>
      <c r="Z166" s="379">
        <f t="shared" si="128"/>
        <v>0</v>
      </c>
    </row>
    <row r="167" spans="1:26" ht="15.75" hidden="1" thickBot="1" x14ac:dyDescent="0.3">
      <c r="A167" s="139" t="s">
        <v>488</v>
      </c>
      <c r="B167" s="59"/>
      <c r="C167" s="2"/>
      <c r="D167" s="686" t="s">
        <v>1099</v>
      </c>
      <c r="E167" s="686"/>
      <c r="F167" s="182"/>
      <c r="G167" s="459"/>
      <c r="H167" s="437"/>
      <c r="I167" s="200"/>
      <c r="J167" s="219">
        <f t="shared" si="106"/>
        <v>0</v>
      </c>
      <c r="K167" s="81"/>
      <c r="L167" s="1"/>
      <c r="M167" s="82"/>
      <c r="N167" s="81"/>
      <c r="O167" s="1"/>
      <c r="P167" s="1"/>
      <c r="Q167" s="1"/>
      <c r="R167" s="1"/>
      <c r="S167" s="89"/>
      <c r="T167" s="1"/>
      <c r="U167" s="43"/>
      <c r="V167" s="1"/>
      <c r="W167" s="366"/>
      <c r="X167" s="89"/>
      <c r="Y167" s="46"/>
      <c r="Z167" s="378"/>
    </row>
    <row r="168" spans="1:26" ht="15.75" hidden="1" thickBot="1" x14ac:dyDescent="0.3">
      <c r="A168" s="139" t="s">
        <v>489</v>
      </c>
      <c r="B168" s="59"/>
      <c r="C168" s="2"/>
      <c r="D168" s="686" t="s">
        <v>1100</v>
      </c>
      <c r="E168" s="686"/>
      <c r="F168" s="182"/>
      <c r="G168" s="459"/>
      <c r="H168" s="437"/>
      <c r="I168" s="200"/>
      <c r="J168" s="219">
        <f t="shared" si="106"/>
        <v>0</v>
      </c>
      <c r="K168" s="81"/>
      <c r="L168" s="1"/>
      <c r="M168" s="82"/>
      <c r="N168" s="81"/>
      <c r="O168" s="1"/>
      <c r="P168" s="1"/>
      <c r="Q168" s="1"/>
      <c r="R168" s="1"/>
      <c r="S168" s="89"/>
      <c r="T168" s="1"/>
      <c r="U168" s="43"/>
      <c r="V168" s="1"/>
      <c r="W168" s="366"/>
      <c r="X168" s="89"/>
      <c r="Y168" s="46"/>
      <c r="Z168" s="378"/>
    </row>
    <row r="169" spans="1:26" ht="15.75" hidden="1" thickBot="1" x14ac:dyDescent="0.3">
      <c r="A169" s="139" t="s">
        <v>490</v>
      </c>
      <c r="B169" s="59"/>
      <c r="C169" s="2"/>
      <c r="D169" s="686" t="s">
        <v>830</v>
      </c>
      <c r="E169" s="686"/>
      <c r="F169" s="182"/>
      <c r="G169" s="459"/>
      <c r="H169" s="437"/>
      <c r="I169" s="200"/>
      <c r="J169" s="219">
        <f t="shared" si="106"/>
        <v>0</v>
      </c>
      <c r="K169" s="81"/>
      <c r="L169" s="1"/>
      <c r="M169" s="82"/>
      <c r="N169" s="81"/>
      <c r="O169" s="1"/>
      <c r="P169" s="1"/>
      <c r="Q169" s="1"/>
      <c r="R169" s="1"/>
      <c r="S169" s="89"/>
      <c r="T169" s="1"/>
      <c r="U169" s="43"/>
      <c r="V169" s="1"/>
      <c r="W169" s="366"/>
      <c r="X169" s="89"/>
      <c r="Y169" s="46"/>
      <c r="Z169" s="378"/>
    </row>
    <row r="170" spans="1:26" ht="25.5" hidden="1" customHeight="1" x14ac:dyDescent="0.25">
      <c r="A170" s="139" t="s">
        <v>491</v>
      </c>
      <c r="B170" s="59"/>
      <c r="C170" s="2"/>
      <c r="D170" s="685" t="s">
        <v>833</v>
      </c>
      <c r="E170" s="685"/>
      <c r="F170" s="192"/>
      <c r="G170" s="471"/>
      <c r="H170" s="449"/>
      <c r="I170" s="210"/>
      <c r="J170" s="219">
        <f t="shared" si="106"/>
        <v>0</v>
      </c>
      <c r="K170" s="81"/>
      <c r="L170" s="1"/>
      <c r="M170" s="82"/>
      <c r="N170" s="81"/>
      <c r="O170" s="1"/>
      <c r="P170" s="1"/>
      <c r="Q170" s="1"/>
      <c r="R170" s="1"/>
      <c r="S170" s="89"/>
      <c r="T170" s="1"/>
      <c r="U170" s="43"/>
      <c r="V170" s="1"/>
      <c r="W170" s="366"/>
      <c r="X170" s="89"/>
      <c r="Y170" s="46"/>
      <c r="Z170" s="378"/>
    </row>
    <row r="171" spans="1:26" ht="15.75" hidden="1" thickBot="1" x14ac:dyDescent="0.3">
      <c r="A171" s="139" t="s">
        <v>492</v>
      </c>
      <c r="B171" s="59"/>
      <c r="C171" s="2"/>
      <c r="D171" s="686" t="s">
        <v>835</v>
      </c>
      <c r="E171" s="686"/>
      <c r="F171" s="182"/>
      <c r="G171" s="459"/>
      <c r="H171" s="437"/>
      <c r="I171" s="200"/>
      <c r="J171" s="219">
        <f t="shared" si="106"/>
        <v>0</v>
      </c>
      <c r="K171" s="81"/>
      <c r="L171" s="1"/>
      <c r="M171" s="82"/>
      <c r="N171" s="81"/>
      <c r="O171" s="1"/>
      <c r="P171" s="1"/>
      <c r="Q171" s="1"/>
      <c r="R171" s="1"/>
      <c r="S171" s="89"/>
      <c r="T171" s="1"/>
      <c r="U171" s="43"/>
      <c r="V171" s="1"/>
      <c r="W171" s="366"/>
      <c r="X171" s="89"/>
      <c r="Y171" s="46"/>
      <c r="Z171" s="378"/>
    </row>
    <row r="172" spans="1:26" ht="15.75" hidden="1" thickBot="1" x14ac:dyDescent="0.3">
      <c r="A172" s="139" t="s">
        <v>493</v>
      </c>
      <c r="B172" s="59"/>
      <c r="C172" s="2"/>
      <c r="D172" s="686" t="s">
        <v>836</v>
      </c>
      <c r="E172" s="686"/>
      <c r="F172" s="182"/>
      <c r="G172" s="459"/>
      <c r="H172" s="437"/>
      <c r="I172" s="200"/>
      <c r="J172" s="219">
        <f t="shared" si="106"/>
        <v>0</v>
      </c>
      <c r="K172" s="81"/>
      <c r="L172" s="1"/>
      <c r="M172" s="82"/>
      <c r="N172" s="81"/>
      <c r="O172" s="1"/>
      <c r="P172" s="1"/>
      <c r="Q172" s="1"/>
      <c r="R172" s="1"/>
      <c r="S172" s="89"/>
      <c r="T172" s="1"/>
      <c r="U172" s="43"/>
      <c r="V172" s="1"/>
      <c r="W172" s="366"/>
      <c r="X172" s="89"/>
      <c r="Y172" s="46"/>
      <c r="Z172" s="378"/>
    </row>
    <row r="173" spans="1:26" ht="25.5" hidden="1" customHeight="1" x14ac:dyDescent="0.25">
      <c r="A173" s="139" t="s">
        <v>494</v>
      </c>
      <c r="B173" s="59"/>
      <c r="C173" s="2"/>
      <c r="D173" s="685" t="s">
        <v>840</v>
      </c>
      <c r="E173" s="685"/>
      <c r="F173" s="192"/>
      <c r="G173" s="471"/>
      <c r="H173" s="449"/>
      <c r="I173" s="210"/>
      <c r="J173" s="219">
        <f t="shared" si="106"/>
        <v>0</v>
      </c>
      <c r="K173" s="81"/>
      <c r="L173" s="1"/>
      <c r="M173" s="82"/>
      <c r="N173" s="81"/>
      <c r="O173" s="1"/>
      <c r="P173" s="1"/>
      <c r="Q173" s="1"/>
      <c r="R173" s="1"/>
      <c r="S173" s="89"/>
      <c r="T173" s="1"/>
      <c r="U173" s="43"/>
      <c r="V173" s="1"/>
      <c r="W173" s="366"/>
      <c r="X173" s="89"/>
      <c r="Y173" s="46"/>
      <c r="Z173" s="378"/>
    </row>
    <row r="174" spans="1:26" ht="25.5" hidden="1" customHeight="1" x14ac:dyDescent="0.25">
      <c r="A174" s="139" t="s">
        <v>495</v>
      </c>
      <c r="B174" s="59"/>
      <c r="C174" s="2"/>
      <c r="D174" s="685" t="s">
        <v>843</v>
      </c>
      <c r="E174" s="685"/>
      <c r="F174" s="192"/>
      <c r="G174" s="471"/>
      <c r="H174" s="449"/>
      <c r="I174" s="210"/>
      <c r="J174" s="219">
        <f t="shared" si="106"/>
        <v>0</v>
      </c>
      <c r="K174" s="81"/>
      <c r="L174" s="1"/>
      <c r="M174" s="82"/>
      <c r="N174" s="81"/>
      <c r="O174" s="1"/>
      <c r="P174" s="1"/>
      <c r="Q174" s="1"/>
      <c r="R174" s="1"/>
      <c r="S174" s="89"/>
      <c r="T174" s="1"/>
      <c r="U174" s="43"/>
      <c r="V174" s="1"/>
      <c r="W174" s="366"/>
      <c r="X174" s="89"/>
      <c r="Y174" s="46"/>
      <c r="Z174" s="378"/>
    </row>
    <row r="175" spans="1:26" ht="25.5" hidden="1" customHeight="1" x14ac:dyDescent="0.25">
      <c r="A175" s="139" t="s">
        <v>496</v>
      </c>
      <c r="B175" s="59"/>
      <c r="C175" s="2"/>
      <c r="D175" s="685" t="s">
        <v>845</v>
      </c>
      <c r="E175" s="685"/>
      <c r="F175" s="192"/>
      <c r="G175" s="471"/>
      <c r="H175" s="449"/>
      <c r="I175" s="210"/>
      <c r="J175" s="219">
        <f t="shared" si="106"/>
        <v>0</v>
      </c>
      <c r="K175" s="81"/>
      <c r="L175" s="1"/>
      <c r="M175" s="82"/>
      <c r="N175" s="81"/>
      <c r="O175" s="1"/>
      <c r="P175" s="1"/>
      <c r="Q175" s="1"/>
      <c r="R175" s="1"/>
      <c r="S175" s="89"/>
      <c r="T175" s="1"/>
      <c r="U175" s="43"/>
      <c r="V175" s="1"/>
      <c r="W175" s="366"/>
      <c r="X175" s="89"/>
      <c r="Y175" s="46"/>
      <c r="Z175" s="378"/>
    </row>
    <row r="176" spans="1:26" ht="25.5" hidden="1" customHeight="1" x14ac:dyDescent="0.25">
      <c r="A176" s="139" t="s">
        <v>497</v>
      </c>
      <c r="B176" s="59"/>
      <c r="C176" s="2"/>
      <c r="D176" s="685" t="s">
        <v>848</v>
      </c>
      <c r="E176" s="685"/>
      <c r="F176" s="192"/>
      <c r="G176" s="471"/>
      <c r="H176" s="449"/>
      <c r="I176" s="210"/>
      <c r="J176" s="219">
        <f t="shared" si="106"/>
        <v>0</v>
      </c>
      <c r="K176" s="81"/>
      <c r="L176" s="1"/>
      <c r="M176" s="82"/>
      <c r="N176" s="81"/>
      <c r="O176" s="1"/>
      <c r="P176" s="1"/>
      <c r="Q176" s="1"/>
      <c r="R176" s="1"/>
      <c r="S176" s="89"/>
      <c r="T176" s="1"/>
      <c r="U176" s="43"/>
      <c r="V176" s="1"/>
      <c r="W176" s="366"/>
      <c r="X176" s="89"/>
      <c r="Y176" s="46"/>
      <c r="Z176" s="378"/>
    </row>
    <row r="177" spans="1:26" s="19" customFormat="1" ht="25.5" hidden="1" customHeight="1" x14ac:dyDescent="0.25">
      <c r="A177" s="139" t="s">
        <v>498</v>
      </c>
      <c r="B177" s="100" t="s">
        <v>970</v>
      </c>
      <c r="C177" s="725" t="s">
        <v>891</v>
      </c>
      <c r="D177" s="726"/>
      <c r="E177" s="726"/>
      <c r="F177" s="197">
        <f>F178+F179+F180+F181+F182+F183+F184+F185+F186+F187</f>
        <v>0</v>
      </c>
      <c r="G177" s="478">
        <f>G178+G179+G180+G181+G182+G183+G184+G185+G186+G187</f>
        <v>0</v>
      </c>
      <c r="H177" s="456">
        <f t="shared" ref="H177:I177" si="131">H178+H179+H180+H181+H182+H183+H184+H185+H186+H187</f>
        <v>0</v>
      </c>
      <c r="I177" s="215">
        <f t="shared" si="131"/>
        <v>0</v>
      </c>
      <c r="J177" s="218">
        <f t="shared" si="106"/>
        <v>0</v>
      </c>
      <c r="K177" s="103">
        <f t="shared" ref="K177:Z177" si="132">K178+K179+K180+K181+K182+K183+K184+K185+K186+K187</f>
        <v>0</v>
      </c>
      <c r="L177" s="104">
        <f t="shared" si="132"/>
        <v>0</v>
      </c>
      <c r="M177" s="105">
        <f t="shared" si="132"/>
        <v>0</v>
      </c>
      <c r="N177" s="103">
        <f t="shared" si="132"/>
        <v>0</v>
      </c>
      <c r="O177" s="104">
        <f t="shared" si="132"/>
        <v>0</v>
      </c>
      <c r="P177" s="104">
        <f t="shared" si="132"/>
        <v>0</v>
      </c>
      <c r="Q177" s="104">
        <f t="shared" si="132"/>
        <v>0</v>
      </c>
      <c r="R177" s="104">
        <f t="shared" si="132"/>
        <v>0</v>
      </c>
      <c r="S177" s="107">
        <f t="shared" ref="S177" si="133">S178+S179+S180+S181+S182+S183+S184+S185+S186+S187</f>
        <v>0</v>
      </c>
      <c r="T177" s="104">
        <f t="shared" si="132"/>
        <v>0</v>
      </c>
      <c r="U177" s="106">
        <f t="shared" si="132"/>
        <v>0</v>
      </c>
      <c r="V177" s="104">
        <f t="shared" si="132"/>
        <v>0</v>
      </c>
      <c r="W177" s="367">
        <f t="shared" ref="W177" si="134">W178+W179+W180+W181+W182+W183+W184+W185+W186+W187</f>
        <v>0</v>
      </c>
      <c r="X177" s="107">
        <f t="shared" si="132"/>
        <v>0</v>
      </c>
      <c r="Y177" s="108">
        <f t="shared" si="132"/>
        <v>0</v>
      </c>
      <c r="Z177" s="379">
        <f t="shared" si="132"/>
        <v>0</v>
      </c>
    </row>
    <row r="178" spans="1:26" ht="15.75" hidden="1" thickBot="1" x14ac:dyDescent="0.3">
      <c r="A178" s="139" t="s">
        <v>499</v>
      </c>
      <c r="B178" s="59"/>
      <c r="C178" s="2"/>
      <c r="D178" s="686" t="s">
        <v>1101</v>
      </c>
      <c r="E178" s="686"/>
      <c r="F178" s="182"/>
      <c r="G178" s="459"/>
      <c r="H178" s="437"/>
      <c r="I178" s="200"/>
      <c r="J178" s="219">
        <f t="shared" si="106"/>
        <v>0</v>
      </c>
      <c r="K178" s="81"/>
      <c r="L178" s="1"/>
      <c r="M178" s="82"/>
      <c r="N178" s="81"/>
      <c r="O178" s="1"/>
      <c r="P178" s="1"/>
      <c r="Q178" s="1"/>
      <c r="R178" s="1"/>
      <c r="S178" s="89"/>
      <c r="T178" s="1"/>
      <c r="U178" s="43"/>
      <c r="V178" s="1"/>
      <c r="W178" s="366"/>
      <c r="X178" s="89"/>
      <c r="Y178" s="46"/>
      <c r="Z178" s="378"/>
    </row>
    <row r="179" spans="1:26" ht="15.75" hidden="1" thickBot="1" x14ac:dyDescent="0.3">
      <c r="A179" s="139" t="s">
        <v>500</v>
      </c>
      <c r="B179" s="59"/>
      <c r="C179" s="2"/>
      <c r="D179" s="686" t="s">
        <v>1102</v>
      </c>
      <c r="E179" s="686"/>
      <c r="F179" s="182"/>
      <c r="G179" s="459"/>
      <c r="H179" s="437"/>
      <c r="I179" s="200"/>
      <c r="J179" s="219">
        <f t="shared" si="106"/>
        <v>0</v>
      </c>
      <c r="K179" s="81"/>
      <c r="L179" s="1"/>
      <c r="M179" s="82"/>
      <c r="N179" s="81"/>
      <c r="O179" s="1"/>
      <c r="P179" s="1"/>
      <c r="Q179" s="1"/>
      <c r="R179" s="1"/>
      <c r="S179" s="89"/>
      <c r="T179" s="1"/>
      <c r="U179" s="43"/>
      <c r="V179" s="1"/>
      <c r="W179" s="366"/>
      <c r="X179" s="89"/>
      <c r="Y179" s="46"/>
      <c r="Z179" s="378"/>
    </row>
    <row r="180" spans="1:26" ht="15.75" hidden="1" thickBot="1" x14ac:dyDescent="0.3">
      <c r="A180" s="139" t="s">
        <v>501</v>
      </c>
      <c r="B180" s="59"/>
      <c r="C180" s="2"/>
      <c r="D180" s="686" t="s">
        <v>831</v>
      </c>
      <c r="E180" s="686"/>
      <c r="F180" s="182"/>
      <c r="G180" s="459"/>
      <c r="H180" s="437"/>
      <c r="I180" s="200"/>
      <c r="J180" s="219">
        <f t="shared" si="106"/>
        <v>0</v>
      </c>
      <c r="K180" s="81"/>
      <c r="L180" s="1"/>
      <c r="M180" s="82"/>
      <c r="N180" s="81"/>
      <c r="O180" s="1"/>
      <c r="P180" s="1"/>
      <c r="Q180" s="1"/>
      <c r="R180" s="1"/>
      <c r="S180" s="89"/>
      <c r="T180" s="1"/>
      <c r="U180" s="43"/>
      <c r="V180" s="1"/>
      <c r="W180" s="366"/>
      <c r="X180" s="89"/>
      <c r="Y180" s="46"/>
      <c r="Z180" s="378"/>
    </row>
    <row r="181" spans="1:26" ht="25.5" hidden="1" customHeight="1" x14ac:dyDescent="0.25">
      <c r="A181" s="139" t="s">
        <v>502</v>
      </c>
      <c r="B181" s="59"/>
      <c r="C181" s="2"/>
      <c r="D181" s="685" t="s">
        <v>834</v>
      </c>
      <c r="E181" s="685"/>
      <c r="F181" s="192"/>
      <c r="G181" s="471"/>
      <c r="H181" s="449"/>
      <c r="I181" s="210"/>
      <c r="J181" s="219">
        <f t="shared" si="106"/>
        <v>0</v>
      </c>
      <c r="K181" s="81"/>
      <c r="L181" s="1"/>
      <c r="M181" s="82"/>
      <c r="N181" s="81"/>
      <c r="O181" s="1"/>
      <c r="P181" s="1"/>
      <c r="Q181" s="1"/>
      <c r="R181" s="1"/>
      <c r="S181" s="89"/>
      <c r="T181" s="1"/>
      <c r="U181" s="43"/>
      <c r="V181" s="1"/>
      <c r="W181" s="366"/>
      <c r="X181" s="89"/>
      <c r="Y181" s="46"/>
      <c r="Z181" s="378"/>
    </row>
    <row r="182" spans="1:26" ht="15.75" hidden="1" thickBot="1" x14ac:dyDescent="0.3">
      <c r="A182" s="139" t="s">
        <v>503</v>
      </c>
      <c r="B182" s="59"/>
      <c r="C182" s="2"/>
      <c r="D182" s="686" t="s">
        <v>837</v>
      </c>
      <c r="E182" s="686"/>
      <c r="F182" s="182"/>
      <c r="G182" s="459"/>
      <c r="H182" s="437"/>
      <c r="I182" s="200"/>
      <c r="J182" s="219">
        <f t="shared" si="106"/>
        <v>0</v>
      </c>
      <c r="K182" s="81"/>
      <c r="L182" s="1"/>
      <c r="M182" s="82"/>
      <c r="N182" s="81"/>
      <c r="O182" s="1"/>
      <c r="P182" s="1"/>
      <c r="Q182" s="1"/>
      <c r="R182" s="1"/>
      <c r="S182" s="89"/>
      <c r="T182" s="1"/>
      <c r="U182" s="43"/>
      <c r="V182" s="1"/>
      <c r="W182" s="366"/>
      <c r="X182" s="89"/>
      <c r="Y182" s="46"/>
      <c r="Z182" s="378"/>
    </row>
    <row r="183" spans="1:26" ht="15.75" hidden="1" thickBot="1" x14ac:dyDescent="0.3">
      <c r="A183" s="139" t="s">
        <v>504</v>
      </c>
      <c r="B183" s="59"/>
      <c r="C183" s="2"/>
      <c r="D183" s="686" t="s">
        <v>1103</v>
      </c>
      <c r="E183" s="686"/>
      <c r="F183" s="182"/>
      <c r="G183" s="459"/>
      <c r="H183" s="437"/>
      <c r="I183" s="200"/>
      <c r="J183" s="219">
        <f t="shared" si="106"/>
        <v>0</v>
      </c>
      <c r="K183" s="81"/>
      <c r="L183" s="1"/>
      <c r="M183" s="82"/>
      <c r="N183" s="81"/>
      <c r="O183" s="1"/>
      <c r="P183" s="1"/>
      <c r="Q183" s="1"/>
      <c r="R183" s="1"/>
      <c r="S183" s="89"/>
      <c r="T183" s="1"/>
      <c r="U183" s="43"/>
      <c r="V183" s="1"/>
      <c r="W183" s="366"/>
      <c r="X183" s="89"/>
      <c r="Y183" s="46"/>
      <c r="Z183" s="378"/>
    </row>
    <row r="184" spans="1:26" ht="25.5" hidden="1" customHeight="1" x14ac:dyDescent="0.25">
      <c r="A184" s="139" t="s">
        <v>505</v>
      </c>
      <c r="B184" s="59"/>
      <c r="C184" s="2"/>
      <c r="D184" s="685" t="s">
        <v>841</v>
      </c>
      <c r="E184" s="685"/>
      <c r="F184" s="192"/>
      <c r="G184" s="471"/>
      <c r="H184" s="449"/>
      <c r="I184" s="210"/>
      <c r="J184" s="219">
        <f t="shared" si="106"/>
        <v>0</v>
      </c>
      <c r="K184" s="81"/>
      <c r="L184" s="1"/>
      <c r="M184" s="82"/>
      <c r="N184" s="81"/>
      <c r="O184" s="1"/>
      <c r="P184" s="1"/>
      <c r="Q184" s="1"/>
      <c r="R184" s="1"/>
      <c r="S184" s="89"/>
      <c r="T184" s="1"/>
      <c r="U184" s="43"/>
      <c r="V184" s="1"/>
      <c r="W184" s="366"/>
      <c r="X184" s="89"/>
      <c r="Y184" s="46"/>
      <c r="Z184" s="378"/>
    </row>
    <row r="185" spans="1:26" ht="25.5" hidden="1" customHeight="1" x14ac:dyDescent="0.25">
      <c r="A185" s="139" t="s">
        <v>506</v>
      </c>
      <c r="B185" s="59"/>
      <c r="C185" s="2"/>
      <c r="D185" s="685" t="s">
        <v>844</v>
      </c>
      <c r="E185" s="685"/>
      <c r="F185" s="192"/>
      <c r="G185" s="471"/>
      <c r="H185" s="449"/>
      <c r="I185" s="210"/>
      <c r="J185" s="219">
        <f t="shared" si="106"/>
        <v>0</v>
      </c>
      <c r="K185" s="81"/>
      <c r="L185" s="1"/>
      <c r="M185" s="82"/>
      <c r="N185" s="81"/>
      <c r="O185" s="1"/>
      <c r="P185" s="1"/>
      <c r="Q185" s="1"/>
      <c r="R185" s="1"/>
      <c r="S185" s="89"/>
      <c r="T185" s="1"/>
      <c r="U185" s="43"/>
      <c r="V185" s="1"/>
      <c r="W185" s="366"/>
      <c r="X185" s="89"/>
      <c r="Y185" s="46"/>
      <c r="Z185" s="378"/>
    </row>
    <row r="186" spans="1:26" ht="25.5" hidden="1" customHeight="1" x14ac:dyDescent="0.25">
      <c r="A186" s="139" t="s">
        <v>507</v>
      </c>
      <c r="B186" s="59"/>
      <c r="C186" s="2"/>
      <c r="D186" s="685" t="s">
        <v>846</v>
      </c>
      <c r="E186" s="685"/>
      <c r="F186" s="192"/>
      <c r="G186" s="471"/>
      <c r="H186" s="449"/>
      <c r="I186" s="210"/>
      <c r="J186" s="219">
        <f t="shared" si="106"/>
        <v>0</v>
      </c>
      <c r="K186" s="81"/>
      <c r="L186" s="1"/>
      <c r="M186" s="82"/>
      <c r="N186" s="81"/>
      <c r="O186" s="1"/>
      <c r="P186" s="1"/>
      <c r="Q186" s="1"/>
      <c r="R186" s="1"/>
      <c r="S186" s="89"/>
      <c r="T186" s="1"/>
      <c r="U186" s="43"/>
      <c r="V186" s="1"/>
      <c r="W186" s="366"/>
      <c r="X186" s="89"/>
      <c r="Y186" s="46"/>
      <c r="Z186" s="378"/>
    </row>
    <row r="187" spans="1:26" ht="25.5" hidden="1" customHeight="1" x14ac:dyDescent="0.25">
      <c r="A187" s="139" t="s">
        <v>508</v>
      </c>
      <c r="B187" s="59"/>
      <c r="C187" s="2"/>
      <c r="D187" s="685" t="s">
        <v>849</v>
      </c>
      <c r="E187" s="685"/>
      <c r="F187" s="192"/>
      <c r="G187" s="471"/>
      <c r="H187" s="449"/>
      <c r="I187" s="210"/>
      <c r="J187" s="219">
        <f t="shared" si="106"/>
        <v>0</v>
      </c>
      <c r="K187" s="81"/>
      <c r="L187" s="1"/>
      <c r="M187" s="82"/>
      <c r="N187" s="81"/>
      <c r="O187" s="1"/>
      <c r="P187" s="1"/>
      <c r="Q187" s="1"/>
      <c r="R187" s="1"/>
      <c r="S187" s="89"/>
      <c r="T187" s="1"/>
      <c r="U187" s="43"/>
      <c r="V187" s="1"/>
      <c r="W187" s="366"/>
      <c r="X187" s="89"/>
      <c r="Y187" s="46"/>
      <c r="Z187" s="378"/>
    </row>
    <row r="188" spans="1:26" s="19" customFormat="1" ht="15.75" hidden="1" thickBot="1" x14ac:dyDescent="0.3">
      <c r="A188" s="139" t="s">
        <v>509</v>
      </c>
      <c r="B188" s="100" t="s">
        <v>971</v>
      </c>
      <c r="C188" s="694" t="s">
        <v>510</v>
      </c>
      <c r="D188" s="695"/>
      <c r="E188" s="695"/>
      <c r="F188" s="183">
        <f>F189+F190+F191+F192+F193+F194+F195+F196+F197+F198</f>
        <v>0</v>
      </c>
      <c r="G188" s="460">
        <f>G189+G190+G191+G192+G193+G194+G195+G196+G197+G198</f>
        <v>0</v>
      </c>
      <c r="H188" s="438">
        <f t="shared" ref="H188:I188" si="135">H189+H190+H191+H192+H193+H194+H195+H196+H197+H198</f>
        <v>0</v>
      </c>
      <c r="I188" s="201">
        <f t="shared" si="135"/>
        <v>0</v>
      </c>
      <c r="J188" s="218">
        <f t="shared" si="106"/>
        <v>0</v>
      </c>
      <c r="K188" s="103">
        <f t="shared" ref="K188:Z188" si="136">K189+K190+K191+K192+K193+K194+K195+K196+K197+K198</f>
        <v>0</v>
      </c>
      <c r="L188" s="104">
        <f t="shared" si="136"/>
        <v>0</v>
      </c>
      <c r="M188" s="105">
        <f t="shared" si="136"/>
        <v>0</v>
      </c>
      <c r="N188" s="103">
        <f t="shared" si="136"/>
        <v>0</v>
      </c>
      <c r="O188" s="104">
        <f t="shared" si="136"/>
        <v>0</v>
      </c>
      <c r="P188" s="104">
        <f t="shared" si="136"/>
        <v>0</v>
      </c>
      <c r="Q188" s="104">
        <f t="shared" si="136"/>
        <v>0</v>
      </c>
      <c r="R188" s="104">
        <f t="shared" si="136"/>
        <v>0</v>
      </c>
      <c r="S188" s="107">
        <f t="shared" ref="S188" si="137">S189+S190+S191+S192+S193+S194+S195+S196+S197+S198</f>
        <v>0</v>
      </c>
      <c r="T188" s="104">
        <f t="shared" si="136"/>
        <v>0</v>
      </c>
      <c r="U188" s="106">
        <f t="shared" si="136"/>
        <v>0</v>
      </c>
      <c r="V188" s="104">
        <f t="shared" si="136"/>
        <v>0</v>
      </c>
      <c r="W188" s="367">
        <f t="shared" ref="W188" si="138">W189+W190+W191+W192+W193+W194+W195+W196+W197+W198</f>
        <v>0</v>
      </c>
      <c r="X188" s="107">
        <f t="shared" si="136"/>
        <v>0</v>
      </c>
      <c r="Y188" s="108">
        <f t="shared" si="136"/>
        <v>0</v>
      </c>
      <c r="Z188" s="379">
        <f t="shared" si="136"/>
        <v>0</v>
      </c>
    </row>
    <row r="189" spans="1:26" ht="15.75" hidden="1" thickBot="1" x14ac:dyDescent="0.3">
      <c r="A189" s="139" t="s">
        <v>511</v>
      </c>
      <c r="B189" s="59"/>
      <c r="C189" s="2"/>
      <c r="D189" s="686" t="s">
        <v>642</v>
      </c>
      <c r="E189" s="686"/>
      <c r="F189" s="182"/>
      <c r="G189" s="459"/>
      <c r="H189" s="437"/>
      <c r="I189" s="200"/>
      <c r="J189" s="219">
        <f t="shared" si="106"/>
        <v>0</v>
      </c>
      <c r="K189" s="81"/>
      <c r="L189" s="1"/>
      <c r="M189" s="82"/>
      <c r="N189" s="81"/>
      <c r="O189" s="1"/>
      <c r="P189" s="1"/>
      <c r="Q189" s="1"/>
      <c r="R189" s="1"/>
      <c r="S189" s="89"/>
      <c r="T189" s="1"/>
      <c r="U189" s="43"/>
      <c r="V189" s="1"/>
      <c r="W189" s="366"/>
      <c r="X189" s="89"/>
      <c r="Y189" s="46"/>
      <c r="Z189" s="378"/>
    </row>
    <row r="190" spans="1:26" ht="15.75" hidden="1" thickBot="1" x14ac:dyDescent="0.3">
      <c r="A190" s="139" t="s">
        <v>512</v>
      </c>
      <c r="B190" s="59"/>
      <c r="C190" s="2"/>
      <c r="D190" s="686" t="s">
        <v>829</v>
      </c>
      <c r="E190" s="686"/>
      <c r="F190" s="182"/>
      <c r="G190" s="459"/>
      <c r="H190" s="437"/>
      <c r="I190" s="200"/>
      <c r="J190" s="219">
        <f t="shared" si="106"/>
        <v>0</v>
      </c>
      <c r="K190" s="81"/>
      <c r="L190" s="1"/>
      <c r="M190" s="82"/>
      <c r="N190" s="81"/>
      <c r="O190" s="1"/>
      <c r="P190" s="1"/>
      <c r="Q190" s="1"/>
      <c r="R190" s="1"/>
      <c r="S190" s="89"/>
      <c r="T190" s="1"/>
      <c r="U190" s="43"/>
      <c r="V190" s="1"/>
      <c r="W190" s="366"/>
      <c r="X190" s="89"/>
      <c r="Y190" s="46"/>
      <c r="Z190" s="378"/>
    </row>
    <row r="191" spans="1:26" ht="15.75" hidden="1" thickBot="1" x14ac:dyDescent="0.3">
      <c r="A191" s="139" t="s">
        <v>513</v>
      </c>
      <c r="B191" s="59"/>
      <c r="C191" s="2"/>
      <c r="D191" s="686" t="s">
        <v>832</v>
      </c>
      <c r="E191" s="686"/>
      <c r="F191" s="182"/>
      <c r="G191" s="459"/>
      <c r="H191" s="437"/>
      <c r="I191" s="200"/>
      <c r="J191" s="219">
        <f t="shared" si="106"/>
        <v>0</v>
      </c>
      <c r="K191" s="81"/>
      <c r="L191" s="1"/>
      <c r="M191" s="82"/>
      <c r="N191" s="81"/>
      <c r="O191" s="1"/>
      <c r="P191" s="1"/>
      <c r="Q191" s="1"/>
      <c r="R191" s="1"/>
      <c r="S191" s="89"/>
      <c r="T191" s="1"/>
      <c r="U191" s="43"/>
      <c r="V191" s="1"/>
      <c r="W191" s="366"/>
      <c r="X191" s="89"/>
      <c r="Y191" s="46"/>
      <c r="Z191" s="378"/>
    </row>
    <row r="192" spans="1:26" ht="15.75" hidden="1" thickBot="1" x14ac:dyDescent="0.3">
      <c r="A192" s="139" t="s">
        <v>514</v>
      </c>
      <c r="B192" s="59"/>
      <c r="C192" s="2"/>
      <c r="D192" s="685" t="s">
        <v>1104</v>
      </c>
      <c r="E192" s="685"/>
      <c r="F192" s="192"/>
      <c r="G192" s="471"/>
      <c r="H192" s="449"/>
      <c r="I192" s="210"/>
      <c r="J192" s="219">
        <f t="shared" si="106"/>
        <v>0</v>
      </c>
      <c r="K192" s="81"/>
      <c r="L192" s="1"/>
      <c r="M192" s="82"/>
      <c r="N192" s="81"/>
      <c r="O192" s="1"/>
      <c r="P192" s="1"/>
      <c r="Q192" s="1"/>
      <c r="R192" s="1"/>
      <c r="S192" s="89"/>
      <c r="T192" s="1"/>
      <c r="U192" s="43"/>
      <c r="V192" s="1"/>
      <c r="W192" s="366"/>
      <c r="X192" s="89"/>
      <c r="Y192" s="46"/>
      <c r="Z192" s="378"/>
    </row>
    <row r="193" spans="1:26" ht="15.75" hidden="1" thickBot="1" x14ac:dyDescent="0.3">
      <c r="A193" s="139" t="s">
        <v>515</v>
      </c>
      <c r="B193" s="59"/>
      <c r="C193" s="2"/>
      <c r="D193" s="686" t="s">
        <v>839</v>
      </c>
      <c r="E193" s="686"/>
      <c r="F193" s="182"/>
      <c r="G193" s="459"/>
      <c r="H193" s="437"/>
      <c r="I193" s="200"/>
      <c r="J193" s="219">
        <f t="shared" si="106"/>
        <v>0</v>
      </c>
      <c r="K193" s="81"/>
      <c r="L193" s="1"/>
      <c r="M193" s="82"/>
      <c r="N193" s="81"/>
      <c r="O193" s="1"/>
      <c r="P193" s="1"/>
      <c r="Q193" s="1"/>
      <c r="R193" s="1"/>
      <c r="S193" s="89"/>
      <c r="T193" s="1"/>
      <c r="U193" s="43"/>
      <c r="V193" s="1"/>
      <c r="W193" s="366"/>
      <c r="X193" s="89"/>
      <c r="Y193" s="46"/>
      <c r="Z193" s="378"/>
    </row>
    <row r="194" spans="1:26" ht="15.75" hidden="1" thickBot="1" x14ac:dyDescent="0.3">
      <c r="A194" s="139" t="s">
        <v>516</v>
      </c>
      <c r="B194" s="59"/>
      <c r="C194" s="2"/>
      <c r="D194" s="686" t="s">
        <v>838</v>
      </c>
      <c r="E194" s="686"/>
      <c r="F194" s="182"/>
      <c r="G194" s="459"/>
      <c r="H194" s="437"/>
      <c r="I194" s="200"/>
      <c r="J194" s="219">
        <f t="shared" si="106"/>
        <v>0</v>
      </c>
      <c r="K194" s="81"/>
      <c r="L194" s="1"/>
      <c r="M194" s="82"/>
      <c r="N194" s="81"/>
      <c r="O194" s="1"/>
      <c r="P194" s="1"/>
      <c r="Q194" s="1"/>
      <c r="R194" s="1"/>
      <c r="S194" s="89"/>
      <c r="T194" s="1"/>
      <c r="U194" s="43"/>
      <c r="V194" s="1"/>
      <c r="W194" s="366"/>
      <c r="X194" s="89"/>
      <c r="Y194" s="46"/>
      <c r="Z194" s="378"/>
    </row>
    <row r="195" spans="1:26" ht="25.5" hidden="1" customHeight="1" x14ac:dyDescent="0.25">
      <c r="A195" s="139" t="s">
        <v>517</v>
      </c>
      <c r="B195" s="59"/>
      <c r="C195" s="2"/>
      <c r="D195" s="685" t="s">
        <v>842</v>
      </c>
      <c r="E195" s="685"/>
      <c r="F195" s="192"/>
      <c r="G195" s="471"/>
      <c r="H195" s="449"/>
      <c r="I195" s="210"/>
      <c r="J195" s="219">
        <f t="shared" si="106"/>
        <v>0</v>
      </c>
      <c r="K195" s="81"/>
      <c r="L195" s="1"/>
      <c r="M195" s="82"/>
      <c r="N195" s="81"/>
      <c r="O195" s="1"/>
      <c r="P195" s="1"/>
      <c r="Q195" s="1"/>
      <c r="R195" s="1"/>
      <c r="S195" s="89"/>
      <c r="T195" s="1"/>
      <c r="U195" s="43"/>
      <c r="V195" s="1"/>
      <c r="W195" s="366"/>
      <c r="X195" s="89"/>
      <c r="Y195" s="46"/>
      <c r="Z195" s="378"/>
    </row>
    <row r="196" spans="1:26" ht="15.75" hidden="1" thickBot="1" x14ac:dyDescent="0.3">
      <c r="A196" s="139" t="s">
        <v>518</v>
      </c>
      <c r="B196" s="59"/>
      <c r="C196" s="2"/>
      <c r="D196" s="686" t="s">
        <v>1105</v>
      </c>
      <c r="E196" s="686"/>
      <c r="F196" s="182"/>
      <c r="G196" s="459"/>
      <c r="H196" s="437"/>
      <c r="I196" s="200"/>
      <c r="J196" s="219">
        <f t="shared" si="106"/>
        <v>0</v>
      </c>
      <c r="K196" s="81"/>
      <c r="L196" s="1"/>
      <c r="M196" s="82"/>
      <c r="N196" s="81"/>
      <c r="O196" s="1"/>
      <c r="P196" s="1"/>
      <c r="Q196" s="1"/>
      <c r="R196" s="1"/>
      <c r="S196" s="89"/>
      <c r="T196" s="1"/>
      <c r="U196" s="43"/>
      <c r="V196" s="1"/>
      <c r="W196" s="366"/>
      <c r="X196" s="89"/>
      <c r="Y196" s="46"/>
      <c r="Z196" s="378"/>
    </row>
    <row r="197" spans="1:26" ht="25.5" hidden="1" customHeight="1" x14ac:dyDescent="0.25">
      <c r="A197" s="139" t="s">
        <v>519</v>
      </c>
      <c r="B197" s="59"/>
      <c r="C197" s="2"/>
      <c r="D197" s="685" t="s">
        <v>847</v>
      </c>
      <c r="E197" s="685"/>
      <c r="F197" s="192"/>
      <c r="G197" s="471"/>
      <c r="H197" s="449"/>
      <c r="I197" s="210"/>
      <c r="J197" s="219">
        <f t="shared" si="106"/>
        <v>0</v>
      </c>
      <c r="K197" s="81"/>
      <c r="L197" s="1"/>
      <c r="M197" s="82"/>
      <c r="N197" s="81"/>
      <c r="O197" s="1"/>
      <c r="P197" s="1"/>
      <c r="Q197" s="1"/>
      <c r="R197" s="1"/>
      <c r="S197" s="89"/>
      <c r="T197" s="1"/>
      <c r="U197" s="43"/>
      <c r="V197" s="1"/>
      <c r="W197" s="366"/>
      <c r="X197" s="89"/>
      <c r="Y197" s="46"/>
      <c r="Z197" s="378"/>
    </row>
    <row r="198" spans="1:26" ht="25.5" hidden="1" customHeight="1" x14ac:dyDescent="0.25">
      <c r="A198" s="139" t="s">
        <v>520</v>
      </c>
      <c r="B198" s="59"/>
      <c r="C198" s="2"/>
      <c r="D198" s="685" t="s">
        <v>850</v>
      </c>
      <c r="E198" s="685"/>
      <c r="F198" s="192"/>
      <c r="G198" s="471"/>
      <c r="H198" s="449"/>
      <c r="I198" s="210"/>
      <c r="J198" s="219">
        <f t="shared" si="106"/>
        <v>0</v>
      </c>
      <c r="K198" s="81"/>
      <c r="L198" s="1"/>
      <c r="M198" s="82"/>
      <c r="N198" s="81"/>
      <c r="O198" s="1"/>
      <c r="P198" s="1"/>
      <c r="Q198" s="1"/>
      <c r="R198" s="1"/>
      <c r="S198" s="89"/>
      <c r="T198" s="1"/>
      <c r="U198" s="43"/>
      <c r="V198" s="1"/>
      <c r="W198" s="366"/>
      <c r="X198" s="89"/>
      <c r="Y198" s="46"/>
      <c r="Z198" s="378"/>
    </row>
    <row r="199" spans="1:26" s="19" customFormat="1" ht="25.5" hidden="1" customHeight="1" x14ac:dyDescent="0.25">
      <c r="A199" s="139" t="s">
        <v>521</v>
      </c>
      <c r="B199" s="100" t="s">
        <v>972</v>
      </c>
      <c r="C199" s="725" t="s">
        <v>892</v>
      </c>
      <c r="D199" s="726"/>
      <c r="E199" s="726"/>
      <c r="F199" s="197">
        <f>F200+F201</f>
        <v>0</v>
      </c>
      <c r="G199" s="478">
        <f>G200+G201</f>
        <v>0</v>
      </c>
      <c r="H199" s="456">
        <f t="shared" ref="H199:I199" si="139">H200+H201</f>
        <v>0</v>
      </c>
      <c r="I199" s="215">
        <f t="shared" si="139"/>
        <v>0</v>
      </c>
      <c r="J199" s="218">
        <f t="shared" si="106"/>
        <v>0</v>
      </c>
      <c r="K199" s="103">
        <f t="shared" ref="K199:Z199" si="140">K200+K201</f>
        <v>0</v>
      </c>
      <c r="L199" s="104">
        <f t="shared" si="140"/>
        <v>0</v>
      </c>
      <c r="M199" s="105">
        <f t="shared" si="140"/>
        <v>0</v>
      </c>
      <c r="N199" s="103">
        <f t="shared" si="140"/>
        <v>0</v>
      </c>
      <c r="O199" s="104">
        <f t="shared" si="140"/>
        <v>0</v>
      </c>
      <c r="P199" s="104">
        <f t="shared" si="140"/>
        <v>0</v>
      </c>
      <c r="Q199" s="104">
        <f t="shared" si="140"/>
        <v>0</v>
      </c>
      <c r="R199" s="104">
        <f t="shared" si="140"/>
        <v>0</v>
      </c>
      <c r="S199" s="107">
        <f t="shared" ref="S199" si="141">S200+S201</f>
        <v>0</v>
      </c>
      <c r="T199" s="104">
        <f t="shared" si="140"/>
        <v>0</v>
      </c>
      <c r="U199" s="106">
        <f t="shared" si="140"/>
        <v>0</v>
      </c>
      <c r="V199" s="104">
        <f t="shared" si="140"/>
        <v>0</v>
      </c>
      <c r="W199" s="367">
        <f t="shared" ref="W199" si="142">W200+W201</f>
        <v>0</v>
      </c>
      <c r="X199" s="107">
        <f t="shared" si="140"/>
        <v>0</v>
      </c>
      <c r="Y199" s="108">
        <f t="shared" si="140"/>
        <v>0</v>
      </c>
      <c r="Z199" s="379">
        <f t="shared" si="140"/>
        <v>0</v>
      </c>
    </row>
    <row r="200" spans="1:26" ht="25.5" hidden="1" customHeight="1" x14ac:dyDescent="0.25">
      <c r="A200" s="139" t="s">
        <v>522</v>
      </c>
      <c r="B200" s="59"/>
      <c r="C200" s="2"/>
      <c r="D200" s="685" t="s">
        <v>853</v>
      </c>
      <c r="E200" s="685"/>
      <c r="F200" s="192"/>
      <c r="G200" s="471"/>
      <c r="H200" s="449"/>
      <c r="I200" s="210"/>
      <c r="J200" s="219">
        <f t="shared" ref="J200:J250" si="143">SUM(H200:I200)</f>
        <v>0</v>
      </c>
      <c r="K200" s="81"/>
      <c r="L200" s="1"/>
      <c r="M200" s="82"/>
      <c r="N200" s="81"/>
      <c r="O200" s="1"/>
      <c r="P200" s="1"/>
      <c r="Q200" s="1"/>
      <c r="R200" s="1"/>
      <c r="S200" s="89"/>
      <c r="T200" s="1"/>
      <c r="U200" s="43"/>
      <c r="V200" s="1"/>
      <c r="W200" s="366"/>
      <c r="X200" s="89"/>
      <c r="Y200" s="46"/>
      <c r="Z200" s="378"/>
    </row>
    <row r="201" spans="1:26" ht="25.5" hidden="1" customHeight="1" x14ac:dyDescent="0.25">
      <c r="A201" s="139" t="s">
        <v>523</v>
      </c>
      <c r="B201" s="59"/>
      <c r="C201" s="2"/>
      <c r="D201" s="685" t="s">
        <v>854</v>
      </c>
      <c r="E201" s="685"/>
      <c r="F201" s="192"/>
      <c r="G201" s="471"/>
      <c r="H201" s="449"/>
      <c r="I201" s="210"/>
      <c r="J201" s="219">
        <f t="shared" si="143"/>
        <v>0</v>
      </c>
      <c r="K201" s="81"/>
      <c r="L201" s="1"/>
      <c r="M201" s="82"/>
      <c r="N201" s="81"/>
      <c r="O201" s="1"/>
      <c r="P201" s="1"/>
      <c r="Q201" s="1"/>
      <c r="R201" s="1"/>
      <c r="S201" s="89"/>
      <c r="T201" s="1"/>
      <c r="U201" s="43"/>
      <c r="V201" s="1"/>
      <c r="W201" s="366"/>
      <c r="X201" s="89"/>
      <c r="Y201" s="46"/>
      <c r="Z201" s="378"/>
    </row>
    <row r="202" spans="1:26" s="19" customFormat="1" ht="15" hidden="1" customHeight="1" x14ac:dyDescent="0.25">
      <c r="A202" s="139" t="s">
        <v>524</v>
      </c>
      <c r="B202" s="100" t="s">
        <v>973</v>
      </c>
      <c r="C202" s="725" t="s">
        <v>1106</v>
      </c>
      <c r="D202" s="726"/>
      <c r="E202" s="726"/>
      <c r="F202" s="197">
        <f>F203+F204+F205+F206+F207+F208+F209+F210+F211+F212+F213</f>
        <v>0</v>
      </c>
      <c r="G202" s="478">
        <f>G203+G204+G205+G206+G207+G208+G209+G210+G211+G212+G213</f>
        <v>0</v>
      </c>
      <c r="H202" s="456">
        <f t="shared" ref="H202:I202" si="144">H203+H204+H205+H206+H207+H208+H209+H210+H211+H212+H213</f>
        <v>0</v>
      </c>
      <c r="I202" s="215">
        <f t="shared" si="144"/>
        <v>0</v>
      </c>
      <c r="J202" s="218">
        <f t="shared" si="143"/>
        <v>0</v>
      </c>
      <c r="K202" s="103">
        <f t="shared" ref="K202:Z202" si="145">K203+K204+K205+K206+K207+K208+K209+K210+K211+K212+K213</f>
        <v>0</v>
      </c>
      <c r="L202" s="104">
        <f t="shared" si="145"/>
        <v>0</v>
      </c>
      <c r="M202" s="105">
        <f t="shared" si="145"/>
        <v>0</v>
      </c>
      <c r="N202" s="103">
        <f t="shared" si="145"/>
        <v>0</v>
      </c>
      <c r="O202" s="104">
        <f t="shared" si="145"/>
        <v>0</v>
      </c>
      <c r="P202" s="104">
        <f t="shared" si="145"/>
        <v>0</v>
      </c>
      <c r="Q202" s="104">
        <f t="shared" si="145"/>
        <v>0</v>
      </c>
      <c r="R202" s="104">
        <f t="shared" si="145"/>
        <v>0</v>
      </c>
      <c r="S202" s="107">
        <f t="shared" ref="S202" si="146">S203+S204+S205+S206+S207+S208+S209+S210+S211+S212+S213</f>
        <v>0</v>
      </c>
      <c r="T202" s="104">
        <f t="shared" si="145"/>
        <v>0</v>
      </c>
      <c r="U202" s="106">
        <f t="shared" si="145"/>
        <v>0</v>
      </c>
      <c r="V202" s="104">
        <f t="shared" si="145"/>
        <v>0</v>
      </c>
      <c r="W202" s="367">
        <f t="shared" ref="W202" si="147">W203+W204+W205+W206+W207+W208+W209+W210+W211+W212+W213</f>
        <v>0</v>
      </c>
      <c r="X202" s="107">
        <f t="shared" si="145"/>
        <v>0</v>
      </c>
      <c r="Y202" s="108">
        <f t="shared" si="145"/>
        <v>0</v>
      </c>
      <c r="Z202" s="379">
        <f t="shared" si="145"/>
        <v>0</v>
      </c>
    </row>
    <row r="203" spans="1:26" ht="15.75" hidden="1" thickBot="1" x14ac:dyDescent="0.3">
      <c r="A203" s="139" t="s">
        <v>525</v>
      </c>
      <c r="B203" s="59"/>
      <c r="C203" s="2"/>
      <c r="D203" s="686" t="s">
        <v>643</v>
      </c>
      <c r="E203" s="686"/>
      <c r="F203" s="182"/>
      <c r="G203" s="459"/>
      <c r="H203" s="437"/>
      <c r="I203" s="200"/>
      <c r="J203" s="219">
        <f t="shared" si="143"/>
        <v>0</v>
      </c>
      <c r="K203" s="81"/>
      <c r="L203" s="1"/>
      <c r="M203" s="82"/>
      <c r="N203" s="81"/>
      <c r="O203" s="1"/>
      <c r="P203" s="1"/>
      <c r="Q203" s="1"/>
      <c r="R203" s="1"/>
      <c r="S203" s="89"/>
      <c r="T203" s="1"/>
      <c r="U203" s="43"/>
      <c r="V203" s="1"/>
      <c r="W203" s="366"/>
      <c r="X203" s="89"/>
      <c r="Y203" s="46"/>
      <c r="Z203" s="378"/>
    </row>
    <row r="204" spans="1:26" ht="15.75" hidden="1" thickBot="1" x14ac:dyDescent="0.3">
      <c r="A204" s="139" t="s">
        <v>526</v>
      </c>
      <c r="B204" s="59"/>
      <c r="C204" s="2"/>
      <c r="D204" s="686" t="s">
        <v>1107</v>
      </c>
      <c r="E204" s="686"/>
      <c r="F204" s="182"/>
      <c r="G204" s="459"/>
      <c r="H204" s="437"/>
      <c r="I204" s="200"/>
      <c r="J204" s="219">
        <f t="shared" si="143"/>
        <v>0</v>
      </c>
      <c r="K204" s="81"/>
      <c r="L204" s="1"/>
      <c r="M204" s="82"/>
      <c r="N204" s="81"/>
      <c r="O204" s="1"/>
      <c r="P204" s="1"/>
      <c r="Q204" s="1"/>
      <c r="R204" s="1"/>
      <c r="S204" s="89"/>
      <c r="T204" s="1"/>
      <c r="U204" s="43"/>
      <c r="V204" s="1"/>
      <c r="W204" s="366"/>
      <c r="X204" s="89"/>
      <c r="Y204" s="46"/>
      <c r="Z204" s="378"/>
    </row>
    <row r="205" spans="1:26" ht="15.75" hidden="1" thickBot="1" x14ac:dyDescent="0.3">
      <c r="A205" s="139" t="s">
        <v>527</v>
      </c>
      <c r="B205" s="59"/>
      <c r="C205" s="2"/>
      <c r="D205" s="686" t="s">
        <v>646</v>
      </c>
      <c r="E205" s="686"/>
      <c r="F205" s="182"/>
      <c r="G205" s="459"/>
      <c r="H205" s="437"/>
      <c r="I205" s="200"/>
      <c r="J205" s="219">
        <f t="shared" si="143"/>
        <v>0</v>
      </c>
      <c r="K205" s="81"/>
      <c r="L205" s="1"/>
      <c r="M205" s="82"/>
      <c r="N205" s="81"/>
      <c r="O205" s="1"/>
      <c r="P205" s="1"/>
      <c r="Q205" s="1"/>
      <c r="R205" s="1"/>
      <c r="S205" s="89"/>
      <c r="T205" s="1"/>
      <c r="U205" s="43"/>
      <c r="V205" s="1"/>
      <c r="W205" s="366"/>
      <c r="X205" s="89"/>
      <c r="Y205" s="46"/>
      <c r="Z205" s="378"/>
    </row>
    <row r="206" spans="1:26" ht="15.75" hidden="1" thickBot="1" x14ac:dyDescent="0.3">
      <c r="A206" s="139" t="s">
        <v>528</v>
      </c>
      <c r="B206" s="59"/>
      <c r="C206" s="2"/>
      <c r="D206" s="686" t="s">
        <v>644</v>
      </c>
      <c r="E206" s="686"/>
      <c r="F206" s="182"/>
      <c r="G206" s="459"/>
      <c r="H206" s="437"/>
      <c r="I206" s="200"/>
      <c r="J206" s="219">
        <f t="shared" si="143"/>
        <v>0</v>
      </c>
      <c r="K206" s="81"/>
      <c r="L206" s="1"/>
      <c r="M206" s="82"/>
      <c r="N206" s="81"/>
      <c r="O206" s="1"/>
      <c r="P206" s="1"/>
      <c r="Q206" s="1"/>
      <c r="R206" s="1"/>
      <c r="S206" s="89"/>
      <c r="T206" s="1"/>
      <c r="U206" s="43"/>
      <c r="V206" s="1"/>
      <c r="W206" s="366"/>
      <c r="X206" s="89"/>
      <c r="Y206" s="46"/>
      <c r="Z206" s="378"/>
    </row>
    <row r="207" spans="1:26" ht="15.75" hidden="1" thickBot="1" x14ac:dyDescent="0.3">
      <c r="A207" s="139" t="s">
        <v>529</v>
      </c>
      <c r="B207" s="59"/>
      <c r="C207" s="2"/>
      <c r="D207" s="686" t="s">
        <v>1108</v>
      </c>
      <c r="E207" s="686"/>
      <c r="F207" s="182"/>
      <c r="G207" s="459"/>
      <c r="H207" s="437"/>
      <c r="I207" s="200"/>
      <c r="J207" s="219">
        <f t="shared" si="143"/>
        <v>0</v>
      </c>
      <c r="K207" s="81"/>
      <c r="L207" s="1"/>
      <c r="M207" s="82"/>
      <c r="N207" s="81"/>
      <c r="O207" s="1"/>
      <c r="P207" s="1"/>
      <c r="Q207" s="1"/>
      <c r="R207" s="1"/>
      <c r="S207" s="89"/>
      <c r="T207" s="1"/>
      <c r="U207" s="43"/>
      <c r="V207" s="1"/>
      <c r="W207" s="366"/>
      <c r="X207" s="89"/>
      <c r="Y207" s="46"/>
      <c r="Z207" s="378"/>
    </row>
    <row r="208" spans="1:26" ht="25.5" hidden="1" customHeight="1" x14ac:dyDescent="0.25">
      <c r="A208" s="139" t="s">
        <v>530</v>
      </c>
      <c r="B208" s="59"/>
      <c r="C208" s="2"/>
      <c r="D208" s="685" t="s">
        <v>822</v>
      </c>
      <c r="E208" s="685"/>
      <c r="F208" s="192"/>
      <c r="G208" s="471"/>
      <c r="H208" s="449"/>
      <c r="I208" s="210"/>
      <c r="J208" s="219">
        <f t="shared" si="143"/>
        <v>0</v>
      </c>
      <c r="K208" s="81"/>
      <c r="L208" s="1"/>
      <c r="M208" s="82"/>
      <c r="N208" s="81"/>
      <c r="O208" s="1"/>
      <c r="P208" s="1"/>
      <c r="Q208" s="1"/>
      <c r="R208" s="1"/>
      <c r="S208" s="89"/>
      <c r="T208" s="1"/>
      <c r="U208" s="43"/>
      <c r="V208" s="1"/>
      <c r="W208" s="366"/>
      <c r="X208" s="89"/>
      <c r="Y208" s="46"/>
      <c r="Z208" s="378"/>
    </row>
    <row r="209" spans="1:26" ht="25.5" hidden="1" customHeight="1" x14ac:dyDescent="0.25">
      <c r="A209" s="139" t="s">
        <v>531</v>
      </c>
      <c r="B209" s="59"/>
      <c r="C209" s="2"/>
      <c r="D209" s="685" t="s">
        <v>825</v>
      </c>
      <c r="E209" s="685"/>
      <c r="F209" s="192"/>
      <c r="G209" s="471"/>
      <c r="H209" s="449"/>
      <c r="I209" s="210"/>
      <c r="J209" s="219">
        <f t="shared" si="143"/>
        <v>0</v>
      </c>
      <c r="K209" s="81"/>
      <c r="L209" s="1"/>
      <c r="M209" s="82"/>
      <c r="N209" s="81"/>
      <c r="O209" s="1"/>
      <c r="P209" s="1"/>
      <c r="Q209" s="1"/>
      <c r="R209" s="1"/>
      <c r="S209" s="89"/>
      <c r="T209" s="1"/>
      <c r="U209" s="43"/>
      <c r="V209" s="1"/>
      <c r="W209" s="366"/>
      <c r="X209" s="89"/>
      <c r="Y209" s="46"/>
      <c r="Z209" s="378"/>
    </row>
    <row r="210" spans="1:26" ht="15.75" hidden="1" thickBot="1" x14ac:dyDescent="0.3">
      <c r="A210" s="139" t="s">
        <v>532</v>
      </c>
      <c r="B210" s="59"/>
      <c r="C210" s="2"/>
      <c r="D210" s="686" t="s">
        <v>1109</v>
      </c>
      <c r="E210" s="686"/>
      <c r="F210" s="182"/>
      <c r="G210" s="459"/>
      <c r="H210" s="437"/>
      <c r="I210" s="200"/>
      <c r="J210" s="219">
        <f t="shared" si="143"/>
        <v>0</v>
      </c>
      <c r="K210" s="81"/>
      <c r="L210" s="1"/>
      <c r="M210" s="82"/>
      <c r="N210" s="81"/>
      <c r="O210" s="1"/>
      <c r="P210" s="1"/>
      <c r="Q210" s="1"/>
      <c r="R210" s="1"/>
      <c r="S210" s="89"/>
      <c r="T210" s="1"/>
      <c r="U210" s="43"/>
      <c r="V210" s="1"/>
      <c r="W210" s="366"/>
      <c r="X210" s="89"/>
      <c r="Y210" s="46"/>
      <c r="Z210" s="378"/>
    </row>
    <row r="211" spans="1:26" ht="15.75" hidden="1" thickBot="1" x14ac:dyDescent="0.3">
      <c r="A211" s="139" t="s">
        <v>533</v>
      </c>
      <c r="B211" s="59"/>
      <c r="C211" s="2"/>
      <c r="D211" s="686" t="s">
        <v>645</v>
      </c>
      <c r="E211" s="686"/>
      <c r="F211" s="182"/>
      <c r="G211" s="459"/>
      <c r="H211" s="437"/>
      <c r="I211" s="200"/>
      <c r="J211" s="219">
        <f t="shared" si="143"/>
        <v>0</v>
      </c>
      <c r="K211" s="81"/>
      <c r="L211" s="1"/>
      <c r="M211" s="82"/>
      <c r="N211" s="81"/>
      <c r="O211" s="1"/>
      <c r="P211" s="1"/>
      <c r="Q211" s="1"/>
      <c r="R211" s="1"/>
      <c r="S211" s="89"/>
      <c r="T211" s="1"/>
      <c r="U211" s="43"/>
      <c r="V211" s="1"/>
      <c r="W211" s="366"/>
      <c r="X211" s="89"/>
      <c r="Y211" s="46"/>
      <c r="Z211" s="378"/>
    </row>
    <row r="212" spans="1:26" ht="15.75" hidden="1" thickBot="1" x14ac:dyDescent="0.3">
      <c r="A212" s="139" t="s">
        <v>534</v>
      </c>
      <c r="B212" s="59"/>
      <c r="C212" s="2"/>
      <c r="D212" s="686" t="s">
        <v>1110</v>
      </c>
      <c r="E212" s="686"/>
      <c r="F212" s="182"/>
      <c r="G212" s="459"/>
      <c r="H212" s="437"/>
      <c r="I212" s="200"/>
      <c r="J212" s="219">
        <f t="shared" si="143"/>
        <v>0</v>
      </c>
      <c r="K212" s="81"/>
      <c r="L212" s="1"/>
      <c r="M212" s="82"/>
      <c r="N212" s="81"/>
      <c r="O212" s="1"/>
      <c r="P212" s="1"/>
      <c r="Q212" s="1"/>
      <c r="R212" s="1"/>
      <c r="S212" s="89"/>
      <c r="T212" s="1"/>
      <c r="U212" s="43"/>
      <c r="V212" s="1"/>
      <c r="W212" s="366"/>
      <c r="X212" s="89"/>
      <c r="Y212" s="46"/>
      <c r="Z212" s="378"/>
    </row>
    <row r="213" spans="1:26" ht="15.75" hidden="1" thickBot="1" x14ac:dyDescent="0.3">
      <c r="A213" s="139" t="s">
        <v>535</v>
      </c>
      <c r="B213" s="59"/>
      <c r="C213" s="2"/>
      <c r="D213" s="686" t="s">
        <v>851</v>
      </c>
      <c r="E213" s="686"/>
      <c r="F213" s="182"/>
      <c r="G213" s="459"/>
      <c r="H213" s="437"/>
      <c r="I213" s="200"/>
      <c r="J213" s="219">
        <f t="shared" si="143"/>
        <v>0</v>
      </c>
      <c r="K213" s="81"/>
      <c r="L213" s="1"/>
      <c r="M213" s="82"/>
      <c r="N213" s="81"/>
      <c r="O213" s="1"/>
      <c r="P213" s="1"/>
      <c r="Q213" s="1"/>
      <c r="R213" s="1"/>
      <c r="S213" s="89"/>
      <c r="T213" s="1"/>
      <c r="U213" s="43"/>
      <c r="V213" s="1"/>
      <c r="W213" s="366"/>
      <c r="X213" s="89"/>
      <c r="Y213" s="46"/>
      <c r="Z213" s="378"/>
    </row>
    <row r="214" spans="1:26" s="19" customFormat="1" ht="15.75" hidden="1" thickBot="1" x14ac:dyDescent="0.3">
      <c r="A214" s="139" t="s">
        <v>536</v>
      </c>
      <c r="B214" s="100" t="s">
        <v>974</v>
      </c>
      <c r="C214" s="694" t="s">
        <v>537</v>
      </c>
      <c r="D214" s="695"/>
      <c r="E214" s="695"/>
      <c r="F214" s="183"/>
      <c r="G214" s="460"/>
      <c r="H214" s="438"/>
      <c r="I214" s="201"/>
      <c r="J214" s="218">
        <f t="shared" si="143"/>
        <v>0</v>
      </c>
      <c r="K214" s="103"/>
      <c r="L214" s="104"/>
      <c r="M214" s="105"/>
      <c r="N214" s="103"/>
      <c r="O214" s="104"/>
      <c r="P214" s="104"/>
      <c r="Q214" s="104"/>
      <c r="R214" s="104"/>
      <c r="S214" s="107"/>
      <c r="T214" s="104"/>
      <c r="U214" s="106"/>
      <c r="V214" s="104"/>
      <c r="W214" s="367"/>
      <c r="X214" s="107"/>
      <c r="Y214" s="108"/>
      <c r="Z214" s="379"/>
    </row>
    <row r="215" spans="1:26" s="19" customFormat="1" ht="15.75" hidden="1" thickBot="1" x14ac:dyDescent="0.3">
      <c r="A215" s="139" t="s">
        <v>538</v>
      </c>
      <c r="B215" s="100" t="s">
        <v>975</v>
      </c>
      <c r="C215" s="694" t="s">
        <v>539</v>
      </c>
      <c r="D215" s="695"/>
      <c r="E215" s="695"/>
      <c r="F215" s="183"/>
      <c r="G215" s="460"/>
      <c r="H215" s="438"/>
      <c r="I215" s="201"/>
      <c r="J215" s="218">
        <f t="shared" si="143"/>
        <v>0</v>
      </c>
      <c r="K215" s="103"/>
      <c r="L215" s="104"/>
      <c r="M215" s="105"/>
      <c r="N215" s="103"/>
      <c r="O215" s="104"/>
      <c r="P215" s="104"/>
      <c r="Q215" s="104"/>
      <c r="R215" s="104"/>
      <c r="S215" s="107"/>
      <c r="T215" s="104"/>
      <c r="U215" s="106"/>
      <c r="V215" s="104"/>
      <c r="W215" s="367"/>
      <c r="X215" s="107"/>
      <c r="Y215" s="108"/>
      <c r="Z215" s="379"/>
    </row>
    <row r="216" spans="1:26" s="19" customFormat="1" ht="15.75" hidden="1" thickBot="1" x14ac:dyDescent="0.3">
      <c r="A216" s="139" t="s">
        <v>540</v>
      </c>
      <c r="B216" s="100" t="s">
        <v>976</v>
      </c>
      <c r="C216" s="694" t="s">
        <v>541</v>
      </c>
      <c r="D216" s="695"/>
      <c r="E216" s="695"/>
      <c r="F216" s="183">
        <f>F217+F218+F219+F220+F221+F222+F223+F224+F225+F226</f>
        <v>0</v>
      </c>
      <c r="G216" s="460">
        <f>G217+G218+G219+G220+G221+G222+G223+G224+G225+G226</f>
        <v>0</v>
      </c>
      <c r="H216" s="438">
        <f t="shared" ref="H216:I216" si="148">H217+H218+H219+H220+H221+H222+H223+H224+H225+H226</f>
        <v>0</v>
      </c>
      <c r="I216" s="201">
        <f t="shared" si="148"/>
        <v>0</v>
      </c>
      <c r="J216" s="218">
        <f t="shared" si="143"/>
        <v>0</v>
      </c>
      <c r="K216" s="103">
        <f t="shared" ref="K216:Z216" si="149">K217+K218+K219+K220+K221+K222+K223+K224+K225+K226</f>
        <v>0</v>
      </c>
      <c r="L216" s="104">
        <f t="shared" si="149"/>
        <v>0</v>
      </c>
      <c r="M216" s="105">
        <f t="shared" si="149"/>
        <v>0</v>
      </c>
      <c r="N216" s="103">
        <f t="shared" si="149"/>
        <v>0</v>
      </c>
      <c r="O216" s="104">
        <f t="shared" si="149"/>
        <v>0</v>
      </c>
      <c r="P216" s="104">
        <f t="shared" si="149"/>
        <v>0</v>
      </c>
      <c r="Q216" s="104">
        <f t="shared" si="149"/>
        <v>0</v>
      </c>
      <c r="R216" s="104">
        <f t="shared" si="149"/>
        <v>0</v>
      </c>
      <c r="S216" s="107">
        <f t="shared" ref="S216" si="150">S217+S218+S219+S220+S221+S222+S223+S224+S225+S226</f>
        <v>0</v>
      </c>
      <c r="T216" s="104">
        <f t="shared" si="149"/>
        <v>0</v>
      </c>
      <c r="U216" s="106">
        <f t="shared" si="149"/>
        <v>0</v>
      </c>
      <c r="V216" s="104">
        <f t="shared" si="149"/>
        <v>0</v>
      </c>
      <c r="W216" s="367">
        <f t="shared" ref="W216" si="151">W217+W218+W219+W220+W221+W222+W223+W224+W225+W226</f>
        <v>0</v>
      </c>
      <c r="X216" s="107">
        <f t="shared" si="149"/>
        <v>0</v>
      </c>
      <c r="Y216" s="108">
        <f t="shared" si="149"/>
        <v>0</v>
      </c>
      <c r="Z216" s="379">
        <f t="shared" si="149"/>
        <v>0</v>
      </c>
    </row>
    <row r="217" spans="1:26" ht="15.75" hidden="1" thickBot="1" x14ac:dyDescent="0.3">
      <c r="A217" s="139" t="s">
        <v>542</v>
      </c>
      <c r="B217" s="59"/>
      <c r="C217" s="2"/>
      <c r="D217" s="686" t="s">
        <v>647</v>
      </c>
      <c r="E217" s="686"/>
      <c r="F217" s="182"/>
      <c r="G217" s="459"/>
      <c r="H217" s="437"/>
      <c r="I217" s="200"/>
      <c r="J217" s="219">
        <f t="shared" si="143"/>
        <v>0</v>
      </c>
      <c r="K217" s="81"/>
      <c r="L217" s="1"/>
      <c r="M217" s="82"/>
      <c r="N217" s="81"/>
      <c r="O217" s="1"/>
      <c r="P217" s="1"/>
      <c r="Q217" s="1"/>
      <c r="R217" s="1"/>
      <c r="S217" s="89"/>
      <c r="T217" s="1"/>
      <c r="U217" s="43"/>
      <c r="V217" s="1"/>
      <c r="W217" s="366"/>
      <c r="X217" s="89"/>
      <c r="Y217" s="46"/>
      <c r="Z217" s="378"/>
    </row>
    <row r="218" spans="1:26" ht="15.75" hidden="1" thickBot="1" x14ac:dyDescent="0.3">
      <c r="A218" s="139" t="s">
        <v>543</v>
      </c>
      <c r="B218" s="59"/>
      <c r="C218" s="2"/>
      <c r="D218" s="686" t="s">
        <v>648</v>
      </c>
      <c r="E218" s="686"/>
      <c r="F218" s="182"/>
      <c r="G218" s="459"/>
      <c r="H218" s="437"/>
      <c r="I218" s="200"/>
      <c r="J218" s="219">
        <f t="shared" si="143"/>
        <v>0</v>
      </c>
      <c r="K218" s="81"/>
      <c r="L218" s="1"/>
      <c r="M218" s="82"/>
      <c r="N218" s="81"/>
      <c r="O218" s="1"/>
      <c r="P218" s="1"/>
      <c r="Q218" s="1"/>
      <c r="R218" s="1"/>
      <c r="S218" s="89"/>
      <c r="T218" s="1"/>
      <c r="U218" s="43"/>
      <c r="V218" s="1"/>
      <c r="W218" s="366"/>
      <c r="X218" s="89"/>
      <c r="Y218" s="46"/>
      <c r="Z218" s="378"/>
    </row>
    <row r="219" spans="1:26" ht="15.75" hidden="1" thickBot="1" x14ac:dyDescent="0.3">
      <c r="A219" s="139" t="s">
        <v>544</v>
      </c>
      <c r="B219" s="59"/>
      <c r="C219" s="2"/>
      <c r="D219" s="686" t="s">
        <v>649</v>
      </c>
      <c r="E219" s="686"/>
      <c r="F219" s="182"/>
      <c r="G219" s="459"/>
      <c r="H219" s="437"/>
      <c r="I219" s="200"/>
      <c r="J219" s="219">
        <f t="shared" si="143"/>
        <v>0</v>
      </c>
      <c r="K219" s="81"/>
      <c r="L219" s="1"/>
      <c r="M219" s="82"/>
      <c r="N219" s="81"/>
      <c r="O219" s="1"/>
      <c r="P219" s="1"/>
      <c r="Q219" s="1"/>
      <c r="R219" s="1"/>
      <c r="S219" s="89"/>
      <c r="T219" s="1"/>
      <c r="U219" s="43"/>
      <c r="V219" s="1"/>
      <c r="W219" s="366"/>
      <c r="X219" s="89"/>
      <c r="Y219" s="46"/>
      <c r="Z219" s="378"/>
    </row>
    <row r="220" spans="1:26" ht="15.75" hidden="1" thickBot="1" x14ac:dyDescent="0.3">
      <c r="A220" s="139" t="s">
        <v>545</v>
      </c>
      <c r="B220" s="59"/>
      <c r="C220" s="2"/>
      <c r="D220" s="686" t="s">
        <v>650</v>
      </c>
      <c r="E220" s="686"/>
      <c r="F220" s="182"/>
      <c r="G220" s="459"/>
      <c r="H220" s="437"/>
      <c r="I220" s="200"/>
      <c r="J220" s="219">
        <f t="shared" si="143"/>
        <v>0</v>
      </c>
      <c r="K220" s="81"/>
      <c r="L220" s="1"/>
      <c r="M220" s="82"/>
      <c r="N220" s="81"/>
      <c r="O220" s="1"/>
      <c r="P220" s="1"/>
      <c r="Q220" s="1"/>
      <c r="R220" s="1"/>
      <c r="S220" s="89"/>
      <c r="T220" s="1"/>
      <c r="U220" s="43"/>
      <c r="V220" s="1"/>
      <c r="W220" s="366"/>
      <c r="X220" s="89"/>
      <c r="Y220" s="46"/>
      <c r="Z220" s="378"/>
    </row>
    <row r="221" spans="1:26" ht="15.75" hidden="1" thickBot="1" x14ac:dyDescent="0.3">
      <c r="A221" s="139" t="s">
        <v>546</v>
      </c>
      <c r="B221" s="59"/>
      <c r="C221" s="2"/>
      <c r="D221" s="686" t="s">
        <v>651</v>
      </c>
      <c r="E221" s="686"/>
      <c r="F221" s="182"/>
      <c r="G221" s="459"/>
      <c r="H221" s="437"/>
      <c r="I221" s="200"/>
      <c r="J221" s="219">
        <f t="shared" si="143"/>
        <v>0</v>
      </c>
      <c r="K221" s="81"/>
      <c r="L221" s="1"/>
      <c r="M221" s="82"/>
      <c r="N221" s="81"/>
      <c r="O221" s="1"/>
      <c r="P221" s="1"/>
      <c r="Q221" s="1"/>
      <c r="R221" s="1"/>
      <c r="S221" s="89"/>
      <c r="T221" s="1"/>
      <c r="U221" s="43"/>
      <c r="V221" s="1"/>
      <c r="W221" s="366"/>
      <c r="X221" s="89"/>
      <c r="Y221" s="46"/>
      <c r="Z221" s="378"/>
    </row>
    <row r="222" spans="1:26" ht="25.5" hidden="1" customHeight="1" x14ac:dyDescent="0.25">
      <c r="A222" s="139" t="s">
        <v>547</v>
      </c>
      <c r="B222" s="59"/>
      <c r="C222" s="2"/>
      <c r="D222" s="685" t="s">
        <v>823</v>
      </c>
      <c r="E222" s="685"/>
      <c r="F222" s="192"/>
      <c r="G222" s="471"/>
      <c r="H222" s="449"/>
      <c r="I222" s="210"/>
      <c r="J222" s="219">
        <f t="shared" si="143"/>
        <v>0</v>
      </c>
      <c r="K222" s="81"/>
      <c r="L222" s="1"/>
      <c r="M222" s="82"/>
      <c r="N222" s="81"/>
      <c r="O222" s="1"/>
      <c r="P222" s="1"/>
      <c r="Q222" s="1"/>
      <c r="R222" s="1"/>
      <c r="S222" s="89"/>
      <c r="T222" s="1"/>
      <c r="U222" s="43"/>
      <c r="V222" s="1"/>
      <c r="W222" s="366"/>
      <c r="X222" s="89"/>
      <c r="Y222" s="46"/>
      <c r="Z222" s="378"/>
    </row>
    <row r="223" spans="1:26" ht="25.5" hidden="1" customHeight="1" x14ac:dyDescent="0.25">
      <c r="A223" s="139" t="s">
        <v>548</v>
      </c>
      <c r="B223" s="59"/>
      <c r="C223" s="2"/>
      <c r="D223" s="685" t="s">
        <v>826</v>
      </c>
      <c r="E223" s="685"/>
      <c r="F223" s="192"/>
      <c r="G223" s="471"/>
      <c r="H223" s="449"/>
      <c r="I223" s="210"/>
      <c r="J223" s="219">
        <f t="shared" si="143"/>
        <v>0</v>
      </c>
      <c r="K223" s="81"/>
      <c r="L223" s="1"/>
      <c r="M223" s="82"/>
      <c r="N223" s="81"/>
      <c r="O223" s="1"/>
      <c r="P223" s="1"/>
      <c r="Q223" s="1"/>
      <c r="R223" s="1"/>
      <c r="S223" s="89"/>
      <c r="T223" s="1"/>
      <c r="U223" s="43"/>
      <c r="V223" s="1"/>
      <c r="W223" s="366"/>
      <c r="X223" s="89"/>
      <c r="Y223" s="46"/>
      <c r="Z223" s="378"/>
    </row>
    <row r="224" spans="1:26" ht="15.75" hidden="1" thickBot="1" x14ac:dyDescent="0.3">
      <c r="A224" s="139" t="s">
        <v>549</v>
      </c>
      <c r="B224" s="59"/>
      <c r="C224" s="2"/>
      <c r="D224" s="686" t="s">
        <v>652</v>
      </c>
      <c r="E224" s="686"/>
      <c r="F224" s="182"/>
      <c r="G224" s="459"/>
      <c r="H224" s="437"/>
      <c r="I224" s="200"/>
      <c r="J224" s="219">
        <f t="shared" si="143"/>
        <v>0</v>
      </c>
      <c r="K224" s="81"/>
      <c r="L224" s="1"/>
      <c r="M224" s="82"/>
      <c r="N224" s="81"/>
      <c r="O224" s="1"/>
      <c r="P224" s="1"/>
      <c r="Q224" s="1"/>
      <c r="R224" s="1"/>
      <c r="S224" s="89"/>
      <c r="T224" s="1"/>
      <c r="U224" s="43"/>
      <c r="V224" s="1"/>
      <c r="W224" s="366"/>
      <c r="X224" s="89"/>
      <c r="Y224" s="46"/>
      <c r="Z224" s="378"/>
    </row>
    <row r="225" spans="1:26" ht="15.75" hidden="1" thickBot="1" x14ac:dyDescent="0.3">
      <c r="A225" s="139" t="s">
        <v>550</v>
      </c>
      <c r="B225" s="59"/>
      <c r="C225" s="2"/>
      <c r="D225" s="686" t="s">
        <v>653</v>
      </c>
      <c r="E225" s="686"/>
      <c r="F225" s="182"/>
      <c r="G225" s="459"/>
      <c r="H225" s="437"/>
      <c r="I225" s="200"/>
      <c r="J225" s="219">
        <f t="shared" si="143"/>
        <v>0</v>
      </c>
      <c r="K225" s="81"/>
      <c r="L225" s="1"/>
      <c r="M225" s="82"/>
      <c r="N225" s="81"/>
      <c r="O225" s="1"/>
      <c r="P225" s="1"/>
      <c r="Q225" s="1"/>
      <c r="R225" s="1"/>
      <c r="S225" s="89"/>
      <c r="T225" s="1"/>
      <c r="U225" s="43"/>
      <c r="V225" s="1"/>
      <c r="W225" s="366"/>
      <c r="X225" s="89"/>
      <c r="Y225" s="46"/>
      <c r="Z225" s="378"/>
    </row>
    <row r="226" spans="1:26" ht="15.75" hidden="1" thickBot="1" x14ac:dyDescent="0.3">
      <c r="A226" s="139" t="s">
        <v>551</v>
      </c>
      <c r="B226" s="61"/>
      <c r="C226" s="21"/>
      <c r="D226" s="700" t="s">
        <v>852</v>
      </c>
      <c r="E226" s="700"/>
      <c r="F226" s="184"/>
      <c r="G226" s="461"/>
      <c r="H226" s="439"/>
      <c r="I226" s="202"/>
      <c r="J226" s="219">
        <f t="shared" si="143"/>
        <v>0</v>
      </c>
      <c r="K226" s="81"/>
      <c r="L226" s="1"/>
      <c r="M226" s="82"/>
      <c r="N226" s="81"/>
      <c r="O226" s="1"/>
      <c r="P226" s="1"/>
      <c r="Q226" s="1"/>
      <c r="R226" s="1"/>
      <c r="S226" s="89"/>
      <c r="T226" s="1"/>
      <c r="U226" s="43"/>
      <c r="V226" s="1"/>
      <c r="W226" s="366"/>
      <c r="X226" s="89"/>
      <c r="Y226" s="46"/>
      <c r="Z226" s="378"/>
    </row>
    <row r="227" spans="1:26" ht="15.75" thickBot="1" x14ac:dyDescent="0.3">
      <c r="B227" s="109" t="s">
        <v>552</v>
      </c>
      <c r="C227" s="701" t="s">
        <v>553</v>
      </c>
      <c r="D227" s="702"/>
      <c r="E227" s="702"/>
      <c r="F227" s="185">
        <f>F228+F242+F248</f>
        <v>0</v>
      </c>
      <c r="G227" s="462">
        <f>G228+G242+G248</f>
        <v>0</v>
      </c>
      <c r="H227" s="440">
        <f t="shared" ref="H227:I227" si="152">H228+H242+H248</f>
        <v>0</v>
      </c>
      <c r="I227" s="203">
        <f t="shared" si="152"/>
        <v>0</v>
      </c>
      <c r="J227" s="216">
        <f t="shared" si="143"/>
        <v>0</v>
      </c>
      <c r="K227" s="94">
        <f t="shared" ref="K227:Z227" si="153">K228+K242+K248</f>
        <v>0</v>
      </c>
      <c r="L227" s="95">
        <f t="shared" si="153"/>
        <v>0</v>
      </c>
      <c r="M227" s="96">
        <f t="shared" si="153"/>
        <v>0</v>
      </c>
      <c r="N227" s="94">
        <f t="shared" si="153"/>
        <v>0</v>
      </c>
      <c r="O227" s="95">
        <f t="shared" si="153"/>
        <v>0</v>
      </c>
      <c r="P227" s="95">
        <f t="shared" si="153"/>
        <v>0</v>
      </c>
      <c r="Q227" s="95">
        <f t="shared" si="153"/>
        <v>0</v>
      </c>
      <c r="R227" s="95">
        <f t="shared" si="153"/>
        <v>0</v>
      </c>
      <c r="S227" s="98">
        <f t="shared" ref="S227" si="154">S228+S242+S248</f>
        <v>0</v>
      </c>
      <c r="T227" s="95">
        <f t="shared" si="153"/>
        <v>0</v>
      </c>
      <c r="U227" s="97">
        <f t="shared" si="153"/>
        <v>0</v>
      </c>
      <c r="V227" s="95">
        <f t="shared" si="153"/>
        <v>0</v>
      </c>
      <c r="W227" s="363">
        <f t="shared" ref="W227" si="155">W228+W242+W248</f>
        <v>0</v>
      </c>
      <c r="X227" s="98">
        <f t="shared" si="153"/>
        <v>0</v>
      </c>
      <c r="Y227" s="99">
        <f t="shared" si="153"/>
        <v>0</v>
      </c>
      <c r="Z227" s="376">
        <f t="shared" si="153"/>
        <v>0</v>
      </c>
    </row>
    <row r="228" spans="1:26" ht="15.75" hidden="1" thickBot="1" x14ac:dyDescent="0.3">
      <c r="B228" s="127" t="s">
        <v>977</v>
      </c>
      <c r="C228" s="714" t="s">
        <v>554</v>
      </c>
      <c r="D228" s="715"/>
      <c r="E228" s="715"/>
      <c r="F228" s="181">
        <f>F229+F233+F238+F239+F240+F241</f>
        <v>0</v>
      </c>
      <c r="G228" s="458">
        <f>G229+G233+G238+G239+G240+G241</f>
        <v>0</v>
      </c>
      <c r="H228" s="436">
        <f t="shared" ref="H228:I228" si="156">H229+H233+H238+H239+H240+H241</f>
        <v>0</v>
      </c>
      <c r="I228" s="199">
        <f t="shared" si="156"/>
        <v>0</v>
      </c>
      <c r="J228" s="217">
        <f t="shared" si="143"/>
        <v>0</v>
      </c>
      <c r="K228" s="130">
        <f t="shared" ref="K228:Z228" si="157">K229+K233+K238+K239+K240+K241</f>
        <v>0</v>
      </c>
      <c r="L228" s="131">
        <f t="shared" si="157"/>
        <v>0</v>
      </c>
      <c r="M228" s="132">
        <f t="shared" si="157"/>
        <v>0</v>
      </c>
      <c r="N228" s="130">
        <f t="shared" si="157"/>
        <v>0</v>
      </c>
      <c r="O228" s="131">
        <f t="shared" si="157"/>
        <v>0</v>
      </c>
      <c r="P228" s="131">
        <f t="shared" si="157"/>
        <v>0</v>
      </c>
      <c r="Q228" s="131">
        <f t="shared" si="157"/>
        <v>0</v>
      </c>
      <c r="R228" s="131">
        <f t="shared" si="157"/>
        <v>0</v>
      </c>
      <c r="S228" s="134">
        <f t="shared" ref="S228" si="158">S229+S233+S238+S239+S240+S241</f>
        <v>0</v>
      </c>
      <c r="T228" s="131">
        <f t="shared" si="157"/>
        <v>0</v>
      </c>
      <c r="U228" s="133">
        <f t="shared" si="157"/>
        <v>0</v>
      </c>
      <c r="V228" s="131">
        <f t="shared" si="157"/>
        <v>0</v>
      </c>
      <c r="W228" s="364">
        <f t="shared" ref="W228" si="159">W229+W233+W238+W239+W240+W241</f>
        <v>0</v>
      </c>
      <c r="X228" s="134">
        <f t="shared" si="157"/>
        <v>0</v>
      </c>
      <c r="Y228" s="135">
        <f t="shared" si="157"/>
        <v>0</v>
      </c>
      <c r="Z228" s="377">
        <f t="shared" si="157"/>
        <v>0</v>
      </c>
    </row>
    <row r="229" spans="1:26" s="19" customFormat="1" ht="15.75" hidden="1" thickBot="1" x14ac:dyDescent="0.3">
      <c r="A229" s="139"/>
      <c r="B229" s="57" t="s">
        <v>978</v>
      </c>
      <c r="C229" s="653" t="s">
        <v>555</v>
      </c>
      <c r="D229" s="654"/>
      <c r="E229" s="654"/>
      <c r="F229" s="189">
        <f>F230+F231+F232</f>
        <v>0</v>
      </c>
      <c r="G229" s="466">
        <f>G230+G231+G232</f>
        <v>0</v>
      </c>
      <c r="H229" s="444">
        <f t="shared" ref="H229:I229" si="160">H230+H231+H232</f>
        <v>0</v>
      </c>
      <c r="I229" s="207">
        <f t="shared" si="160"/>
        <v>0</v>
      </c>
      <c r="J229" s="220">
        <f t="shared" si="143"/>
        <v>0</v>
      </c>
      <c r="K229" s="83">
        <f t="shared" ref="K229:Z229" si="161">K230+K231+K232</f>
        <v>0</v>
      </c>
      <c r="L229" s="13">
        <f t="shared" si="161"/>
        <v>0</v>
      </c>
      <c r="M229" s="84">
        <f t="shared" si="161"/>
        <v>0</v>
      </c>
      <c r="N229" s="83">
        <f t="shared" si="161"/>
        <v>0</v>
      </c>
      <c r="O229" s="13">
        <f t="shared" si="161"/>
        <v>0</v>
      </c>
      <c r="P229" s="13">
        <f t="shared" si="161"/>
        <v>0</v>
      </c>
      <c r="Q229" s="13">
        <f t="shared" si="161"/>
        <v>0</v>
      </c>
      <c r="R229" s="13">
        <f t="shared" si="161"/>
        <v>0</v>
      </c>
      <c r="S229" s="90">
        <f t="shared" ref="S229" si="162">S230+S231+S232</f>
        <v>0</v>
      </c>
      <c r="T229" s="13">
        <f t="shared" si="161"/>
        <v>0</v>
      </c>
      <c r="U229" s="44">
        <f t="shared" si="161"/>
        <v>0</v>
      </c>
      <c r="V229" s="13">
        <f t="shared" si="161"/>
        <v>0</v>
      </c>
      <c r="W229" s="365">
        <f t="shared" ref="W229" si="163">W230+W231+W232</f>
        <v>0</v>
      </c>
      <c r="X229" s="90">
        <f t="shared" si="161"/>
        <v>0</v>
      </c>
      <c r="Y229" s="47">
        <f t="shared" si="161"/>
        <v>0</v>
      </c>
      <c r="Z229" s="380">
        <f t="shared" si="161"/>
        <v>0</v>
      </c>
    </row>
    <row r="230" spans="1:26" ht="15.75" hidden="1" thickBot="1" x14ac:dyDescent="0.3">
      <c r="A230" s="139" t="s">
        <v>556</v>
      </c>
      <c r="B230" s="59" t="s">
        <v>979</v>
      </c>
      <c r="C230" s="359"/>
      <c r="D230" s="721" t="s">
        <v>991</v>
      </c>
      <c r="E230" s="721"/>
      <c r="F230" s="187"/>
      <c r="G230" s="464"/>
      <c r="H230" s="442"/>
      <c r="I230" s="205"/>
      <c r="J230" s="219">
        <f t="shared" si="143"/>
        <v>0</v>
      </c>
      <c r="K230" s="81"/>
      <c r="L230" s="1"/>
      <c r="M230" s="82"/>
      <c r="N230" s="81"/>
      <c r="O230" s="1"/>
      <c r="P230" s="1"/>
      <c r="Q230" s="1"/>
      <c r="R230" s="1"/>
      <c r="S230" s="89"/>
      <c r="T230" s="1"/>
      <c r="U230" s="43"/>
      <c r="V230" s="1"/>
      <c r="W230" s="366"/>
      <c r="X230" s="89"/>
      <c r="Y230" s="46"/>
      <c r="Z230" s="378"/>
    </row>
    <row r="231" spans="1:26" ht="15.75" hidden="1" thickBot="1" x14ac:dyDescent="0.3">
      <c r="A231" s="139" t="s">
        <v>557</v>
      </c>
      <c r="B231" s="59" t="s">
        <v>980</v>
      </c>
      <c r="C231" s="2"/>
      <c r="D231" s="686" t="s">
        <v>992</v>
      </c>
      <c r="E231" s="686"/>
      <c r="F231" s="182"/>
      <c r="G231" s="459"/>
      <c r="H231" s="437"/>
      <c r="I231" s="200"/>
      <c r="J231" s="219">
        <f t="shared" si="143"/>
        <v>0</v>
      </c>
      <c r="K231" s="81"/>
      <c r="L231" s="1"/>
      <c r="M231" s="82"/>
      <c r="N231" s="81"/>
      <c r="O231" s="1"/>
      <c r="P231" s="1"/>
      <c r="Q231" s="1"/>
      <c r="R231" s="1"/>
      <c r="S231" s="89"/>
      <c r="T231" s="1"/>
      <c r="U231" s="43"/>
      <c r="V231" s="1"/>
      <c r="W231" s="366"/>
      <c r="X231" s="89"/>
      <c r="Y231" s="46"/>
      <c r="Z231" s="378"/>
    </row>
    <row r="232" spans="1:26" ht="15.75" hidden="1" thickBot="1" x14ac:dyDescent="0.3">
      <c r="A232" s="139" t="s">
        <v>558</v>
      </c>
      <c r="B232" s="59" t="s">
        <v>981</v>
      </c>
      <c r="C232" s="2"/>
      <c r="D232" s="686" t="s">
        <v>993</v>
      </c>
      <c r="E232" s="686"/>
      <c r="F232" s="182"/>
      <c r="G232" s="459"/>
      <c r="H232" s="437"/>
      <c r="I232" s="200"/>
      <c r="J232" s="219">
        <f t="shared" si="143"/>
        <v>0</v>
      </c>
      <c r="K232" s="81"/>
      <c r="L232" s="1"/>
      <c r="M232" s="82"/>
      <c r="N232" s="81"/>
      <c r="O232" s="1"/>
      <c r="P232" s="1"/>
      <c r="Q232" s="1"/>
      <c r="R232" s="1"/>
      <c r="S232" s="89"/>
      <c r="T232" s="1"/>
      <c r="U232" s="43"/>
      <c r="V232" s="1"/>
      <c r="W232" s="366"/>
      <c r="X232" s="89"/>
      <c r="Y232" s="46"/>
      <c r="Z232" s="378"/>
    </row>
    <row r="233" spans="1:26" s="19" customFormat="1" ht="15.75" hidden="1" thickBot="1" x14ac:dyDescent="0.3">
      <c r="A233" s="139"/>
      <c r="B233" s="57" t="s">
        <v>982</v>
      </c>
      <c r="C233" s="653" t="s">
        <v>559</v>
      </c>
      <c r="D233" s="654"/>
      <c r="E233" s="654"/>
      <c r="F233" s="189">
        <f>F234+F235+F236+F237</f>
        <v>0</v>
      </c>
      <c r="G233" s="466">
        <f>G234+G235+G236+G237</f>
        <v>0</v>
      </c>
      <c r="H233" s="444">
        <f t="shared" ref="H233:I233" si="164">H234+H235+H236+H237</f>
        <v>0</v>
      </c>
      <c r="I233" s="207">
        <f t="shared" si="164"/>
        <v>0</v>
      </c>
      <c r="J233" s="220">
        <f t="shared" si="143"/>
        <v>0</v>
      </c>
      <c r="K233" s="83">
        <f t="shared" ref="K233:Z233" si="165">K234+K235+K236+K237</f>
        <v>0</v>
      </c>
      <c r="L233" s="13">
        <f t="shared" si="165"/>
        <v>0</v>
      </c>
      <c r="M233" s="84">
        <f t="shared" si="165"/>
        <v>0</v>
      </c>
      <c r="N233" s="83">
        <f t="shared" si="165"/>
        <v>0</v>
      </c>
      <c r="O233" s="13">
        <f t="shared" si="165"/>
        <v>0</v>
      </c>
      <c r="P233" s="13">
        <f t="shared" si="165"/>
        <v>0</v>
      </c>
      <c r="Q233" s="13">
        <f t="shared" si="165"/>
        <v>0</v>
      </c>
      <c r="R233" s="13">
        <f t="shared" si="165"/>
        <v>0</v>
      </c>
      <c r="S233" s="90">
        <f t="shared" ref="S233" si="166">S234+S235+S236+S237</f>
        <v>0</v>
      </c>
      <c r="T233" s="13">
        <f t="shared" si="165"/>
        <v>0</v>
      </c>
      <c r="U233" s="44">
        <f t="shared" si="165"/>
        <v>0</v>
      </c>
      <c r="V233" s="13">
        <f t="shared" si="165"/>
        <v>0</v>
      </c>
      <c r="W233" s="365">
        <f t="shared" ref="W233" si="167">W234+W235+W236+W237</f>
        <v>0</v>
      </c>
      <c r="X233" s="90">
        <f t="shared" si="165"/>
        <v>0</v>
      </c>
      <c r="Y233" s="47">
        <f t="shared" si="165"/>
        <v>0</v>
      </c>
      <c r="Z233" s="380">
        <f t="shared" si="165"/>
        <v>0</v>
      </c>
    </row>
    <row r="234" spans="1:26" ht="15.75" hidden="1" thickBot="1" x14ac:dyDescent="0.3">
      <c r="A234" s="139" t="s">
        <v>560</v>
      </c>
      <c r="B234" s="59" t="s">
        <v>983</v>
      </c>
      <c r="C234" s="2"/>
      <c r="D234" s="686" t="s">
        <v>654</v>
      </c>
      <c r="E234" s="686"/>
      <c r="F234" s="182"/>
      <c r="G234" s="459"/>
      <c r="H234" s="437"/>
      <c r="I234" s="200"/>
      <c r="J234" s="219">
        <f t="shared" si="143"/>
        <v>0</v>
      </c>
      <c r="K234" s="81"/>
      <c r="L234" s="1"/>
      <c r="M234" s="82"/>
      <c r="N234" s="81"/>
      <c r="O234" s="1"/>
      <c r="P234" s="1"/>
      <c r="Q234" s="1"/>
      <c r="R234" s="1"/>
      <c r="S234" s="89"/>
      <c r="T234" s="1"/>
      <c r="U234" s="43"/>
      <c r="V234" s="1"/>
      <c r="W234" s="366"/>
      <c r="X234" s="89"/>
      <c r="Y234" s="46"/>
      <c r="Z234" s="378"/>
    </row>
    <row r="235" spans="1:26" ht="15.75" hidden="1" thickBot="1" x14ac:dyDescent="0.3">
      <c r="A235" s="139" t="s">
        <v>561</v>
      </c>
      <c r="B235" s="59" t="s">
        <v>984</v>
      </c>
      <c r="C235" s="2"/>
      <c r="D235" s="686" t="s">
        <v>655</v>
      </c>
      <c r="E235" s="686"/>
      <c r="F235" s="182"/>
      <c r="G235" s="459"/>
      <c r="H235" s="437"/>
      <c r="I235" s="200"/>
      <c r="J235" s="219">
        <f t="shared" si="143"/>
        <v>0</v>
      </c>
      <c r="K235" s="81"/>
      <c r="L235" s="1"/>
      <c r="M235" s="82"/>
      <c r="N235" s="81"/>
      <c r="O235" s="1"/>
      <c r="P235" s="1"/>
      <c r="Q235" s="1"/>
      <c r="R235" s="1"/>
      <c r="S235" s="89"/>
      <c r="T235" s="1"/>
      <c r="U235" s="43"/>
      <c r="V235" s="1"/>
      <c r="W235" s="366"/>
      <c r="X235" s="89"/>
      <c r="Y235" s="46"/>
      <c r="Z235" s="378"/>
    </row>
    <row r="236" spans="1:26" ht="15.75" hidden="1" thickBot="1" x14ac:dyDescent="0.3">
      <c r="A236" s="139" t="s">
        <v>562</v>
      </c>
      <c r="B236" s="59" t="s">
        <v>985</v>
      </c>
      <c r="C236" s="2"/>
      <c r="D236" s="686" t="s">
        <v>563</v>
      </c>
      <c r="E236" s="686"/>
      <c r="F236" s="182"/>
      <c r="G236" s="459"/>
      <c r="H236" s="437"/>
      <c r="I236" s="200"/>
      <c r="J236" s="219">
        <f t="shared" si="143"/>
        <v>0</v>
      </c>
      <c r="K236" s="81"/>
      <c r="L236" s="1"/>
      <c r="M236" s="82"/>
      <c r="N236" s="81"/>
      <c r="O236" s="1"/>
      <c r="P236" s="1"/>
      <c r="Q236" s="1"/>
      <c r="R236" s="1"/>
      <c r="S236" s="89"/>
      <c r="T236" s="1"/>
      <c r="U236" s="43"/>
      <c r="V236" s="1"/>
      <c r="W236" s="366"/>
      <c r="X236" s="89"/>
      <c r="Y236" s="46"/>
      <c r="Z236" s="378"/>
    </row>
    <row r="237" spans="1:26" ht="15.75" hidden="1" thickBot="1" x14ac:dyDescent="0.3">
      <c r="A237" s="139" t="s">
        <v>564</v>
      </c>
      <c r="B237" s="59" t="s">
        <v>986</v>
      </c>
      <c r="C237" s="2"/>
      <c r="D237" s="686" t="s">
        <v>565</v>
      </c>
      <c r="E237" s="686"/>
      <c r="F237" s="182"/>
      <c r="G237" s="459"/>
      <c r="H237" s="437"/>
      <c r="I237" s="200"/>
      <c r="J237" s="219">
        <f t="shared" si="143"/>
        <v>0</v>
      </c>
      <c r="K237" s="81"/>
      <c r="L237" s="1"/>
      <c r="M237" s="82"/>
      <c r="N237" s="81"/>
      <c r="O237" s="1"/>
      <c r="P237" s="1"/>
      <c r="Q237" s="1"/>
      <c r="R237" s="1"/>
      <c r="S237" s="89"/>
      <c r="T237" s="1"/>
      <c r="U237" s="43"/>
      <c r="V237" s="1"/>
      <c r="W237" s="366"/>
      <c r="X237" s="89"/>
      <c r="Y237" s="46"/>
      <c r="Z237" s="378"/>
    </row>
    <row r="238" spans="1:26" s="42" customFormat="1" ht="15.75" hidden="1" thickBot="1" x14ac:dyDescent="0.3">
      <c r="A238" s="139" t="s">
        <v>566</v>
      </c>
      <c r="B238" s="57" t="s">
        <v>987</v>
      </c>
      <c r="C238" s="653" t="s">
        <v>567</v>
      </c>
      <c r="D238" s="654"/>
      <c r="E238" s="654"/>
      <c r="F238" s="189"/>
      <c r="G238" s="466"/>
      <c r="H238" s="444"/>
      <c r="I238" s="207"/>
      <c r="J238" s="220">
        <f t="shared" si="143"/>
        <v>0</v>
      </c>
      <c r="K238" s="83"/>
      <c r="L238" s="13"/>
      <c r="M238" s="84"/>
      <c r="N238" s="83"/>
      <c r="O238" s="13"/>
      <c r="P238" s="13"/>
      <c r="Q238" s="13"/>
      <c r="R238" s="13"/>
      <c r="S238" s="90"/>
      <c r="T238" s="13"/>
      <c r="U238" s="44"/>
      <c r="V238" s="13"/>
      <c r="W238" s="365"/>
      <c r="X238" s="90"/>
      <c r="Y238" s="47"/>
      <c r="Z238" s="380"/>
    </row>
    <row r="239" spans="1:26" s="42" customFormat="1" ht="15.75" hidden="1" thickBot="1" x14ac:dyDescent="0.3">
      <c r="A239" s="139" t="s">
        <v>568</v>
      </c>
      <c r="B239" s="57" t="s">
        <v>988</v>
      </c>
      <c r="C239" s="653" t="s">
        <v>569</v>
      </c>
      <c r="D239" s="654"/>
      <c r="E239" s="654"/>
      <c r="F239" s="189"/>
      <c r="G239" s="466"/>
      <c r="H239" s="444"/>
      <c r="I239" s="207"/>
      <c r="J239" s="220">
        <f t="shared" si="143"/>
        <v>0</v>
      </c>
      <c r="K239" s="83"/>
      <c r="L239" s="13"/>
      <c r="M239" s="84"/>
      <c r="N239" s="83"/>
      <c r="O239" s="13"/>
      <c r="P239" s="13"/>
      <c r="Q239" s="13"/>
      <c r="R239" s="13"/>
      <c r="S239" s="90"/>
      <c r="T239" s="13"/>
      <c r="U239" s="44"/>
      <c r="V239" s="13"/>
      <c r="W239" s="365"/>
      <c r="X239" s="90"/>
      <c r="Y239" s="47"/>
      <c r="Z239" s="380"/>
    </row>
    <row r="240" spans="1:26" s="42" customFormat="1" ht="15.75" hidden="1" thickBot="1" x14ac:dyDescent="0.3">
      <c r="A240" s="139" t="s">
        <v>570</v>
      </c>
      <c r="B240" s="57" t="s">
        <v>989</v>
      </c>
      <c r="C240" s="653" t="s">
        <v>571</v>
      </c>
      <c r="D240" s="654"/>
      <c r="E240" s="654"/>
      <c r="F240" s="189"/>
      <c r="G240" s="466"/>
      <c r="H240" s="444"/>
      <c r="I240" s="207"/>
      <c r="J240" s="220">
        <f t="shared" si="143"/>
        <v>0</v>
      </c>
      <c r="K240" s="83"/>
      <c r="L240" s="13"/>
      <c r="M240" s="84"/>
      <c r="N240" s="83"/>
      <c r="O240" s="13"/>
      <c r="P240" s="13"/>
      <c r="Q240" s="13"/>
      <c r="R240" s="13"/>
      <c r="S240" s="90"/>
      <c r="T240" s="13"/>
      <c r="U240" s="44"/>
      <c r="V240" s="13"/>
      <c r="W240" s="365"/>
      <c r="X240" s="90"/>
      <c r="Y240" s="47"/>
      <c r="Z240" s="380"/>
    </row>
    <row r="241" spans="1:26" s="42" customFormat="1" ht="15.75" hidden="1" thickBot="1" x14ac:dyDescent="0.3">
      <c r="A241" s="139" t="s">
        <v>572</v>
      </c>
      <c r="B241" s="57" t="s">
        <v>990</v>
      </c>
      <c r="C241" s="653" t="s">
        <v>573</v>
      </c>
      <c r="D241" s="654"/>
      <c r="E241" s="654"/>
      <c r="F241" s="189"/>
      <c r="G241" s="466"/>
      <c r="H241" s="444"/>
      <c r="I241" s="207"/>
      <c r="J241" s="220">
        <f t="shared" si="143"/>
        <v>0</v>
      </c>
      <c r="K241" s="83"/>
      <c r="L241" s="13"/>
      <c r="M241" s="84"/>
      <c r="N241" s="83"/>
      <c r="O241" s="13"/>
      <c r="P241" s="13"/>
      <c r="Q241" s="13"/>
      <c r="R241" s="13"/>
      <c r="S241" s="90"/>
      <c r="T241" s="13"/>
      <c r="U241" s="44"/>
      <c r="V241" s="13"/>
      <c r="W241" s="365"/>
      <c r="X241" s="90"/>
      <c r="Y241" s="47"/>
      <c r="Z241" s="380"/>
    </row>
    <row r="242" spans="1:26" ht="15.75" hidden="1" thickBot="1" x14ac:dyDescent="0.3">
      <c r="B242" s="100" t="s">
        <v>994</v>
      </c>
      <c r="C242" s="694" t="s">
        <v>574</v>
      </c>
      <c r="D242" s="695"/>
      <c r="E242" s="695"/>
      <c r="F242" s="183">
        <f>F243+F244+F245+F246+F247</f>
        <v>0</v>
      </c>
      <c r="G242" s="460">
        <f>G243+G244+G245+G246+G247</f>
        <v>0</v>
      </c>
      <c r="H242" s="438">
        <f t="shared" ref="H242:I242" si="168">H243+H244+H245+H246+H247</f>
        <v>0</v>
      </c>
      <c r="I242" s="201">
        <f t="shared" si="168"/>
        <v>0</v>
      </c>
      <c r="J242" s="218">
        <f t="shared" si="143"/>
        <v>0</v>
      </c>
      <c r="K242" s="103">
        <f t="shared" ref="K242:Z242" si="169">K243+K244+K245+K246+K247</f>
        <v>0</v>
      </c>
      <c r="L242" s="104">
        <f t="shared" si="169"/>
        <v>0</v>
      </c>
      <c r="M242" s="105">
        <f t="shared" si="169"/>
        <v>0</v>
      </c>
      <c r="N242" s="103">
        <f t="shared" si="169"/>
        <v>0</v>
      </c>
      <c r="O242" s="104">
        <f t="shared" si="169"/>
        <v>0</v>
      </c>
      <c r="P242" s="104">
        <f t="shared" si="169"/>
        <v>0</v>
      </c>
      <c r="Q242" s="104">
        <f t="shared" si="169"/>
        <v>0</v>
      </c>
      <c r="R242" s="104">
        <f t="shared" si="169"/>
        <v>0</v>
      </c>
      <c r="S242" s="107">
        <f t="shared" ref="S242" si="170">S243+S244+S245+S246+S247</f>
        <v>0</v>
      </c>
      <c r="T242" s="104">
        <f t="shared" si="169"/>
        <v>0</v>
      </c>
      <c r="U242" s="106">
        <f t="shared" si="169"/>
        <v>0</v>
      </c>
      <c r="V242" s="104">
        <f t="shared" si="169"/>
        <v>0</v>
      </c>
      <c r="W242" s="367">
        <f t="shared" ref="W242" si="171">W243+W244+W245+W246+W247</f>
        <v>0</v>
      </c>
      <c r="X242" s="107">
        <f t="shared" si="169"/>
        <v>0</v>
      </c>
      <c r="Y242" s="108">
        <f t="shared" si="169"/>
        <v>0</v>
      </c>
      <c r="Z242" s="379">
        <f t="shared" si="169"/>
        <v>0</v>
      </c>
    </row>
    <row r="243" spans="1:26" ht="15.75" hidden="1" thickBot="1" x14ac:dyDescent="0.3">
      <c r="A243" s="139" t="s">
        <v>575</v>
      </c>
      <c r="B243" s="61" t="s">
        <v>995</v>
      </c>
      <c r="C243" s="722" t="s">
        <v>656</v>
      </c>
      <c r="D243" s="700"/>
      <c r="E243" s="700"/>
      <c r="F243" s="184"/>
      <c r="G243" s="461"/>
      <c r="H243" s="439"/>
      <c r="I243" s="202"/>
      <c r="J243" s="223">
        <f t="shared" si="143"/>
        <v>0</v>
      </c>
      <c r="K243" s="225"/>
      <c r="L243" s="15"/>
      <c r="M243" s="226"/>
      <c r="N243" s="225"/>
      <c r="O243" s="15"/>
      <c r="P243" s="15"/>
      <c r="Q243" s="15"/>
      <c r="R243" s="15"/>
      <c r="S243" s="374"/>
      <c r="T243" s="15"/>
      <c r="U243" s="45"/>
      <c r="V243" s="15"/>
      <c r="W243" s="388"/>
      <c r="X243" s="374"/>
      <c r="Y243" s="48"/>
      <c r="Z243" s="384"/>
    </row>
    <row r="244" spans="1:26" ht="15.75" hidden="1" thickBot="1" x14ac:dyDescent="0.3">
      <c r="A244" s="139" t="s">
        <v>576</v>
      </c>
      <c r="B244" s="61" t="s">
        <v>996</v>
      </c>
      <c r="C244" s="722" t="s">
        <v>657</v>
      </c>
      <c r="D244" s="700"/>
      <c r="E244" s="700"/>
      <c r="F244" s="184"/>
      <c r="G244" s="461"/>
      <c r="H244" s="439"/>
      <c r="I244" s="202"/>
      <c r="J244" s="223">
        <f t="shared" si="143"/>
        <v>0</v>
      </c>
      <c r="K244" s="225"/>
      <c r="L244" s="15"/>
      <c r="M244" s="226"/>
      <c r="N244" s="225"/>
      <c r="O244" s="15"/>
      <c r="P244" s="15"/>
      <c r="Q244" s="15"/>
      <c r="R244" s="15"/>
      <c r="S244" s="374"/>
      <c r="T244" s="15"/>
      <c r="U244" s="45"/>
      <c r="V244" s="15"/>
      <c r="W244" s="388"/>
      <c r="X244" s="374"/>
      <c r="Y244" s="48"/>
      <c r="Z244" s="384"/>
    </row>
    <row r="245" spans="1:26" ht="15.75" hidden="1" thickBot="1" x14ac:dyDescent="0.3">
      <c r="A245" s="139" t="s">
        <v>577</v>
      </c>
      <c r="B245" s="61" t="s">
        <v>997</v>
      </c>
      <c r="C245" s="722" t="s">
        <v>578</v>
      </c>
      <c r="D245" s="700"/>
      <c r="E245" s="700"/>
      <c r="F245" s="184"/>
      <c r="G245" s="461"/>
      <c r="H245" s="439"/>
      <c r="I245" s="202"/>
      <c r="J245" s="223">
        <f t="shared" si="143"/>
        <v>0</v>
      </c>
      <c r="K245" s="225"/>
      <c r="L245" s="15"/>
      <c r="M245" s="226"/>
      <c r="N245" s="225"/>
      <c r="O245" s="15"/>
      <c r="P245" s="15"/>
      <c r="Q245" s="15"/>
      <c r="R245" s="15"/>
      <c r="S245" s="374"/>
      <c r="T245" s="15"/>
      <c r="U245" s="45"/>
      <c r="V245" s="15"/>
      <c r="W245" s="388"/>
      <c r="X245" s="374"/>
      <c r="Y245" s="48"/>
      <c r="Z245" s="384"/>
    </row>
    <row r="246" spans="1:26" ht="15.75" hidden="1" thickBot="1" x14ac:dyDescent="0.3">
      <c r="A246" s="139" t="s">
        <v>579</v>
      </c>
      <c r="B246" s="61" t="s">
        <v>998</v>
      </c>
      <c r="C246" s="722" t="s">
        <v>580</v>
      </c>
      <c r="D246" s="700"/>
      <c r="E246" s="700"/>
      <c r="F246" s="184"/>
      <c r="G246" s="461"/>
      <c r="H246" s="439"/>
      <c r="I246" s="202"/>
      <c r="J246" s="223">
        <f t="shared" si="143"/>
        <v>0</v>
      </c>
      <c r="K246" s="225"/>
      <c r="L246" s="15"/>
      <c r="M246" s="226"/>
      <c r="N246" s="225"/>
      <c r="O246" s="15"/>
      <c r="P246" s="15"/>
      <c r="Q246" s="15"/>
      <c r="R246" s="15"/>
      <c r="S246" s="374"/>
      <c r="T246" s="15"/>
      <c r="U246" s="45"/>
      <c r="V246" s="15"/>
      <c r="W246" s="388"/>
      <c r="X246" s="374"/>
      <c r="Y246" s="48"/>
      <c r="Z246" s="384"/>
    </row>
    <row r="247" spans="1:26" ht="15.75" hidden="1" thickBot="1" x14ac:dyDescent="0.3">
      <c r="A247" s="139" t="s">
        <v>581</v>
      </c>
      <c r="B247" s="61" t="s">
        <v>999</v>
      </c>
      <c r="C247" s="722" t="s">
        <v>658</v>
      </c>
      <c r="D247" s="700"/>
      <c r="E247" s="700"/>
      <c r="F247" s="184"/>
      <c r="G247" s="461"/>
      <c r="H247" s="439"/>
      <c r="I247" s="202"/>
      <c r="J247" s="223">
        <f t="shared" si="143"/>
        <v>0</v>
      </c>
      <c r="K247" s="225"/>
      <c r="L247" s="15"/>
      <c r="M247" s="226"/>
      <c r="N247" s="225"/>
      <c r="O247" s="15"/>
      <c r="P247" s="15"/>
      <c r="Q247" s="15"/>
      <c r="R247" s="15"/>
      <c r="S247" s="374"/>
      <c r="T247" s="15"/>
      <c r="U247" s="45"/>
      <c r="V247" s="15"/>
      <c r="W247" s="388"/>
      <c r="X247" s="374"/>
      <c r="Y247" s="48"/>
      <c r="Z247" s="384"/>
    </row>
    <row r="248" spans="1:26" ht="15.75" hidden="1" thickBot="1" x14ac:dyDescent="0.3">
      <c r="B248" s="100" t="s">
        <v>1000</v>
      </c>
      <c r="C248" s="694" t="s">
        <v>582</v>
      </c>
      <c r="D248" s="695"/>
      <c r="E248" s="695"/>
      <c r="F248" s="183">
        <f>F249</f>
        <v>0</v>
      </c>
      <c r="G248" s="460">
        <f>G249</f>
        <v>0</v>
      </c>
      <c r="H248" s="438">
        <f t="shared" ref="H248:I248" si="172">H249</f>
        <v>0</v>
      </c>
      <c r="I248" s="201">
        <f t="shared" si="172"/>
        <v>0</v>
      </c>
      <c r="J248" s="218">
        <f t="shared" si="143"/>
        <v>0</v>
      </c>
      <c r="K248" s="103">
        <f t="shared" ref="K248:Z248" si="173">K249</f>
        <v>0</v>
      </c>
      <c r="L248" s="104">
        <f t="shared" si="173"/>
        <v>0</v>
      </c>
      <c r="M248" s="105">
        <f t="shared" si="173"/>
        <v>0</v>
      </c>
      <c r="N248" s="103">
        <f t="shared" si="173"/>
        <v>0</v>
      </c>
      <c r="O248" s="104">
        <f t="shared" si="173"/>
        <v>0</v>
      </c>
      <c r="P248" s="104">
        <f t="shared" si="173"/>
        <v>0</v>
      </c>
      <c r="Q248" s="104">
        <f t="shared" si="173"/>
        <v>0</v>
      </c>
      <c r="R248" s="104">
        <f t="shared" si="173"/>
        <v>0</v>
      </c>
      <c r="S248" s="107">
        <f t="shared" si="173"/>
        <v>0</v>
      </c>
      <c r="T248" s="104">
        <f t="shared" si="173"/>
        <v>0</v>
      </c>
      <c r="U248" s="106">
        <f t="shared" si="173"/>
        <v>0</v>
      </c>
      <c r="V248" s="104">
        <f t="shared" si="173"/>
        <v>0</v>
      </c>
      <c r="W248" s="367">
        <f t="shared" si="173"/>
        <v>0</v>
      </c>
      <c r="X248" s="107">
        <f t="shared" si="173"/>
        <v>0</v>
      </c>
      <c r="Y248" s="108">
        <f t="shared" si="173"/>
        <v>0</v>
      </c>
      <c r="Z248" s="379">
        <f t="shared" si="173"/>
        <v>0</v>
      </c>
    </row>
    <row r="249" spans="1:26" ht="15.75" hidden="1" thickBot="1" x14ac:dyDescent="0.3">
      <c r="A249" s="139" t="s">
        <v>583</v>
      </c>
      <c r="B249" s="61"/>
      <c r="C249" s="722" t="s">
        <v>584</v>
      </c>
      <c r="D249" s="700"/>
      <c r="E249" s="700"/>
      <c r="F249" s="184"/>
      <c r="G249" s="461"/>
      <c r="H249" s="439"/>
      <c r="I249" s="202"/>
      <c r="J249" s="223">
        <f t="shared" si="143"/>
        <v>0</v>
      </c>
      <c r="K249" s="225"/>
      <c r="L249" s="15"/>
      <c r="M249" s="226"/>
      <c r="N249" s="225"/>
      <c r="O249" s="15"/>
      <c r="P249" s="15"/>
      <c r="Q249" s="15"/>
      <c r="R249" s="15"/>
      <c r="S249" s="374"/>
      <c r="T249" s="15"/>
      <c r="U249" s="45"/>
      <c r="V249" s="15"/>
      <c r="W249" s="388"/>
      <c r="X249" s="374"/>
      <c r="Y249" s="48"/>
      <c r="Z249" s="384"/>
    </row>
    <row r="250" spans="1:26" ht="15.75" thickBot="1" x14ac:dyDescent="0.3">
      <c r="B250" s="723" t="s">
        <v>585</v>
      </c>
      <c r="C250" s="724"/>
      <c r="D250" s="724"/>
      <c r="E250" s="724"/>
      <c r="F250" s="180">
        <f t="shared" ref="F250" si="174">F5+F24+F32+F61+F76+F149+F159+F164+F227</f>
        <v>9744000</v>
      </c>
      <c r="G250" s="457">
        <f t="shared" ref="G250:Z250" si="175">G5+G24+G32+G61+G76+G149+G159+G164+G227</f>
        <v>8866048</v>
      </c>
      <c r="H250" s="435">
        <f t="shared" si="175"/>
        <v>10278080</v>
      </c>
      <c r="I250" s="198">
        <f t="shared" si="175"/>
        <v>0</v>
      </c>
      <c r="J250" s="216">
        <f t="shared" si="143"/>
        <v>10278080</v>
      </c>
      <c r="K250" s="94">
        <f t="shared" ref="K250:M250" si="176">K5+K24+K32+K61+K76+K149+K159+K164+K227</f>
        <v>127000</v>
      </c>
      <c r="L250" s="95">
        <f t="shared" si="176"/>
        <v>9190115</v>
      </c>
      <c r="M250" s="96">
        <f t="shared" si="176"/>
        <v>960965</v>
      </c>
      <c r="N250" s="94">
        <f t="shared" si="175"/>
        <v>31750</v>
      </c>
      <c r="O250" s="95">
        <f t="shared" si="175"/>
        <v>0</v>
      </c>
      <c r="P250" s="95">
        <f t="shared" si="175"/>
        <v>0</v>
      </c>
      <c r="Q250" s="95">
        <f t="shared" si="175"/>
        <v>0</v>
      </c>
      <c r="R250" s="95">
        <f t="shared" si="175"/>
        <v>0</v>
      </c>
      <c r="S250" s="98">
        <f t="shared" ref="S250" si="177">S5+S24+S32+S61+S76+S149+S159+S164+S227</f>
        <v>0</v>
      </c>
      <c r="T250" s="95">
        <f t="shared" si="175"/>
        <v>125730</v>
      </c>
      <c r="U250" s="97">
        <f t="shared" si="175"/>
        <v>52300</v>
      </c>
      <c r="V250" s="95">
        <f t="shared" si="175"/>
        <v>58485</v>
      </c>
      <c r="W250" s="363">
        <f t="shared" ref="W250" si="178">W5+W24+W32+W61+W76+W149+W159+W164+W227</f>
        <v>268265</v>
      </c>
      <c r="X250" s="98">
        <f t="shared" si="175"/>
        <v>32045</v>
      </c>
      <c r="Y250" s="99">
        <f t="shared" si="175"/>
        <v>22860</v>
      </c>
      <c r="Z250" s="376">
        <f t="shared" si="175"/>
        <v>9954910</v>
      </c>
    </row>
    <row r="251" spans="1:26" x14ac:dyDescent="0.25">
      <c r="B251" s="23"/>
      <c r="C251" s="24"/>
      <c r="D251" s="24"/>
      <c r="E251" s="25"/>
      <c r="F251" s="25"/>
      <c r="G251" s="25"/>
      <c r="H251" s="25"/>
      <c r="I251" s="25"/>
      <c r="J251" s="64"/>
      <c r="K251" s="64"/>
      <c r="L251" s="64"/>
      <c r="M251" s="6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x14ac:dyDescent="0.25">
      <c r="B252" s="26"/>
      <c r="C252" s="27"/>
      <c r="D252" s="27"/>
      <c r="E252" s="25"/>
      <c r="F252" s="25"/>
      <c r="G252" s="25"/>
      <c r="H252" s="25"/>
      <c r="I252" s="25"/>
      <c r="J252" s="64"/>
      <c r="K252" s="64"/>
      <c r="L252" s="64"/>
      <c r="M252" s="6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x14ac:dyDescent="0.25">
      <c r="B253" s="28"/>
      <c r="C253" s="25"/>
      <c r="D253" s="25"/>
      <c r="E253" s="29"/>
      <c r="F253" s="29"/>
      <c r="G253" s="29"/>
      <c r="H253" s="29"/>
      <c r="I253" s="29"/>
      <c r="J253" s="64"/>
      <c r="K253" s="64"/>
      <c r="L253" s="64"/>
      <c r="M253" s="6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x14ac:dyDescent="0.25">
      <c r="B254" s="28"/>
      <c r="C254" s="25"/>
      <c r="D254" s="25"/>
      <c r="E254" s="29"/>
      <c r="F254" s="29"/>
      <c r="G254" s="29"/>
      <c r="H254" s="29"/>
      <c r="I254" s="29"/>
      <c r="J254" s="64"/>
      <c r="K254" s="64"/>
      <c r="L254" s="64"/>
      <c r="M254" s="6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x14ac:dyDescent="0.25">
      <c r="B255" s="28"/>
      <c r="C255" s="25"/>
      <c r="D255" s="25"/>
      <c r="E255" s="29"/>
      <c r="F255" s="29"/>
      <c r="G255" s="29"/>
      <c r="H255" s="29"/>
      <c r="I255" s="29"/>
      <c r="J255" s="64"/>
      <c r="K255" s="64"/>
      <c r="L255" s="64"/>
      <c r="M255" s="6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x14ac:dyDescent="0.25">
      <c r="B256" s="28"/>
      <c r="C256" s="25"/>
      <c r="D256" s="25"/>
      <c r="E256" s="29"/>
      <c r="F256" s="29"/>
      <c r="G256" s="29"/>
      <c r="H256" s="29"/>
      <c r="I256" s="29"/>
      <c r="J256" s="64"/>
      <c r="K256" s="64"/>
      <c r="L256" s="64"/>
      <c r="M256" s="6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x14ac:dyDescent="0.25">
      <c r="B257" s="28"/>
      <c r="C257" s="25"/>
      <c r="D257" s="25"/>
      <c r="E257" s="29"/>
      <c r="F257" s="29"/>
      <c r="G257" s="29"/>
      <c r="H257" s="29"/>
      <c r="I257" s="29"/>
      <c r="J257" s="64"/>
      <c r="K257" s="64"/>
      <c r="L257" s="64"/>
      <c r="M257" s="6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25">
      <c r="B258" s="28"/>
      <c r="C258" s="25"/>
      <c r="D258" s="25"/>
      <c r="E258" s="29"/>
      <c r="F258" s="29"/>
      <c r="G258" s="29"/>
      <c r="H258" s="29"/>
      <c r="I258" s="29"/>
      <c r="J258" s="64"/>
      <c r="K258" s="64"/>
      <c r="L258" s="64"/>
      <c r="M258" s="6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25">
      <c r="B259" s="28"/>
      <c r="C259" s="29"/>
      <c r="D259" s="29"/>
      <c r="E259" s="25"/>
      <c r="F259" s="25"/>
      <c r="G259" s="25"/>
      <c r="H259" s="25"/>
      <c r="I259" s="25"/>
      <c r="J259" s="64"/>
      <c r="K259" s="64"/>
      <c r="L259" s="64"/>
      <c r="M259" s="6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25">
      <c r="B260" s="28"/>
      <c r="C260" s="29"/>
      <c r="D260" s="29"/>
      <c r="E260" s="25"/>
      <c r="F260" s="25"/>
      <c r="G260" s="25"/>
      <c r="H260" s="25"/>
      <c r="I260" s="25"/>
      <c r="J260" s="64"/>
      <c r="K260" s="64"/>
      <c r="L260" s="64"/>
      <c r="M260" s="6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25">
      <c r="B261" s="28"/>
      <c r="C261" s="29"/>
      <c r="D261" s="29"/>
      <c r="E261" s="25"/>
      <c r="F261" s="25"/>
      <c r="G261" s="25"/>
      <c r="H261" s="25"/>
      <c r="I261" s="25"/>
      <c r="J261" s="64"/>
      <c r="K261" s="64"/>
      <c r="L261" s="64"/>
      <c r="M261" s="6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25">
      <c r="B262" s="28"/>
      <c r="C262" s="25"/>
      <c r="D262" s="25"/>
      <c r="E262" s="29"/>
      <c r="F262" s="29"/>
      <c r="G262" s="29"/>
      <c r="H262" s="29"/>
      <c r="I262" s="29"/>
      <c r="J262" s="64"/>
      <c r="K262" s="64"/>
      <c r="L262" s="64"/>
      <c r="M262" s="6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25">
      <c r="B263" s="28"/>
      <c r="C263" s="25"/>
      <c r="D263" s="25"/>
      <c r="E263" s="29"/>
      <c r="F263" s="29"/>
      <c r="G263" s="29"/>
      <c r="H263" s="29"/>
      <c r="I263" s="29"/>
      <c r="J263" s="64"/>
      <c r="K263" s="64"/>
      <c r="L263" s="64"/>
      <c r="M263" s="6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25">
      <c r="B264" s="28"/>
      <c r="C264" s="25"/>
      <c r="D264" s="25"/>
      <c r="E264" s="29"/>
      <c r="F264" s="29"/>
      <c r="G264" s="29"/>
      <c r="H264" s="29"/>
      <c r="I264" s="29"/>
      <c r="J264" s="64"/>
      <c r="K264" s="64"/>
      <c r="L264" s="64"/>
      <c r="M264" s="6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25">
      <c r="A265" s="141"/>
      <c r="B265" s="28"/>
      <c r="C265" s="25"/>
      <c r="D265" s="25"/>
      <c r="E265" s="29"/>
      <c r="F265" s="29"/>
      <c r="G265" s="29"/>
      <c r="H265" s="29"/>
      <c r="I265" s="29"/>
      <c r="J265" s="64"/>
      <c r="K265" s="64"/>
      <c r="L265" s="64"/>
      <c r="M265" s="6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25">
      <c r="A266" s="141"/>
      <c r="B266" s="28"/>
      <c r="C266" s="25"/>
      <c r="D266" s="25"/>
      <c r="E266" s="29"/>
      <c r="F266" s="29"/>
      <c r="G266" s="29"/>
      <c r="H266" s="29"/>
      <c r="I266" s="29"/>
      <c r="J266" s="64"/>
      <c r="K266" s="64"/>
      <c r="L266" s="64"/>
      <c r="M266" s="6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25">
      <c r="A267" s="141"/>
      <c r="B267" s="28"/>
      <c r="C267" s="25"/>
      <c r="D267" s="25"/>
      <c r="E267" s="29"/>
      <c r="F267" s="29"/>
      <c r="G267" s="29"/>
      <c r="H267" s="29"/>
      <c r="I267" s="29"/>
      <c r="J267" s="64"/>
      <c r="K267" s="64"/>
      <c r="L267" s="64"/>
      <c r="M267" s="6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5">
      <c r="A268" s="141"/>
      <c r="B268" s="28"/>
      <c r="C268" s="25"/>
      <c r="D268" s="25"/>
      <c r="E268" s="29"/>
      <c r="F268" s="29"/>
      <c r="G268" s="29"/>
      <c r="H268" s="29"/>
      <c r="I268" s="29"/>
      <c r="J268" s="64"/>
      <c r="K268" s="64"/>
      <c r="L268" s="64"/>
      <c r="M268" s="6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5">
      <c r="A269" s="141"/>
      <c r="B269" s="28"/>
      <c r="C269" s="25"/>
      <c r="D269" s="25"/>
      <c r="E269" s="29"/>
      <c r="F269" s="29"/>
      <c r="G269" s="29"/>
      <c r="H269" s="29"/>
      <c r="I269" s="29"/>
      <c r="J269" s="64"/>
      <c r="K269" s="64"/>
      <c r="L269" s="64"/>
      <c r="M269" s="6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5">
      <c r="A270" s="141"/>
      <c r="B270" s="28"/>
      <c r="C270" s="25"/>
      <c r="D270" s="25"/>
      <c r="E270" s="29"/>
      <c r="F270" s="29"/>
      <c r="G270" s="29"/>
      <c r="H270" s="29"/>
      <c r="I270" s="29"/>
      <c r="J270" s="64"/>
      <c r="K270" s="64"/>
      <c r="L270" s="64"/>
      <c r="M270" s="6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5">
      <c r="A271" s="141"/>
      <c r="B271" s="28"/>
      <c r="C271" s="25"/>
      <c r="D271" s="25"/>
      <c r="E271" s="29"/>
      <c r="F271" s="29"/>
      <c r="G271" s="29"/>
      <c r="H271" s="29"/>
      <c r="I271" s="29"/>
      <c r="J271" s="64"/>
      <c r="K271" s="64"/>
      <c r="L271" s="64"/>
      <c r="M271" s="6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5">
      <c r="A272" s="141"/>
      <c r="B272" s="28"/>
      <c r="C272" s="29"/>
      <c r="D272" s="29"/>
      <c r="E272" s="25"/>
      <c r="F272" s="25"/>
      <c r="G272" s="25"/>
      <c r="H272" s="25"/>
      <c r="I272" s="25"/>
      <c r="J272" s="64"/>
      <c r="K272" s="64"/>
      <c r="L272" s="64"/>
      <c r="M272" s="6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A273" s="141"/>
      <c r="B273" s="28"/>
      <c r="C273" s="25"/>
      <c r="D273" s="25"/>
      <c r="E273" s="29"/>
      <c r="F273" s="29"/>
      <c r="G273" s="29"/>
      <c r="H273" s="29"/>
      <c r="I273" s="29"/>
      <c r="J273" s="64"/>
      <c r="K273" s="64"/>
      <c r="L273" s="64"/>
      <c r="M273" s="6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A274" s="141"/>
      <c r="B274" s="28"/>
      <c r="C274" s="25"/>
      <c r="D274" s="25"/>
      <c r="E274" s="29"/>
      <c r="F274" s="29"/>
      <c r="G274" s="29"/>
      <c r="H274" s="29"/>
      <c r="I274" s="29"/>
      <c r="J274" s="64"/>
      <c r="K274" s="64"/>
      <c r="L274" s="64"/>
      <c r="M274" s="6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A275" s="141"/>
      <c r="B275" s="28"/>
      <c r="C275" s="25"/>
      <c r="D275" s="25"/>
      <c r="E275" s="29"/>
      <c r="F275" s="29"/>
      <c r="G275" s="29"/>
      <c r="H275" s="29"/>
      <c r="I275" s="29"/>
      <c r="J275" s="64"/>
      <c r="K275" s="64"/>
      <c r="L275" s="64"/>
      <c r="M275" s="6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A276" s="141"/>
      <c r="B276" s="28"/>
      <c r="C276" s="25"/>
      <c r="D276" s="25"/>
      <c r="E276" s="29"/>
      <c r="F276" s="29"/>
      <c r="G276" s="29"/>
      <c r="H276" s="29"/>
      <c r="I276" s="29"/>
      <c r="J276" s="64"/>
      <c r="K276" s="64"/>
      <c r="L276" s="64"/>
      <c r="M276" s="6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A277" s="141"/>
      <c r="B277" s="28"/>
      <c r="C277" s="25"/>
      <c r="D277" s="25"/>
      <c r="E277" s="29"/>
      <c r="F277" s="29"/>
      <c r="G277" s="29"/>
      <c r="H277" s="29"/>
      <c r="I277" s="29"/>
      <c r="J277" s="64"/>
      <c r="K277" s="64"/>
      <c r="L277" s="64"/>
      <c r="M277" s="6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A278" s="141"/>
      <c r="B278" s="28"/>
      <c r="C278" s="25"/>
      <c r="D278" s="25"/>
      <c r="E278" s="29"/>
      <c r="F278" s="29"/>
      <c r="G278" s="29"/>
      <c r="H278" s="29"/>
      <c r="I278" s="29"/>
      <c r="J278" s="64"/>
      <c r="K278" s="64"/>
      <c r="L278" s="64"/>
      <c r="M278" s="6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A279" s="141"/>
      <c r="B279" s="28"/>
      <c r="C279" s="25"/>
      <c r="D279" s="25"/>
      <c r="E279" s="29"/>
      <c r="F279" s="29"/>
      <c r="G279" s="29"/>
      <c r="H279" s="29"/>
      <c r="I279" s="29"/>
      <c r="J279" s="64"/>
      <c r="K279" s="64"/>
      <c r="L279" s="64"/>
      <c r="M279" s="6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A280" s="141"/>
      <c r="B280" s="28"/>
      <c r="C280" s="25"/>
      <c r="D280" s="25"/>
      <c r="E280" s="29"/>
      <c r="F280" s="29"/>
      <c r="G280" s="29"/>
      <c r="H280" s="29"/>
      <c r="I280" s="29"/>
      <c r="J280" s="64"/>
      <c r="K280" s="64"/>
      <c r="L280" s="64"/>
      <c r="M280" s="6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41"/>
      <c r="B281" s="28"/>
      <c r="C281" s="25"/>
      <c r="D281" s="25"/>
      <c r="E281" s="29"/>
      <c r="F281" s="29"/>
      <c r="G281" s="29"/>
      <c r="H281" s="29"/>
      <c r="I281" s="29"/>
      <c r="J281" s="64"/>
      <c r="K281" s="64"/>
      <c r="L281" s="64"/>
      <c r="M281" s="6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41"/>
      <c r="B282" s="28"/>
      <c r="C282" s="25"/>
      <c r="D282" s="25"/>
      <c r="E282" s="29"/>
      <c r="F282" s="29"/>
      <c r="G282" s="29"/>
      <c r="H282" s="29"/>
      <c r="I282" s="29"/>
      <c r="J282" s="64"/>
      <c r="K282" s="64"/>
      <c r="L282" s="64"/>
      <c r="M282" s="6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41"/>
      <c r="B283" s="28"/>
      <c r="C283" s="29"/>
      <c r="D283" s="29"/>
      <c r="E283" s="25"/>
      <c r="F283" s="25"/>
      <c r="G283" s="25"/>
      <c r="H283" s="25"/>
      <c r="I283" s="25"/>
      <c r="J283" s="64"/>
      <c r="K283" s="64"/>
      <c r="L283" s="64"/>
      <c r="M283" s="6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41"/>
      <c r="B284" s="28"/>
      <c r="C284" s="25"/>
      <c r="D284" s="25"/>
      <c r="E284" s="29"/>
      <c r="F284" s="29"/>
      <c r="G284" s="29"/>
      <c r="H284" s="29"/>
      <c r="I284" s="29"/>
      <c r="J284" s="64"/>
      <c r="K284" s="64"/>
      <c r="L284" s="64"/>
      <c r="M284" s="6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41"/>
      <c r="B285" s="28"/>
      <c r="C285" s="25"/>
      <c r="D285" s="25"/>
      <c r="E285" s="29"/>
      <c r="F285" s="29"/>
      <c r="G285" s="29"/>
      <c r="H285" s="29"/>
      <c r="I285" s="29"/>
      <c r="J285" s="64"/>
      <c r="K285" s="64"/>
      <c r="L285" s="64"/>
      <c r="M285" s="6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41"/>
      <c r="B286" s="28"/>
      <c r="C286" s="25"/>
      <c r="D286" s="25"/>
      <c r="E286" s="29"/>
      <c r="F286" s="29"/>
      <c r="G286" s="29"/>
      <c r="H286" s="29"/>
      <c r="I286" s="29"/>
      <c r="J286" s="64"/>
      <c r="K286" s="64"/>
      <c r="L286" s="64"/>
      <c r="M286" s="6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41"/>
      <c r="B287" s="28"/>
      <c r="C287" s="25"/>
      <c r="D287" s="25"/>
      <c r="E287" s="29"/>
      <c r="F287" s="29"/>
      <c r="G287" s="29"/>
      <c r="H287" s="29"/>
      <c r="I287" s="29"/>
      <c r="J287" s="64"/>
      <c r="K287" s="64"/>
      <c r="L287" s="64"/>
      <c r="M287" s="6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41"/>
      <c r="B288" s="28"/>
      <c r="C288" s="25"/>
      <c r="D288" s="25"/>
      <c r="E288" s="29"/>
      <c r="F288" s="29"/>
      <c r="G288" s="29"/>
      <c r="H288" s="29"/>
      <c r="I288" s="29"/>
      <c r="J288" s="64"/>
      <c r="K288" s="64"/>
      <c r="L288" s="64"/>
      <c r="M288" s="6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41"/>
      <c r="B289" s="28"/>
      <c r="C289" s="25"/>
      <c r="D289" s="25"/>
      <c r="E289" s="29"/>
      <c r="F289" s="29"/>
      <c r="G289" s="29"/>
      <c r="H289" s="29"/>
      <c r="I289" s="29"/>
      <c r="J289" s="64"/>
      <c r="K289" s="64"/>
      <c r="L289" s="64"/>
      <c r="M289" s="6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41"/>
      <c r="B290" s="28"/>
      <c r="C290" s="25"/>
      <c r="D290" s="25"/>
      <c r="E290" s="29"/>
      <c r="F290" s="29"/>
      <c r="G290" s="29"/>
      <c r="H290" s="29"/>
      <c r="I290" s="29"/>
      <c r="J290" s="64"/>
      <c r="K290" s="64"/>
      <c r="L290" s="64"/>
      <c r="M290" s="6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41"/>
      <c r="B291" s="28"/>
      <c r="C291" s="25"/>
      <c r="D291" s="25"/>
      <c r="E291" s="29"/>
      <c r="F291" s="29"/>
      <c r="G291" s="29"/>
      <c r="H291" s="29"/>
      <c r="I291" s="29"/>
      <c r="J291" s="64"/>
      <c r="K291" s="64"/>
      <c r="L291" s="64"/>
      <c r="M291" s="6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41"/>
      <c r="B292" s="28"/>
      <c r="C292" s="25"/>
      <c r="D292" s="25"/>
      <c r="E292" s="29"/>
      <c r="F292" s="29"/>
      <c r="G292" s="29"/>
      <c r="H292" s="29"/>
      <c r="I292" s="29"/>
      <c r="J292" s="64"/>
      <c r="K292" s="64"/>
      <c r="L292" s="64"/>
      <c r="M292" s="6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41"/>
      <c r="B293" s="28"/>
      <c r="C293" s="25"/>
      <c r="D293" s="25"/>
      <c r="E293" s="29"/>
      <c r="F293" s="29"/>
      <c r="G293" s="29"/>
      <c r="H293" s="29"/>
      <c r="I293" s="29"/>
      <c r="J293" s="64"/>
      <c r="K293" s="64"/>
      <c r="L293" s="64"/>
      <c r="M293" s="6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41"/>
      <c r="B294" s="30"/>
      <c r="C294" s="24"/>
      <c r="D294" s="24"/>
      <c r="E294" s="25"/>
      <c r="F294" s="25"/>
      <c r="G294" s="25"/>
      <c r="H294" s="25"/>
      <c r="I294" s="25"/>
      <c r="J294" s="64"/>
      <c r="K294" s="64"/>
      <c r="L294" s="64"/>
      <c r="M294" s="6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41"/>
      <c r="B295" s="28"/>
      <c r="C295" s="29"/>
      <c r="D295" s="29"/>
      <c r="E295" s="25"/>
      <c r="F295" s="25"/>
      <c r="G295" s="25"/>
      <c r="H295" s="25"/>
      <c r="I295" s="25"/>
      <c r="J295" s="64"/>
      <c r="K295" s="64"/>
      <c r="L295" s="64"/>
      <c r="M295" s="6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41"/>
      <c r="B296" s="28"/>
      <c r="C296" s="29"/>
      <c r="D296" s="29"/>
      <c r="E296" s="25"/>
      <c r="F296" s="25"/>
      <c r="G296" s="25"/>
      <c r="H296" s="25"/>
      <c r="I296" s="25"/>
      <c r="J296" s="64"/>
      <c r="K296" s="64"/>
      <c r="L296" s="64"/>
      <c r="M296" s="6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41"/>
      <c r="B297" s="28"/>
      <c r="C297" s="29"/>
      <c r="D297" s="29"/>
      <c r="E297" s="25"/>
      <c r="F297" s="25"/>
      <c r="G297" s="25"/>
      <c r="H297" s="25"/>
      <c r="I297" s="25"/>
      <c r="J297" s="64"/>
      <c r="K297" s="64"/>
      <c r="L297" s="64"/>
      <c r="M297" s="6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41"/>
      <c r="B298" s="28"/>
      <c r="C298" s="25"/>
      <c r="D298" s="25"/>
      <c r="E298" s="29"/>
      <c r="F298" s="29"/>
      <c r="G298" s="29"/>
      <c r="H298" s="29"/>
      <c r="I298" s="29"/>
      <c r="J298" s="64"/>
      <c r="K298" s="64"/>
      <c r="L298" s="64"/>
      <c r="M298" s="6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41"/>
      <c r="B299" s="28"/>
      <c r="C299" s="25"/>
      <c r="D299" s="25"/>
      <c r="E299" s="29"/>
      <c r="F299" s="29"/>
      <c r="G299" s="29"/>
      <c r="H299" s="29"/>
      <c r="I299" s="29"/>
      <c r="J299" s="64"/>
      <c r="K299" s="64"/>
      <c r="L299" s="64"/>
      <c r="M299" s="6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41"/>
      <c r="B300" s="28"/>
      <c r="C300" s="25"/>
      <c r="D300" s="25"/>
      <c r="E300" s="29"/>
      <c r="F300" s="29"/>
      <c r="G300" s="29"/>
      <c r="H300" s="29"/>
      <c r="I300" s="29"/>
      <c r="J300" s="64"/>
      <c r="K300" s="64"/>
      <c r="L300" s="64"/>
      <c r="M300" s="6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41"/>
      <c r="B301" s="28"/>
      <c r="C301" s="25"/>
      <c r="D301" s="25"/>
      <c r="E301" s="29"/>
      <c r="F301" s="29"/>
      <c r="G301" s="29"/>
      <c r="H301" s="29"/>
      <c r="I301" s="29"/>
      <c r="J301" s="64"/>
      <c r="K301" s="64"/>
      <c r="L301" s="64"/>
      <c r="M301" s="6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41"/>
      <c r="B302" s="28"/>
      <c r="C302" s="25"/>
      <c r="D302" s="25"/>
      <c r="E302" s="29"/>
      <c r="F302" s="29"/>
      <c r="G302" s="29"/>
      <c r="H302" s="29"/>
      <c r="I302" s="29"/>
      <c r="J302" s="64"/>
      <c r="K302" s="64"/>
      <c r="L302" s="64"/>
      <c r="M302" s="6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41"/>
      <c r="B303" s="28"/>
      <c r="C303" s="25"/>
      <c r="D303" s="25"/>
      <c r="E303" s="29"/>
      <c r="F303" s="29"/>
      <c r="G303" s="29"/>
      <c r="H303" s="29"/>
      <c r="I303" s="29"/>
      <c r="J303" s="64"/>
      <c r="K303" s="64"/>
      <c r="L303" s="64"/>
      <c r="M303" s="6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41"/>
      <c r="B304" s="28"/>
      <c r="C304" s="25"/>
      <c r="D304" s="25"/>
      <c r="E304" s="29"/>
      <c r="F304" s="29"/>
      <c r="G304" s="29"/>
      <c r="H304" s="29"/>
      <c r="I304" s="29"/>
      <c r="J304" s="64"/>
      <c r="K304" s="64"/>
      <c r="L304" s="64"/>
      <c r="M304" s="6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41"/>
      <c r="B305" s="28"/>
      <c r="C305" s="25"/>
      <c r="D305" s="25"/>
      <c r="E305" s="29"/>
      <c r="F305" s="29"/>
      <c r="G305" s="29"/>
      <c r="H305" s="29"/>
      <c r="I305" s="29"/>
      <c r="J305" s="64"/>
      <c r="K305" s="64"/>
      <c r="L305" s="64"/>
      <c r="M305" s="6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41"/>
      <c r="B306" s="28"/>
      <c r="C306" s="25"/>
      <c r="D306" s="25"/>
      <c r="E306" s="29"/>
      <c r="F306" s="29"/>
      <c r="G306" s="29"/>
      <c r="H306" s="29"/>
      <c r="I306" s="29"/>
      <c r="J306" s="64"/>
      <c r="K306" s="64"/>
      <c r="L306" s="64"/>
      <c r="M306" s="6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41"/>
      <c r="B307" s="28"/>
      <c r="C307" s="25"/>
      <c r="D307" s="25"/>
      <c r="E307" s="29"/>
      <c r="F307" s="29"/>
      <c r="G307" s="29"/>
      <c r="H307" s="29"/>
      <c r="I307" s="29"/>
      <c r="J307" s="64"/>
      <c r="K307" s="64"/>
      <c r="L307" s="64"/>
      <c r="M307" s="6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41"/>
      <c r="B308" s="28"/>
      <c r="C308" s="29"/>
      <c r="D308" s="29"/>
      <c r="E308" s="25"/>
      <c r="F308" s="25"/>
      <c r="G308" s="25"/>
      <c r="H308" s="25"/>
      <c r="I308" s="25"/>
      <c r="J308" s="64"/>
      <c r="K308" s="64"/>
      <c r="L308" s="64"/>
      <c r="M308" s="6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41"/>
      <c r="B309" s="28"/>
      <c r="C309" s="25"/>
      <c r="D309" s="25"/>
      <c r="E309" s="29"/>
      <c r="F309" s="29"/>
      <c r="G309" s="29"/>
      <c r="H309" s="29"/>
      <c r="I309" s="29"/>
      <c r="J309" s="64"/>
      <c r="K309" s="64"/>
      <c r="L309" s="64"/>
      <c r="M309" s="6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41"/>
      <c r="B310" s="28"/>
      <c r="C310" s="25"/>
      <c r="D310" s="25"/>
      <c r="E310" s="29"/>
      <c r="F310" s="29"/>
      <c r="G310" s="29"/>
      <c r="H310" s="29"/>
      <c r="I310" s="29"/>
      <c r="J310" s="64"/>
      <c r="K310" s="64"/>
      <c r="L310" s="64"/>
      <c r="M310" s="6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41"/>
      <c r="B311" s="28"/>
      <c r="C311" s="25"/>
      <c r="D311" s="25"/>
      <c r="E311" s="29"/>
      <c r="F311" s="29"/>
      <c r="G311" s="29"/>
      <c r="H311" s="29"/>
      <c r="I311" s="29"/>
      <c r="J311" s="64"/>
      <c r="K311" s="64"/>
      <c r="L311" s="64"/>
      <c r="M311" s="6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41"/>
      <c r="B312" s="28"/>
      <c r="C312" s="25"/>
      <c r="D312" s="25"/>
      <c r="E312" s="29"/>
      <c r="F312" s="29"/>
      <c r="G312" s="29"/>
      <c r="H312" s="29"/>
      <c r="I312" s="29"/>
    </row>
    <row r="313" spans="1:26" x14ac:dyDescent="0.25">
      <c r="B313" s="28"/>
      <c r="C313" s="25"/>
      <c r="D313" s="25"/>
      <c r="E313" s="29"/>
      <c r="F313" s="29"/>
      <c r="G313" s="29"/>
      <c r="H313" s="29"/>
      <c r="I313" s="29"/>
      <c r="J313" s="19"/>
      <c r="K313" s="19"/>
      <c r="L313" s="19"/>
      <c r="M313" s="19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s="12" customFormat="1" x14ac:dyDescent="0.25">
      <c r="A314" s="142"/>
      <c r="B314" s="28"/>
      <c r="C314" s="25"/>
      <c r="D314" s="25"/>
      <c r="E314" s="29"/>
      <c r="F314" s="29"/>
      <c r="G314" s="29"/>
      <c r="H314" s="29"/>
      <c r="I314" s="29"/>
      <c r="J314" s="53"/>
      <c r="K314" s="53"/>
      <c r="L314" s="53"/>
      <c r="M314" s="53"/>
    </row>
    <row r="315" spans="1:26" s="12" customFormat="1" x14ac:dyDescent="0.25">
      <c r="A315" s="142"/>
      <c r="B315" s="28"/>
      <c r="C315" s="25"/>
      <c r="D315" s="25"/>
      <c r="E315" s="29"/>
      <c r="F315" s="29"/>
      <c r="G315" s="29"/>
      <c r="H315" s="29"/>
      <c r="I315" s="29"/>
      <c r="J315" s="53"/>
      <c r="K315" s="53"/>
      <c r="L315" s="53"/>
      <c r="M315" s="53"/>
    </row>
    <row r="316" spans="1:26" s="12" customFormat="1" x14ac:dyDescent="0.25">
      <c r="A316" s="142"/>
      <c r="B316" s="28"/>
      <c r="C316" s="25"/>
      <c r="D316" s="25"/>
      <c r="E316" s="29"/>
      <c r="F316" s="29"/>
      <c r="G316" s="29"/>
      <c r="H316" s="29"/>
      <c r="I316" s="29"/>
      <c r="J316" s="53"/>
      <c r="K316" s="53"/>
      <c r="L316" s="53"/>
      <c r="M316" s="53"/>
    </row>
    <row r="317" spans="1:26" s="12" customFormat="1" x14ac:dyDescent="0.25">
      <c r="A317" s="142"/>
      <c r="B317" s="28"/>
      <c r="C317" s="25"/>
      <c r="D317" s="25"/>
      <c r="E317" s="29"/>
      <c r="F317" s="29"/>
      <c r="G317" s="29"/>
      <c r="H317" s="29"/>
      <c r="I317" s="29"/>
      <c r="J317" s="53"/>
      <c r="K317" s="53"/>
      <c r="L317" s="53"/>
      <c r="M317" s="53"/>
    </row>
    <row r="318" spans="1:26" s="12" customFormat="1" x14ac:dyDescent="0.25">
      <c r="A318" s="142"/>
      <c r="B318" s="28"/>
      <c r="C318" s="25"/>
      <c r="D318" s="25"/>
      <c r="E318" s="29"/>
      <c r="F318" s="29"/>
      <c r="G318" s="29"/>
      <c r="H318" s="29"/>
      <c r="I318" s="29"/>
      <c r="J318" s="53"/>
      <c r="K318" s="53"/>
      <c r="L318" s="53"/>
      <c r="M318" s="53"/>
    </row>
    <row r="319" spans="1:26" s="12" customFormat="1" x14ac:dyDescent="0.25">
      <c r="A319" s="142"/>
      <c r="B319" s="28"/>
      <c r="C319" s="29"/>
      <c r="D319" s="29"/>
      <c r="E319" s="25"/>
      <c r="F319" s="25"/>
      <c r="G319" s="25"/>
      <c r="H319" s="25"/>
      <c r="I319" s="25"/>
      <c r="J319" s="53"/>
      <c r="K319" s="53"/>
      <c r="L319" s="53"/>
      <c r="M319" s="53"/>
    </row>
    <row r="320" spans="1:26" s="12" customFormat="1" x14ac:dyDescent="0.25">
      <c r="A320" s="142"/>
      <c r="B320" s="28"/>
      <c r="C320" s="25"/>
      <c r="D320" s="25"/>
      <c r="E320" s="29"/>
      <c r="F320" s="29"/>
      <c r="G320" s="29"/>
      <c r="H320" s="29"/>
      <c r="I320" s="29"/>
      <c r="J320" s="53"/>
      <c r="K320" s="53"/>
      <c r="L320" s="53"/>
      <c r="M320" s="53"/>
    </row>
    <row r="321" spans="1:26" s="12" customFormat="1" x14ac:dyDescent="0.25">
      <c r="A321" s="142"/>
      <c r="B321" s="28"/>
      <c r="C321" s="25"/>
      <c r="D321" s="25"/>
      <c r="E321" s="29"/>
      <c r="F321" s="29"/>
      <c r="G321" s="29"/>
      <c r="H321" s="29"/>
      <c r="I321" s="29"/>
      <c r="J321" s="53"/>
      <c r="K321" s="53"/>
      <c r="L321" s="53"/>
      <c r="M321" s="53"/>
    </row>
    <row r="322" spans="1:26" s="12" customFormat="1" x14ac:dyDescent="0.25">
      <c r="A322" s="142"/>
      <c r="B322" s="28"/>
      <c r="C322" s="25"/>
      <c r="D322" s="25"/>
      <c r="E322" s="29"/>
      <c r="F322" s="29"/>
      <c r="G322" s="29"/>
      <c r="H322" s="29"/>
      <c r="I322" s="29"/>
      <c r="J322" s="53"/>
      <c r="K322" s="53"/>
      <c r="L322" s="53"/>
      <c r="M322" s="53"/>
    </row>
    <row r="323" spans="1:26" s="12" customFormat="1" x14ac:dyDescent="0.25">
      <c r="A323" s="142"/>
      <c r="B323" s="28"/>
      <c r="C323" s="25"/>
      <c r="D323" s="25"/>
      <c r="E323" s="29"/>
      <c r="F323" s="29"/>
      <c r="G323" s="29"/>
      <c r="H323" s="29"/>
      <c r="I323" s="29"/>
      <c r="J323" s="53"/>
      <c r="K323" s="53"/>
      <c r="L323" s="53"/>
      <c r="M323" s="53"/>
    </row>
    <row r="324" spans="1:26" s="12" customFormat="1" x14ac:dyDescent="0.25">
      <c r="A324" s="142"/>
      <c r="B324" s="28"/>
      <c r="C324" s="25"/>
      <c r="D324" s="25"/>
      <c r="E324" s="29"/>
      <c r="F324" s="29"/>
      <c r="G324" s="29"/>
      <c r="H324" s="29"/>
      <c r="I324" s="29"/>
      <c r="J324" s="53"/>
      <c r="K324" s="53"/>
      <c r="L324" s="53"/>
      <c r="M324" s="53"/>
    </row>
    <row r="325" spans="1:26" s="12" customFormat="1" x14ac:dyDescent="0.25">
      <c r="A325" s="142"/>
      <c r="B325" s="28"/>
      <c r="C325" s="25"/>
      <c r="D325" s="25"/>
      <c r="E325" s="29"/>
      <c r="F325" s="29"/>
      <c r="G325" s="29"/>
      <c r="H325" s="29"/>
      <c r="I325" s="29"/>
      <c r="J325" s="53"/>
      <c r="K325" s="53"/>
      <c r="L325" s="53"/>
      <c r="M325" s="53"/>
    </row>
    <row r="326" spans="1:26" s="12" customFormat="1" x14ac:dyDescent="0.25">
      <c r="A326" s="142"/>
      <c r="B326" s="28"/>
      <c r="C326" s="25"/>
      <c r="D326" s="25"/>
      <c r="E326" s="29"/>
      <c r="F326" s="29"/>
      <c r="G326" s="29"/>
      <c r="H326" s="29"/>
      <c r="I326" s="29"/>
      <c r="J326" s="53"/>
      <c r="K326" s="53"/>
      <c r="L326" s="53"/>
      <c r="M326" s="53"/>
    </row>
    <row r="327" spans="1:26" s="12" customFormat="1" x14ac:dyDescent="0.25">
      <c r="A327" s="142"/>
      <c r="B327" s="28"/>
      <c r="C327" s="25"/>
      <c r="D327" s="25"/>
      <c r="E327" s="29"/>
      <c r="F327" s="29"/>
      <c r="G327" s="29"/>
      <c r="H327" s="29"/>
      <c r="I327" s="29"/>
      <c r="J327" s="53"/>
      <c r="K327" s="53"/>
      <c r="L327" s="53"/>
      <c r="M327" s="53"/>
    </row>
    <row r="328" spans="1:26" s="12" customFormat="1" x14ac:dyDescent="0.25">
      <c r="A328" s="142"/>
      <c r="B328" s="28"/>
      <c r="C328" s="25"/>
      <c r="D328" s="25"/>
      <c r="E328" s="29"/>
      <c r="F328" s="29"/>
      <c r="G328" s="29"/>
      <c r="H328" s="29"/>
      <c r="I328" s="29"/>
      <c r="J328" s="53"/>
      <c r="K328" s="53"/>
      <c r="L328" s="53"/>
      <c r="M328" s="53"/>
    </row>
    <row r="329" spans="1:26" s="12" customFormat="1" x14ac:dyDescent="0.25">
      <c r="A329" s="142"/>
      <c r="B329" s="28"/>
      <c r="C329" s="25"/>
      <c r="D329" s="25"/>
      <c r="E329" s="29"/>
      <c r="F329" s="29"/>
      <c r="G329" s="29"/>
      <c r="H329" s="29"/>
      <c r="I329" s="29"/>
      <c r="J329" s="53"/>
      <c r="K329" s="53"/>
      <c r="L329" s="53"/>
      <c r="M329" s="53"/>
    </row>
    <row r="330" spans="1:26" x14ac:dyDescent="0.25">
      <c r="B330" s="30"/>
      <c r="C330" s="24"/>
      <c r="D330" s="24"/>
      <c r="E330" s="29"/>
      <c r="F330" s="29"/>
      <c r="G330" s="29"/>
      <c r="H330" s="29"/>
      <c r="I330" s="29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x14ac:dyDescent="0.25">
      <c r="B331" s="31"/>
      <c r="C331" s="27"/>
      <c r="D331" s="27"/>
      <c r="E331" s="25"/>
      <c r="F331" s="25"/>
      <c r="G331" s="25"/>
      <c r="H331" s="25"/>
      <c r="I331" s="25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x14ac:dyDescent="0.25">
      <c r="B332" s="28"/>
      <c r="C332" s="25"/>
      <c r="D332" s="25"/>
      <c r="E332" s="29"/>
      <c r="F332" s="29"/>
      <c r="G332" s="29"/>
      <c r="H332" s="29"/>
      <c r="I332" s="29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x14ac:dyDescent="0.25">
      <c r="B333" s="28"/>
      <c r="C333" s="29"/>
      <c r="D333" s="29"/>
      <c r="E333" s="25"/>
      <c r="F333" s="25"/>
      <c r="G333" s="25"/>
      <c r="H333" s="25"/>
      <c r="I333" s="25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x14ac:dyDescent="0.25">
      <c r="B334" s="28"/>
      <c r="C334" s="25"/>
      <c r="D334" s="25"/>
      <c r="E334" s="29"/>
      <c r="F334" s="29"/>
      <c r="G334" s="29"/>
      <c r="H334" s="29"/>
      <c r="I334" s="29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x14ac:dyDescent="0.25">
      <c r="B335" s="28"/>
      <c r="C335" s="25"/>
      <c r="D335" s="25"/>
      <c r="E335" s="29"/>
      <c r="F335" s="29"/>
      <c r="G335" s="29"/>
      <c r="H335" s="29"/>
      <c r="I335" s="29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x14ac:dyDescent="0.25">
      <c r="B336" s="28"/>
      <c r="C336" s="25"/>
      <c r="D336" s="25"/>
      <c r="E336" s="29"/>
      <c r="F336" s="29"/>
      <c r="G336" s="29"/>
      <c r="H336" s="29"/>
      <c r="I336" s="29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x14ac:dyDescent="0.25">
      <c r="B337" s="28"/>
      <c r="C337" s="25"/>
      <c r="D337" s="25"/>
      <c r="E337" s="29"/>
      <c r="F337" s="29"/>
      <c r="G337" s="29"/>
      <c r="H337" s="29"/>
      <c r="I337" s="29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x14ac:dyDescent="0.25">
      <c r="B338" s="28"/>
      <c r="C338" s="29"/>
      <c r="D338" s="29"/>
      <c r="E338" s="25"/>
      <c r="F338" s="25"/>
      <c r="G338" s="25"/>
      <c r="H338" s="25"/>
      <c r="I338" s="25"/>
      <c r="J338" s="64"/>
      <c r="K338" s="64"/>
      <c r="L338" s="64"/>
      <c r="M338" s="6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x14ac:dyDescent="0.25">
      <c r="B339" s="28"/>
      <c r="C339" s="25"/>
      <c r="D339" s="25"/>
      <c r="E339" s="29"/>
      <c r="F339" s="29"/>
      <c r="G339" s="29"/>
      <c r="H339" s="29"/>
      <c r="I339" s="29"/>
      <c r="J339" s="64"/>
      <c r="K339" s="64"/>
      <c r="L339" s="64"/>
      <c r="M339" s="6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x14ac:dyDescent="0.25">
      <c r="B340" s="28"/>
      <c r="C340" s="25"/>
      <c r="D340" s="25"/>
      <c r="E340" s="29"/>
      <c r="F340" s="29"/>
      <c r="G340" s="29"/>
      <c r="H340" s="29"/>
      <c r="I340" s="29"/>
      <c r="J340" s="64"/>
      <c r="K340" s="64"/>
      <c r="L340" s="64"/>
      <c r="M340" s="6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x14ac:dyDescent="0.25">
      <c r="B341" s="28"/>
      <c r="C341" s="29"/>
      <c r="D341" s="29"/>
      <c r="E341" s="25"/>
      <c r="F341" s="25"/>
      <c r="G341" s="25"/>
      <c r="H341" s="25"/>
      <c r="I341" s="25"/>
      <c r="J341" s="64"/>
      <c r="K341" s="64"/>
      <c r="L341" s="64"/>
      <c r="M341" s="6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x14ac:dyDescent="0.25">
      <c r="B342" s="28"/>
      <c r="C342" s="29"/>
      <c r="D342" s="29"/>
      <c r="E342" s="25"/>
      <c r="F342" s="25"/>
      <c r="G342" s="25"/>
      <c r="H342" s="25"/>
      <c r="I342" s="25"/>
      <c r="J342" s="64"/>
      <c r="K342" s="64"/>
      <c r="L342" s="64"/>
      <c r="M342" s="6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x14ac:dyDescent="0.25">
      <c r="B343" s="28"/>
      <c r="C343" s="25"/>
      <c r="D343" s="25"/>
      <c r="E343" s="29"/>
      <c r="F343" s="29"/>
      <c r="G343" s="29"/>
      <c r="H343" s="29"/>
      <c r="I343" s="29"/>
      <c r="J343" s="64"/>
      <c r="K343" s="64"/>
      <c r="L343" s="64"/>
      <c r="M343" s="6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5">
      <c r="B344" s="28"/>
      <c r="C344" s="25"/>
      <c r="D344" s="25"/>
      <c r="E344" s="29"/>
      <c r="F344" s="29"/>
      <c r="G344" s="29"/>
      <c r="H344" s="29"/>
      <c r="I344" s="29"/>
      <c r="J344" s="64"/>
      <c r="K344" s="64"/>
      <c r="L344" s="64"/>
      <c r="M344" s="6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5">
      <c r="A345" s="141"/>
      <c r="B345" s="28"/>
      <c r="C345" s="25"/>
      <c r="D345" s="25"/>
      <c r="E345" s="29"/>
      <c r="F345" s="29"/>
      <c r="G345" s="29"/>
      <c r="H345" s="29"/>
      <c r="I345" s="29"/>
      <c r="J345" s="64"/>
      <c r="K345" s="64"/>
      <c r="L345" s="64"/>
      <c r="M345" s="6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5">
      <c r="A346" s="141"/>
      <c r="B346" s="28"/>
      <c r="C346" s="29"/>
      <c r="D346" s="29"/>
      <c r="E346" s="25"/>
      <c r="F346" s="25"/>
      <c r="G346" s="25"/>
      <c r="H346" s="25"/>
      <c r="I346" s="25"/>
      <c r="J346" s="64"/>
      <c r="K346" s="64"/>
      <c r="L346" s="64"/>
      <c r="M346" s="6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5">
      <c r="A347" s="141"/>
      <c r="B347" s="28"/>
      <c r="C347" s="25"/>
      <c r="D347" s="25"/>
      <c r="E347" s="29"/>
      <c r="F347" s="29"/>
      <c r="G347" s="29"/>
      <c r="H347" s="29"/>
      <c r="I347" s="29"/>
      <c r="J347" s="64"/>
      <c r="K347" s="64"/>
      <c r="L347" s="64"/>
      <c r="M347" s="6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5">
      <c r="A348" s="141"/>
      <c r="B348" s="28"/>
      <c r="C348" s="25"/>
      <c r="D348" s="25"/>
      <c r="E348" s="29"/>
      <c r="F348" s="29"/>
      <c r="G348" s="29"/>
      <c r="H348" s="29"/>
      <c r="I348" s="29"/>
      <c r="J348" s="64"/>
      <c r="K348" s="64"/>
      <c r="L348" s="64"/>
      <c r="M348" s="6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A349" s="141"/>
      <c r="B349" s="28"/>
      <c r="C349" s="25"/>
      <c r="D349" s="25"/>
      <c r="E349" s="29"/>
      <c r="F349" s="29"/>
      <c r="G349" s="29"/>
      <c r="H349" s="29"/>
      <c r="I349" s="29"/>
      <c r="J349" s="64"/>
      <c r="K349" s="64"/>
      <c r="L349" s="64"/>
      <c r="M349" s="6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A350" s="141"/>
      <c r="B350" s="28"/>
      <c r="C350" s="25"/>
      <c r="D350" s="25"/>
      <c r="E350" s="29"/>
      <c r="F350" s="29"/>
      <c r="G350" s="29"/>
      <c r="H350" s="29"/>
      <c r="I350" s="29"/>
      <c r="J350" s="64"/>
      <c r="K350" s="64"/>
      <c r="L350" s="64"/>
      <c r="M350" s="6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A351" s="141"/>
      <c r="B351" s="28"/>
      <c r="C351" s="25"/>
      <c r="D351" s="25"/>
      <c r="E351" s="29"/>
      <c r="F351" s="29"/>
      <c r="G351" s="29"/>
      <c r="H351" s="29"/>
      <c r="I351" s="29"/>
      <c r="J351" s="64"/>
      <c r="K351" s="64"/>
      <c r="L351" s="64"/>
      <c r="M351" s="6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A352" s="141"/>
      <c r="B352" s="28"/>
      <c r="C352" s="25"/>
      <c r="D352" s="25"/>
      <c r="E352" s="29"/>
      <c r="F352" s="29"/>
      <c r="G352" s="29"/>
      <c r="H352" s="29"/>
      <c r="I352" s="29"/>
      <c r="J352" s="64"/>
      <c r="K352" s="64"/>
      <c r="L352" s="64"/>
      <c r="M352" s="6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A353" s="141"/>
      <c r="B353" s="28"/>
      <c r="C353" s="25"/>
      <c r="D353" s="25"/>
      <c r="E353" s="29"/>
      <c r="F353" s="29"/>
      <c r="G353" s="29"/>
      <c r="H353" s="29"/>
      <c r="I353" s="29"/>
      <c r="J353" s="64"/>
      <c r="K353" s="64"/>
      <c r="L353" s="64"/>
      <c r="M353" s="6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A354" s="141"/>
      <c r="B354" s="28"/>
      <c r="C354" s="25"/>
      <c r="D354" s="25"/>
      <c r="E354" s="29"/>
      <c r="F354" s="29"/>
      <c r="G354" s="29"/>
      <c r="H354" s="29"/>
      <c r="I354" s="29"/>
      <c r="J354" s="64"/>
      <c r="K354" s="64"/>
      <c r="L354" s="64"/>
      <c r="M354" s="6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41"/>
      <c r="B355" s="28"/>
      <c r="C355" s="25"/>
      <c r="D355" s="25"/>
      <c r="E355" s="29"/>
      <c r="F355" s="29"/>
      <c r="G355" s="29"/>
      <c r="H355" s="29"/>
      <c r="I355" s="29"/>
      <c r="J355" s="64"/>
      <c r="K355" s="64"/>
      <c r="L355" s="64"/>
      <c r="M355" s="6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41"/>
      <c r="B356" s="28"/>
      <c r="C356" s="25"/>
      <c r="D356" s="25"/>
      <c r="E356" s="29"/>
      <c r="F356" s="29"/>
      <c r="G356" s="29"/>
      <c r="H356" s="29"/>
      <c r="I356" s="29"/>
      <c r="J356" s="64"/>
      <c r="K356" s="64"/>
      <c r="L356" s="64"/>
      <c r="M356" s="6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41"/>
      <c r="B357" s="30"/>
      <c r="C357" s="24"/>
      <c r="D357" s="24"/>
      <c r="E357" s="25"/>
      <c r="F357" s="25"/>
      <c r="G357" s="25"/>
      <c r="H357" s="25"/>
      <c r="I357" s="25"/>
      <c r="J357" s="64"/>
      <c r="K357" s="64"/>
      <c r="L357" s="64"/>
      <c r="M357" s="6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41"/>
      <c r="B358" s="28"/>
      <c r="C358" s="29"/>
      <c r="D358" s="29"/>
      <c r="E358" s="25"/>
      <c r="F358" s="25"/>
      <c r="G358" s="25"/>
      <c r="H358" s="25"/>
      <c r="I358" s="25"/>
      <c r="J358" s="64"/>
      <c r="K358" s="64"/>
      <c r="L358" s="64"/>
      <c r="M358" s="6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41"/>
      <c r="B359" s="28"/>
      <c r="C359" s="29"/>
      <c r="D359" s="29"/>
      <c r="E359" s="25"/>
      <c r="F359" s="25"/>
      <c r="G359" s="25"/>
      <c r="H359" s="25"/>
      <c r="I359" s="25"/>
      <c r="J359" s="64"/>
      <c r="K359" s="64"/>
      <c r="L359" s="64"/>
      <c r="M359" s="6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41"/>
      <c r="B360" s="28"/>
      <c r="C360" s="25"/>
      <c r="D360" s="25"/>
      <c r="E360" s="29"/>
      <c r="F360" s="29"/>
      <c r="G360" s="29"/>
      <c r="H360" s="29"/>
      <c r="I360" s="29"/>
      <c r="J360" s="64"/>
      <c r="K360" s="64"/>
      <c r="L360" s="64"/>
      <c r="M360" s="6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41"/>
      <c r="B361" s="28"/>
      <c r="C361" s="25"/>
      <c r="D361" s="25"/>
      <c r="E361" s="29"/>
      <c r="F361" s="29"/>
      <c r="G361" s="29"/>
      <c r="H361" s="29"/>
      <c r="I361" s="29"/>
      <c r="J361" s="64"/>
      <c r="K361" s="64"/>
      <c r="L361" s="64"/>
      <c r="M361" s="6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41"/>
      <c r="B362" s="28"/>
      <c r="C362" s="25"/>
      <c r="D362" s="25"/>
      <c r="E362" s="29"/>
      <c r="F362" s="29"/>
      <c r="G362" s="29"/>
      <c r="H362" s="29"/>
      <c r="I362" s="29"/>
      <c r="J362" s="64"/>
      <c r="K362" s="64"/>
      <c r="L362" s="64"/>
      <c r="M362" s="6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41"/>
      <c r="B363" s="28"/>
      <c r="C363" s="29"/>
      <c r="D363" s="29"/>
      <c r="E363" s="25"/>
      <c r="F363" s="25"/>
      <c r="G363" s="25"/>
      <c r="H363" s="25"/>
      <c r="I363" s="25"/>
      <c r="J363" s="64"/>
      <c r="K363" s="64"/>
      <c r="L363" s="64"/>
      <c r="M363" s="6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41"/>
      <c r="B364" s="28"/>
      <c r="C364" s="25"/>
      <c r="D364" s="25"/>
      <c r="E364" s="29"/>
      <c r="F364" s="29"/>
      <c r="G364" s="29"/>
      <c r="H364" s="29"/>
      <c r="I364" s="29"/>
      <c r="J364" s="64"/>
      <c r="K364" s="64"/>
      <c r="L364" s="64"/>
      <c r="M364" s="6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41"/>
      <c r="B365" s="28"/>
      <c r="C365" s="25"/>
      <c r="D365" s="25"/>
      <c r="E365" s="29"/>
      <c r="F365" s="29"/>
      <c r="G365" s="29"/>
      <c r="H365" s="29"/>
      <c r="I365" s="29"/>
      <c r="J365" s="64"/>
      <c r="K365" s="64"/>
      <c r="L365" s="64"/>
      <c r="M365" s="6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41"/>
      <c r="B366" s="28"/>
      <c r="C366" s="29"/>
      <c r="D366" s="29"/>
      <c r="E366" s="25"/>
      <c r="F366" s="25"/>
      <c r="G366" s="25"/>
      <c r="H366" s="25"/>
      <c r="I366" s="25"/>
      <c r="J366" s="64"/>
      <c r="K366" s="64"/>
      <c r="L366" s="64"/>
      <c r="M366" s="6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41"/>
      <c r="B367" s="28"/>
      <c r="C367" s="25"/>
      <c r="D367" s="25"/>
      <c r="E367" s="29"/>
      <c r="F367" s="29"/>
      <c r="G367" s="29"/>
      <c r="H367" s="29"/>
      <c r="I367" s="29"/>
      <c r="J367" s="64"/>
      <c r="K367" s="64"/>
      <c r="L367" s="64"/>
      <c r="M367" s="6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41"/>
      <c r="B368" s="28"/>
      <c r="C368" s="25"/>
      <c r="D368" s="25"/>
      <c r="E368" s="29"/>
      <c r="F368" s="29"/>
      <c r="G368" s="29"/>
      <c r="H368" s="29"/>
      <c r="I368" s="29"/>
      <c r="J368" s="64"/>
      <c r="K368" s="64"/>
      <c r="L368" s="64"/>
      <c r="M368" s="6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41"/>
      <c r="B369" s="28"/>
      <c r="C369" s="25"/>
      <c r="D369" s="25"/>
      <c r="E369" s="29"/>
      <c r="F369" s="29"/>
      <c r="G369" s="29"/>
      <c r="H369" s="29"/>
      <c r="I369" s="29"/>
      <c r="J369" s="64"/>
      <c r="K369" s="64"/>
      <c r="L369" s="64"/>
      <c r="M369" s="6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41"/>
      <c r="B370" s="28"/>
      <c r="C370" s="25"/>
      <c r="D370" s="25"/>
      <c r="E370" s="29"/>
      <c r="F370" s="29"/>
      <c r="G370" s="29"/>
      <c r="H370" s="29"/>
      <c r="I370" s="29"/>
      <c r="J370" s="64"/>
      <c r="K370" s="64"/>
      <c r="L370" s="64"/>
      <c r="M370" s="6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41"/>
      <c r="B371" s="28"/>
      <c r="C371" s="25"/>
      <c r="D371" s="25"/>
      <c r="E371" s="29"/>
      <c r="F371" s="29"/>
      <c r="G371" s="29"/>
      <c r="H371" s="29"/>
      <c r="I371" s="29"/>
      <c r="J371" s="64"/>
      <c r="K371" s="64"/>
      <c r="L371" s="64"/>
      <c r="M371" s="6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41"/>
      <c r="B372" s="28"/>
      <c r="C372" s="25"/>
      <c r="D372" s="25"/>
      <c r="E372" s="29"/>
      <c r="F372" s="29"/>
      <c r="G372" s="29"/>
      <c r="H372" s="29"/>
      <c r="I372" s="29"/>
      <c r="J372" s="64"/>
      <c r="K372" s="64"/>
      <c r="L372" s="64"/>
      <c r="M372" s="6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41"/>
      <c r="B373" s="28"/>
      <c r="C373" s="25"/>
      <c r="D373" s="25"/>
      <c r="E373" s="29"/>
      <c r="F373" s="29"/>
      <c r="G373" s="29"/>
      <c r="H373" s="29"/>
      <c r="I373" s="29"/>
      <c r="J373" s="64"/>
      <c r="K373" s="64"/>
      <c r="L373" s="64"/>
      <c r="M373" s="6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41"/>
      <c r="B374" s="28"/>
      <c r="C374" s="29"/>
      <c r="D374" s="29"/>
      <c r="E374" s="25"/>
      <c r="F374" s="25"/>
      <c r="G374" s="25"/>
      <c r="H374" s="25"/>
      <c r="I374" s="25"/>
      <c r="J374" s="64"/>
      <c r="K374" s="64"/>
      <c r="L374" s="64"/>
      <c r="M374" s="6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41"/>
      <c r="B375" s="28"/>
      <c r="C375" s="29"/>
      <c r="D375" s="29"/>
      <c r="E375" s="25"/>
      <c r="F375" s="25"/>
      <c r="G375" s="25"/>
      <c r="H375" s="25"/>
      <c r="I375" s="25"/>
      <c r="J375" s="64"/>
      <c r="K375" s="64"/>
      <c r="L375" s="64"/>
      <c r="M375" s="6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41"/>
      <c r="B376" s="28"/>
      <c r="C376" s="29"/>
      <c r="D376" s="29"/>
      <c r="E376" s="25"/>
      <c r="F376" s="25"/>
      <c r="G376" s="25"/>
      <c r="H376" s="25"/>
      <c r="I376" s="25"/>
      <c r="J376" s="64"/>
      <c r="K376" s="64"/>
      <c r="L376" s="64"/>
      <c r="M376" s="6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41"/>
      <c r="B377" s="28"/>
      <c r="C377" s="29"/>
      <c r="D377" s="29"/>
      <c r="E377" s="25"/>
      <c r="F377" s="25"/>
      <c r="G377" s="25"/>
      <c r="H377" s="25"/>
      <c r="I377" s="25"/>
      <c r="J377" s="64"/>
      <c r="K377" s="64"/>
      <c r="L377" s="64"/>
      <c r="M377" s="6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41"/>
      <c r="B378" s="28"/>
      <c r="C378" s="25"/>
      <c r="D378" s="25"/>
      <c r="E378" s="29"/>
      <c r="F378" s="29"/>
      <c r="G378" s="29"/>
      <c r="H378" s="29"/>
      <c r="I378" s="29"/>
      <c r="J378" s="64"/>
      <c r="K378" s="64"/>
      <c r="L378" s="64"/>
      <c r="M378" s="6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41"/>
      <c r="B379" s="28"/>
      <c r="C379" s="25"/>
      <c r="D379" s="25"/>
      <c r="E379" s="29"/>
      <c r="F379" s="29"/>
      <c r="G379" s="29"/>
      <c r="H379" s="29"/>
      <c r="I379" s="29"/>
      <c r="J379" s="64"/>
      <c r="K379" s="64"/>
      <c r="L379" s="64"/>
      <c r="M379" s="6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41"/>
      <c r="B380" s="28"/>
      <c r="C380" s="25"/>
      <c r="D380" s="25"/>
      <c r="E380" s="29"/>
      <c r="F380" s="29"/>
      <c r="G380" s="29"/>
      <c r="H380" s="29"/>
      <c r="I380" s="29"/>
      <c r="J380" s="64"/>
      <c r="K380" s="64"/>
      <c r="L380" s="64"/>
      <c r="M380" s="6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41"/>
      <c r="B381" s="28"/>
      <c r="C381" s="25"/>
      <c r="D381" s="25"/>
      <c r="E381" s="29"/>
      <c r="F381" s="29"/>
      <c r="G381" s="29"/>
      <c r="H381" s="29"/>
      <c r="I381" s="29"/>
      <c r="J381" s="64"/>
      <c r="K381" s="64"/>
      <c r="L381" s="64"/>
      <c r="M381" s="6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41"/>
      <c r="B382" s="28"/>
      <c r="C382" s="29"/>
      <c r="D382" s="29"/>
      <c r="E382" s="25"/>
      <c r="F382" s="25"/>
      <c r="G382" s="25"/>
      <c r="H382" s="25"/>
      <c r="I382" s="25"/>
      <c r="J382" s="64"/>
      <c r="K382" s="64"/>
      <c r="L382" s="64"/>
      <c r="M382" s="6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41"/>
      <c r="B383" s="28"/>
      <c r="C383" s="25"/>
      <c r="D383" s="25"/>
      <c r="E383" s="29"/>
      <c r="F383" s="29"/>
      <c r="G383" s="29"/>
      <c r="H383" s="29"/>
      <c r="I383" s="29"/>
      <c r="J383" s="64"/>
      <c r="K383" s="64"/>
      <c r="L383" s="64"/>
      <c r="M383" s="6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41"/>
      <c r="B384" s="28"/>
      <c r="C384" s="25"/>
      <c r="D384" s="25"/>
      <c r="E384" s="29"/>
      <c r="F384" s="29"/>
      <c r="G384" s="29"/>
      <c r="H384" s="29"/>
      <c r="I384" s="29"/>
      <c r="J384" s="64"/>
      <c r="K384" s="64"/>
      <c r="L384" s="64"/>
      <c r="M384" s="6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41"/>
      <c r="B385" s="28"/>
      <c r="C385" s="25"/>
      <c r="D385" s="25"/>
      <c r="E385" s="29"/>
      <c r="F385" s="29"/>
      <c r="G385" s="29"/>
      <c r="H385" s="29"/>
      <c r="I385" s="29"/>
      <c r="J385" s="64"/>
      <c r="K385" s="64"/>
      <c r="L385" s="64"/>
      <c r="M385" s="6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41"/>
      <c r="B386" s="28"/>
      <c r="C386" s="25"/>
      <c r="D386" s="25"/>
      <c r="E386" s="29"/>
      <c r="F386" s="29"/>
      <c r="G386" s="29"/>
      <c r="H386" s="29"/>
      <c r="I386" s="29"/>
      <c r="J386" s="64"/>
      <c r="K386" s="64"/>
      <c r="L386" s="64"/>
      <c r="M386" s="6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41"/>
      <c r="B387" s="28"/>
      <c r="C387" s="25"/>
      <c r="D387" s="25"/>
      <c r="E387" s="29"/>
      <c r="F387" s="29"/>
      <c r="G387" s="29"/>
      <c r="H387" s="29"/>
      <c r="I387" s="29"/>
      <c r="J387" s="64"/>
      <c r="K387" s="64"/>
      <c r="L387" s="64"/>
      <c r="M387" s="6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41"/>
      <c r="B388" s="28"/>
      <c r="C388" s="29"/>
      <c r="D388" s="29"/>
      <c r="E388" s="25"/>
      <c r="F388" s="25"/>
      <c r="G388" s="25"/>
      <c r="H388" s="25"/>
      <c r="I388" s="25"/>
      <c r="J388" s="64"/>
      <c r="K388" s="64"/>
      <c r="L388" s="64"/>
      <c r="M388" s="6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41"/>
      <c r="B389" s="28"/>
      <c r="C389" s="29"/>
      <c r="D389" s="29"/>
      <c r="E389" s="25"/>
      <c r="F389" s="25"/>
      <c r="G389" s="25"/>
      <c r="H389" s="25"/>
      <c r="I389" s="25"/>
      <c r="J389" s="64"/>
      <c r="K389" s="64"/>
      <c r="L389" s="64"/>
      <c r="M389" s="6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41"/>
      <c r="B390" s="28"/>
      <c r="C390" s="25"/>
      <c r="D390" s="25"/>
      <c r="E390" s="29"/>
      <c r="F390" s="29"/>
      <c r="G390" s="29"/>
      <c r="H390" s="29"/>
      <c r="I390" s="29"/>
      <c r="J390" s="64"/>
      <c r="K390" s="64"/>
      <c r="L390" s="64"/>
      <c r="M390" s="6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41"/>
      <c r="B391" s="28"/>
      <c r="C391" s="25"/>
      <c r="D391" s="25"/>
      <c r="E391" s="29"/>
      <c r="F391" s="29"/>
      <c r="G391" s="29"/>
      <c r="H391" s="29"/>
      <c r="I391" s="29"/>
      <c r="J391" s="64"/>
      <c r="K391" s="64"/>
      <c r="L391" s="64"/>
      <c r="M391" s="6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41"/>
      <c r="B392" s="28"/>
      <c r="C392" s="25"/>
      <c r="D392" s="25"/>
      <c r="E392" s="29"/>
      <c r="F392" s="29"/>
      <c r="G392" s="29"/>
      <c r="H392" s="29"/>
      <c r="I392" s="29"/>
      <c r="J392" s="64"/>
      <c r="K392" s="64"/>
      <c r="L392" s="64"/>
      <c r="M392" s="6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41"/>
      <c r="B393" s="30"/>
      <c r="C393" s="24"/>
      <c r="D393" s="24"/>
      <c r="E393" s="25"/>
      <c r="F393" s="25"/>
      <c r="G393" s="25"/>
      <c r="H393" s="25"/>
      <c r="I393" s="25"/>
      <c r="J393" s="64"/>
      <c r="K393" s="64"/>
      <c r="L393" s="64"/>
      <c r="M393" s="6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41"/>
      <c r="B394" s="28"/>
      <c r="C394" s="29"/>
      <c r="D394" s="29"/>
      <c r="E394" s="25"/>
      <c r="F394" s="25"/>
      <c r="G394" s="25"/>
      <c r="H394" s="25"/>
      <c r="I394" s="25"/>
      <c r="J394" s="64"/>
      <c r="K394" s="64"/>
      <c r="L394" s="64"/>
      <c r="M394" s="6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41"/>
      <c r="B395" s="28"/>
      <c r="C395" s="29"/>
      <c r="D395" s="29"/>
      <c r="E395" s="25"/>
      <c r="F395" s="25"/>
      <c r="G395" s="25"/>
      <c r="H395" s="25"/>
      <c r="I395" s="25"/>
      <c r="J395" s="64"/>
      <c r="K395" s="64"/>
      <c r="L395" s="64"/>
      <c r="M395" s="6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41"/>
      <c r="B396" s="28"/>
      <c r="C396" s="25"/>
      <c r="D396" s="25"/>
      <c r="E396" s="29"/>
      <c r="F396" s="29"/>
      <c r="G396" s="29"/>
      <c r="H396" s="29"/>
      <c r="I396" s="29"/>
      <c r="J396" s="64"/>
      <c r="K396" s="64"/>
      <c r="L396" s="64"/>
      <c r="M396" s="6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41"/>
      <c r="B397" s="28"/>
      <c r="C397" s="25"/>
      <c r="D397" s="25"/>
      <c r="E397" s="29"/>
      <c r="F397" s="29"/>
      <c r="G397" s="29"/>
      <c r="H397" s="29"/>
      <c r="I397" s="29"/>
      <c r="J397" s="64"/>
      <c r="K397" s="64"/>
      <c r="L397" s="64"/>
      <c r="M397" s="6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41"/>
      <c r="B398" s="28"/>
      <c r="C398" s="29"/>
      <c r="D398" s="29"/>
      <c r="E398" s="25"/>
      <c r="F398" s="25"/>
      <c r="G398" s="25"/>
      <c r="H398" s="25"/>
      <c r="I398" s="25"/>
      <c r="J398" s="64"/>
      <c r="K398" s="64"/>
      <c r="L398" s="64"/>
      <c r="M398" s="6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41"/>
      <c r="B399" s="28"/>
      <c r="C399" s="29"/>
      <c r="D399" s="29"/>
      <c r="E399" s="25"/>
      <c r="F399" s="25"/>
      <c r="G399" s="25"/>
      <c r="H399" s="25"/>
      <c r="I399" s="25"/>
      <c r="J399" s="64"/>
      <c r="K399" s="64"/>
      <c r="L399" s="64"/>
      <c r="M399" s="6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41"/>
      <c r="B400" s="28"/>
      <c r="C400" s="25"/>
      <c r="D400" s="25"/>
      <c r="E400" s="29"/>
      <c r="F400" s="29"/>
      <c r="G400" s="29"/>
      <c r="H400" s="29"/>
      <c r="I400" s="29"/>
      <c r="J400" s="64"/>
      <c r="K400" s="64"/>
      <c r="L400" s="64"/>
      <c r="M400" s="6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41"/>
      <c r="B401" s="28"/>
      <c r="C401" s="25"/>
      <c r="D401" s="25"/>
      <c r="E401" s="29"/>
      <c r="F401" s="29"/>
      <c r="G401" s="29"/>
      <c r="H401" s="29"/>
      <c r="I401" s="29"/>
      <c r="J401" s="64"/>
      <c r="K401" s="64"/>
      <c r="L401" s="64"/>
      <c r="M401" s="6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41"/>
      <c r="B402" s="28"/>
      <c r="C402" s="29"/>
      <c r="D402" s="29"/>
      <c r="E402" s="25"/>
      <c r="F402" s="25"/>
      <c r="G402" s="25"/>
      <c r="H402" s="25"/>
      <c r="I402" s="25"/>
      <c r="J402" s="64"/>
      <c r="K402" s="64"/>
      <c r="L402" s="64"/>
      <c r="M402" s="6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41"/>
      <c r="B403" s="30"/>
      <c r="C403" s="24"/>
      <c r="D403" s="24"/>
      <c r="E403" s="25"/>
      <c r="F403" s="25"/>
      <c r="G403" s="25"/>
      <c r="H403" s="25"/>
      <c r="I403" s="25"/>
      <c r="J403" s="64"/>
      <c r="K403" s="64"/>
      <c r="L403" s="64"/>
      <c r="M403" s="6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41"/>
      <c r="B404" s="28"/>
      <c r="C404" s="29"/>
      <c r="D404" s="29"/>
      <c r="E404" s="25"/>
      <c r="F404" s="25"/>
      <c r="G404" s="25"/>
      <c r="H404" s="25"/>
      <c r="I404" s="25"/>
      <c r="J404" s="64"/>
      <c r="K404" s="64"/>
      <c r="L404" s="64"/>
      <c r="M404" s="6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41"/>
      <c r="B405" s="28"/>
      <c r="C405" s="29"/>
      <c r="D405" s="29"/>
      <c r="E405" s="25"/>
      <c r="F405" s="25"/>
      <c r="G405" s="25"/>
      <c r="H405" s="25"/>
      <c r="I405" s="25"/>
      <c r="J405" s="64"/>
      <c r="K405" s="64"/>
      <c r="L405" s="64"/>
      <c r="M405" s="6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41"/>
      <c r="B406" s="28"/>
      <c r="C406" s="29"/>
      <c r="D406" s="29"/>
      <c r="E406" s="25"/>
      <c r="F406" s="25"/>
      <c r="G406" s="25"/>
      <c r="H406" s="25"/>
      <c r="I406" s="25"/>
      <c r="J406" s="64"/>
      <c r="K406" s="64"/>
      <c r="L406" s="64"/>
      <c r="M406" s="6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41"/>
      <c r="B407" s="28"/>
      <c r="C407" s="29"/>
      <c r="D407" s="29"/>
      <c r="E407" s="25"/>
      <c r="F407" s="25"/>
      <c r="G407" s="25"/>
      <c r="H407" s="25"/>
      <c r="I407" s="25"/>
      <c r="J407" s="64"/>
      <c r="K407" s="64"/>
      <c r="L407" s="64"/>
      <c r="M407" s="6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41"/>
      <c r="B408" s="28"/>
      <c r="C408" s="25"/>
      <c r="D408" s="25"/>
      <c r="E408" s="29"/>
      <c r="F408" s="29"/>
      <c r="G408" s="29"/>
      <c r="H408" s="29"/>
      <c r="I408" s="29"/>
      <c r="J408" s="64"/>
      <c r="K408" s="64"/>
      <c r="L408" s="64"/>
      <c r="M408" s="6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41"/>
      <c r="B409" s="28"/>
      <c r="C409" s="25"/>
      <c r="D409" s="25"/>
      <c r="E409" s="29"/>
      <c r="F409" s="29"/>
      <c r="G409" s="29"/>
      <c r="H409" s="29"/>
      <c r="I409" s="29"/>
      <c r="J409" s="64"/>
      <c r="K409" s="64"/>
      <c r="L409" s="64"/>
      <c r="M409" s="6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41"/>
      <c r="B410" s="28"/>
      <c r="C410" s="25"/>
      <c r="D410" s="25"/>
      <c r="E410" s="29"/>
      <c r="F410" s="29"/>
      <c r="G410" s="29"/>
      <c r="H410" s="29"/>
      <c r="I410" s="29"/>
      <c r="J410" s="64"/>
      <c r="K410" s="64"/>
      <c r="L410" s="64"/>
      <c r="M410" s="6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41"/>
      <c r="B411" s="28"/>
      <c r="C411" s="25"/>
      <c r="D411" s="25"/>
      <c r="E411" s="29"/>
      <c r="F411" s="29"/>
      <c r="G411" s="29"/>
      <c r="H411" s="29"/>
      <c r="I411" s="29"/>
      <c r="J411" s="64"/>
      <c r="K411" s="64"/>
      <c r="L411" s="64"/>
      <c r="M411" s="6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41"/>
      <c r="B412" s="28"/>
      <c r="C412" s="25"/>
      <c r="D412" s="25"/>
      <c r="E412" s="29"/>
      <c r="F412" s="29"/>
      <c r="G412" s="29"/>
      <c r="H412" s="29"/>
      <c r="I412" s="29"/>
      <c r="J412" s="64"/>
      <c r="K412" s="64"/>
      <c r="L412" s="64"/>
      <c r="M412" s="6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41"/>
      <c r="B413" s="28"/>
      <c r="C413" s="25"/>
      <c r="D413" s="25"/>
      <c r="E413" s="29"/>
      <c r="F413" s="29"/>
      <c r="G413" s="29"/>
      <c r="H413" s="29"/>
      <c r="I413" s="29"/>
      <c r="J413" s="64"/>
      <c r="K413" s="64"/>
      <c r="L413" s="64"/>
      <c r="M413" s="6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41"/>
      <c r="B414" s="28"/>
      <c r="C414" s="25"/>
      <c r="D414" s="25"/>
      <c r="E414" s="29"/>
      <c r="F414" s="29"/>
      <c r="G414" s="29"/>
      <c r="H414" s="29"/>
      <c r="I414" s="29"/>
      <c r="J414" s="64"/>
      <c r="K414" s="64"/>
      <c r="L414" s="64"/>
      <c r="M414" s="6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41"/>
      <c r="B415" s="28"/>
      <c r="C415" s="25"/>
      <c r="D415" s="25"/>
      <c r="E415" s="29"/>
      <c r="F415" s="29"/>
      <c r="G415" s="29"/>
      <c r="H415" s="29"/>
      <c r="I415" s="29"/>
      <c r="J415" s="64"/>
      <c r="K415" s="64"/>
      <c r="L415" s="64"/>
      <c r="M415" s="6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41"/>
      <c r="B416" s="28"/>
      <c r="C416" s="25"/>
      <c r="D416" s="25"/>
      <c r="E416" s="29"/>
      <c r="F416" s="29"/>
      <c r="G416" s="29"/>
      <c r="H416" s="29"/>
      <c r="I416" s="29"/>
      <c r="J416" s="64"/>
      <c r="K416" s="64"/>
      <c r="L416" s="64"/>
      <c r="M416" s="6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41"/>
      <c r="B417" s="28"/>
      <c r="C417" s="29"/>
      <c r="D417" s="29"/>
      <c r="E417" s="25"/>
      <c r="F417" s="25"/>
      <c r="G417" s="25"/>
      <c r="H417" s="25"/>
      <c r="I417" s="25"/>
      <c r="J417" s="64"/>
      <c r="K417" s="64"/>
      <c r="L417" s="64"/>
      <c r="M417" s="6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41"/>
      <c r="B418" s="28"/>
      <c r="C418" s="25"/>
      <c r="D418" s="25"/>
      <c r="E418" s="29"/>
      <c r="F418" s="29"/>
      <c r="G418" s="29"/>
      <c r="H418" s="29"/>
      <c r="I418" s="29"/>
      <c r="J418" s="64"/>
      <c r="K418" s="64"/>
      <c r="L418" s="64"/>
      <c r="M418" s="6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41"/>
      <c r="B419" s="28"/>
      <c r="C419" s="25"/>
      <c r="D419" s="25"/>
      <c r="E419" s="29"/>
      <c r="F419" s="29"/>
      <c r="G419" s="29"/>
      <c r="H419" s="29"/>
      <c r="I419" s="29"/>
      <c r="J419" s="64"/>
      <c r="K419" s="64"/>
      <c r="L419" s="64"/>
      <c r="M419" s="6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41"/>
      <c r="B420" s="28"/>
      <c r="C420" s="25"/>
      <c r="D420" s="25"/>
      <c r="E420" s="29"/>
      <c r="F420" s="29"/>
      <c r="G420" s="29"/>
      <c r="H420" s="29"/>
      <c r="I420" s="29"/>
      <c r="J420" s="64"/>
      <c r="K420" s="64"/>
      <c r="L420" s="64"/>
      <c r="M420" s="6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41"/>
      <c r="B421" s="28"/>
      <c r="C421" s="25"/>
      <c r="D421" s="25"/>
      <c r="E421" s="29"/>
      <c r="F421" s="29"/>
      <c r="G421" s="29"/>
      <c r="H421" s="29"/>
      <c r="I421" s="29"/>
      <c r="J421" s="64"/>
      <c r="K421" s="64"/>
      <c r="L421" s="64"/>
      <c r="M421" s="6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41"/>
      <c r="B422" s="28"/>
      <c r="C422" s="25"/>
      <c r="D422" s="25"/>
      <c r="E422" s="29"/>
      <c r="F422" s="29"/>
      <c r="G422" s="29"/>
      <c r="H422" s="29"/>
      <c r="I422" s="29"/>
      <c r="J422" s="64"/>
      <c r="K422" s="64"/>
      <c r="L422" s="64"/>
      <c r="M422" s="6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41"/>
      <c r="B423" s="28"/>
      <c r="C423" s="25"/>
      <c r="D423" s="25"/>
      <c r="E423" s="29"/>
      <c r="F423" s="29"/>
      <c r="G423" s="29"/>
      <c r="H423" s="29"/>
      <c r="I423" s="29"/>
      <c r="J423" s="64"/>
      <c r="K423" s="64"/>
      <c r="L423" s="64"/>
      <c r="M423" s="6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41"/>
      <c r="B424" s="28"/>
      <c r="C424" s="25"/>
      <c r="D424" s="25"/>
      <c r="E424" s="29"/>
      <c r="F424" s="29"/>
      <c r="G424" s="29"/>
      <c r="H424" s="29"/>
      <c r="I424" s="29"/>
      <c r="J424" s="64"/>
      <c r="K424" s="64"/>
      <c r="L424" s="64"/>
      <c r="M424" s="6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41"/>
      <c r="B425" s="28"/>
      <c r="C425" s="25"/>
      <c r="D425" s="25"/>
      <c r="E425" s="29"/>
      <c r="F425" s="29"/>
      <c r="G425" s="29"/>
      <c r="H425" s="29"/>
      <c r="I425" s="29"/>
      <c r="J425" s="64"/>
      <c r="K425" s="64"/>
      <c r="L425" s="64"/>
      <c r="M425" s="6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41"/>
      <c r="B426" s="28"/>
      <c r="C426" s="25"/>
      <c r="D426" s="25"/>
      <c r="E426" s="29"/>
      <c r="F426" s="29"/>
      <c r="G426" s="29"/>
      <c r="H426" s="29"/>
      <c r="I426" s="29"/>
      <c r="J426" s="64"/>
      <c r="K426" s="64"/>
      <c r="L426" s="64"/>
      <c r="M426" s="6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41"/>
      <c r="B427" s="28"/>
      <c r="C427" s="25"/>
      <c r="D427" s="25"/>
      <c r="E427" s="29"/>
      <c r="F427" s="29"/>
      <c r="G427" s="29"/>
      <c r="H427" s="29"/>
      <c r="I427" s="29"/>
      <c r="J427" s="64"/>
      <c r="K427" s="64"/>
      <c r="L427" s="64"/>
      <c r="M427" s="6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41"/>
      <c r="B428" s="28"/>
      <c r="C428" s="25"/>
      <c r="D428" s="25"/>
      <c r="E428" s="29"/>
      <c r="F428" s="29"/>
      <c r="G428" s="29"/>
      <c r="H428" s="29"/>
      <c r="I428" s="29"/>
      <c r="J428" s="64"/>
      <c r="K428" s="64"/>
      <c r="L428" s="64"/>
      <c r="M428" s="6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41"/>
      <c r="B429" s="30"/>
      <c r="C429" s="24"/>
      <c r="D429" s="24"/>
      <c r="E429" s="25"/>
      <c r="F429" s="25"/>
      <c r="G429" s="25"/>
      <c r="H429" s="25"/>
      <c r="I429" s="25"/>
      <c r="J429" s="64"/>
      <c r="K429" s="64"/>
      <c r="L429" s="64"/>
      <c r="M429" s="6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41"/>
      <c r="B430" s="28"/>
      <c r="C430" s="29"/>
      <c r="D430" s="29"/>
      <c r="E430" s="25"/>
      <c r="F430" s="25"/>
      <c r="G430" s="25"/>
      <c r="H430" s="25"/>
      <c r="I430" s="25"/>
      <c r="J430" s="64"/>
      <c r="K430" s="64"/>
      <c r="L430" s="64"/>
      <c r="M430" s="6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41"/>
      <c r="B431" s="28"/>
      <c r="C431" s="29"/>
      <c r="D431" s="29"/>
      <c r="E431" s="25"/>
      <c r="F431" s="25"/>
      <c r="G431" s="25"/>
      <c r="H431" s="25"/>
      <c r="I431" s="25"/>
      <c r="J431" s="64"/>
      <c r="K431" s="64"/>
      <c r="L431" s="64"/>
      <c r="M431" s="6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41"/>
      <c r="B432" s="28"/>
      <c r="C432" s="29"/>
      <c r="D432" s="29"/>
      <c r="E432" s="25"/>
      <c r="F432" s="25"/>
      <c r="G432" s="25"/>
      <c r="H432" s="25"/>
      <c r="I432" s="25"/>
      <c r="J432" s="64"/>
      <c r="K432" s="64"/>
      <c r="L432" s="64"/>
      <c r="M432" s="6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41"/>
      <c r="B433" s="28"/>
      <c r="C433" s="29"/>
      <c r="D433" s="29"/>
      <c r="E433" s="25"/>
      <c r="F433" s="25"/>
      <c r="G433" s="25"/>
      <c r="H433" s="25"/>
      <c r="I433" s="25"/>
      <c r="J433" s="64"/>
      <c r="K433" s="64"/>
      <c r="L433" s="64"/>
      <c r="M433" s="6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41"/>
      <c r="B434" s="28"/>
      <c r="C434" s="25"/>
      <c r="D434" s="25"/>
      <c r="E434" s="29"/>
      <c r="F434" s="29"/>
      <c r="G434" s="29"/>
      <c r="H434" s="29"/>
      <c r="I434" s="29"/>
      <c r="J434" s="64"/>
      <c r="K434" s="64"/>
      <c r="L434" s="64"/>
      <c r="M434" s="6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41"/>
      <c r="B435" s="28"/>
      <c r="C435" s="25"/>
      <c r="D435" s="25"/>
      <c r="E435" s="29"/>
      <c r="F435" s="29"/>
      <c r="G435" s="29"/>
      <c r="H435" s="29"/>
      <c r="I435" s="29"/>
      <c r="J435" s="64"/>
      <c r="K435" s="64"/>
      <c r="L435" s="64"/>
      <c r="M435" s="6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41"/>
      <c r="B436" s="28"/>
      <c r="C436" s="25"/>
      <c r="D436" s="25"/>
      <c r="E436" s="29"/>
      <c r="F436" s="29"/>
      <c r="G436" s="29"/>
      <c r="H436" s="29"/>
      <c r="I436" s="29"/>
      <c r="J436" s="64"/>
      <c r="K436" s="64"/>
      <c r="L436" s="64"/>
      <c r="M436" s="6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41"/>
      <c r="B437" s="28"/>
      <c r="C437" s="25"/>
      <c r="D437" s="25"/>
      <c r="E437" s="29"/>
      <c r="F437" s="29"/>
      <c r="G437" s="29"/>
      <c r="H437" s="29"/>
      <c r="I437" s="29"/>
      <c r="J437" s="64"/>
      <c r="K437" s="64"/>
      <c r="L437" s="64"/>
      <c r="M437" s="6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41"/>
      <c r="B438" s="28"/>
      <c r="C438" s="25"/>
      <c r="D438" s="25"/>
      <c r="E438" s="29"/>
      <c r="F438" s="29"/>
      <c r="G438" s="29"/>
      <c r="H438" s="29"/>
      <c r="I438" s="29"/>
      <c r="J438" s="64"/>
      <c r="K438" s="64"/>
      <c r="L438" s="64"/>
      <c r="M438" s="6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41"/>
      <c r="B439" s="28"/>
      <c r="C439" s="25"/>
      <c r="D439" s="25"/>
      <c r="E439" s="29"/>
      <c r="F439" s="29"/>
      <c r="G439" s="29"/>
      <c r="H439" s="29"/>
      <c r="I439" s="29"/>
      <c r="J439" s="64"/>
      <c r="K439" s="64"/>
      <c r="L439" s="64"/>
      <c r="M439" s="6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41"/>
      <c r="B440" s="28"/>
      <c r="C440" s="25"/>
      <c r="D440" s="25"/>
      <c r="E440" s="29"/>
      <c r="F440" s="29"/>
      <c r="G440" s="29"/>
      <c r="H440" s="29"/>
      <c r="I440" s="29"/>
      <c r="J440" s="64"/>
      <c r="K440" s="64"/>
      <c r="L440" s="64"/>
      <c r="M440" s="6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41"/>
      <c r="B441" s="28"/>
      <c r="C441" s="25"/>
      <c r="D441" s="25"/>
      <c r="E441" s="29"/>
      <c r="F441" s="29"/>
      <c r="G441" s="29"/>
      <c r="H441" s="29"/>
      <c r="I441" s="29"/>
      <c r="J441" s="64"/>
      <c r="K441" s="64"/>
      <c r="L441" s="64"/>
      <c r="M441" s="6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41"/>
      <c r="B442" s="28"/>
      <c r="C442" s="25"/>
      <c r="D442" s="25"/>
      <c r="E442" s="29"/>
      <c r="F442" s="29"/>
      <c r="G442" s="29"/>
      <c r="H442" s="29"/>
      <c r="I442" s="29"/>
      <c r="J442" s="64"/>
      <c r="K442" s="64"/>
      <c r="L442" s="64"/>
      <c r="M442" s="6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41"/>
      <c r="B443" s="28"/>
      <c r="C443" s="29"/>
      <c r="D443" s="29"/>
      <c r="E443" s="25"/>
      <c r="F443" s="25"/>
      <c r="G443" s="25"/>
      <c r="H443" s="25"/>
      <c r="I443" s="25"/>
      <c r="J443" s="64"/>
      <c r="K443" s="64"/>
      <c r="L443" s="64"/>
      <c r="M443" s="6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41"/>
      <c r="B444" s="28"/>
      <c r="C444" s="25"/>
      <c r="D444" s="25"/>
      <c r="E444" s="29"/>
      <c r="F444" s="29"/>
      <c r="G444" s="29"/>
      <c r="H444" s="29"/>
      <c r="I444" s="29"/>
      <c r="J444" s="64"/>
      <c r="K444" s="64"/>
      <c r="L444" s="64"/>
      <c r="M444" s="6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41"/>
      <c r="B445" s="28"/>
      <c r="C445" s="25"/>
      <c r="D445" s="25"/>
      <c r="E445" s="29"/>
      <c r="F445" s="29"/>
      <c r="G445" s="29"/>
      <c r="H445" s="29"/>
      <c r="I445" s="29"/>
      <c r="J445" s="64"/>
      <c r="K445" s="64"/>
      <c r="L445" s="64"/>
      <c r="M445" s="6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41"/>
      <c r="B446" s="28"/>
      <c r="C446" s="25"/>
      <c r="D446" s="25"/>
      <c r="E446" s="29"/>
      <c r="F446" s="29"/>
      <c r="G446" s="29"/>
      <c r="H446" s="29"/>
      <c r="I446" s="29"/>
      <c r="J446" s="64"/>
      <c r="K446" s="64"/>
      <c r="L446" s="64"/>
      <c r="M446" s="6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41"/>
      <c r="B447" s="28"/>
      <c r="C447" s="25"/>
      <c r="D447" s="25"/>
      <c r="E447" s="29"/>
      <c r="F447" s="29"/>
      <c r="G447" s="29"/>
      <c r="H447" s="29"/>
      <c r="I447" s="29"/>
      <c r="J447" s="64"/>
      <c r="K447" s="64"/>
      <c r="L447" s="64"/>
      <c r="M447" s="6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41"/>
      <c r="B448" s="28"/>
      <c r="C448" s="25"/>
      <c r="D448" s="25"/>
      <c r="E448" s="29"/>
      <c r="F448" s="29"/>
      <c r="G448" s="29"/>
      <c r="H448" s="29"/>
      <c r="I448" s="29"/>
      <c r="J448" s="64"/>
      <c r="K448" s="64"/>
      <c r="L448" s="64"/>
      <c r="M448" s="6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41"/>
      <c r="B449" s="28"/>
      <c r="C449" s="25"/>
      <c r="D449" s="25"/>
      <c r="E449" s="29"/>
      <c r="F449" s="29"/>
      <c r="G449" s="29"/>
      <c r="H449" s="29"/>
      <c r="I449" s="29"/>
      <c r="J449" s="64"/>
      <c r="K449" s="64"/>
      <c r="L449" s="64"/>
      <c r="M449" s="6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41"/>
      <c r="B450" s="28"/>
      <c r="C450" s="25"/>
      <c r="D450" s="25"/>
      <c r="E450" s="29"/>
      <c r="F450" s="29"/>
      <c r="G450" s="29"/>
      <c r="H450" s="29"/>
      <c r="I450" s="29"/>
      <c r="J450" s="64"/>
      <c r="K450" s="64"/>
      <c r="L450" s="64"/>
      <c r="M450" s="6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41"/>
      <c r="B451" s="28"/>
      <c r="C451" s="25"/>
      <c r="D451" s="25"/>
      <c r="E451" s="29"/>
      <c r="F451" s="29"/>
      <c r="G451" s="29"/>
      <c r="H451" s="29"/>
      <c r="I451" s="29"/>
      <c r="J451" s="64"/>
      <c r="K451" s="64"/>
      <c r="L451" s="64"/>
      <c r="M451" s="6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41"/>
      <c r="B452" s="28"/>
      <c r="C452" s="25"/>
      <c r="D452" s="25"/>
      <c r="E452" s="29"/>
      <c r="F452" s="29"/>
      <c r="G452" s="29"/>
      <c r="H452" s="29"/>
      <c r="I452" s="29"/>
      <c r="J452" s="64"/>
      <c r="K452" s="64"/>
      <c r="L452" s="64"/>
      <c r="M452" s="6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41"/>
      <c r="B453" s="28"/>
      <c r="C453" s="25"/>
      <c r="D453" s="25"/>
      <c r="E453" s="29"/>
      <c r="F453" s="29"/>
      <c r="G453" s="29"/>
      <c r="H453" s="29"/>
      <c r="I453" s="29"/>
      <c r="J453" s="64"/>
      <c r="K453" s="64"/>
      <c r="L453" s="64"/>
      <c r="M453" s="6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41"/>
      <c r="B454" s="28"/>
      <c r="C454" s="25"/>
      <c r="D454" s="25"/>
      <c r="E454" s="29"/>
      <c r="F454" s="29"/>
      <c r="G454" s="29"/>
      <c r="H454" s="29"/>
      <c r="I454" s="29"/>
      <c r="J454" s="64"/>
      <c r="K454" s="64"/>
      <c r="L454" s="64"/>
      <c r="M454" s="6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41"/>
      <c r="B455" s="30"/>
      <c r="C455" s="24"/>
      <c r="D455" s="24"/>
      <c r="E455" s="25"/>
      <c r="F455" s="25"/>
      <c r="G455" s="25"/>
      <c r="H455" s="25"/>
      <c r="I455" s="25"/>
      <c r="J455" s="64"/>
      <c r="K455" s="64"/>
      <c r="L455" s="64"/>
      <c r="M455" s="6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41"/>
      <c r="B456" s="33"/>
      <c r="C456" s="34"/>
      <c r="D456" s="34"/>
      <c r="E456" s="25"/>
      <c r="F456" s="25"/>
      <c r="G456" s="25"/>
      <c r="H456" s="25"/>
      <c r="I456" s="25"/>
      <c r="J456" s="64"/>
      <c r="K456" s="64"/>
      <c r="L456" s="64"/>
      <c r="M456" s="6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41"/>
      <c r="B457" s="35"/>
      <c r="C457" s="36"/>
      <c r="D457" s="36"/>
      <c r="E457" s="37"/>
      <c r="F457" s="37"/>
      <c r="G457" s="37"/>
      <c r="H457" s="37"/>
      <c r="I457" s="37"/>
      <c r="J457" s="64"/>
      <c r="K457" s="64"/>
      <c r="L457" s="64"/>
      <c r="M457" s="6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41"/>
      <c r="B458" s="20"/>
      <c r="C458" s="38"/>
      <c r="D458" s="38"/>
      <c r="E458" s="25"/>
      <c r="F458" s="25"/>
      <c r="G458" s="25"/>
      <c r="H458" s="25"/>
      <c r="I458" s="25"/>
      <c r="J458" s="64"/>
      <c r="K458" s="64"/>
      <c r="L458" s="64"/>
      <c r="M458" s="6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41"/>
      <c r="B459" s="20"/>
      <c r="C459" s="38"/>
      <c r="D459" s="38"/>
      <c r="E459" s="25"/>
      <c r="F459" s="25"/>
      <c r="G459" s="25"/>
      <c r="H459" s="25"/>
      <c r="I459" s="25"/>
      <c r="J459" s="64"/>
      <c r="K459" s="64"/>
      <c r="L459" s="64"/>
      <c r="M459" s="6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41"/>
      <c r="B460" s="20"/>
      <c r="C460" s="38"/>
      <c r="D460" s="38"/>
      <c r="E460" s="25"/>
      <c r="F460" s="25"/>
      <c r="G460" s="25"/>
      <c r="H460" s="25"/>
      <c r="I460" s="25"/>
      <c r="J460" s="64"/>
      <c r="K460" s="64"/>
      <c r="L460" s="64"/>
      <c r="M460" s="6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41"/>
      <c r="B461" s="35"/>
      <c r="C461" s="36"/>
      <c r="D461" s="36"/>
      <c r="E461" s="37"/>
      <c r="F461" s="37"/>
      <c r="G461" s="37"/>
      <c r="H461" s="37"/>
      <c r="I461" s="37"/>
      <c r="J461" s="64"/>
      <c r="K461" s="64"/>
      <c r="L461" s="64"/>
      <c r="M461" s="6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41"/>
      <c r="B462" s="20"/>
      <c r="C462" s="38"/>
      <c r="D462" s="38"/>
      <c r="E462" s="25"/>
      <c r="F462" s="25"/>
      <c r="G462" s="25"/>
      <c r="H462" s="25"/>
      <c r="I462" s="25"/>
      <c r="J462" s="64"/>
      <c r="K462" s="64"/>
      <c r="L462" s="64"/>
      <c r="M462" s="6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41"/>
      <c r="B463" s="20"/>
      <c r="C463" s="25"/>
      <c r="D463" s="25"/>
      <c r="E463" s="38"/>
      <c r="F463" s="38"/>
      <c r="G463" s="38"/>
      <c r="H463" s="38"/>
      <c r="I463" s="38"/>
    </row>
    <row r="464" spans="1:26" x14ac:dyDescent="0.25">
      <c r="A464" s="141"/>
      <c r="B464" s="20"/>
      <c r="C464" s="25"/>
      <c r="D464" s="25"/>
      <c r="E464" s="38"/>
      <c r="F464" s="38"/>
      <c r="G464" s="38"/>
      <c r="H464" s="38"/>
      <c r="I464" s="38"/>
    </row>
    <row r="465" spans="1:26" x14ac:dyDescent="0.25">
      <c r="A465" s="141"/>
      <c r="B465" s="20"/>
      <c r="C465" s="25"/>
      <c r="D465" s="25"/>
      <c r="E465" s="38"/>
      <c r="F465" s="38"/>
      <c r="G465" s="38"/>
      <c r="H465" s="38"/>
      <c r="I465" s="38"/>
    </row>
    <row r="466" spans="1:26" x14ac:dyDescent="0.25">
      <c r="A466" s="141"/>
      <c r="B466" s="20"/>
      <c r="C466" s="25"/>
      <c r="D466" s="25"/>
      <c r="E466" s="38"/>
      <c r="F466" s="38"/>
      <c r="G466" s="38"/>
      <c r="H466" s="38"/>
      <c r="I466" s="38"/>
    </row>
    <row r="467" spans="1:26" x14ac:dyDescent="0.25">
      <c r="A467" s="141"/>
      <c r="B467" s="20"/>
      <c r="C467" s="25"/>
      <c r="D467" s="25"/>
      <c r="E467" s="38"/>
      <c r="F467" s="38"/>
      <c r="G467" s="38"/>
      <c r="H467" s="38"/>
      <c r="I467" s="38"/>
    </row>
    <row r="468" spans="1:26" x14ac:dyDescent="0.25">
      <c r="A468" s="141"/>
      <c r="B468" s="20"/>
      <c r="C468" s="25"/>
      <c r="D468" s="25"/>
      <c r="E468" s="38"/>
      <c r="F468" s="38"/>
      <c r="G468" s="38"/>
      <c r="H468" s="38"/>
      <c r="I468" s="38"/>
    </row>
    <row r="469" spans="1:26" x14ac:dyDescent="0.25">
      <c r="A469" s="141"/>
      <c r="B469" s="35"/>
      <c r="C469" s="36"/>
      <c r="D469" s="36"/>
      <c r="E469" s="37"/>
      <c r="F469" s="37"/>
      <c r="G469" s="37"/>
      <c r="H469" s="37"/>
      <c r="I469" s="37"/>
    </row>
    <row r="470" spans="1:26" x14ac:dyDescent="0.25">
      <c r="A470" s="141"/>
      <c r="B470" s="20"/>
      <c r="C470" s="38"/>
      <c r="D470" s="38"/>
      <c r="E470" s="25"/>
      <c r="F470" s="25"/>
      <c r="G470" s="25"/>
      <c r="H470" s="25"/>
      <c r="I470" s="25"/>
    </row>
    <row r="471" spans="1:26" x14ac:dyDescent="0.25">
      <c r="A471" s="141"/>
      <c r="B471" s="20"/>
      <c r="C471" s="38"/>
      <c r="D471" s="38"/>
      <c r="E471" s="25"/>
      <c r="F471" s="25"/>
      <c r="G471" s="25"/>
      <c r="H471" s="25"/>
      <c r="I471" s="25"/>
    </row>
    <row r="472" spans="1:26" x14ac:dyDescent="0.25">
      <c r="A472" s="141"/>
      <c r="B472" s="20"/>
      <c r="C472" s="38"/>
      <c r="D472" s="38"/>
      <c r="E472" s="25"/>
      <c r="F472" s="25"/>
      <c r="G472" s="25"/>
      <c r="H472" s="25"/>
      <c r="I472" s="25"/>
    </row>
    <row r="473" spans="1:26" x14ac:dyDescent="0.25">
      <c r="B473" s="20"/>
      <c r="C473" s="38"/>
      <c r="D473" s="38"/>
      <c r="E473" s="25"/>
      <c r="F473" s="25"/>
      <c r="G473" s="25"/>
      <c r="H473" s="25"/>
      <c r="I473" s="25"/>
      <c r="J473" s="19"/>
      <c r="K473" s="19"/>
      <c r="L473" s="19"/>
      <c r="M473" s="19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s="12" customFormat="1" x14ac:dyDescent="0.25">
      <c r="A474" s="142"/>
      <c r="B474" s="20"/>
      <c r="C474" s="38"/>
      <c r="D474" s="38"/>
      <c r="E474" s="25"/>
      <c r="F474" s="25"/>
      <c r="G474" s="25"/>
      <c r="H474" s="25"/>
      <c r="I474" s="25"/>
      <c r="J474" s="53"/>
      <c r="K474" s="53"/>
      <c r="L474" s="53"/>
      <c r="M474" s="53"/>
    </row>
    <row r="475" spans="1:26" s="12" customFormat="1" x14ac:dyDescent="0.25">
      <c r="A475" s="142"/>
      <c r="B475" s="33"/>
      <c r="C475" s="34"/>
      <c r="D475" s="34"/>
      <c r="E475" s="25"/>
      <c r="F475" s="25"/>
      <c r="G475" s="25"/>
      <c r="H475" s="25"/>
      <c r="I475" s="25"/>
      <c r="J475" s="53"/>
      <c r="K475" s="53"/>
      <c r="L475" s="53"/>
      <c r="M475" s="53"/>
    </row>
    <row r="476" spans="1:26" s="12" customFormat="1" x14ac:dyDescent="0.25">
      <c r="A476" s="142"/>
      <c r="B476" s="20"/>
      <c r="C476" s="38"/>
      <c r="D476" s="38"/>
      <c r="E476" s="25"/>
      <c r="F476" s="25"/>
      <c r="G476" s="25"/>
      <c r="H476" s="25"/>
      <c r="I476" s="25"/>
      <c r="J476" s="53"/>
      <c r="K476" s="53"/>
      <c r="L476" s="53"/>
      <c r="M476" s="53"/>
    </row>
    <row r="477" spans="1:26" s="12" customFormat="1" x14ac:dyDescent="0.25">
      <c r="A477" s="142"/>
      <c r="B477" s="20"/>
      <c r="C477" s="38"/>
      <c r="D477" s="38"/>
      <c r="E477" s="25"/>
      <c r="F477" s="25"/>
      <c r="G477" s="25"/>
      <c r="H477" s="25"/>
      <c r="I477" s="25"/>
      <c r="J477" s="53"/>
      <c r="K477" s="53"/>
      <c r="L477" s="53"/>
      <c r="M477" s="53"/>
    </row>
    <row r="478" spans="1:26" s="12" customFormat="1" x14ac:dyDescent="0.25">
      <c r="A478" s="142"/>
      <c r="B478" s="20"/>
      <c r="C478" s="38"/>
      <c r="D478" s="38"/>
      <c r="E478" s="25"/>
      <c r="F478" s="25"/>
      <c r="G478" s="25"/>
      <c r="H478" s="25"/>
      <c r="I478" s="25"/>
      <c r="J478" s="53"/>
      <c r="K478" s="53"/>
      <c r="L478" s="53"/>
      <c r="M478" s="53"/>
    </row>
    <row r="479" spans="1:26" s="12" customFormat="1" x14ac:dyDescent="0.25">
      <c r="A479" s="142"/>
      <c r="B479" s="20"/>
      <c r="C479" s="38"/>
      <c r="D479" s="38"/>
      <c r="E479" s="25"/>
      <c r="F479" s="25"/>
      <c r="G479" s="25"/>
      <c r="H479" s="25"/>
      <c r="I479" s="25"/>
      <c r="J479" s="53"/>
      <c r="K479" s="53"/>
      <c r="L479" s="53"/>
      <c r="M479" s="53"/>
    </row>
    <row r="480" spans="1:26" s="12" customFormat="1" x14ac:dyDescent="0.25">
      <c r="A480" s="142"/>
      <c r="B480" s="20"/>
      <c r="C480" s="38"/>
      <c r="D480" s="38"/>
      <c r="E480" s="25"/>
      <c r="F480" s="25"/>
      <c r="G480" s="25"/>
      <c r="H480" s="25"/>
      <c r="I480" s="25"/>
      <c r="J480" s="53"/>
      <c r="K480" s="53"/>
      <c r="L480" s="53"/>
      <c r="M480" s="53"/>
    </row>
    <row r="481" spans="1:26" s="12" customFormat="1" x14ac:dyDescent="0.25">
      <c r="A481" s="142"/>
      <c r="B481" s="20"/>
      <c r="C481" s="38"/>
      <c r="D481" s="38"/>
      <c r="E481" s="25"/>
      <c r="F481" s="25"/>
      <c r="G481" s="25"/>
      <c r="H481" s="25"/>
      <c r="I481" s="25"/>
      <c r="J481" s="53"/>
      <c r="K481" s="53"/>
      <c r="L481" s="53"/>
      <c r="M481" s="53"/>
    </row>
    <row r="482" spans="1:26" x14ac:dyDescent="0.25">
      <c r="A482" s="141"/>
      <c r="B482" s="18"/>
      <c r="C482" s="18"/>
      <c r="D482" s="18"/>
      <c r="E482" s="18"/>
      <c r="F482" s="18"/>
      <c r="G482" s="18"/>
      <c r="H482" s="18"/>
      <c r="I482" s="18"/>
      <c r="J482" s="19"/>
      <c r="K482" s="19"/>
      <c r="L482" s="19"/>
      <c r="M482" s="19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x14ac:dyDescent="0.25">
      <c r="A483" s="141"/>
      <c r="B483" s="18"/>
      <c r="C483" s="18"/>
      <c r="D483" s="18"/>
      <c r="E483" s="18"/>
      <c r="F483" s="18"/>
      <c r="G483" s="18"/>
      <c r="H483" s="18"/>
      <c r="I483" s="18"/>
      <c r="J483" s="19"/>
      <c r="K483" s="19"/>
      <c r="L483" s="19"/>
      <c r="M483" s="19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x14ac:dyDescent="0.25">
      <c r="A484" s="141"/>
      <c r="B484" s="18"/>
      <c r="C484" s="18"/>
      <c r="D484" s="18"/>
      <c r="E484" s="18"/>
      <c r="F484" s="18"/>
      <c r="G484" s="18"/>
      <c r="H484" s="18"/>
      <c r="I484" s="18"/>
      <c r="J484" s="19"/>
      <c r="K484" s="19"/>
      <c r="L484" s="19"/>
      <c r="M484" s="19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x14ac:dyDescent="0.25">
      <c r="A485" s="141"/>
      <c r="B485" s="18"/>
      <c r="C485" s="18"/>
      <c r="D485" s="18"/>
      <c r="E485" s="18"/>
      <c r="F485" s="18"/>
      <c r="G485" s="18"/>
      <c r="H485" s="18"/>
      <c r="I485" s="18"/>
      <c r="J485" s="19"/>
      <c r="K485" s="19"/>
      <c r="L485" s="19"/>
      <c r="M485" s="19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x14ac:dyDescent="0.25">
      <c r="A486" s="141"/>
      <c r="B486" s="18"/>
      <c r="C486" s="18"/>
      <c r="D486" s="18"/>
      <c r="E486" s="18"/>
      <c r="F486" s="18"/>
      <c r="G486" s="18"/>
      <c r="H486" s="18"/>
      <c r="I486" s="18"/>
      <c r="J486" s="19"/>
      <c r="K486" s="19"/>
      <c r="L486" s="19"/>
      <c r="M486" s="19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x14ac:dyDescent="0.25">
      <c r="A487" s="141"/>
      <c r="B487" s="18"/>
      <c r="C487" s="18"/>
      <c r="D487" s="18"/>
      <c r="E487" s="18"/>
      <c r="F487" s="18"/>
      <c r="G487" s="18"/>
      <c r="H487" s="18"/>
      <c r="I487" s="18"/>
      <c r="J487" s="19"/>
      <c r="K487" s="19"/>
      <c r="L487" s="19"/>
      <c r="M487" s="19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x14ac:dyDescent="0.25">
      <c r="A488" s="141"/>
      <c r="B488" s="18"/>
      <c r="C488" s="18"/>
      <c r="D488" s="18"/>
      <c r="E488" s="18"/>
      <c r="F488" s="18"/>
      <c r="G488" s="18"/>
      <c r="H488" s="18"/>
      <c r="I488" s="18"/>
      <c r="J488" s="19"/>
      <c r="K488" s="19"/>
      <c r="L488" s="19"/>
      <c r="M488" s="19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x14ac:dyDescent="0.25">
      <c r="A489" s="141"/>
      <c r="B489" s="18"/>
      <c r="C489" s="18"/>
      <c r="D489" s="18"/>
      <c r="E489" s="18"/>
      <c r="F489" s="18"/>
      <c r="G489" s="18"/>
      <c r="H489" s="18"/>
      <c r="I489" s="18"/>
      <c r="J489" s="19"/>
      <c r="K489" s="19"/>
      <c r="L489" s="19"/>
      <c r="M489" s="19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x14ac:dyDescent="0.25">
      <c r="A490" s="141"/>
      <c r="B490" s="18"/>
      <c r="C490" s="18"/>
      <c r="D490" s="18"/>
      <c r="E490" s="18"/>
      <c r="F490" s="18"/>
      <c r="G490" s="18"/>
      <c r="H490" s="18"/>
      <c r="I490" s="18"/>
      <c r="J490" s="19"/>
      <c r="K490" s="19"/>
      <c r="L490" s="19"/>
      <c r="M490" s="19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x14ac:dyDescent="0.25">
      <c r="A491" s="141"/>
      <c r="B491" s="18"/>
      <c r="C491" s="18"/>
      <c r="D491" s="18"/>
      <c r="E491" s="18"/>
      <c r="F491" s="18"/>
      <c r="G491" s="18"/>
      <c r="H491" s="18"/>
      <c r="I491" s="18"/>
      <c r="J491" s="19"/>
      <c r="K491" s="19"/>
      <c r="L491" s="19"/>
      <c r="M491" s="19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x14ac:dyDescent="0.25">
      <c r="A492" s="141"/>
      <c r="B492" s="18"/>
      <c r="C492" s="18"/>
      <c r="D492" s="18"/>
      <c r="E492" s="18"/>
      <c r="F492" s="18"/>
      <c r="G492" s="18"/>
      <c r="H492" s="18"/>
      <c r="I492" s="18"/>
      <c r="J492" s="19"/>
      <c r="K492" s="19"/>
      <c r="L492" s="19"/>
      <c r="M492" s="19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x14ac:dyDescent="0.25">
      <c r="A493" s="141"/>
      <c r="B493" s="18"/>
      <c r="C493" s="18"/>
      <c r="D493" s="18"/>
      <c r="E493" s="18"/>
      <c r="F493" s="18"/>
      <c r="G493" s="18"/>
      <c r="H493" s="18"/>
      <c r="I493" s="18"/>
      <c r="J493" s="19"/>
      <c r="K493" s="19"/>
      <c r="L493" s="19"/>
      <c r="M493" s="19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x14ac:dyDescent="0.25">
      <c r="A494" s="141"/>
      <c r="B494" s="18"/>
      <c r="C494" s="18"/>
      <c r="D494" s="18"/>
      <c r="E494" s="18"/>
      <c r="F494" s="18"/>
      <c r="G494" s="18"/>
      <c r="H494" s="18"/>
      <c r="I494" s="18"/>
      <c r="J494" s="19"/>
      <c r="K494" s="19"/>
      <c r="L494" s="19"/>
      <c r="M494" s="19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x14ac:dyDescent="0.25">
      <c r="A495" s="141"/>
      <c r="B495" s="18"/>
      <c r="C495" s="18"/>
      <c r="D495" s="18"/>
      <c r="E495" s="18"/>
      <c r="F495" s="18"/>
      <c r="G495" s="18"/>
      <c r="H495" s="18"/>
      <c r="I495" s="18"/>
      <c r="J495" s="19"/>
      <c r="K495" s="19"/>
      <c r="L495" s="19"/>
      <c r="M495" s="19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x14ac:dyDescent="0.25">
      <c r="A496" s="141"/>
      <c r="B496" s="18"/>
      <c r="C496" s="18"/>
      <c r="D496" s="18"/>
      <c r="E496" s="18"/>
      <c r="F496" s="18"/>
      <c r="G496" s="18"/>
      <c r="H496" s="18"/>
      <c r="I496" s="18"/>
      <c r="J496" s="19"/>
      <c r="K496" s="19"/>
      <c r="L496" s="19"/>
      <c r="M496" s="19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x14ac:dyDescent="0.25">
      <c r="A497" s="141"/>
      <c r="B497" s="18"/>
      <c r="C497" s="18"/>
      <c r="D497" s="18"/>
      <c r="E497" s="18"/>
      <c r="F497" s="18"/>
      <c r="G497" s="18"/>
      <c r="H497" s="18"/>
      <c r="I497" s="18"/>
      <c r="J497" s="19"/>
      <c r="K497" s="19"/>
      <c r="L497" s="19"/>
      <c r="M497" s="19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x14ac:dyDescent="0.25">
      <c r="A498" s="141"/>
      <c r="B498" s="18"/>
      <c r="C498" s="18"/>
      <c r="D498" s="18"/>
      <c r="E498" s="18"/>
      <c r="F498" s="18"/>
      <c r="G498" s="18"/>
      <c r="H498" s="18"/>
      <c r="I498" s="18"/>
      <c r="J498" s="19"/>
      <c r="K498" s="19"/>
      <c r="L498" s="19"/>
      <c r="M498" s="19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x14ac:dyDescent="0.25">
      <c r="A499" s="141"/>
      <c r="B499" s="18"/>
      <c r="C499" s="18"/>
      <c r="D499" s="18"/>
      <c r="E499" s="18"/>
      <c r="F499" s="18"/>
      <c r="G499" s="18"/>
      <c r="H499" s="18"/>
      <c r="I499" s="18"/>
      <c r="J499" s="19"/>
      <c r="K499" s="19"/>
      <c r="L499" s="19"/>
      <c r="M499" s="19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x14ac:dyDescent="0.25">
      <c r="A500" s="141"/>
      <c r="B500" s="18"/>
      <c r="C500" s="18"/>
      <c r="D500" s="18"/>
      <c r="E500" s="18"/>
      <c r="F500" s="18"/>
      <c r="G500" s="18"/>
      <c r="H500" s="18"/>
      <c r="I500" s="18"/>
      <c r="J500" s="19"/>
      <c r="K500" s="19"/>
      <c r="L500" s="19"/>
      <c r="M500" s="19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x14ac:dyDescent="0.25">
      <c r="A501" s="141"/>
      <c r="B501" s="18"/>
      <c r="C501" s="18"/>
      <c r="D501" s="18"/>
      <c r="E501" s="18"/>
      <c r="F501" s="18"/>
      <c r="G501" s="18"/>
      <c r="H501" s="18"/>
      <c r="I501" s="18"/>
      <c r="J501" s="19"/>
      <c r="K501" s="19"/>
      <c r="L501" s="19"/>
      <c r="M501" s="19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x14ac:dyDescent="0.25">
      <c r="A502" s="141"/>
      <c r="B502" s="18"/>
      <c r="C502" s="18"/>
      <c r="D502" s="18"/>
      <c r="E502" s="18"/>
      <c r="F502" s="18"/>
      <c r="G502" s="18"/>
      <c r="H502" s="18"/>
      <c r="I502" s="18"/>
      <c r="J502" s="19"/>
      <c r="K502" s="19"/>
      <c r="L502" s="19"/>
      <c r="M502" s="19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x14ac:dyDescent="0.25">
      <c r="A503" s="141"/>
      <c r="B503" s="18"/>
      <c r="C503" s="18"/>
      <c r="D503" s="18"/>
      <c r="E503" s="18"/>
      <c r="F503" s="18"/>
      <c r="G503" s="18"/>
      <c r="H503" s="18"/>
      <c r="I503" s="18"/>
      <c r="J503" s="19"/>
      <c r="K503" s="19"/>
      <c r="L503" s="19"/>
      <c r="M503" s="19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x14ac:dyDescent="0.25">
      <c r="A504" s="141"/>
      <c r="B504" s="18"/>
      <c r="C504" s="18"/>
      <c r="D504" s="18"/>
      <c r="E504" s="18"/>
      <c r="F504" s="18"/>
      <c r="G504" s="18"/>
      <c r="H504" s="18"/>
      <c r="I504" s="18"/>
      <c r="J504" s="19"/>
      <c r="K504" s="19"/>
      <c r="L504" s="19"/>
      <c r="M504" s="19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x14ac:dyDescent="0.25">
      <c r="A505" s="141"/>
      <c r="B505" s="18"/>
      <c r="C505" s="18"/>
      <c r="D505" s="18"/>
      <c r="E505" s="18"/>
      <c r="F505" s="18"/>
      <c r="G505" s="18"/>
      <c r="H505" s="18"/>
      <c r="I505" s="18"/>
      <c r="J505" s="19"/>
      <c r="K505" s="19"/>
      <c r="L505" s="19"/>
      <c r="M505" s="19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x14ac:dyDescent="0.25">
      <c r="A506" s="141"/>
      <c r="B506" s="18"/>
      <c r="C506" s="18"/>
      <c r="D506" s="18"/>
      <c r="E506" s="18"/>
      <c r="F506" s="18"/>
      <c r="G506" s="18"/>
      <c r="H506" s="18"/>
      <c r="I506" s="18"/>
      <c r="J506" s="19"/>
      <c r="K506" s="19"/>
      <c r="L506" s="19"/>
      <c r="M506" s="19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x14ac:dyDescent="0.25">
      <c r="A507" s="141"/>
      <c r="B507" s="18"/>
      <c r="C507" s="18"/>
      <c r="D507" s="18"/>
      <c r="E507" s="18"/>
      <c r="F507" s="18"/>
      <c r="G507" s="18"/>
      <c r="H507" s="18"/>
      <c r="I507" s="18"/>
      <c r="J507" s="19"/>
      <c r="K507" s="19"/>
      <c r="L507" s="19"/>
      <c r="M507" s="19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x14ac:dyDescent="0.25">
      <c r="A508" s="141"/>
      <c r="B508" s="18"/>
      <c r="C508" s="18"/>
      <c r="D508" s="18"/>
      <c r="E508" s="18"/>
      <c r="F508" s="18"/>
      <c r="G508" s="18"/>
      <c r="H508" s="18"/>
      <c r="I508" s="18"/>
      <c r="J508" s="19"/>
      <c r="K508" s="19"/>
      <c r="L508" s="19"/>
      <c r="M508" s="19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x14ac:dyDescent="0.25">
      <c r="A509" s="141"/>
      <c r="B509" s="18"/>
      <c r="C509" s="18"/>
      <c r="D509" s="18"/>
      <c r="E509" s="18"/>
      <c r="F509" s="18"/>
      <c r="G509" s="18"/>
      <c r="H509" s="18"/>
      <c r="I509" s="18"/>
      <c r="J509" s="19"/>
      <c r="K509" s="19"/>
      <c r="L509" s="19"/>
      <c r="M509" s="19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x14ac:dyDescent="0.25">
      <c r="A510" s="141"/>
      <c r="B510" s="18"/>
      <c r="C510" s="18"/>
      <c r="D510" s="18"/>
      <c r="E510" s="18"/>
      <c r="F510" s="18"/>
      <c r="G510" s="18"/>
      <c r="H510" s="18"/>
      <c r="I510" s="18"/>
      <c r="J510" s="19"/>
      <c r="K510" s="19"/>
      <c r="L510" s="19"/>
      <c r="M510" s="19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x14ac:dyDescent="0.25">
      <c r="A511" s="141"/>
      <c r="B511" s="18"/>
      <c r="C511" s="18"/>
      <c r="D511" s="18"/>
      <c r="E511" s="18"/>
      <c r="F511" s="18"/>
      <c r="G511" s="18"/>
      <c r="H511" s="18"/>
      <c r="I511" s="18"/>
      <c r="J511" s="19"/>
      <c r="K511" s="19"/>
      <c r="L511" s="19"/>
      <c r="M511" s="19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x14ac:dyDescent="0.25">
      <c r="A512" s="141"/>
      <c r="B512" s="18"/>
      <c r="C512" s="18"/>
      <c r="D512" s="18"/>
      <c r="E512" s="18"/>
      <c r="F512" s="18"/>
      <c r="G512" s="18"/>
      <c r="H512" s="18"/>
      <c r="I512" s="18"/>
      <c r="J512" s="19"/>
      <c r="K512" s="19"/>
      <c r="L512" s="19"/>
      <c r="M512" s="19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x14ac:dyDescent="0.25">
      <c r="A513" s="141"/>
      <c r="B513" s="18"/>
      <c r="C513" s="18"/>
      <c r="D513" s="18"/>
      <c r="E513" s="18"/>
      <c r="F513" s="18"/>
      <c r="G513" s="18"/>
      <c r="H513" s="18"/>
      <c r="I513" s="18"/>
      <c r="J513" s="19"/>
      <c r="K513" s="19"/>
      <c r="L513" s="19"/>
      <c r="M513" s="19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x14ac:dyDescent="0.25">
      <c r="A514" s="141"/>
      <c r="B514" s="18"/>
      <c r="C514" s="18"/>
      <c r="D514" s="18"/>
      <c r="E514" s="18"/>
      <c r="F514" s="18"/>
      <c r="G514" s="18"/>
      <c r="H514" s="18"/>
      <c r="I514" s="18"/>
      <c r="J514" s="19"/>
      <c r="K514" s="19"/>
      <c r="L514" s="19"/>
      <c r="M514" s="19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x14ac:dyDescent="0.25">
      <c r="A515" s="141"/>
      <c r="B515" s="18"/>
      <c r="C515" s="18"/>
      <c r="D515" s="18"/>
      <c r="E515" s="18"/>
      <c r="F515" s="18"/>
      <c r="G515" s="18"/>
      <c r="H515" s="18"/>
      <c r="I515" s="18"/>
      <c r="J515" s="19"/>
      <c r="K515" s="19"/>
      <c r="L515" s="19"/>
      <c r="M515" s="19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x14ac:dyDescent="0.25">
      <c r="A516" s="141"/>
      <c r="B516" s="18"/>
      <c r="C516" s="18"/>
      <c r="D516" s="18"/>
      <c r="E516" s="18"/>
      <c r="F516" s="18"/>
      <c r="G516" s="18"/>
      <c r="H516" s="18"/>
      <c r="I516" s="18"/>
      <c r="J516" s="19"/>
      <c r="K516" s="19"/>
      <c r="L516" s="19"/>
      <c r="M516" s="19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x14ac:dyDescent="0.25">
      <c r="A517" s="141"/>
      <c r="B517" s="18"/>
      <c r="C517" s="18"/>
      <c r="D517" s="18"/>
      <c r="E517" s="18"/>
      <c r="F517" s="18"/>
      <c r="G517" s="18"/>
      <c r="H517" s="18"/>
      <c r="I517" s="18"/>
      <c r="J517" s="19"/>
      <c r="K517" s="19"/>
      <c r="L517" s="19"/>
      <c r="M517" s="19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x14ac:dyDescent="0.25">
      <c r="A518" s="141"/>
      <c r="B518" s="18"/>
      <c r="C518" s="18"/>
      <c r="D518" s="18"/>
      <c r="E518" s="18"/>
      <c r="F518" s="18"/>
      <c r="G518" s="18"/>
      <c r="H518" s="18"/>
      <c r="I518" s="18"/>
      <c r="J518" s="19"/>
      <c r="K518" s="19"/>
      <c r="L518" s="19"/>
      <c r="M518" s="19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x14ac:dyDescent="0.25">
      <c r="A519" s="141"/>
      <c r="B519" s="18"/>
      <c r="C519" s="18"/>
      <c r="D519" s="18"/>
      <c r="E519" s="18"/>
      <c r="F519" s="18"/>
      <c r="G519" s="18"/>
      <c r="H519" s="18"/>
      <c r="I519" s="18"/>
      <c r="J519" s="19"/>
      <c r="K519" s="19"/>
      <c r="L519" s="19"/>
      <c r="M519" s="19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x14ac:dyDescent="0.25">
      <c r="A520" s="141"/>
      <c r="B520" s="18"/>
      <c r="C520" s="18"/>
      <c r="D520" s="18"/>
      <c r="E520" s="18"/>
      <c r="F520" s="18"/>
      <c r="G520" s="18"/>
      <c r="H520" s="18"/>
      <c r="I520" s="18"/>
      <c r="J520" s="19"/>
      <c r="K520" s="19"/>
      <c r="L520" s="19"/>
      <c r="M520" s="19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x14ac:dyDescent="0.25">
      <c r="A521" s="141"/>
      <c r="B521" s="18"/>
      <c r="C521" s="18"/>
      <c r="D521" s="18"/>
      <c r="E521" s="18"/>
      <c r="F521" s="18"/>
      <c r="G521" s="18"/>
      <c r="H521" s="18"/>
      <c r="I521" s="18"/>
      <c r="J521" s="19"/>
      <c r="K521" s="19"/>
      <c r="L521" s="19"/>
      <c r="M521" s="19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x14ac:dyDescent="0.25">
      <c r="A522" s="141"/>
      <c r="B522" s="18"/>
      <c r="C522" s="18"/>
      <c r="D522" s="18"/>
      <c r="E522" s="18"/>
      <c r="F522" s="18"/>
      <c r="G522" s="18"/>
      <c r="H522" s="18"/>
      <c r="I522" s="18"/>
      <c r="J522" s="19"/>
      <c r="K522" s="19"/>
      <c r="L522" s="19"/>
      <c r="M522" s="19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x14ac:dyDescent="0.25">
      <c r="A523" s="141"/>
      <c r="B523" s="18"/>
      <c r="C523" s="18"/>
      <c r="D523" s="18"/>
      <c r="E523" s="18"/>
      <c r="F523" s="18"/>
      <c r="G523" s="18"/>
      <c r="H523" s="18"/>
      <c r="I523" s="18"/>
      <c r="J523" s="19"/>
      <c r="K523" s="19"/>
      <c r="L523" s="19"/>
      <c r="M523" s="19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x14ac:dyDescent="0.25">
      <c r="A524" s="141"/>
      <c r="B524" s="18"/>
      <c r="C524" s="18"/>
      <c r="D524" s="18"/>
      <c r="E524" s="18"/>
      <c r="F524" s="18"/>
      <c r="G524" s="18"/>
      <c r="H524" s="18"/>
      <c r="I524" s="18"/>
      <c r="J524" s="19"/>
      <c r="K524" s="19"/>
      <c r="L524" s="19"/>
      <c r="M524" s="19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x14ac:dyDescent="0.25">
      <c r="A525" s="141"/>
      <c r="B525" s="18"/>
      <c r="C525" s="18"/>
      <c r="D525" s="18"/>
      <c r="E525" s="18"/>
      <c r="F525" s="18"/>
      <c r="G525" s="18"/>
      <c r="H525" s="18"/>
      <c r="I525" s="18"/>
      <c r="J525" s="19"/>
      <c r="K525" s="19"/>
      <c r="L525" s="19"/>
      <c r="M525" s="19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x14ac:dyDescent="0.25">
      <c r="A526" s="141"/>
      <c r="B526" s="18"/>
      <c r="C526" s="18"/>
      <c r="D526" s="18"/>
      <c r="E526" s="18"/>
      <c r="F526" s="18"/>
      <c r="G526" s="18"/>
      <c r="H526" s="18"/>
      <c r="I526" s="18"/>
      <c r="J526" s="19"/>
      <c r="K526" s="19"/>
      <c r="L526" s="19"/>
      <c r="M526" s="19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x14ac:dyDescent="0.25">
      <c r="A527" s="141"/>
      <c r="B527" s="18"/>
      <c r="C527" s="18"/>
      <c r="D527" s="18"/>
      <c r="E527" s="18"/>
      <c r="F527" s="18"/>
      <c r="G527" s="18"/>
      <c r="H527" s="18"/>
      <c r="I527" s="18"/>
      <c r="J527" s="19"/>
      <c r="K527" s="19"/>
      <c r="L527" s="19"/>
      <c r="M527" s="19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x14ac:dyDescent="0.25">
      <c r="A528" s="141"/>
      <c r="B528" s="18"/>
      <c r="C528" s="18"/>
      <c r="D528" s="18"/>
      <c r="E528" s="18"/>
      <c r="F528" s="18"/>
      <c r="G528" s="18"/>
      <c r="H528" s="18"/>
      <c r="I528" s="18"/>
      <c r="J528" s="19"/>
      <c r="K528" s="19"/>
      <c r="L528" s="19"/>
      <c r="M528" s="19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x14ac:dyDescent="0.25">
      <c r="A529" s="141"/>
      <c r="B529" s="18"/>
      <c r="C529" s="18"/>
      <c r="D529" s="18"/>
      <c r="E529" s="18"/>
      <c r="F529" s="18"/>
      <c r="G529" s="18"/>
      <c r="H529" s="18"/>
      <c r="I529" s="18"/>
      <c r="J529" s="19"/>
      <c r="K529" s="19"/>
      <c r="L529" s="19"/>
      <c r="M529" s="19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x14ac:dyDescent="0.25">
      <c r="A530" s="141"/>
      <c r="B530" s="18"/>
      <c r="C530" s="18"/>
      <c r="D530" s="18"/>
      <c r="E530" s="18"/>
      <c r="F530" s="18"/>
      <c r="G530" s="18"/>
      <c r="H530" s="18"/>
      <c r="I530" s="18"/>
      <c r="J530" s="19"/>
      <c r="K530" s="19"/>
      <c r="L530" s="19"/>
      <c r="M530" s="19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x14ac:dyDescent="0.25">
      <c r="A531" s="141"/>
      <c r="B531" s="18"/>
      <c r="C531" s="18"/>
      <c r="D531" s="18"/>
      <c r="E531" s="18"/>
      <c r="F531" s="18"/>
      <c r="G531" s="18"/>
      <c r="H531" s="18"/>
      <c r="I531" s="18"/>
      <c r="J531" s="19"/>
      <c r="K531" s="19"/>
      <c r="L531" s="19"/>
      <c r="M531" s="19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x14ac:dyDescent="0.25">
      <c r="A532" s="141"/>
      <c r="B532" s="18"/>
      <c r="C532" s="18"/>
      <c r="D532" s="18"/>
      <c r="E532" s="18"/>
      <c r="F532" s="18"/>
      <c r="G532" s="18"/>
      <c r="H532" s="18"/>
      <c r="I532" s="18"/>
      <c r="J532" s="19"/>
      <c r="K532" s="19"/>
      <c r="L532" s="19"/>
      <c r="M532" s="19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x14ac:dyDescent="0.25">
      <c r="A533" s="141"/>
      <c r="B533" s="18"/>
      <c r="C533" s="18"/>
      <c r="D533" s="18"/>
      <c r="E533" s="18"/>
      <c r="F533" s="18"/>
      <c r="G533" s="18"/>
      <c r="H533" s="18"/>
      <c r="I533" s="18"/>
      <c r="J533" s="19"/>
      <c r="K533" s="19"/>
      <c r="L533" s="19"/>
      <c r="M533" s="19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x14ac:dyDescent="0.25">
      <c r="A534" s="141"/>
      <c r="B534" s="18"/>
      <c r="C534" s="18"/>
      <c r="D534" s="18"/>
      <c r="E534" s="18"/>
      <c r="F534" s="18"/>
      <c r="G534" s="18"/>
      <c r="H534" s="18"/>
      <c r="I534" s="18"/>
      <c r="J534" s="19"/>
      <c r="K534" s="19"/>
      <c r="L534" s="19"/>
      <c r="M534" s="19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x14ac:dyDescent="0.25">
      <c r="A535" s="141"/>
      <c r="B535" s="18"/>
      <c r="C535" s="18"/>
      <c r="D535" s="18"/>
      <c r="E535" s="18"/>
      <c r="F535" s="18"/>
      <c r="G535" s="18"/>
      <c r="H535" s="18"/>
      <c r="I535" s="18"/>
      <c r="J535" s="19"/>
      <c r="K535" s="19"/>
      <c r="L535" s="19"/>
      <c r="M535" s="19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x14ac:dyDescent="0.25">
      <c r="A536" s="141"/>
      <c r="B536" s="18"/>
      <c r="C536" s="18"/>
      <c r="D536" s="18"/>
      <c r="E536" s="18"/>
      <c r="F536" s="18"/>
      <c r="G536" s="18"/>
      <c r="H536" s="18"/>
      <c r="I536" s="18"/>
      <c r="J536" s="19"/>
      <c r="K536" s="19"/>
      <c r="L536" s="19"/>
      <c r="M536" s="19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x14ac:dyDescent="0.25">
      <c r="A537" s="141"/>
      <c r="B537" s="18"/>
      <c r="C537" s="18"/>
      <c r="D537" s="18"/>
      <c r="E537" s="18"/>
      <c r="F537" s="18"/>
      <c r="G537" s="18"/>
      <c r="H537" s="18"/>
      <c r="I537" s="18"/>
      <c r="J537" s="19"/>
      <c r="K537" s="19"/>
      <c r="L537" s="19"/>
      <c r="M537" s="19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x14ac:dyDescent="0.25">
      <c r="A538" s="141"/>
      <c r="B538" s="18"/>
      <c r="C538" s="18"/>
      <c r="D538" s="18"/>
      <c r="E538" s="18"/>
      <c r="F538" s="18"/>
      <c r="G538" s="18"/>
      <c r="H538" s="18"/>
      <c r="I538" s="18"/>
      <c r="J538" s="19"/>
      <c r="K538" s="19"/>
      <c r="L538" s="19"/>
      <c r="M538" s="19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x14ac:dyDescent="0.25">
      <c r="A539" s="141"/>
      <c r="B539" s="18"/>
      <c r="C539" s="18"/>
      <c r="D539" s="18"/>
      <c r="E539" s="18"/>
      <c r="F539" s="18"/>
      <c r="G539" s="18"/>
      <c r="H539" s="18"/>
      <c r="I539" s="18"/>
      <c r="J539" s="19"/>
      <c r="K539" s="19"/>
      <c r="L539" s="19"/>
      <c r="M539" s="19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x14ac:dyDescent="0.25">
      <c r="A540" s="141"/>
      <c r="B540" s="18"/>
      <c r="C540" s="18"/>
      <c r="D540" s="18"/>
      <c r="E540" s="18"/>
      <c r="F540" s="18"/>
      <c r="G540" s="18"/>
      <c r="H540" s="18"/>
      <c r="I540" s="18"/>
      <c r="J540" s="19"/>
      <c r="K540" s="19"/>
      <c r="L540" s="19"/>
      <c r="M540" s="19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x14ac:dyDescent="0.25">
      <c r="A541" s="141"/>
      <c r="B541" s="18"/>
      <c r="C541" s="18"/>
      <c r="D541" s="18"/>
      <c r="E541" s="18"/>
      <c r="F541" s="18"/>
      <c r="G541" s="18"/>
      <c r="H541" s="18"/>
      <c r="I541" s="18"/>
      <c r="J541" s="19"/>
      <c r="K541" s="19"/>
      <c r="L541" s="19"/>
      <c r="M541" s="19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x14ac:dyDescent="0.25">
      <c r="A542" s="141"/>
      <c r="B542" s="18"/>
      <c r="C542" s="18"/>
      <c r="D542" s="18"/>
      <c r="E542" s="18"/>
      <c r="F542" s="18"/>
      <c r="G542" s="18"/>
      <c r="H542" s="18"/>
      <c r="I542" s="18"/>
      <c r="J542" s="19"/>
      <c r="K542" s="19"/>
      <c r="L542" s="19"/>
      <c r="M542" s="19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x14ac:dyDescent="0.25">
      <c r="A543" s="141"/>
      <c r="B543" s="18"/>
      <c r="C543" s="18"/>
      <c r="D543" s="18"/>
      <c r="E543" s="18"/>
      <c r="F543" s="18"/>
      <c r="G543" s="18"/>
      <c r="H543" s="18"/>
      <c r="I543" s="18"/>
      <c r="J543" s="19"/>
      <c r="K543" s="19"/>
      <c r="L543" s="19"/>
      <c r="M543" s="19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x14ac:dyDescent="0.25">
      <c r="A544" s="141"/>
      <c r="B544" s="18"/>
      <c r="C544" s="18"/>
      <c r="D544" s="18"/>
      <c r="E544" s="18"/>
      <c r="F544" s="18"/>
      <c r="G544" s="18"/>
      <c r="H544" s="18"/>
      <c r="I544" s="18"/>
      <c r="J544" s="19"/>
      <c r="K544" s="19"/>
      <c r="L544" s="19"/>
      <c r="M544" s="19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x14ac:dyDescent="0.25">
      <c r="A545" s="141"/>
      <c r="B545" s="18"/>
      <c r="C545" s="18"/>
      <c r="D545" s="18"/>
      <c r="E545" s="18"/>
      <c r="F545" s="18"/>
      <c r="G545" s="18"/>
      <c r="H545" s="18"/>
      <c r="I545" s="18"/>
      <c r="J545" s="19"/>
      <c r="K545" s="19"/>
      <c r="L545" s="19"/>
      <c r="M545" s="19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x14ac:dyDescent="0.25">
      <c r="A546" s="141"/>
      <c r="B546" s="18"/>
      <c r="C546" s="18"/>
      <c r="D546" s="18"/>
      <c r="E546" s="18"/>
      <c r="F546" s="18"/>
      <c r="G546" s="18"/>
      <c r="H546" s="18"/>
      <c r="I546" s="18"/>
      <c r="J546" s="19"/>
      <c r="K546" s="19"/>
      <c r="L546" s="19"/>
      <c r="M546" s="19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x14ac:dyDescent="0.25">
      <c r="A547" s="141"/>
      <c r="B547" s="18"/>
      <c r="C547" s="18"/>
      <c r="D547" s="18"/>
      <c r="E547" s="18"/>
      <c r="F547" s="18"/>
      <c r="G547" s="18"/>
      <c r="H547" s="18"/>
      <c r="I547" s="18"/>
      <c r="J547" s="19"/>
      <c r="K547" s="19"/>
      <c r="L547" s="19"/>
      <c r="M547" s="19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x14ac:dyDescent="0.25">
      <c r="A548" s="141"/>
      <c r="B548" s="18"/>
      <c r="C548" s="18"/>
      <c r="D548" s="18"/>
      <c r="E548" s="18"/>
      <c r="F548" s="18"/>
      <c r="G548" s="18"/>
      <c r="H548" s="18"/>
      <c r="I548" s="18"/>
      <c r="J548" s="19"/>
      <c r="K548" s="19"/>
      <c r="L548" s="19"/>
      <c r="M548" s="19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x14ac:dyDescent="0.25">
      <c r="A549" s="141"/>
      <c r="B549" s="18"/>
      <c r="C549" s="18"/>
      <c r="D549" s="18"/>
      <c r="E549" s="18"/>
      <c r="F549" s="18"/>
      <c r="G549" s="18"/>
      <c r="H549" s="18"/>
      <c r="I549" s="18"/>
      <c r="J549" s="19"/>
      <c r="K549" s="19"/>
      <c r="L549" s="19"/>
      <c r="M549" s="19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x14ac:dyDescent="0.25">
      <c r="A550" s="141"/>
      <c r="B550" s="18"/>
      <c r="C550" s="18"/>
      <c r="D550" s="18"/>
      <c r="E550" s="18"/>
      <c r="F550" s="18"/>
      <c r="G550" s="18"/>
      <c r="H550" s="18"/>
      <c r="I550" s="18"/>
      <c r="J550" s="19"/>
      <c r="K550" s="19"/>
      <c r="L550" s="19"/>
      <c r="M550" s="19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x14ac:dyDescent="0.25">
      <c r="A551" s="141"/>
      <c r="B551" s="18"/>
      <c r="C551" s="18"/>
      <c r="D551" s="18"/>
      <c r="E551" s="18"/>
      <c r="F551" s="18"/>
      <c r="G551" s="18"/>
      <c r="H551" s="18"/>
      <c r="I551" s="18"/>
      <c r="J551" s="19"/>
      <c r="K551" s="19"/>
      <c r="L551" s="19"/>
      <c r="M551" s="19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x14ac:dyDescent="0.25">
      <c r="A552" s="141"/>
      <c r="B552" s="18"/>
      <c r="C552" s="18"/>
      <c r="D552" s="18"/>
      <c r="E552" s="18"/>
      <c r="F552" s="18"/>
      <c r="G552" s="18"/>
      <c r="H552" s="18"/>
      <c r="I552" s="18"/>
      <c r="J552" s="19"/>
      <c r="K552" s="19"/>
      <c r="L552" s="19"/>
      <c r="M552" s="19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x14ac:dyDescent="0.25">
      <c r="A553" s="141"/>
      <c r="B553" s="18"/>
      <c r="C553" s="18"/>
      <c r="D553" s="18"/>
      <c r="E553" s="18"/>
      <c r="F553" s="18"/>
      <c r="G553" s="18"/>
      <c r="H553" s="18"/>
      <c r="I553" s="18"/>
      <c r="J553" s="19"/>
      <c r="K553" s="19"/>
      <c r="L553" s="19"/>
      <c r="M553" s="19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x14ac:dyDescent="0.25">
      <c r="A554" s="141"/>
      <c r="B554" s="18"/>
      <c r="C554" s="18"/>
      <c r="D554" s="18"/>
      <c r="E554" s="18"/>
      <c r="F554" s="18"/>
      <c r="G554" s="18"/>
      <c r="H554" s="18"/>
      <c r="I554" s="18"/>
      <c r="J554" s="19"/>
      <c r="K554" s="19"/>
      <c r="L554" s="19"/>
      <c r="M554" s="19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x14ac:dyDescent="0.25">
      <c r="A555" s="141"/>
      <c r="B555" s="18"/>
      <c r="C555" s="18"/>
      <c r="D555" s="18"/>
      <c r="E555" s="18"/>
      <c r="F555" s="18"/>
      <c r="G555" s="18"/>
      <c r="H555" s="18"/>
      <c r="I555" s="18"/>
      <c r="J555" s="19"/>
      <c r="K555" s="19"/>
      <c r="L555" s="19"/>
      <c r="M555" s="19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x14ac:dyDescent="0.25">
      <c r="A556" s="141"/>
      <c r="B556" s="18"/>
      <c r="C556" s="18"/>
      <c r="D556" s="18"/>
      <c r="E556" s="18"/>
      <c r="F556" s="18"/>
      <c r="G556" s="18"/>
      <c r="H556" s="18"/>
      <c r="I556" s="18"/>
      <c r="J556" s="19"/>
      <c r="K556" s="19"/>
      <c r="L556" s="19"/>
      <c r="M556" s="19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x14ac:dyDescent="0.25">
      <c r="A557" s="141"/>
      <c r="B557" s="18"/>
      <c r="C557" s="18"/>
      <c r="D557" s="18"/>
      <c r="E557" s="18"/>
      <c r="F557" s="18"/>
      <c r="G557" s="18"/>
      <c r="H557" s="18"/>
      <c r="I557" s="18"/>
      <c r="J557" s="19"/>
      <c r="K557" s="19"/>
      <c r="L557" s="19"/>
      <c r="M557" s="19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x14ac:dyDescent="0.25">
      <c r="A558" s="141"/>
      <c r="B558" s="18"/>
      <c r="C558" s="18"/>
      <c r="D558" s="18"/>
      <c r="E558" s="18"/>
      <c r="F558" s="18"/>
      <c r="G558" s="18"/>
      <c r="H558" s="18"/>
      <c r="I558" s="18"/>
      <c r="J558" s="19"/>
      <c r="K558" s="19"/>
      <c r="L558" s="19"/>
      <c r="M558" s="19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x14ac:dyDescent="0.25">
      <c r="A559" s="141"/>
      <c r="B559" s="18"/>
      <c r="C559" s="18"/>
      <c r="D559" s="18"/>
      <c r="E559" s="18"/>
      <c r="F559" s="18"/>
      <c r="G559" s="18"/>
      <c r="H559" s="18"/>
      <c r="I559" s="18"/>
      <c r="J559" s="19"/>
      <c r="K559" s="19"/>
      <c r="L559" s="19"/>
      <c r="M559" s="19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x14ac:dyDescent="0.25">
      <c r="A560" s="141"/>
      <c r="B560" s="18"/>
      <c r="C560" s="18"/>
      <c r="D560" s="18"/>
      <c r="E560" s="18"/>
      <c r="F560" s="18"/>
      <c r="G560" s="18"/>
      <c r="H560" s="18"/>
      <c r="I560" s="18"/>
      <c r="J560" s="19"/>
      <c r="K560" s="19"/>
      <c r="L560" s="19"/>
      <c r="M560" s="19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x14ac:dyDescent="0.25">
      <c r="A561" s="141"/>
      <c r="B561" s="18"/>
      <c r="C561" s="18"/>
      <c r="D561" s="18"/>
      <c r="E561" s="18"/>
      <c r="F561" s="18"/>
      <c r="G561" s="18"/>
      <c r="H561" s="18"/>
      <c r="I561" s="18"/>
      <c r="J561" s="19"/>
      <c r="K561" s="19"/>
      <c r="L561" s="19"/>
      <c r="M561" s="19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x14ac:dyDescent="0.25">
      <c r="A562" s="141"/>
      <c r="B562" s="18"/>
      <c r="C562" s="18"/>
      <c r="D562" s="18"/>
      <c r="E562" s="18"/>
      <c r="F562" s="18"/>
      <c r="G562" s="18"/>
      <c r="H562" s="18"/>
      <c r="I562" s="18"/>
      <c r="J562" s="19"/>
      <c r="K562" s="19"/>
      <c r="L562" s="19"/>
      <c r="M562" s="19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x14ac:dyDescent="0.25">
      <c r="A563" s="141"/>
      <c r="B563" s="18"/>
      <c r="C563" s="18"/>
      <c r="D563" s="18"/>
      <c r="E563" s="18"/>
      <c r="F563" s="18"/>
      <c r="G563" s="18"/>
      <c r="H563" s="18"/>
      <c r="I563" s="18"/>
      <c r="J563" s="19"/>
      <c r="K563" s="19"/>
      <c r="L563" s="19"/>
      <c r="M563" s="19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x14ac:dyDescent="0.25">
      <c r="A564" s="141"/>
      <c r="B564" s="18"/>
      <c r="C564" s="18"/>
      <c r="D564" s="18"/>
      <c r="E564" s="18"/>
      <c r="F564" s="18"/>
      <c r="G564" s="18"/>
      <c r="H564" s="18"/>
      <c r="I564" s="18"/>
      <c r="J564" s="19"/>
      <c r="K564" s="19"/>
      <c r="L564" s="19"/>
      <c r="M564" s="19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x14ac:dyDescent="0.25">
      <c r="A565" s="141"/>
      <c r="B565" s="18"/>
      <c r="C565" s="18"/>
      <c r="D565" s="18"/>
      <c r="E565" s="18"/>
      <c r="F565" s="18"/>
      <c r="G565" s="18"/>
      <c r="H565" s="18"/>
      <c r="I565" s="18"/>
      <c r="J565" s="19"/>
      <c r="K565" s="19"/>
      <c r="L565" s="19"/>
      <c r="M565" s="19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x14ac:dyDescent="0.25">
      <c r="A566" s="141"/>
      <c r="B566" s="18"/>
      <c r="C566" s="18"/>
      <c r="D566" s="18"/>
      <c r="E566" s="18"/>
      <c r="F566" s="18"/>
      <c r="G566" s="18"/>
      <c r="H566" s="18"/>
      <c r="I566" s="18"/>
      <c r="J566" s="19"/>
      <c r="K566" s="19"/>
      <c r="L566" s="19"/>
      <c r="M566" s="19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x14ac:dyDescent="0.25">
      <c r="A567" s="141"/>
      <c r="B567" s="18"/>
      <c r="C567" s="18"/>
      <c r="D567" s="18"/>
      <c r="E567" s="18"/>
      <c r="F567" s="18"/>
      <c r="G567" s="18"/>
      <c r="H567" s="18"/>
      <c r="I567" s="18"/>
      <c r="J567" s="19"/>
      <c r="K567" s="19"/>
      <c r="L567" s="19"/>
      <c r="M567" s="19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x14ac:dyDescent="0.25">
      <c r="A568" s="141"/>
      <c r="B568" s="18"/>
      <c r="C568" s="18"/>
      <c r="D568" s="18"/>
      <c r="E568" s="18"/>
      <c r="F568" s="18"/>
      <c r="G568" s="18"/>
      <c r="H568" s="18"/>
      <c r="I568" s="18"/>
      <c r="J568" s="19"/>
      <c r="K568" s="19"/>
      <c r="L568" s="19"/>
      <c r="M568" s="19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x14ac:dyDescent="0.25">
      <c r="A569" s="141"/>
      <c r="B569" s="18"/>
      <c r="C569" s="18"/>
      <c r="D569" s="18"/>
      <c r="E569" s="18"/>
      <c r="F569" s="18"/>
      <c r="G569" s="18"/>
      <c r="H569" s="18"/>
      <c r="I569" s="18"/>
      <c r="J569" s="19"/>
      <c r="K569" s="19"/>
      <c r="L569" s="19"/>
      <c r="M569" s="19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x14ac:dyDescent="0.25">
      <c r="A570" s="141"/>
      <c r="B570" s="18"/>
      <c r="C570" s="18"/>
      <c r="D570" s="18"/>
      <c r="E570" s="18"/>
      <c r="F570" s="18"/>
      <c r="G570" s="18"/>
      <c r="H570" s="18"/>
      <c r="I570" s="18"/>
      <c r="J570" s="19"/>
      <c r="K570" s="19"/>
      <c r="L570" s="19"/>
      <c r="M570" s="19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x14ac:dyDescent="0.25">
      <c r="A571" s="141"/>
      <c r="B571" s="18"/>
      <c r="C571" s="18"/>
      <c r="D571" s="18"/>
      <c r="E571" s="18"/>
      <c r="F571" s="18"/>
      <c r="G571" s="18"/>
      <c r="H571" s="18"/>
      <c r="I571" s="18"/>
      <c r="J571" s="19"/>
      <c r="K571" s="19"/>
      <c r="L571" s="19"/>
      <c r="M571" s="19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x14ac:dyDescent="0.25">
      <c r="A572" s="141"/>
      <c r="B572" s="18"/>
      <c r="C572" s="18"/>
      <c r="D572" s="18"/>
      <c r="E572" s="18"/>
      <c r="F572" s="18"/>
      <c r="G572" s="18"/>
      <c r="H572" s="18"/>
      <c r="I572" s="18"/>
      <c r="J572" s="19"/>
      <c r="K572" s="19"/>
      <c r="L572" s="19"/>
      <c r="M572" s="19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x14ac:dyDescent="0.25">
      <c r="A573" s="141"/>
      <c r="B573" s="18"/>
      <c r="C573" s="18"/>
      <c r="D573" s="18"/>
      <c r="E573" s="18"/>
      <c r="F573" s="18"/>
      <c r="G573" s="18"/>
      <c r="H573" s="18"/>
      <c r="I573" s="18"/>
      <c r="J573" s="19"/>
      <c r="K573" s="19"/>
      <c r="L573" s="19"/>
      <c r="M573" s="19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x14ac:dyDescent="0.25">
      <c r="A574" s="141"/>
      <c r="B574" s="18"/>
      <c r="C574" s="18"/>
      <c r="D574" s="18"/>
      <c r="E574" s="18"/>
      <c r="F574" s="18"/>
      <c r="G574" s="18"/>
      <c r="H574" s="18"/>
      <c r="I574" s="18"/>
      <c r="J574" s="19"/>
      <c r="K574" s="19"/>
      <c r="L574" s="19"/>
      <c r="M574" s="19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x14ac:dyDescent="0.25">
      <c r="A575" s="141"/>
      <c r="B575" s="18"/>
      <c r="C575" s="18"/>
      <c r="D575" s="18"/>
      <c r="E575" s="18"/>
      <c r="F575" s="18"/>
      <c r="G575" s="18"/>
      <c r="H575" s="18"/>
      <c r="I575" s="18"/>
      <c r="J575" s="19"/>
      <c r="K575" s="19"/>
      <c r="L575" s="19"/>
      <c r="M575" s="19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x14ac:dyDescent="0.25">
      <c r="A576" s="141"/>
      <c r="B576" s="18"/>
      <c r="C576" s="18"/>
      <c r="D576" s="18"/>
      <c r="E576" s="18"/>
      <c r="F576" s="18"/>
      <c r="G576" s="18"/>
      <c r="H576" s="18"/>
      <c r="I576" s="18"/>
      <c r="J576" s="19"/>
      <c r="K576" s="19"/>
      <c r="L576" s="19"/>
      <c r="M576" s="19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x14ac:dyDescent="0.25">
      <c r="A577" s="141"/>
      <c r="B577" s="18"/>
      <c r="C577" s="18"/>
      <c r="D577" s="18"/>
      <c r="E577" s="18"/>
      <c r="F577" s="18"/>
      <c r="G577" s="18"/>
      <c r="H577" s="18"/>
      <c r="I577" s="18"/>
      <c r="J577" s="19"/>
      <c r="K577" s="19"/>
      <c r="L577" s="19"/>
      <c r="M577" s="19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x14ac:dyDescent="0.25">
      <c r="A578" s="141"/>
      <c r="B578" s="18"/>
      <c r="C578" s="18"/>
      <c r="D578" s="18"/>
      <c r="E578" s="18"/>
      <c r="F578" s="18"/>
      <c r="G578" s="18"/>
      <c r="H578" s="18"/>
      <c r="I578" s="18"/>
      <c r="J578" s="19"/>
      <c r="K578" s="19"/>
      <c r="L578" s="19"/>
      <c r="M578" s="19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x14ac:dyDescent="0.25">
      <c r="A579" s="141"/>
      <c r="B579" s="18"/>
      <c r="C579" s="18"/>
      <c r="D579" s="18"/>
      <c r="E579" s="18"/>
      <c r="F579" s="18"/>
      <c r="G579" s="18"/>
      <c r="H579" s="18"/>
      <c r="I579" s="18"/>
      <c r="J579" s="19"/>
      <c r="K579" s="19"/>
      <c r="L579" s="19"/>
      <c r="M579" s="19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x14ac:dyDescent="0.25">
      <c r="A580" s="141"/>
      <c r="B580" s="18"/>
      <c r="C580" s="18"/>
      <c r="D580" s="18"/>
      <c r="E580" s="18"/>
      <c r="F580" s="18"/>
      <c r="G580" s="18"/>
      <c r="H580" s="18"/>
      <c r="I580" s="18"/>
      <c r="J580" s="19"/>
      <c r="K580" s="19"/>
      <c r="L580" s="19"/>
      <c r="M580" s="19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x14ac:dyDescent="0.25">
      <c r="A581" s="141"/>
      <c r="B581" s="18"/>
      <c r="C581" s="18"/>
      <c r="D581" s="18"/>
      <c r="E581" s="18"/>
      <c r="F581" s="18"/>
      <c r="G581" s="18"/>
      <c r="H581" s="18"/>
      <c r="I581" s="18"/>
      <c r="J581" s="19"/>
      <c r="K581" s="19"/>
      <c r="L581" s="19"/>
      <c r="M581" s="19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x14ac:dyDescent="0.25">
      <c r="A582" s="141"/>
      <c r="B582" s="18"/>
      <c r="C582" s="18"/>
      <c r="D582" s="18"/>
      <c r="E582" s="18"/>
      <c r="F582" s="18"/>
      <c r="G582" s="18"/>
      <c r="H582" s="18"/>
      <c r="I582" s="18"/>
      <c r="J582" s="19"/>
      <c r="K582" s="19"/>
      <c r="L582" s="19"/>
      <c r="M582" s="19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x14ac:dyDescent="0.25">
      <c r="A583" s="141"/>
      <c r="B583" s="18"/>
      <c r="C583" s="18"/>
      <c r="D583" s="18"/>
      <c r="E583" s="18"/>
      <c r="F583" s="18"/>
      <c r="G583" s="18"/>
      <c r="H583" s="18"/>
      <c r="I583" s="18"/>
      <c r="J583" s="19"/>
      <c r="K583" s="19"/>
      <c r="L583" s="19"/>
      <c r="M583" s="19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x14ac:dyDescent="0.25">
      <c r="A584" s="141"/>
      <c r="B584" s="18"/>
      <c r="C584" s="18"/>
      <c r="D584" s="18"/>
      <c r="E584" s="18"/>
      <c r="F584" s="18"/>
      <c r="G584" s="18"/>
      <c r="H584" s="18"/>
      <c r="I584" s="18"/>
      <c r="J584" s="19"/>
      <c r="K584" s="19"/>
      <c r="L584" s="19"/>
      <c r="M584" s="19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x14ac:dyDescent="0.25">
      <c r="A585" s="141"/>
      <c r="B585" s="18"/>
      <c r="C585" s="18"/>
      <c r="D585" s="18"/>
      <c r="E585" s="18"/>
      <c r="F585" s="18"/>
      <c r="G585" s="18"/>
      <c r="H585" s="18"/>
      <c r="I585" s="18"/>
      <c r="J585" s="19"/>
      <c r="K585" s="19"/>
      <c r="L585" s="19"/>
      <c r="M585" s="19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x14ac:dyDescent="0.25">
      <c r="A586" s="141"/>
      <c r="B586" s="18"/>
      <c r="C586" s="18"/>
      <c r="D586" s="18"/>
      <c r="E586" s="18"/>
      <c r="F586" s="18"/>
      <c r="G586" s="18"/>
      <c r="H586" s="18"/>
      <c r="I586" s="18"/>
      <c r="J586" s="19"/>
      <c r="K586" s="19"/>
      <c r="L586" s="19"/>
      <c r="M586" s="19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x14ac:dyDescent="0.25">
      <c r="A587" s="141"/>
      <c r="B587" s="18"/>
      <c r="C587" s="18"/>
      <c r="D587" s="18"/>
      <c r="E587" s="18"/>
      <c r="F587" s="18"/>
      <c r="G587" s="18"/>
      <c r="H587" s="18"/>
      <c r="I587" s="18"/>
      <c r="J587" s="19"/>
      <c r="K587" s="19"/>
      <c r="L587" s="19"/>
      <c r="M587" s="19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x14ac:dyDescent="0.25">
      <c r="A588" s="141"/>
      <c r="B588" s="18"/>
      <c r="C588" s="18"/>
      <c r="D588" s="18"/>
      <c r="E588" s="18"/>
      <c r="F588" s="18"/>
      <c r="G588" s="18"/>
      <c r="H588" s="18"/>
      <c r="I588" s="18"/>
      <c r="J588" s="19"/>
      <c r="K588" s="19"/>
      <c r="L588" s="19"/>
      <c r="M588" s="19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x14ac:dyDescent="0.25">
      <c r="A589" s="141"/>
      <c r="B589" s="18"/>
      <c r="C589" s="18"/>
      <c r="D589" s="18"/>
      <c r="E589" s="18"/>
      <c r="F589" s="18"/>
      <c r="G589" s="18"/>
      <c r="H589" s="18"/>
      <c r="I589" s="18"/>
      <c r="J589" s="19"/>
      <c r="K589" s="19"/>
      <c r="L589" s="19"/>
      <c r="M589" s="19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x14ac:dyDescent="0.25">
      <c r="A590" s="141"/>
      <c r="B590" s="18"/>
      <c r="C590" s="18"/>
      <c r="D590" s="18"/>
      <c r="E590" s="18"/>
      <c r="F590" s="18"/>
      <c r="G590" s="18"/>
      <c r="H590" s="18"/>
      <c r="I590" s="18"/>
      <c r="J590" s="19"/>
      <c r="K590" s="19"/>
      <c r="L590" s="19"/>
      <c r="M590" s="19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x14ac:dyDescent="0.25">
      <c r="A591" s="141"/>
      <c r="B591" s="18"/>
      <c r="C591" s="18"/>
      <c r="D591" s="18"/>
      <c r="E591" s="18"/>
      <c r="F591" s="18"/>
      <c r="G591" s="18"/>
      <c r="H591" s="18"/>
      <c r="I591" s="18"/>
      <c r="J591" s="19"/>
      <c r="K591" s="19"/>
      <c r="L591" s="19"/>
      <c r="M591" s="19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x14ac:dyDescent="0.25">
      <c r="A592" s="141"/>
      <c r="B592" s="18"/>
      <c r="C592" s="18"/>
      <c r="D592" s="18"/>
      <c r="E592" s="18"/>
      <c r="F592" s="18"/>
      <c r="G592" s="18"/>
      <c r="H592" s="18"/>
      <c r="I592" s="18"/>
      <c r="J592" s="19"/>
      <c r="K592" s="19"/>
      <c r="L592" s="19"/>
      <c r="M592" s="19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x14ac:dyDescent="0.25">
      <c r="A593" s="141"/>
      <c r="B593" s="18"/>
      <c r="C593" s="18"/>
      <c r="D593" s="18"/>
      <c r="E593" s="18"/>
      <c r="F593" s="18"/>
      <c r="G593" s="18"/>
      <c r="H593" s="18"/>
      <c r="I593" s="18"/>
      <c r="J593" s="19"/>
      <c r="K593" s="19"/>
      <c r="L593" s="19"/>
      <c r="M593" s="19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x14ac:dyDescent="0.25">
      <c r="A594" s="141"/>
      <c r="B594" s="18"/>
      <c r="C594" s="18"/>
      <c r="D594" s="18"/>
      <c r="E594" s="18"/>
      <c r="F594" s="18"/>
      <c r="G594" s="18"/>
      <c r="H594" s="18"/>
      <c r="I594" s="18"/>
      <c r="J594" s="19"/>
      <c r="K594" s="19"/>
      <c r="L594" s="19"/>
      <c r="M594" s="19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x14ac:dyDescent="0.25">
      <c r="A595" s="141"/>
      <c r="B595" s="18"/>
      <c r="C595" s="18"/>
      <c r="D595" s="18"/>
      <c r="E595" s="18"/>
      <c r="F595" s="18"/>
      <c r="G595" s="18"/>
      <c r="H595" s="18"/>
      <c r="I595" s="18"/>
      <c r="J595" s="19"/>
      <c r="K595" s="19"/>
      <c r="L595" s="19"/>
      <c r="M595" s="19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x14ac:dyDescent="0.25">
      <c r="A596" s="141"/>
      <c r="B596" s="18"/>
      <c r="C596" s="18"/>
      <c r="D596" s="18"/>
      <c r="E596" s="18"/>
      <c r="F596" s="18"/>
      <c r="G596" s="18"/>
      <c r="H596" s="18"/>
      <c r="I596" s="18"/>
      <c r="J596" s="19"/>
      <c r="K596" s="19"/>
      <c r="L596" s="19"/>
      <c r="M596" s="19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x14ac:dyDescent="0.25">
      <c r="A597" s="141"/>
      <c r="B597" s="18"/>
      <c r="C597" s="18"/>
      <c r="D597" s="18"/>
      <c r="E597" s="18"/>
      <c r="F597" s="18"/>
      <c r="G597" s="18"/>
      <c r="H597" s="18"/>
      <c r="I597" s="18"/>
      <c r="J597" s="19"/>
      <c r="K597" s="19"/>
      <c r="L597" s="19"/>
      <c r="M597" s="19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x14ac:dyDescent="0.25">
      <c r="A598" s="141"/>
      <c r="B598" s="18"/>
      <c r="C598" s="18"/>
      <c r="D598" s="18"/>
      <c r="E598" s="18"/>
      <c r="F598" s="18"/>
      <c r="G598" s="18"/>
      <c r="H598" s="18"/>
      <c r="I598" s="18"/>
      <c r="J598" s="19"/>
      <c r="K598" s="19"/>
      <c r="L598" s="19"/>
      <c r="M598" s="19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x14ac:dyDescent="0.25">
      <c r="A599" s="141"/>
      <c r="B599" s="18"/>
      <c r="C599" s="18"/>
      <c r="D599" s="18"/>
      <c r="E599" s="18"/>
      <c r="F599" s="18"/>
      <c r="G599" s="18"/>
      <c r="H599" s="18"/>
      <c r="I599" s="18"/>
      <c r="J599" s="19"/>
      <c r="K599" s="19"/>
      <c r="L599" s="19"/>
      <c r="M599" s="19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x14ac:dyDescent="0.25">
      <c r="A600" s="141"/>
      <c r="B600" s="18"/>
      <c r="C600" s="18"/>
      <c r="D600" s="18"/>
      <c r="E600" s="18"/>
      <c r="F600" s="18"/>
      <c r="G600" s="18"/>
      <c r="H600" s="18"/>
      <c r="I600" s="18"/>
      <c r="J600" s="19"/>
      <c r="K600" s="19"/>
      <c r="L600" s="19"/>
      <c r="M600" s="19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x14ac:dyDescent="0.25">
      <c r="A601" s="141"/>
      <c r="B601" s="18"/>
      <c r="C601" s="18"/>
      <c r="D601" s="18"/>
      <c r="E601" s="18"/>
      <c r="F601" s="18"/>
      <c r="G601" s="18"/>
      <c r="H601" s="18"/>
      <c r="I601" s="18"/>
      <c r="J601" s="19"/>
      <c r="K601" s="19"/>
      <c r="L601" s="19"/>
      <c r="M601" s="19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x14ac:dyDescent="0.25">
      <c r="A602" s="141"/>
      <c r="B602" s="18"/>
      <c r="C602" s="18"/>
      <c r="D602" s="18"/>
      <c r="E602" s="18"/>
      <c r="F602" s="18"/>
      <c r="G602" s="18"/>
      <c r="H602" s="18"/>
      <c r="I602" s="18"/>
      <c r="J602" s="19"/>
      <c r="K602" s="19"/>
      <c r="L602" s="19"/>
      <c r="M602" s="19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x14ac:dyDescent="0.25">
      <c r="A603" s="141"/>
      <c r="B603" s="18"/>
      <c r="C603" s="18"/>
      <c r="D603" s="18"/>
      <c r="E603" s="18"/>
      <c r="F603" s="18"/>
      <c r="G603" s="18"/>
      <c r="H603" s="18"/>
      <c r="I603" s="18"/>
      <c r="J603" s="19"/>
      <c r="K603" s="19"/>
      <c r="L603" s="19"/>
      <c r="M603" s="19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x14ac:dyDescent="0.25">
      <c r="A604" s="141"/>
      <c r="B604" s="18"/>
      <c r="C604" s="18"/>
      <c r="D604" s="18"/>
      <c r="E604" s="18"/>
      <c r="F604" s="18"/>
      <c r="G604" s="18"/>
      <c r="H604" s="18"/>
      <c r="I604" s="18"/>
      <c r="J604" s="19"/>
      <c r="K604" s="19"/>
      <c r="L604" s="19"/>
      <c r="M604" s="19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x14ac:dyDescent="0.25">
      <c r="A605" s="141"/>
      <c r="B605" s="18"/>
      <c r="C605" s="18"/>
      <c r="D605" s="18"/>
      <c r="E605" s="18"/>
      <c r="F605" s="18"/>
      <c r="G605" s="18"/>
      <c r="H605" s="18"/>
      <c r="I605" s="18"/>
      <c r="J605" s="19"/>
      <c r="K605" s="19"/>
      <c r="L605" s="19"/>
      <c r="M605" s="19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x14ac:dyDescent="0.25">
      <c r="A606" s="141"/>
      <c r="B606" s="18"/>
      <c r="C606" s="18"/>
      <c r="D606" s="18"/>
      <c r="E606" s="18"/>
      <c r="F606" s="18"/>
      <c r="G606" s="18"/>
      <c r="H606" s="18"/>
      <c r="I606" s="18"/>
      <c r="J606" s="19"/>
      <c r="K606" s="19"/>
      <c r="L606" s="19"/>
      <c r="M606" s="19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x14ac:dyDescent="0.25">
      <c r="A607" s="141"/>
      <c r="B607" s="18"/>
      <c r="C607" s="18"/>
      <c r="D607" s="18"/>
      <c r="E607" s="18"/>
      <c r="F607" s="18"/>
      <c r="G607" s="18"/>
      <c r="H607" s="18"/>
      <c r="I607" s="18"/>
      <c r="J607" s="19"/>
      <c r="K607" s="19"/>
      <c r="L607" s="19"/>
      <c r="M607" s="19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x14ac:dyDescent="0.25">
      <c r="A608" s="141"/>
      <c r="B608" s="18"/>
      <c r="C608" s="18"/>
      <c r="D608" s="18"/>
      <c r="E608" s="18"/>
      <c r="F608" s="18"/>
      <c r="G608" s="18"/>
      <c r="H608" s="18"/>
      <c r="I608" s="18"/>
      <c r="J608" s="19"/>
      <c r="K608" s="19"/>
      <c r="L608" s="19"/>
      <c r="M608" s="19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x14ac:dyDescent="0.25">
      <c r="A609" s="141"/>
      <c r="B609" s="18"/>
      <c r="C609" s="18"/>
      <c r="D609" s="18"/>
      <c r="E609" s="18"/>
      <c r="F609" s="18"/>
      <c r="G609" s="18"/>
      <c r="H609" s="18"/>
      <c r="I609" s="18"/>
      <c r="J609" s="19"/>
      <c r="K609" s="19"/>
      <c r="L609" s="19"/>
      <c r="M609" s="19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x14ac:dyDescent="0.25">
      <c r="A610" s="141"/>
      <c r="B610" s="18"/>
      <c r="C610" s="18"/>
      <c r="D610" s="18"/>
      <c r="E610" s="18"/>
      <c r="F610" s="18"/>
      <c r="G610" s="18"/>
      <c r="H610" s="18"/>
      <c r="I610" s="18"/>
      <c r="J610" s="19"/>
      <c r="K610" s="19"/>
      <c r="L610" s="19"/>
      <c r="M610" s="19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x14ac:dyDescent="0.25">
      <c r="A611" s="141"/>
      <c r="B611" s="18"/>
      <c r="C611" s="18"/>
      <c r="D611" s="18"/>
      <c r="E611" s="18"/>
      <c r="F611" s="18"/>
      <c r="G611" s="18"/>
      <c r="H611" s="18"/>
      <c r="I611" s="18"/>
      <c r="J611" s="19"/>
      <c r="K611" s="19"/>
      <c r="L611" s="19"/>
      <c r="M611" s="19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x14ac:dyDescent="0.25">
      <c r="A612" s="141"/>
      <c r="B612" s="18"/>
      <c r="C612" s="18"/>
      <c r="D612" s="18"/>
      <c r="E612" s="18"/>
      <c r="F612" s="18"/>
      <c r="G612" s="18"/>
      <c r="H612" s="18"/>
      <c r="I612" s="18"/>
      <c r="J612" s="19"/>
      <c r="K612" s="19"/>
      <c r="L612" s="19"/>
      <c r="M612" s="19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x14ac:dyDescent="0.25">
      <c r="A613" s="141"/>
      <c r="B613" s="18"/>
      <c r="C613" s="18"/>
      <c r="D613" s="18"/>
      <c r="E613" s="18"/>
      <c r="F613" s="18"/>
      <c r="G613" s="18"/>
      <c r="H613" s="18"/>
      <c r="I613" s="18"/>
      <c r="J613" s="19"/>
      <c r="K613" s="19"/>
      <c r="L613" s="19"/>
      <c r="M613" s="19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x14ac:dyDescent="0.25">
      <c r="A614" s="141"/>
      <c r="B614" s="18"/>
      <c r="C614" s="18"/>
      <c r="D614" s="18"/>
      <c r="E614" s="18"/>
      <c r="F614" s="18"/>
      <c r="G614" s="18"/>
      <c r="H614" s="18"/>
      <c r="I614" s="18"/>
      <c r="J614" s="19"/>
      <c r="K614" s="19"/>
      <c r="L614" s="19"/>
      <c r="M614" s="19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x14ac:dyDescent="0.25">
      <c r="A615" s="141"/>
      <c r="B615" s="18"/>
      <c r="C615" s="18"/>
      <c r="D615" s="18"/>
      <c r="E615" s="18"/>
      <c r="F615" s="18"/>
      <c r="G615" s="18"/>
      <c r="H615" s="18"/>
      <c r="I615" s="18"/>
      <c r="J615" s="19"/>
      <c r="K615" s="19"/>
      <c r="L615" s="19"/>
      <c r="M615" s="19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x14ac:dyDescent="0.25">
      <c r="A616" s="141"/>
      <c r="B616" s="18"/>
      <c r="C616" s="18"/>
      <c r="D616" s="18"/>
      <c r="E616" s="18"/>
      <c r="F616" s="18"/>
      <c r="G616" s="18"/>
      <c r="H616" s="18"/>
      <c r="I616" s="18"/>
      <c r="J616" s="19"/>
      <c r="K616" s="19"/>
      <c r="L616" s="19"/>
      <c r="M616" s="19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x14ac:dyDescent="0.25">
      <c r="A617" s="141"/>
      <c r="B617" s="18"/>
      <c r="C617" s="18"/>
      <c r="D617" s="18"/>
      <c r="E617" s="18"/>
      <c r="F617" s="18"/>
      <c r="G617" s="18"/>
      <c r="H617" s="18"/>
      <c r="I617" s="18"/>
      <c r="J617" s="19"/>
      <c r="K617" s="19"/>
      <c r="L617" s="19"/>
      <c r="M617" s="19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x14ac:dyDescent="0.25">
      <c r="A618" s="141"/>
      <c r="B618" s="18"/>
      <c r="C618" s="18"/>
      <c r="D618" s="18"/>
      <c r="E618" s="18"/>
      <c r="F618" s="18"/>
      <c r="G618" s="18"/>
      <c r="H618" s="18"/>
      <c r="I618" s="18"/>
      <c r="J618" s="19"/>
      <c r="K618" s="19"/>
      <c r="L618" s="19"/>
      <c r="M618" s="19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x14ac:dyDescent="0.25">
      <c r="A619" s="141"/>
      <c r="B619" s="18"/>
      <c r="C619" s="18"/>
      <c r="D619" s="18"/>
      <c r="E619" s="18"/>
      <c r="F619" s="18"/>
      <c r="G619" s="18"/>
      <c r="H619" s="18"/>
      <c r="I619" s="18"/>
      <c r="J619" s="19"/>
      <c r="K619" s="19"/>
      <c r="L619" s="19"/>
      <c r="M619" s="19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x14ac:dyDescent="0.25">
      <c r="A620" s="141"/>
      <c r="B620" s="18"/>
      <c r="C620" s="18"/>
      <c r="D620" s="18"/>
      <c r="E620" s="18"/>
      <c r="F620" s="18"/>
      <c r="G620" s="18"/>
      <c r="H620" s="18"/>
      <c r="I620" s="18"/>
      <c r="J620" s="19"/>
      <c r="K620" s="19"/>
      <c r="L620" s="19"/>
      <c r="M620" s="19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x14ac:dyDescent="0.25">
      <c r="A621" s="141"/>
      <c r="B621" s="18"/>
      <c r="C621" s="18"/>
      <c r="D621" s="18"/>
      <c r="E621" s="18"/>
      <c r="F621" s="18"/>
      <c r="G621" s="18"/>
      <c r="H621" s="18"/>
      <c r="I621" s="18"/>
      <c r="J621" s="19"/>
      <c r="K621" s="19"/>
      <c r="L621" s="19"/>
      <c r="M621" s="19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x14ac:dyDescent="0.25">
      <c r="A622" s="141"/>
      <c r="B622" s="18"/>
      <c r="C622" s="18"/>
      <c r="D622" s="18"/>
      <c r="E622" s="18"/>
      <c r="F622" s="18"/>
      <c r="G622" s="18"/>
      <c r="H622" s="18"/>
      <c r="I622" s="18"/>
      <c r="J622" s="19"/>
      <c r="K622" s="19"/>
      <c r="L622" s="19"/>
      <c r="M622" s="19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x14ac:dyDescent="0.25">
      <c r="A623" s="141"/>
      <c r="B623" s="18"/>
      <c r="C623" s="18"/>
      <c r="D623" s="18"/>
      <c r="E623" s="18"/>
      <c r="F623" s="18"/>
      <c r="G623" s="18"/>
      <c r="H623" s="18"/>
      <c r="I623" s="18"/>
      <c r="J623" s="19"/>
      <c r="K623" s="19"/>
      <c r="L623" s="19"/>
      <c r="M623" s="19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x14ac:dyDescent="0.25">
      <c r="A624" s="141"/>
      <c r="B624" s="18"/>
      <c r="C624" s="18"/>
      <c r="D624" s="18"/>
      <c r="E624" s="18"/>
      <c r="F624" s="18"/>
      <c r="G624" s="18"/>
      <c r="H624" s="18"/>
      <c r="I624" s="18"/>
      <c r="J624" s="19"/>
      <c r="K624" s="19"/>
      <c r="L624" s="19"/>
      <c r="M624" s="19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x14ac:dyDescent="0.25">
      <c r="A625" s="141"/>
      <c r="B625" s="18"/>
      <c r="C625" s="18"/>
      <c r="D625" s="18"/>
      <c r="E625" s="18"/>
      <c r="F625" s="18"/>
      <c r="G625" s="18"/>
      <c r="H625" s="18"/>
      <c r="I625" s="18"/>
      <c r="J625" s="19"/>
      <c r="K625" s="19"/>
      <c r="L625" s="19"/>
      <c r="M625" s="19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x14ac:dyDescent="0.25">
      <c r="A626" s="141"/>
      <c r="B626" s="18"/>
      <c r="C626" s="18"/>
      <c r="D626" s="18"/>
      <c r="E626" s="18"/>
      <c r="F626" s="18"/>
      <c r="G626" s="18"/>
      <c r="H626" s="18"/>
      <c r="I626" s="18"/>
      <c r="J626" s="19"/>
      <c r="K626" s="19"/>
      <c r="L626" s="19"/>
      <c r="M626" s="19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x14ac:dyDescent="0.25">
      <c r="A627" s="141"/>
      <c r="B627" s="18"/>
      <c r="C627" s="18"/>
      <c r="D627" s="18"/>
      <c r="E627" s="18"/>
      <c r="F627" s="18"/>
      <c r="G627" s="18"/>
      <c r="H627" s="18"/>
      <c r="I627" s="18"/>
      <c r="J627" s="19"/>
      <c r="K627" s="19"/>
      <c r="L627" s="19"/>
      <c r="M627" s="19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x14ac:dyDescent="0.25">
      <c r="A628" s="141"/>
      <c r="B628" s="18"/>
      <c r="C628" s="18"/>
      <c r="D628" s="18"/>
      <c r="E628" s="18"/>
      <c r="F628" s="18"/>
      <c r="G628" s="18"/>
      <c r="H628" s="18"/>
      <c r="I628" s="18"/>
      <c r="J628" s="19"/>
      <c r="K628" s="19"/>
      <c r="L628" s="19"/>
      <c r="M628" s="19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x14ac:dyDescent="0.25">
      <c r="A629" s="141"/>
      <c r="B629" s="18"/>
      <c r="C629" s="18"/>
      <c r="D629" s="18"/>
      <c r="E629" s="18"/>
      <c r="F629" s="18"/>
      <c r="G629" s="18"/>
      <c r="H629" s="18"/>
      <c r="I629" s="18"/>
      <c r="J629" s="19"/>
      <c r="K629" s="19"/>
      <c r="L629" s="19"/>
      <c r="M629" s="19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x14ac:dyDescent="0.25">
      <c r="A630" s="141"/>
      <c r="B630" s="18"/>
      <c r="C630" s="18"/>
      <c r="D630" s="18"/>
      <c r="E630" s="18"/>
      <c r="F630" s="18"/>
      <c r="G630" s="18"/>
      <c r="H630" s="18"/>
      <c r="I630" s="18"/>
      <c r="J630" s="19"/>
      <c r="K630" s="19"/>
      <c r="L630" s="19"/>
      <c r="M630" s="19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x14ac:dyDescent="0.25">
      <c r="A631" s="141"/>
      <c r="B631" s="18"/>
      <c r="C631" s="18"/>
      <c r="D631" s="18"/>
      <c r="E631" s="18"/>
      <c r="F631" s="18"/>
      <c r="G631" s="18"/>
      <c r="H631" s="18"/>
      <c r="I631" s="18"/>
      <c r="J631" s="19"/>
      <c r="K631" s="19"/>
      <c r="L631" s="19"/>
      <c r="M631" s="19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x14ac:dyDescent="0.25">
      <c r="A632" s="141"/>
      <c r="B632" s="18"/>
      <c r="C632" s="18"/>
      <c r="D632" s="18"/>
      <c r="E632" s="18"/>
      <c r="F632" s="18"/>
      <c r="G632" s="18"/>
      <c r="H632" s="18"/>
      <c r="I632" s="18"/>
      <c r="J632" s="19"/>
      <c r="K632" s="19"/>
      <c r="L632" s="19"/>
      <c r="M632" s="19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x14ac:dyDescent="0.25">
      <c r="A633" s="141"/>
      <c r="B633" s="18"/>
      <c r="C633" s="18"/>
      <c r="D633" s="18"/>
      <c r="E633" s="18"/>
      <c r="F633" s="18"/>
      <c r="G633" s="18"/>
      <c r="H633" s="18"/>
      <c r="I633" s="18"/>
      <c r="J633" s="19"/>
      <c r="K633" s="19"/>
      <c r="L633" s="19"/>
      <c r="M633" s="19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x14ac:dyDescent="0.25">
      <c r="A634" s="141"/>
      <c r="B634" s="18"/>
      <c r="C634" s="18"/>
      <c r="D634" s="18"/>
      <c r="E634" s="18"/>
      <c r="F634" s="18"/>
      <c r="G634" s="18"/>
      <c r="H634" s="18"/>
      <c r="I634" s="18"/>
      <c r="J634" s="19"/>
      <c r="K634" s="19"/>
      <c r="L634" s="19"/>
      <c r="M634" s="19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x14ac:dyDescent="0.25">
      <c r="A635" s="141"/>
      <c r="B635" s="18"/>
      <c r="C635" s="18"/>
      <c r="D635" s="18"/>
      <c r="E635" s="18"/>
      <c r="F635" s="18"/>
      <c r="G635" s="18"/>
      <c r="H635" s="18"/>
      <c r="I635" s="18"/>
      <c r="J635" s="19"/>
      <c r="K635" s="19"/>
      <c r="L635" s="19"/>
      <c r="M635" s="19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x14ac:dyDescent="0.25">
      <c r="A636" s="141"/>
      <c r="B636" s="18"/>
      <c r="C636" s="18"/>
      <c r="D636" s="18"/>
      <c r="E636" s="18"/>
      <c r="F636" s="18"/>
      <c r="G636" s="18"/>
      <c r="H636" s="18"/>
      <c r="I636" s="18"/>
      <c r="J636" s="19"/>
      <c r="K636" s="19"/>
      <c r="L636" s="19"/>
      <c r="M636" s="19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x14ac:dyDescent="0.25">
      <c r="A637" s="141"/>
      <c r="B637" s="18"/>
      <c r="C637" s="18"/>
      <c r="D637" s="18"/>
      <c r="E637" s="18"/>
      <c r="F637" s="18"/>
      <c r="G637" s="18"/>
      <c r="H637" s="18"/>
      <c r="I637" s="18"/>
      <c r="J637" s="19"/>
      <c r="K637" s="19"/>
      <c r="L637" s="19"/>
      <c r="M637" s="19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x14ac:dyDescent="0.25">
      <c r="A638" s="141"/>
      <c r="B638" s="18"/>
      <c r="C638" s="18"/>
      <c r="D638" s="18"/>
      <c r="E638" s="18"/>
      <c r="F638" s="18"/>
      <c r="G638" s="18"/>
      <c r="H638" s="18"/>
      <c r="I638" s="18"/>
      <c r="J638" s="19"/>
      <c r="K638" s="19"/>
      <c r="L638" s="19"/>
      <c r="M638" s="19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x14ac:dyDescent="0.25">
      <c r="A639" s="141"/>
      <c r="B639" s="18"/>
      <c r="C639" s="18"/>
      <c r="D639" s="18"/>
      <c r="E639" s="18"/>
      <c r="F639" s="18"/>
      <c r="G639" s="18"/>
      <c r="H639" s="18"/>
      <c r="I639" s="18"/>
      <c r="J639" s="19"/>
      <c r="K639" s="19"/>
      <c r="L639" s="19"/>
      <c r="M639" s="19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x14ac:dyDescent="0.25">
      <c r="A640" s="141"/>
      <c r="B640" s="18"/>
      <c r="C640" s="18"/>
      <c r="D640" s="18"/>
      <c r="E640" s="18"/>
      <c r="F640" s="18"/>
      <c r="G640" s="18"/>
      <c r="H640" s="18"/>
      <c r="I640" s="18"/>
      <c r="J640" s="19"/>
      <c r="K640" s="19"/>
      <c r="L640" s="19"/>
      <c r="M640" s="19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x14ac:dyDescent="0.25">
      <c r="A641" s="141"/>
      <c r="B641" s="18"/>
      <c r="C641" s="18"/>
      <c r="D641" s="18"/>
      <c r="E641" s="18"/>
      <c r="F641" s="18"/>
      <c r="G641" s="18"/>
      <c r="H641" s="18"/>
      <c r="I641" s="18"/>
      <c r="J641" s="19"/>
      <c r="K641" s="19"/>
      <c r="L641" s="19"/>
      <c r="M641" s="19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x14ac:dyDescent="0.25">
      <c r="A642" s="141"/>
      <c r="B642" s="18"/>
      <c r="C642" s="18"/>
      <c r="D642" s="18"/>
      <c r="E642" s="18"/>
      <c r="F642" s="18"/>
      <c r="G642" s="18"/>
      <c r="H642" s="18"/>
      <c r="I642" s="18"/>
      <c r="J642" s="19"/>
      <c r="K642" s="19"/>
      <c r="L642" s="19"/>
      <c r="M642" s="19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x14ac:dyDescent="0.25">
      <c r="A643" s="141"/>
      <c r="B643" s="18"/>
      <c r="C643" s="18"/>
      <c r="D643" s="18"/>
      <c r="E643" s="18"/>
      <c r="F643" s="18"/>
      <c r="G643" s="18"/>
      <c r="H643" s="18"/>
      <c r="I643" s="18"/>
      <c r="J643" s="19"/>
      <c r="K643" s="19"/>
      <c r="L643" s="19"/>
      <c r="M643" s="19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x14ac:dyDescent="0.25">
      <c r="A644" s="141"/>
      <c r="B644" s="18"/>
      <c r="C644" s="18"/>
      <c r="D644" s="18"/>
      <c r="E644" s="18"/>
      <c r="F644" s="18"/>
      <c r="G644" s="18"/>
      <c r="H644" s="18"/>
      <c r="I644" s="18"/>
      <c r="J644" s="19"/>
      <c r="K644" s="19"/>
      <c r="L644" s="19"/>
      <c r="M644" s="19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x14ac:dyDescent="0.25">
      <c r="A645" s="141"/>
      <c r="B645" s="18"/>
      <c r="C645" s="18"/>
      <c r="D645" s="18"/>
      <c r="E645" s="18"/>
      <c r="F645" s="18"/>
      <c r="G645" s="18"/>
      <c r="H645" s="18"/>
      <c r="I645" s="18"/>
      <c r="J645" s="19"/>
      <c r="K645" s="19"/>
      <c r="L645" s="19"/>
      <c r="M645" s="19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x14ac:dyDescent="0.25">
      <c r="A646" s="141"/>
      <c r="B646" s="18"/>
      <c r="C646" s="18"/>
      <c r="D646" s="18"/>
      <c r="E646" s="18"/>
      <c r="F646" s="18"/>
      <c r="G646" s="18"/>
      <c r="H646" s="18"/>
      <c r="I646" s="18"/>
      <c r="J646" s="19"/>
      <c r="K646" s="19"/>
      <c r="L646" s="19"/>
      <c r="M646" s="19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x14ac:dyDescent="0.25">
      <c r="A647" s="141"/>
      <c r="B647" s="18"/>
      <c r="C647" s="18"/>
      <c r="D647" s="18"/>
      <c r="E647" s="18"/>
      <c r="F647" s="18"/>
      <c r="G647" s="18"/>
      <c r="H647" s="18"/>
      <c r="I647" s="18"/>
      <c r="J647" s="19"/>
      <c r="K647" s="19"/>
      <c r="L647" s="19"/>
      <c r="M647" s="19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x14ac:dyDescent="0.25">
      <c r="A648" s="141"/>
      <c r="B648" s="18"/>
      <c r="C648" s="18"/>
      <c r="D648" s="18"/>
      <c r="E648" s="18"/>
      <c r="F648" s="18"/>
      <c r="G648" s="18"/>
      <c r="H648" s="18"/>
      <c r="I648" s="18"/>
      <c r="J648" s="19"/>
      <c r="K648" s="19"/>
      <c r="L648" s="19"/>
      <c r="M648" s="19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x14ac:dyDescent="0.25">
      <c r="A649" s="141"/>
      <c r="B649" s="18"/>
      <c r="C649" s="18"/>
      <c r="D649" s="18"/>
      <c r="E649" s="18"/>
      <c r="F649" s="18"/>
      <c r="G649" s="18"/>
      <c r="H649" s="18"/>
      <c r="I649" s="18"/>
      <c r="J649" s="19"/>
      <c r="K649" s="19"/>
      <c r="L649" s="19"/>
      <c r="M649" s="19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x14ac:dyDescent="0.25">
      <c r="A650" s="141"/>
      <c r="B650" s="18"/>
      <c r="C650" s="18"/>
      <c r="D650" s="18"/>
      <c r="E650" s="18"/>
      <c r="F650" s="18"/>
      <c r="G650" s="18"/>
      <c r="H650" s="18"/>
      <c r="I650" s="18"/>
      <c r="J650" s="19"/>
      <c r="K650" s="19"/>
      <c r="L650" s="19"/>
      <c r="M650" s="19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x14ac:dyDescent="0.25">
      <c r="A651" s="141"/>
      <c r="B651" s="18"/>
      <c r="C651" s="18"/>
      <c r="D651" s="18"/>
      <c r="E651" s="18"/>
      <c r="F651" s="18"/>
      <c r="G651" s="18"/>
      <c r="H651" s="18"/>
      <c r="I651" s="18"/>
      <c r="J651" s="19"/>
      <c r="K651" s="19"/>
      <c r="L651" s="19"/>
      <c r="M651" s="19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x14ac:dyDescent="0.25">
      <c r="A652" s="141"/>
      <c r="B652" s="18"/>
      <c r="C652" s="18"/>
      <c r="D652" s="18"/>
      <c r="E652" s="18"/>
      <c r="F652" s="18"/>
      <c r="G652" s="18"/>
      <c r="H652" s="18"/>
      <c r="I652" s="18"/>
      <c r="J652" s="19"/>
      <c r="K652" s="19"/>
      <c r="L652" s="19"/>
      <c r="M652" s="19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x14ac:dyDescent="0.25">
      <c r="A653" s="141"/>
      <c r="B653" s="18"/>
      <c r="C653" s="18"/>
      <c r="D653" s="18"/>
      <c r="E653" s="18"/>
      <c r="F653" s="18"/>
      <c r="G653" s="18"/>
      <c r="H653" s="18"/>
      <c r="I653" s="18"/>
      <c r="J653" s="19"/>
      <c r="K653" s="19"/>
      <c r="L653" s="19"/>
      <c r="M653" s="19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x14ac:dyDescent="0.25">
      <c r="A654" s="141"/>
      <c r="B654" s="18"/>
      <c r="C654" s="18"/>
      <c r="D654" s="18"/>
      <c r="E654" s="18"/>
      <c r="F654" s="18"/>
      <c r="G654" s="18"/>
      <c r="H654" s="18"/>
      <c r="I654" s="18"/>
      <c r="J654" s="19"/>
      <c r="K654" s="19"/>
      <c r="L654" s="19"/>
      <c r="M654" s="19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x14ac:dyDescent="0.25">
      <c r="A655" s="141"/>
      <c r="B655" s="18"/>
      <c r="C655" s="18"/>
      <c r="D655" s="18"/>
      <c r="E655" s="18"/>
      <c r="F655" s="18"/>
      <c r="G655" s="18"/>
      <c r="H655" s="18"/>
      <c r="I655" s="18"/>
      <c r="J655" s="19"/>
      <c r="K655" s="19"/>
      <c r="L655" s="19"/>
      <c r="M655" s="19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x14ac:dyDescent="0.25">
      <c r="A656" s="141"/>
      <c r="B656" s="18"/>
      <c r="C656" s="18"/>
      <c r="D656" s="18"/>
      <c r="E656" s="18"/>
      <c r="F656" s="18"/>
      <c r="G656" s="18"/>
      <c r="H656" s="18"/>
      <c r="I656" s="18"/>
      <c r="J656" s="19"/>
      <c r="K656" s="19"/>
      <c r="L656" s="19"/>
      <c r="M656" s="19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x14ac:dyDescent="0.25">
      <c r="A657" s="141"/>
      <c r="B657" s="18"/>
      <c r="C657" s="18"/>
      <c r="D657" s="18"/>
      <c r="E657" s="18"/>
      <c r="F657" s="18"/>
      <c r="G657" s="18"/>
      <c r="H657" s="18"/>
      <c r="I657" s="18"/>
      <c r="J657" s="19"/>
      <c r="K657" s="19"/>
      <c r="L657" s="19"/>
      <c r="M657" s="19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x14ac:dyDescent="0.25">
      <c r="A658" s="141"/>
      <c r="B658" s="18"/>
      <c r="C658" s="18"/>
      <c r="D658" s="18"/>
      <c r="E658" s="18"/>
      <c r="F658" s="18"/>
      <c r="G658" s="18"/>
      <c r="H658" s="18"/>
      <c r="I658" s="18"/>
      <c r="J658" s="19"/>
      <c r="K658" s="19"/>
      <c r="L658" s="19"/>
      <c r="M658" s="19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x14ac:dyDescent="0.25">
      <c r="A659" s="141"/>
      <c r="B659" s="18"/>
      <c r="C659" s="18"/>
      <c r="D659" s="18"/>
      <c r="E659" s="18"/>
      <c r="F659" s="18"/>
      <c r="G659" s="18"/>
      <c r="H659" s="18"/>
      <c r="I659" s="18"/>
      <c r="J659" s="19"/>
      <c r="K659" s="19"/>
      <c r="L659" s="19"/>
      <c r="M659" s="19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x14ac:dyDescent="0.25">
      <c r="A660" s="141"/>
      <c r="B660" s="18"/>
      <c r="C660" s="18"/>
      <c r="D660" s="18"/>
      <c r="E660" s="18"/>
      <c r="F660" s="18"/>
      <c r="G660" s="18"/>
      <c r="H660" s="18"/>
      <c r="I660" s="18"/>
      <c r="J660" s="19"/>
      <c r="K660" s="19"/>
      <c r="L660" s="19"/>
      <c r="M660" s="19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x14ac:dyDescent="0.25">
      <c r="A661" s="141"/>
      <c r="B661" s="18"/>
      <c r="C661" s="18"/>
      <c r="D661" s="18"/>
      <c r="E661" s="18"/>
      <c r="F661" s="18"/>
      <c r="G661" s="18"/>
      <c r="H661" s="18"/>
      <c r="I661" s="18"/>
      <c r="J661" s="19"/>
      <c r="K661" s="19"/>
      <c r="L661" s="19"/>
      <c r="M661" s="19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x14ac:dyDescent="0.25">
      <c r="A662" s="141"/>
      <c r="B662" s="18"/>
      <c r="C662" s="18"/>
      <c r="D662" s="18"/>
      <c r="E662" s="18"/>
      <c r="F662" s="18"/>
      <c r="G662" s="18"/>
      <c r="H662" s="18"/>
      <c r="I662" s="18"/>
      <c r="J662" s="19"/>
      <c r="K662" s="19"/>
      <c r="L662" s="19"/>
      <c r="M662" s="19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x14ac:dyDescent="0.25">
      <c r="A663" s="141"/>
      <c r="B663" s="18"/>
      <c r="C663" s="18"/>
      <c r="D663" s="18"/>
      <c r="E663" s="18"/>
      <c r="F663" s="18"/>
      <c r="G663" s="18"/>
      <c r="H663" s="18"/>
      <c r="I663" s="18"/>
      <c r="J663" s="19"/>
      <c r="K663" s="19"/>
      <c r="L663" s="19"/>
      <c r="M663" s="19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x14ac:dyDescent="0.25">
      <c r="A664" s="141"/>
      <c r="B664" s="18"/>
      <c r="C664" s="18"/>
      <c r="D664" s="18"/>
      <c r="E664" s="18"/>
      <c r="F664" s="18"/>
      <c r="G664" s="18"/>
      <c r="H664" s="18"/>
      <c r="I664" s="18"/>
      <c r="J664" s="19"/>
      <c r="K664" s="19"/>
      <c r="L664" s="19"/>
      <c r="M664" s="19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x14ac:dyDescent="0.25">
      <c r="A665" s="141"/>
      <c r="B665" s="18"/>
      <c r="C665" s="18"/>
      <c r="D665" s="18"/>
      <c r="E665" s="18"/>
      <c r="F665" s="18"/>
      <c r="G665" s="18"/>
      <c r="H665" s="18"/>
      <c r="I665" s="18"/>
      <c r="J665" s="19"/>
      <c r="K665" s="19"/>
      <c r="L665" s="19"/>
      <c r="M665" s="19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x14ac:dyDescent="0.25">
      <c r="A666" s="141"/>
      <c r="B666" s="18"/>
      <c r="C666" s="18"/>
      <c r="D666" s="18"/>
      <c r="E666" s="18"/>
      <c r="F666" s="18"/>
      <c r="G666" s="18"/>
      <c r="H666" s="18"/>
      <c r="I666" s="18"/>
      <c r="J666" s="19"/>
      <c r="K666" s="19"/>
      <c r="L666" s="19"/>
      <c r="M666" s="19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x14ac:dyDescent="0.25">
      <c r="A667" s="141"/>
      <c r="B667" s="18"/>
      <c r="C667" s="18"/>
      <c r="D667" s="18"/>
      <c r="E667" s="18"/>
      <c r="F667" s="18"/>
      <c r="G667" s="18"/>
      <c r="H667" s="18"/>
      <c r="I667" s="18"/>
      <c r="J667" s="19"/>
      <c r="K667" s="19"/>
      <c r="L667" s="19"/>
      <c r="M667" s="19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x14ac:dyDescent="0.25">
      <c r="A668" s="141"/>
      <c r="B668" s="18"/>
      <c r="C668" s="18"/>
      <c r="D668" s="18"/>
      <c r="E668" s="18"/>
      <c r="F668" s="18"/>
      <c r="G668" s="18"/>
      <c r="H668" s="18"/>
      <c r="I668" s="18"/>
      <c r="J668" s="19"/>
      <c r="K668" s="19"/>
      <c r="L668" s="19"/>
      <c r="M668" s="19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x14ac:dyDescent="0.25">
      <c r="A669" s="141"/>
      <c r="B669" s="18"/>
      <c r="C669" s="18"/>
      <c r="D669" s="18"/>
      <c r="E669" s="18"/>
      <c r="F669" s="18"/>
      <c r="G669" s="18"/>
      <c r="H669" s="18"/>
      <c r="I669" s="18"/>
      <c r="J669" s="19"/>
      <c r="K669" s="19"/>
      <c r="L669" s="19"/>
      <c r="M669" s="19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x14ac:dyDescent="0.25">
      <c r="A670" s="141"/>
      <c r="B670" s="18"/>
      <c r="C670" s="18"/>
      <c r="D670" s="18"/>
      <c r="E670" s="18"/>
      <c r="F670" s="18"/>
      <c r="G670" s="18"/>
      <c r="H670" s="18"/>
      <c r="I670" s="18"/>
      <c r="J670" s="19"/>
      <c r="K670" s="19"/>
      <c r="L670" s="19"/>
      <c r="M670" s="19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x14ac:dyDescent="0.25">
      <c r="A671" s="141"/>
      <c r="B671" s="18"/>
      <c r="C671" s="18"/>
      <c r="D671" s="18"/>
      <c r="E671" s="18"/>
      <c r="F671" s="18"/>
      <c r="G671" s="18"/>
      <c r="H671" s="18"/>
      <c r="I671" s="18"/>
      <c r="J671" s="19"/>
      <c r="K671" s="19"/>
      <c r="L671" s="19"/>
      <c r="M671" s="19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x14ac:dyDescent="0.25">
      <c r="A672" s="141"/>
      <c r="B672" s="18"/>
      <c r="C672" s="18"/>
      <c r="D672" s="18"/>
      <c r="E672" s="18"/>
      <c r="F672" s="18"/>
      <c r="G672" s="18"/>
      <c r="H672" s="18"/>
      <c r="I672" s="18"/>
      <c r="J672" s="19"/>
      <c r="K672" s="19"/>
      <c r="L672" s="19"/>
      <c r="M672" s="19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x14ac:dyDescent="0.25">
      <c r="A673" s="141"/>
      <c r="B673" s="18"/>
      <c r="C673" s="18"/>
      <c r="D673" s="18"/>
      <c r="E673" s="18"/>
      <c r="F673" s="18"/>
      <c r="G673" s="18"/>
      <c r="H673" s="18"/>
      <c r="I673" s="18"/>
      <c r="J673" s="19"/>
      <c r="K673" s="19"/>
      <c r="L673" s="19"/>
      <c r="M673" s="19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x14ac:dyDescent="0.25">
      <c r="A674" s="141"/>
      <c r="B674" s="18"/>
      <c r="C674" s="18"/>
      <c r="D674" s="18"/>
      <c r="E674" s="18"/>
      <c r="F674" s="18"/>
      <c r="G674" s="18"/>
      <c r="H674" s="18"/>
      <c r="I674" s="18"/>
      <c r="J674" s="19"/>
      <c r="K674" s="19"/>
      <c r="L674" s="19"/>
      <c r="M674" s="19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x14ac:dyDescent="0.25">
      <c r="A675" s="141"/>
      <c r="B675" s="18"/>
      <c r="C675" s="18"/>
      <c r="D675" s="18"/>
      <c r="E675" s="18"/>
      <c r="F675" s="18"/>
      <c r="G675" s="18"/>
      <c r="H675" s="18"/>
      <c r="I675" s="18"/>
      <c r="J675" s="19"/>
      <c r="K675" s="19"/>
      <c r="L675" s="19"/>
      <c r="M675" s="19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x14ac:dyDescent="0.25">
      <c r="A676" s="141"/>
      <c r="B676" s="18"/>
      <c r="C676" s="18"/>
      <c r="D676" s="18"/>
      <c r="E676" s="18"/>
      <c r="F676" s="18"/>
      <c r="G676" s="18"/>
      <c r="H676" s="18"/>
      <c r="I676" s="18"/>
      <c r="J676" s="19"/>
      <c r="K676" s="19"/>
      <c r="L676" s="19"/>
      <c r="M676" s="19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x14ac:dyDescent="0.25">
      <c r="A677" s="141"/>
      <c r="B677" s="18"/>
      <c r="C677" s="18"/>
      <c r="D677" s="18"/>
      <c r="E677" s="18"/>
      <c r="F677" s="18"/>
      <c r="G677" s="18"/>
      <c r="H677" s="18"/>
      <c r="I677" s="18"/>
      <c r="J677" s="19"/>
      <c r="K677" s="19"/>
      <c r="L677" s="19"/>
      <c r="M677" s="19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x14ac:dyDescent="0.25">
      <c r="A678" s="141"/>
      <c r="B678" s="18"/>
      <c r="C678" s="18"/>
      <c r="D678" s="18"/>
      <c r="E678" s="18"/>
      <c r="F678" s="18"/>
      <c r="G678" s="18"/>
      <c r="H678" s="18"/>
      <c r="I678" s="18"/>
      <c r="J678" s="19"/>
      <c r="K678" s="19"/>
      <c r="L678" s="19"/>
      <c r="M678" s="19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x14ac:dyDescent="0.25">
      <c r="A679" s="141"/>
      <c r="B679" s="18"/>
      <c r="C679" s="18"/>
      <c r="D679" s="18"/>
      <c r="E679" s="18"/>
      <c r="F679" s="18"/>
      <c r="G679" s="18"/>
      <c r="H679" s="18"/>
      <c r="I679" s="18"/>
      <c r="J679" s="19"/>
      <c r="K679" s="19"/>
      <c r="L679" s="19"/>
      <c r="M679" s="19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x14ac:dyDescent="0.25">
      <c r="A680" s="141"/>
      <c r="B680" s="18"/>
      <c r="C680" s="18"/>
      <c r="D680" s="18"/>
      <c r="E680" s="18"/>
      <c r="F680" s="18"/>
      <c r="G680" s="18"/>
      <c r="H680" s="18"/>
      <c r="I680" s="18"/>
      <c r="J680" s="19"/>
      <c r="K680" s="19"/>
      <c r="L680" s="19"/>
      <c r="M680" s="19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x14ac:dyDescent="0.25">
      <c r="A681" s="141"/>
      <c r="B681" s="18"/>
      <c r="C681" s="18"/>
      <c r="D681" s="18"/>
      <c r="E681" s="18"/>
      <c r="F681" s="18"/>
      <c r="G681" s="18"/>
      <c r="H681" s="18"/>
      <c r="I681" s="18"/>
      <c r="J681" s="19"/>
      <c r="K681" s="19"/>
      <c r="L681" s="19"/>
      <c r="M681" s="19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x14ac:dyDescent="0.25">
      <c r="A682" s="141"/>
      <c r="B682" s="18"/>
      <c r="C682" s="18"/>
      <c r="D682" s="18"/>
      <c r="E682" s="18"/>
      <c r="F682" s="18"/>
      <c r="G682" s="18"/>
      <c r="H682" s="18"/>
      <c r="I682" s="18"/>
      <c r="J682" s="19"/>
      <c r="K682" s="19"/>
      <c r="L682" s="19"/>
      <c r="M682" s="19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x14ac:dyDescent="0.25">
      <c r="A683" s="141"/>
      <c r="B683" s="18"/>
      <c r="C683" s="18"/>
      <c r="D683" s="18"/>
      <c r="E683" s="18"/>
      <c r="F683" s="18"/>
      <c r="G683" s="18"/>
      <c r="H683" s="18"/>
      <c r="I683" s="18"/>
      <c r="J683" s="19"/>
      <c r="K683" s="19"/>
      <c r="L683" s="19"/>
      <c r="M683" s="19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x14ac:dyDescent="0.25">
      <c r="A684" s="141"/>
      <c r="B684" s="18"/>
      <c r="C684" s="18"/>
      <c r="D684" s="18"/>
      <c r="E684" s="18"/>
      <c r="F684" s="18"/>
      <c r="G684" s="18"/>
      <c r="H684" s="18"/>
      <c r="I684" s="18"/>
      <c r="J684" s="19"/>
      <c r="K684" s="19"/>
      <c r="L684" s="19"/>
      <c r="M684" s="19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x14ac:dyDescent="0.25">
      <c r="A685" s="141"/>
      <c r="B685" s="18"/>
      <c r="C685" s="18"/>
      <c r="D685" s="18"/>
      <c r="E685" s="18"/>
      <c r="F685" s="18"/>
      <c r="G685" s="18"/>
      <c r="H685" s="18"/>
      <c r="I685" s="18"/>
      <c r="J685" s="19"/>
      <c r="K685" s="19"/>
      <c r="L685" s="19"/>
      <c r="M685" s="19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x14ac:dyDescent="0.25">
      <c r="A686" s="141"/>
      <c r="B686" s="18"/>
      <c r="C686" s="18"/>
      <c r="D686" s="18"/>
      <c r="E686" s="18"/>
      <c r="F686" s="18"/>
      <c r="G686" s="18"/>
      <c r="H686" s="18"/>
      <c r="I686" s="18"/>
      <c r="J686" s="19"/>
      <c r="K686" s="19"/>
      <c r="L686" s="19"/>
      <c r="M686" s="19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x14ac:dyDescent="0.25">
      <c r="A687" s="141"/>
      <c r="B687" s="18"/>
      <c r="C687" s="18"/>
      <c r="D687" s="18"/>
      <c r="E687" s="18"/>
      <c r="F687" s="18"/>
      <c r="G687" s="18"/>
      <c r="H687" s="18"/>
      <c r="I687" s="18"/>
      <c r="J687" s="19"/>
      <c r="K687" s="19"/>
      <c r="L687" s="19"/>
      <c r="M687" s="19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x14ac:dyDescent="0.25">
      <c r="A688" s="141"/>
      <c r="B688" s="18"/>
      <c r="C688" s="18"/>
      <c r="D688" s="18"/>
      <c r="E688" s="18"/>
      <c r="F688" s="18"/>
      <c r="G688" s="18"/>
      <c r="H688" s="18"/>
      <c r="I688" s="18"/>
      <c r="J688" s="19"/>
      <c r="K688" s="19"/>
      <c r="L688" s="19"/>
      <c r="M688" s="19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x14ac:dyDescent="0.25">
      <c r="A689" s="141"/>
      <c r="B689" s="18"/>
      <c r="C689" s="18"/>
      <c r="D689" s="18"/>
      <c r="E689" s="18"/>
      <c r="F689" s="18"/>
      <c r="G689" s="18"/>
      <c r="H689" s="18"/>
      <c r="I689" s="18"/>
      <c r="J689" s="19"/>
      <c r="K689" s="19"/>
      <c r="L689" s="19"/>
      <c r="M689" s="19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x14ac:dyDescent="0.25">
      <c r="A690" s="141"/>
      <c r="B690" s="18"/>
      <c r="C690" s="18"/>
      <c r="D690" s="18"/>
      <c r="E690" s="18"/>
      <c r="F690" s="18"/>
      <c r="G690" s="18"/>
      <c r="H690" s="18"/>
      <c r="I690" s="18"/>
      <c r="J690" s="19"/>
      <c r="K690" s="19"/>
      <c r="L690" s="19"/>
      <c r="M690" s="19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x14ac:dyDescent="0.25">
      <c r="A691" s="141"/>
      <c r="B691" s="18"/>
      <c r="C691" s="18"/>
      <c r="D691" s="18"/>
      <c r="E691" s="18"/>
      <c r="F691" s="18"/>
      <c r="G691" s="18"/>
      <c r="H691" s="18"/>
      <c r="I691" s="18"/>
      <c r="J691" s="19"/>
      <c r="K691" s="19"/>
      <c r="L691" s="19"/>
      <c r="M691" s="19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x14ac:dyDescent="0.25">
      <c r="A692" s="141"/>
      <c r="B692" s="18"/>
      <c r="C692" s="18"/>
      <c r="D692" s="18"/>
      <c r="E692" s="18"/>
      <c r="F692" s="18"/>
      <c r="G692" s="18"/>
      <c r="H692" s="18"/>
      <c r="I692" s="18"/>
      <c r="J692" s="19"/>
      <c r="K692" s="19"/>
      <c r="L692" s="19"/>
      <c r="M692" s="19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x14ac:dyDescent="0.25">
      <c r="A693" s="141"/>
      <c r="B693" s="18"/>
      <c r="C693" s="18"/>
      <c r="D693" s="18"/>
      <c r="E693" s="18"/>
      <c r="F693" s="18"/>
      <c r="G693" s="18"/>
      <c r="H693" s="18"/>
      <c r="I693" s="18"/>
      <c r="J693" s="19"/>
      <c r="K693" s="19"/>
      <c r="L693" s="19"/>
      <c r="M693" s="19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x14ac:dyDescent="0.25">
      <c r="A694" s="141"/>
      <c r="B694" s="18"/>
      <c r="C694" s="18"/>
      <c r="D694" s="18"/>
      <c r="E694" s="18"/>
      <c r="F694" s="18"/>
      <c r="G694" s="18"/>
      <c r="H694" s="18"/>
      <c r="I694" s="18"/>
      <c r="J694" s="19"/>
      <c r="K694" s="19"/>
      <c r="L694" s="19"/>
      <c r="M694" s="19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x14ac:dyDescent="0.25">
      <c r="A695" s="141"/>
      <c r="B695" s="18"/>
      <c r="C695" s="18"/>
      <c r="D695" s="18"/>
      <c r="E695" s="18"/>
      <c r="F695" s="18"/>
      <c r="G695" s="18"/>
      <c r="H695" s="18"/>
      <c r="I695" s="18"/>
      <c r="J695" s="19"/>
      <c r="K695" s="19"/>
      <c r="L695" s="19"/>
      <c r="M695" s="19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x14ac:dyDescent="0.25">
      <c r="A696" s="141"/>
      <c r="B696" s="18"/>
      <c r="C696" s="18"/>
      <c r="D696" s="18"/>
      <c r="E696" s="18"/>
      <c r="F696" s="18"/>
      <c r="G696" s="18"/>
      <c r="H696" s="18"/>
      <c r="I696" s="18"/>
      <c r="J696" s="19"/>
      <c r="K696" s="19"/>
      <c r="L696" s="19"/>
      <c r="M696" s="19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x14ac:dyDescent="0.25">
      <c r="A697" s="141"/>
      <c r="B697" s="18"/>
      <c r="C697" s="18"/>
      <c r="D697" s="18"/>
      <c r="E697" s="18"/>
      <c r="F697" s="18"/>
      <c r="G697" s="18"/>
      <c r="H697" s="18"/>
      <c r="I697" s="18"/>
      <c r="J697" s="19"/>
      <c r="K697" s="19"/>
      <c r="L697" s="19"/>
      <c r="M697" s="19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x14ac:dyDescent="0.25">
      <c r="A698" s="141"/>
      <c r="B698" s="18"/>
      <c r="C698" s="18"/>
      <c r="D698" s="18"/>
      <c r="E698" s="18"/>
      <c r="F698" s="18"/>
      <c r="G698" s="18"/>
      <c r="H698" s="18"/>
      <c r="I698" s="18"/>
      <c r="J698" s="19"/>
      <c r="K698" s="19"/>
      <c r="L698" s="19"/>
      <c r="M698" s="19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x14ac:dyDescent="0.25">
      <c r="A699" s="141"/>
      <c r="B699" s="18"/>
      <c r="C699" s="18"/>
      <c r="D699" s="18"/>
      <c r="E699" s="18"/>
      <c r="F699" s="18"/>
      <c r="G699" s="18"/>
      <c r="H699" s="18"/>
      <c r="I699" s="18"/>
      <c r="J699" s="19"/>
      <c r="K699" s="19"/>
      <c r="L699" s="19"/>
      <c r="M699" s="19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x14ac:dyDescent="0.25">
      <c r="A700" s="141"/>
      <c r="B700" s="18"/>
      <c r="C700" s="18"/>
      <c r="D700" s="18"/>
      <c r="E700" s="18"/>
      <c r="F700" s="18"/>
      <c r="G700" s="18"/>
      <c r="H700" s="18"/>
      <c r="I700" s="18"/>
      <c r="J700" s="19"/>
      <c r="K700" s="19"/>
      <c r="L700" s="19"/>
      <c r="M700" s="19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x14ac:dyDescent="0.25">
      <c r="A701" s="141"/>
      <c r="B701" s="18"/>
      <c r="C701" s="18"/>
      <c r="D701" s="18"/>
      <c r="E701" s="18"/>
      <c r="F701" s="18"/>
      <c r="G701" s="18"/>
      <c r="H701" s="18"/>
      <c r="I701" s="18"/>
      <c r="J701" s="19"/>
      <c r="K701" s="19"/>
      <c r="L701" s="19"/>
      <c r="M701" s="19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x14ac:dyDescent="0.25">
      <c r="A702" s="141"/>
      <c r="B702" s="18"/>
      <c r="C702" s="18"/>
      <c r="D702" s="18"/>
      <c r="E702" s="18"/>
      <c r="F702" s="18"/>
      <c r="G702" s="18"/>
      <c r="H702" s="18"/>
      <c r="I702" s="18"/>
      <c r="J702" s="19"/>
      <c r="K702" s="19"/>
      <c r="L702" s="19"/>
      <c r="M702" s="19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x14ac:dyDescent="0.25">
      <c r="A703" s="141"/>
      <c r="B703" s="18"/>
      <c r="C703" s="18"/>
      <c r="D703" s="18"/>
      <c r="E703" s="18"/>
      <c r="F703" s="18"/>
      <c r="G703" s="18"/>
      <c r="H703" s="18"/>
      <c r="I703" s="18"/>
      <c r="J703" s="19"/>
      <c r="K703" s="19"/>
      <c r="L703" s="19"/>
      <c r="M703" s="19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x14ac:dyDescent="0.25">
      <c r="A704" s="141"/>
      <c r="B704" s="18"/>
      <c r="C704" s="18"/>
      <c r="D704" s="18"/>
      <c r="E704" s="18"/>
      <c r="F704" s="18"/>
      <c r="G704" s="18"/>
      <c r="H704" s="18"/>
      <c r="I704" s="18"/>
      <c r="J704" s="19"/>
      <c r="K704" s="19"/>
      <c r="L704" s="19"/>
      <c r="M704" s="19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x14ac:dyDescent="0.25">
      <c r="A705" s="141"/>
      <c r="B705" s="18"/>
      <c r="C705" s="18"/>
      <c r="D705" s="18"/>
      <c r="E705" s="18"/>
      <c r="F705" s="18"/>
      <c r="G705" s="18"/>
      <c r="H705" s="18"/>
      <c r="I705" s="18"/>
      <c r="J705" s="19"/>
      <c r="K705" s="19"/>
      <c r="L705" s="19"/>
      <c r="M705" s="19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x14ac:dyDescent="0.25">
      <c r="A706" s="141"/>
      <c r="B706" s="18"/>
      <c r="C706" s="18"/>
      <c r="D706" s="18"/>
      <c r="E706" s="18"/>
      <c r="F706" s="18"/>
      <c r="G706" s="18"/>
      <c r="H706" s="18"/>
      <c r="I706" s="18"/>
      <c r="J706" s="19"/>
      <c r="K706" s="19"/>
      <c r="L706" s="19"/>
      <c r="M706" s="19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x14ac:dyDescent="0.25">
      <c r="A707" s="141"/>
      <c r="B707" s="18"/>
      <c r="C707" s="18"/>
      <c r="D707" s="18"/>
      <c r="E707" s="18"/>
      <c r="F707" s="18"/>
      <c r="G707" s="18"/>
      <c r="H707" s="18"/>
      <c r="I707" s="18"/>
      <c r="J707" s="19"/>
      <c r="K707" s="19"/>
      <c r="L707" s="19"/>
      <c r="M707" s="19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x14ac:dyDescent="0.25">
      <c r="A708" s="141"/>
      <c r="B708" s="18"/>
      <c r="C708" s="18"/>
      <c r="D708" s="18"/>
      <c r="E708" s="18"/>
      <c r="F708" s="18"/>
      <c r="G708" s="18"/>
      <c r="H708" s="18"/>
      <c r="I708" s="18"/>
      <c r="J708" s="19"/>
      <c r="K708" s="19"/>
      <c r="L708" s="19"/>
      <c r="M708" s="19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x14ac:dyDescent="0.25">
      <c r="A709" s="141"/>
      <c r="B709" s="18"/>
      <c r="C709" s="18"/>
      <c r="D709" s="18"/>
      <c r="E709" s="18"/>
      <c r="F709" s="18"/>
      <c r="G709" s="18"/>
      <c r="H709" s="18"/>
      <c r="I709" s="18"/>
      <c r="J709" s="19"/>
      <c r="K709" s="19"/>
      <c r="L709" s="19"/>
      <c r="M709" s="19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x14ac:dyDescent="0.25">
      <c r="A710" s="141"/>
      <c r="B710" s="18"/>
      <c r="C710" s="18"/>
      <c r="D710" s="18"/>
      <c r="E710" s="18"/>
      <c r="F710" s="18"/>
      <c r="G710" s="18"/>
      <c r="H710" s="18"/>
      <c r="I710" s="18"/>
      <c r="J710" s="19"/>
      <c r="K710" s="19"/>
      <c r="L710" s="19"/>
      <c r="M710" s="19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x14ac:dyDescent="0.25">
      <c r="A711" s="141"/>
      <c r="B711" s="18"/>
      <c r="C711" s="18"/>
      <c r="D711" s="18"/>
      <c r="E711" s="18"/>
      <c r="F711" s="18"/>
      <c r="G711" s="18"/>
      <c r="H711" s="18"/>
      <c r="I711" s="18"/>
      <c r="J711" s="19"/>
      <c r="K711" s="19"/>
      <c r="L711" s="19"/>
      <c r="M711" s="19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x14ac:dyDescent="0.25">
      <c r="A712" s="141"/>
      <c r="B712" s="18"/>
      <c r="C712" s="18"/>
      <c r="D712" s="18"/>
      <c r="E712" s="18"/>
      <c r="F712" s="18"/>
      <c r="G712" s="18"/>
      <c r="H712" s="18"/>
      <c r="I712" s="18"/>
      <c r="J712" s="19"/>
      <c r="K712" s="19"/>
      <c r="L712" s="19"/>
      <c r="M712" s="19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x14ac:dyDescent="0.25">
      <c r="A713" s="141"/>
      <c r="B713" s="18"/>
      <c r="C713" s="18"/>
      <c r="D713" s="18"/>
      <c r="E713" s="18"/>
      <c r="F713" s="18"/>
      <c r="G713" s="18"/>
      <c r="H713" s="18"/>
      <c r="I713" s="18"/>
      <c r="J713" s="19"/>
      <c r="K713" s="19"/>
      <c r="L713" s="19"/>
      <c r="M713" s="19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x14ac:dyDescent="0.25">
      <c r="A714" s="141"/>
      <c r="B714" s="18"/>
      <c r="C714" s="18"/>
      <c r="D714" s="18"/>
      <c r="E714" s="18"/>
      <c r="F714" s="18"/>
      <c r="G714" s="18"/>
      <c r="H714" s="18"/>
      <c r="I714" s="18"/>
      <c r="J714" s="19"/>
      <c r="K714" s="19"/>
      <c r="L714" s="19"/>
      <c r="M714" s="19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</sheetData>
  <mergeCells count="259">
    <mergeCell ref="C246:E246"/>
    <mergeCell ref="C247:E247"/>
    <mergeCell ref="C248:E248"/>
    <mergeCell ref="C249:E249"/>
    <mergeCell ref="B250:E250"/>
    <mergeCell ref="C240:E240"/>
    <mergeCell ref="C241:E241"/>
    <mergeCell ref="C242:E242"/>
    <mergeCell ref="C243:E243"/>
    <mergeCell ref="C244:E244"/>
    <mergeCell ref="C245:E245"/>
    <mergeCell ref="D234:E234"/>
    <mergeCell ref="D235:E235"/>
    <mergeCell ref="D236:E236"/>
    <mergeCell ref="D237:E237"/>
    <mergeCell ref="C238:E238"/>
    <mergeCell ref="C239:E239"/>
    <mergeCell ref="C228:E228"/>
    <mergeCell ref="C229:E229"/>
    <mergeCell ref="D230:E230"/>
    <mergeCell ref="D231:E231"/>
    <mergeCell ref="D232:E232"/>
    <mergeCell ref="C233:E233"/>
    <mergeCell ref="D222:E222"/>
    <mergeCell ref="D223:E223"/>
    <mergeCell ref="D224:E224"/>
    <mergeCell ref="D225:E225"/>
    <mergeCell ref="D226:E226"/>
    <mergeCell ref="C227:E227"/>
    <mergeCell ref="C216:E216"/>
    <mergeCell ref="D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C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C199:E199"/>
    <mergeCell ref="D200:E200"/>
    <mergeCell ref="D201:E201"/>
    <mergeCell ref="C202:E202"/>
    <mergeCell ref="D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C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C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D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D152:E152"/>
    <mergeCell ref="D153:E153"/>
    <mergeCell ref="C154:E154"/>
    <mergeCell ref="C155:E155"/>
    <mergeCell ref="D142:E142"/>
    <mergeCell ref="D143:E143"/>
    <mergeCell ref="D144:E144"/>
    <mergeCell ref="D145:E145"/>
    <mergeCell ref="C146:E146"/>
    <mergeCell ref="C149:E149"/>
    <mergeCell ref="D147:E147"/>
    <mergeCell ref="D148:E148"/>
    <mergeCell ref="D136:E136"/>
    <mergeCell ref="D137:E137"/>
    <mergeCell ref="D138:E138"/>
    <mergeCell ref="D139:E139"/>
    <mergeCell ref="D140:E140"/>
    <mergeCell ref="D141:E141"/>
    <mergeCell ref="D130:E130"/>
    <mergeCell ref="D131:E131"/>
    <mergeCell ref="C132:E132"/>
    <mergeCell ref="C133:E133"/>
    <mergeCell ref="C134:E134"/>
    <mergeCell ref="C135:E135"/>
    <mergeCell ref="D124:E124"/>
    <mergeCell ref="D125:E125"/>
    <mergeCell ref="D126:E126"/>
    <mergeCell ref="D127:E127"/>
    <mergeCell ref="D128:E128"/>
    <mergeCell ref="D129:E129"/>
    <mergeCell ref="D118:E118"/>
    <mergeCell ref="D119:E119"/>
    <mergeCell ref="C120:E120"/>
    <mergeCell ref="D121:E121"/>
    <mergeCell ref="D122:E122"/>
    <mergeCell ref="D123:E123"/>
    <mergeCell ref="D112:E112"/>
    <mergeCell ref="D113:E113"/>
    <mergeCell ref="D114:E114"/>
    <mergeCell ref="D115:E115"/>
    <mergeCell ref="D116:E116"/>
    <mergeCell ref="C117:E117"/>
    <mergeCell ref="C106:E106"/>
    <mergeCell ref="D107:E107"/>
    <mergeCell ref="D108:E108"/>
    <mergeCell ref="D109:E109"/>
    <mergeCell ref="D110:E110"/>
    <mergeCell ref="D111:E111"/>
    <mergeCell ref="D100:E100"/>
    <mergeCell ref="D101:E101"/>
    <mergeCell ref="D102:E102"/>
    <mergeCell ref="D103:E103"/>
    <mergeCell ref="D104:E104"/>
    <mergeCell ref="D105:E105"/>
    <mergeCell ref="D94:E94"/>
    <mergeCell ref="C95:E95"/>
    <mergeCell ref="D96:E96"/>
    <mergeCell ref="D97:E97"/>
    <mergeCell ref="D98:E98"/>
    <mergeCell ref="D99:E99"/>
    <mergeCell ref="D88:E88"/>
    <mergeCell ref="D89:E89"/>
    <mergeCell ref="D90:E90"/>
    <mergeCell ref="D91:E91"/>
    <mergeCell ref="D92:E92"/>
    <mergeCell ref="D93:E93"/>
    <mergeCell ref="C82:E82"/>
    <mergeCell ref="C83:E83"/>
    <mergeCell ref="C84:E84"/>
    <mergeCell ref="D85:E85"/>
    <mergeCell ref="D86:E86"/>
    <mergeCell ref="D87:E87"/>
    <mergeCell ref="C76:E76"/>
    <mergeCell ref="C77:E77"/>
    <mergeCell ref="D78:E78"/>
    <mergeCell ref="D79:E79"/>
    <mergeCell ref="C80:E80"/>
    <mergeCell ref="C81:E81"/>
    <mergeCell ref="D70:E70"/>
    <mergeCell ref="C71:E71"/>
    <mergeCell ref="D72:E72"/>
    <mergeCell ref="D73:E73"/>
    <mergeCell ref="D74:E74"/>
    <mergeCell ref="D75:E75"/>
    <mergeCell ref="C64:E64"/>
    <mergeCell ref="C65:E65"/>
    <mergeCell ref="C66:E66"/>
    <mergeCell ref="C67:E67"/>
    <mergeCell ref="D68:E68"/>
    <mergeCell ref="D69:E69"/>
    <mergeCell ref="C58:E58"/>
    <mergeCell ref="C59:E59"/>
    <mergeCell ref="C60:E60"/>
    <mergeCell ref="C61:E61"/>
    <mergeCell ref="C62:E62"/>
    <mergeCell ref="C63:E63"/>
    <mergeCell ref="C50:E50"/>
    <mergeCell ref="C51:E51"/>
    <mergeCell ref="C52:E52"/>
    <mergeCell ref="C53:E53"/>
    <mergeCell ref="C54:E54"/>
    <mergeCell ref="C57:E57"/>
    <mergeCell ref="C44:E44"/>
    <mergeCell ref="C45:E45"/>
    <mergeCell ref="D46:E46"/>
    <mergeCell ref="D47:E47"/>
    <mergeCell ref="C48:E48"/>
    <mergeCell ref="C49:E49"/>
    <mergeCell ref="D55:E55"/>
    <mergeCell ref="D56:E56"/>
    <mergeCell ref="C38:E38"/>
    <mergeCell ref="C39:E39"/>
    <mergeCell ref="C40:E40"/>
    <mergeCell ref="C41:E41"/>
    <mergeCell ref="C42:E42"/>
    <mergeCell ref="C43:E43"/>
    <mergeCell ref="C32:E32"/>
    <mergeCell ref="C33:E33"/>
    <mergeCell ref="C34:E34"/>
    <mergeCell ref="C35:E35"/>
    <mergeCell ref="C36:E36"/>
    <mergeCell ref="C37:E37"/>
    <mergeCell ref="C26:E26"/>
    <mergeCell ref="C27:E27"/>
    <mergeCell ref="C28:E28"/>
    <mergeCell ref="C29:E29"/>
    <mergeCell ref="C30:E30"/>
    <mergeCell ref="C31:E31"/>
    <mergeCell ref="C20:E20"/>
    <mergeCell ref="C21:E21"/>
    <mergeCell ref="C22:E22"/>
    <mergeCell ref="C23:E23"/>
    <mergeCell ref="C24:E24"/>
    <mergeCell ref="C25:E25"/>
    <mergeCell ref="C14:E14"/>
    <mergeCell ref="C15:E15"/>
    <mergeCell ref="C16:E16"/>
    <mergeCell ref="C17:E17"/>
    <mergeCell ref="C18:E18"/>
    <mergeCell ref="C19:E19"/>
    <mergeCell ref="C8:E8"/>
    <mergeCell ref="C9:E9"/>
    <mergeCell ref="C10:E10"/>
    <mergeCell ref="C11:E11"/>
    <mergeCell ref="C12:E12"/>
    <mergeCell ref="C13:E13"/>
    <mergeCell ref="M3:M4"/>
    <mergeCell ref="C5:E5"/>
    <mergeCell ref="C6:E6"/>
    <mergeCell ref="C7:E7"/>
    <mergeCell ref="B2:E4"/>
    <mergeCell ref="G2:G4"/>
    <mergeCell ref="H2:J2"/>
    <mergeCell ref="K2:M2"/>
    <mergeCell ref="N2:Z2"/>
    <mergeCell ref="H3:H4"/>
    <mergeCell ref="I3:I4"/>
    <mergeCell ref="J3:J4"/>
    <mergeCell ref="K3:K4"/>
    <mergeCell ref="L3:L4"/>
    <mergeCell ref="F2:F4"/>
    <mergeCell ref="N3:Y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3" orientation="landscape" horizontalDpi="4294967293" r:id="rId1"/>
  <headerFooter>
    <oddHeader>&amp;C&amp;"Times New Roman,Félkövér"&amp;12Környezetvédelem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748"/>
  <sheetViews>
    <sheetView view="pageLayout" workbookViewId="0">
      <selection activeCell="F1" sqref="F1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1" style="12" customWidth="1"/>
    <col min="8" max="8" width="10.7109375" style="12" customWidth="1"/>
    <col min="9" max="9" width="10" style="12" customWidth="1"/>
    <col min="10" max="10" width="10.85546875" style="53" bestFit="1" customWidth="1"/>
    <col min="11" max="11" width="10.85546875" style="53" customWidth="1"/>
    <col min="12" max="12" width="9.85546875" style="53" customWidth="1"/>
    <col min="13" max="13" width="12.42578125" style="53" customWidth="1"/>
    <col min="14" max="22" width="9" style="12" bestFit="1" customWidth="1"/>
    <col min="23" max="23" width="13.85546875" style="12" bestFit="1" customWidth="1"/>
    <col min="24" max="26" width="9" style="12" bestFit="1" customWidth="1"/>
    <col min="27" max="16384" width="9.140625" style="18"/>
  </cols>
  <sheetData>
    <row r="1" spans="1:28" ht="15.75" thickBot="1" x14ac:dyDescent="0.3">
      <c r="Z1" s="11" t="s">
        <v>1121</v>
      </c>
    </row>
    <row r="2" spans="1:28" ht="15" customHeight="1" x14ac:dyDescent="0.25">
      <c r="B2" s="660" t="s">
        <v>0</v>
      </c>
      <c r="C2" s="661"/>
      <c r="D2" s="661"/>
      <c r="E2" s="661"/>
      <c r="F2" s="690" t="s">
        <v>1282</v>
      </c>
      <c r="G2" s="666" t="s">
        <v>1299</v>
      </c>
      <c r="H2" s="673" t="s">
        <v>1114</v>
      </c>
      <c r="I2" s="673"/>
      <c r="J2" s="674"/>
      <c r="K2" s="672" t="s">
        <v>1115</v>
      </c>
      <c r="L2" s="673"/>
      <c r="M2" s="674"/>
      <c r="N2" s="673" t="s">
        <v>1118</v>
      </c>
      <c r="O2" s="673"/>
      <c r="P2" s="673"/>
      <c r="Q2" s="673"/>
      <c r="R2" s="673"/>
      <c r="S2" s="673"/>
      <c r="T2" s="673"/>
      <c r="U2" s="673"/>
      <c r="V2" s="673"/>
      <c r="W2" s="673"/>
      <c r="X2" s="673"/>
      <c r="Y2" s="673"/>
      <c r="Z2" s="675"/>
    </row>
    <row r="3" spans="1:28" x14ac:dyDescent="0.25">
      <c r="B3" s="662"/>
      <c r="C3" s="663"/>
      <c r="D3" s="663"/>
      <c r="E3" s="663"/>
      <c r="F3" s="691"/>
      <c r="G3" s="667"/>
      <c r="H3" s="740" t="s">
        <v>1160</v>
      </c>
      <c r="I3" s="742" t="s">
        <v>1161</v>
      </c>
      <c r="J3" s="744" t="s">
        <v>856</v>
      </c>
      <c r="K3" s="759" t="s">
        <v>1183</v>
      </c>
      <c r="L3" s="680" t="s">
        <v>1184</v>
      </c>
      <c r="M3" s="760" t="s">
        <v>1188</v>
      </c>
      <c r="N3" s="651" t="s">
        <v>1119</v>
      </c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739"/>
      <c r="Z3" s="531" t="s">
        <v>1120</v>
      </c>
    </row>
    <row r="4" spans="1:28" ht="29.25" thickBot="1" x14ac:dyDescent="0.3">
      <c r="B4" s="664"/>
      <c r="C4" s="665"/>
      <c r="D4" s="665"/>
      <c r="E4" s="665"/>
      <c r="F4" s="692"/>
      <c r="G4" s="668"/>
      <c r="H4" s="741"/>
      <c r="I4" s="743"/>
      <c r="J4" s="745"/>
      <c r="K4" s="677"/>
      <c r="L4" s="679"/>
      <c r="M4" s="682"/>
      <c r="N4" s="143" t="s">
        <v>878</v>
      </c>
      <c r="O4" s="71" t="s">
        <v>879</v>
      </c>
      <c r="P4" s="71" t="s">
        <v>880</v>
      </c>
      <c r="Q4" s="71" t="s">
        <v>881</v>
      </c>
      <c r="R4" s="71" t="s">
        <v>882</v>
      </c>
      <c r="S4" s="361" t="s">
        <v>883</v>
      </c>
      <c r="T4" s="326" t="s">
        <v>884</v>
      </c>
      <c r="U4" s="70" t="s">
        <v>885</v>
      </c>
      <c r="V4" s="71" t="s">
        <v>886</v>
      </c>
      <c r="W4" s="362" t="s">
        <v>1300</v>
      </c>
      <c r="X4" s="526" t="s">
        <v>887</v>
      </c>
      <c r="Y4" s="72" t="s">
        <v>888</v>
      </c>
      <c r="Z4" s="375" t="s">
        <v>889</v>
      </c>
    </row>
    <row r="5" spans="1:28" ht="15.75" thickBot="1" x14ac:dyDescent="0.3">
      <c r="B5" s="91" t="s">
        <v>259</v>
      </c>
      <c r="C5" s="746" t="s">
        <v>260</v>
      </c>
      <c r="D5" s="747"/>
      <c r="E5" s="747"/>
      <c r="F5" s="180">
        <f>F6+F23</f>
        <v>3306000</v>
      </c>
      <c r="G5" s="457">
        <f>G6+G23</f>
        <v>3305773</v>
      </c>
      <c r="H5" s="435">
        <f t="shared" ref="H5:I5" si="0">H6+H23</f>
        <v>3559500</v>
      </c>
      <c r="I5" s="198">
        <f t="shared" si="0"/>
        <v>0</v>
      </c>
      <c r="J5" s="216">
        <f>SUM(H5:I5)</f>
        <v>3559500</v>
      </c>
      <c r="K5" s="94">
        <f t="shared" ref="K5:Z5" si="1">K6+K23</f>
        <v>265200</v>
      </c>
      <c r="L5" s="95">
        <f t="shared" si="1"/>
        <v>265200</v>
      </c>
      <c r="M5" s="96">
        <f t="shared" si="1"/>
        <v>3029100</v>
      </c>
      <c r="N5" s="94">
        <f t="shared" si="1"/>
        <v>258430</v>
      </c>
      <c r="O5" s="95">
        <f t="shared" si="1"/>
        <v>272982</v>
      </c>
      <c r="P5" s="95">
        <f t="shared" si="1"/>
        <v>276761</v>
      </c>
      <c r="Q5" s="95">
        <f t="shared" si="1"/>
        <v>277013</v>
      </c>
      <c r="R5" s="95">
        <f t="shared" si="1"/>
        <v>293577</v>
      </c>
      <c r="S5" s="98">
        <f t="shared" ref="S5" si="2">S6+S23</f>
        <v>272980</v>
      </c>
      <c r="T5" s="95">
        <f t="shared" si="1"/>
        <v>277013</v>
      </c>
      <c r="U5" s="97">
        <f t="shared" si="1"/>
        <v>277517</v>
      </c>
      <c r="V5" s="95">
        <f t="shared" si="1"/>
        <v>276761</v>
      </c>
      <c r="W5" s="363">
        <f t="shared" ref="W5" si="3">W6+W23</f>
        <v>2483034</v>
      </c>
      <c r="X5" s="98">
        <f t="shared" si="1"/>
        <v>479643</v>
      </c>
      <c r="Y5" s="99">
        <f t="shared" si="1"/>
        <v>295421</v>
      </c>
      <c r="Z5" s="376">
        <f t="shared" si="1"/>
        <v>301402</v>
      </c>
      <c r="AB5" s="259"/>
    </row>
    <row r="6" spans="1:28" x14ac:dyDescent="0.25">
      <c r="B6" s="136" t="s">
        <v>894</v>
      </c>
      <c r="C6" s="658" t="s">
        <v>261</v>
      </c>
      <c r="D6" s="659"/>
      <c r="E6" s="659"/>
      <c r="F6" s="181">
        <f>F7+F11+F12+F13+F14+F15+F16+F17+F18+F19+F20+F21+F22</f>
        <v>3306000</v>
      </c>
      <c r="G6" s="458">
        <f>G7+G11+G12+G13+G14+G15+G16+G17+G18+G19+G20+G21+G22</f>
        <v>3305773</v>
      </c>
      <c r="H6" s="436">
        <f t="shared" ref="H6:I6" si="4">H7+H11+H12+H13+H14+H15+H16+H17+H18+H19+H20+H21+H22</f>
        <v>3559500</v>
      </c>
      <c r="I6" s="199">
        <f t="shared" si="4"/>
        <v>0</v>
      </c>
      <c r="J6" s="217">
        <f t="shared" ref="J6:J90" si="5">SUM(H6:I6)</f>
        <v>3559500</v>
      </c>
      <c r="K6" s="130">
        <f t="shared" ref="K6:Z6" si="6">K7+K11+K12+K13+K14+K15+K16+K17+K18+K19+K20+K21+K22</f>
        <v>265200</v>
      </c>
      <c r="L6" s="131">
        <f t="shared" si="6"/>
        <v>265200</v>
      </c>
      <c r="M6" s="132">
        <f t="shared" si="6"/>
        <v>3029100</v>
      </c>
      <c r="N6" s="130">
        <f t="shared" si="6"/>
        <v>258430</v>
      </c>
      <c r="O6" s="131">
        <f t="shared" si="6"/>
        <v>272982</v>
      </c>
      <c r="P6" s="131">
        <f t="shared" si="6"/>
        <v>276761</v>
      </c>
      <c r="Q6" s="131">
        <f t="shared" si="6"/>
        <v>277013</v>
      </c>
      <c r="R6" s="131">
        <f t="shared" si="6"/>
        <v>293577</v>
      </c>
      <c r="S6" s="134">
        <f t="shared" ref="S6" si="7">S7+S11+S12+S13+S14+S15+S16+S17+S18+S19+S20+S21+S22</f>
        <v>272980</v>
      </c>
      <c r="T6" s="131">
        <f t="shared" si="6"/>
        <v>277013</v>
      </c>
      <c r="U6" s="133">
        <f t="shared" si="6"/>
        <v>277517</v>
      </c>
      <c r="V6" s="131">
        <f t="shared" si="6"/>
        <v>276761</v>
      </c>
      <c r="W6" s="364">
        <f t="shared" ref="W6" si="8">W7+W11+W12+W13+W14+W15+W16+W17+W18+W19+W20+W21+W22</f>
        <v>2483034</v>
      </c>
      <c r="X6" s="134">
        <f t="shared" si="6"/>
        <v>479643</v>
      </c>
      <c r="Y6" s="135">
        <f t="shared" si="6"/>
        <v>295421</v>
      </c>
      <c r="Z6" s="377">
        <f t="shared" si="6"/>
        <v>301402</v>
      </c>
      <c r="AB6" s="259"/>
    </row>
    <row r="7" spans="1:28" x14ac:dyDescent="0.25">
      <c r="A7" s="139" t="s">
        <v>262</v>
      </c>
      <c r="B7" s="57" t="s">
        <v>895</v>
      </c>
      <c r="C7" s="696" t="s">
        <v>263</v>
      </c>
      <c r="D7" s="697"/>
      <c r="E7" s="697"/>
      <c r="F7" s="189">
        <f t="shared" ref="F7" si="9">SUM(F8:F10)</f>
        <v>3273000</v>
      </c>
      <c r="G7" s="466">
        <f t="shared" ref="G7:H7" si="10">SUM(G8:G10)</f>
        <v>3272773</v>
      </c>
      <c r="H7" s="444">
        <f t="shared" si="10"/>
        <v>3525400</v>
      </c>
      <c r="I7" s="207">
        <f>SUM(I8:I10)</f>
        <v>0</v>
      </c>
      <c r="J7" s="220">
        <f t="shared" si="5"/>
        <v>3525400</v>
      </c>
      <c r="K7" s="83">
        <f t="shared" ref="K7:Z7" si="11">SUM(K8:K10)</f>
        <v>265200</v>
      </c>
      <c r="L7" s="13">
        <f t="shared" si="11"/>
        <v>265200</v>
      </c>
      <c r="M7" s="84">
        <f t="shared" si="11"/>
        <v>2995000</v>
      </c>
      <c r="N7" s="83">
        <f t="shared" si="11"/>
        <v>255658</v>
      </c>
      <c r="O7" s="13">
        <f t="shared" si="11"/>
        <v>272982</v>
      </c>
      <c r="P7" s="13">
        <f t="shared" si="11"/>
        <v>272981</v>
      </c>
      <c r="Q7" s="13">
        <f t="shared" si="11"/>
        <v>272981</v>
      </c>
      <c r="R7" s="13">
        <f t="shared" si="11"/>
        <v>287300</v>
      </c>
      <c r="S7" s="90">
        <f t="shared" ref="S7" si="12">SUM(S8:S10)</f>
        <v>272980</v>
      </c>
      <c r="T7" s="13">
        <f t="shared" si="11"/>
        <v>272981</v>
      </c>
      <c r="U7" s="44">
        <f t="shared" si="11"/>
        <v>277517</v>
      </c>
      <c r="V7" s="13">
        <f t="shared" si="11"/>
        <v>272981</v>
      </c>
      <c r="W7" s="365">
        <f t="shared" ref="W7" si="13">SUM(W8:W10)</f>
        <v>2458361</v>
      </c>
      <c r="X7" s="90">
        <f t="shared" si="11"/>
        <v>475107</v>
      </c>
      <c r="Y7" s="47">
        <f t="shared" si="11"/>
        <v>295421</v>
      </c>
      <c r="Z7" s="380">
        <f t="shared" si="11"/>
        <v>296511</v>
      </c>
      <c r="AB7" s="259"/>
    </row>
    <row r="8" spans="1:28" hidden="1" x14ac:dyDescent="0.25">
      <c r="B8" s="59"/>
      <c r="C8" s="233"/>
      <c r="D8" s="686" t="s">
        <v>1183</v>
      </c>
      <c r="E8" s="698"/>
      <c r="F8" s="182">
        <v>265000</v>
      </c>
      <c r="G8" s="459">
        <v>265200</v>
      </c>
      <c r="H8" s="437">
        <f>SUM(W8:Z8)</f>
        <v>265200</v>
      </c>
      <c r="I8" s="200"/>
      <c r="J8" s="219">
        <f t="shared" si="5"/>
        <v>265200</v>
      </c>
      <c r="K8" s="81">
        <f>J8</f>
        <v>265200</v>
      </c>
      <c r="L8" s="1"/>
      <c r="M8" s="82"/>
      <c r="N8" s="81">
        <v>15273</v>
      </c>
      <c r="O8" s="1">
        <v>22200</v>
      </c>
      <c r="P8" s="1">
        <v>22200</v>
      </c>
      <c r="Q8" s="1">
        <v>22200</v>
      </c>
      <c r="R8" s="1">
        <v>27927</v>
      </c>
      <c r="S8" s="89">
        <v>22200</v>
      </c>
      <c r="T8" s="1">
        <v>22200</v>
      </c>
      <c r="U8" s="43">
        <v>22200</v>
      </c>
      <c r="V8" s="1">
        <v>22200</v>
      </c>
      <c r="W8" s="366">
        <f>SUM(N8:V8)</f>
        <v>198600</v>
      </c>
      <c r="X8" s="89">
        <v>22200</v>
      </c>
      <c r="Y8" s="46">
        <v>22200</v>
      </c>
      <c r="Z8" s="378">
        <v>22200</v>
      </c>
      <c r="AB8" s="259"/>
    </row>
    <row r="9" spans="1:28" hidden="1" x14ac:dyDescent="0.25">
      <c r="B9" s="59"/>
      <c r="C9" s="292"/>
      <c r="D9" s="686" t="s">
        <v>1184</v>
      </c>
      <c r="E9" s="698"/>
      <c r="F9" s="182">
        <v>265000</v>
      </c>
      <c r="G9" s="459">
        <v>265200</v>
      </c>
      <c r="H9" s="437">
        <f t="shared" ref="H9:H18" si="14">SUM(W9:Z9)</f>
        <v>265200</v>
      </c>
      <c r="I9" s="200"/>
      <c r="J9" s="219">
        <f t="shared" si="5"/>
        <v>265200</v>
      </c>
      <c r="K9" s="81"/>
      <c r="L9" s="1">
        <f>J9</f>
        <v>265200</v>
      </c>
      <c r="M9" s="82"/>
      <c r="N9" s="81">
        <v>15273</v>
      </c>
      <c r="O9" s="1">
        <v>22200</v>
      </c>
      <c r="P9" s="1">
        <v>22200</v>
      </c>
      <c r="Q9" s="1">
        <v>22200</v>
      </c>
      <c r="R9" s="1">
        <v>27927</v>
      </c>
      <c r="S9" s="89">
        <v>22200</v>
      </c>
      <c r="T9" s="1">
        <v>22200</v>
      </c>
      <c r="U9" s="43">
        <v>22200</v>
      </c>
      <c r="V9" s="1">
        <v>22200</v>
      </c>
      <c r="W9" s="366">
        <f t="shared" ref="W9:W18" si="15">SUM(N9:V9)</f>
        <v>198600</v>
      </c>
      <c r="X9" s="89">
        <v>22200</v>
      </c>
      <c r="Y9" s="46">
        <v>22200</v>
      </c>
      <c r="Z9" s="378">
        <v>22200</v>
      </c>
      <c r="AB9" s="259"/>
    </row>
    <row r="10" spans="1:28" hidden="1" x14ac:dyDescent="0.25">
      <c r="B10" s="59"/>
      <c r="C10" s="233"/>
      <c r="D10" s="686" t="s">
        <v>1272</v>
      </c>
      <c r="E10" s="698"/>
      <c r="F10" s="182">
        <v>2743000</v>
      </c>
      <c r="G10" s="459">
        <v>2742373</v>
      </c>
      <c r="H10" s="437">
        <f t="shared" si="14"/>
        <v>2995000</v>
      </c>
      <c r="I10" s="200"/>
      <c r="J10" s="219">
        <f t="shared" si="5"/>
        <v>2995000</v>
      </c>
      <c r="K10" s="81"/>
      <c r="L10" s="1"/>
      <c r="M10" s="82">
        <f>J10</f>
        <v>2995000</v>
      </c>
      <c r="N10" s="81">
        <v>225112</v>
      </c>
      <c r="O10" s="1">
        <v>228582</v>
      </c>
      <c r="P10" s="1">
        <v>228581</v>
      </c>
      <c r="Q10" s="1">
        <v>228581</v>
      </c>
      <c r="R10" s="1">
        <v>231446</v>
      </c>
      <c r="S10" s="89">
        <v>228580</v>
      </c>
      <c r="T10" s="1">
        <v>228581</v>
      </c>
      <c r="U10" s="43">
        <v>233117</v>
      </c>
      <c r="V10" s="1">
        <v>228581</v>
      </c>
      <c r="W10" s="366">
        <f t="shared" si="15"/>
        <v>2061161</v>
      </c>
      <c r="X10" s="89">
        <v>430707</v>
      </c>
      <c r="Y10" s="46">
        <v>251021</v>
      </c>
      <c r="Z10" s="378">
        <v>252111</v>
      </c>
      <c r="AB10" s="259"/>
    </row>
    <row r="11" spans="1:28" hidden="1" x14ac:dyDescent="0.25">
      <c r="A11" s="139" t="s">
        <v>264</v>
      </c>
      <c r="B11" s="59" t="s">
        <v>896</v>
      </c>
      <c r="C11" s="718" t="s">
        <v>265</v>
      </c>
      <c r="D11" s="719"/>
      <c r="E11" s="719"/>
      <c r="F11" s="182"/>
      <c r="G11" s="459">
        <v>0</v>
      </c>
      <c r="H11" s="437">
        <f t="shared" si="14"/>
        <v>0</v>
      </c>
      <c r="I11" s="200"/>
      <c r="J11" s="219">
        <f t="shared" si="5"/>
        <v>0</v>
      </c>
      <c r="K11" s="81"/>
      <c r="L11" s="1"/>
      <c r="M11" s="82"/>
      <c r="N11" s="81"/>
      <c r="O11" s="1"/>
      <c r="P11" s="1"/>
      <c r="Q11" s="1"/>
      <c r="R11" s="1"/>
      <c r="S11" s="89"/>
      <c r="T11" s="1"/>
      <c r="U11" s="43"/>
      <c r="V11" s="1"/>
      <c r="W11" s="366">
        <f t="shared" si="15"/>
        <v>0</v>
      </c>
      <c r="X11" s="89"/>
      <c r="Y11" s="46"/>
      <c r="Z11" s="378"/>
      <c r="AB11" s="259"/>
    </row>
    <row r="12" spans="1:28" hidden="1" x14ac:dyDescent="0.25">
      <c r="A12" s="139" t="s">
        <v>266</v>
      </c>
      <c r="B12" s="59" t="s">
        <v>897</v>
      </c>
      <c r="C12" s="718" t="s">
        <v>267</v>
      </c>
      <c r="D12" s="719"/>
      <c r="E12" s="719"/>
      <c r="F12" s="182"/>
      <c r="G12" s="459">
        <v>0</v>
      </c>
      <c r="H12" s="437">
        <f t="shared" si="14"/>
        <v>0</v>
      </c>
      <c r="I12" s="200"/>
      <c r="J12" s="219">
        <f t="shared" si="5"/>
        <v>0</v>
      </c>
      <c r="K12" s="81"/>
      <c r="L12" s="1"/>
      <c r="M12" s="82"/>
      <c r="N12" s="81"/>
      <c r="O12" s="1"/>
      <c r="P12" s="1"/>
      <c r="Q12" s="1"/>
      <c r="R12" s="1"/>
      <c r="S12" s="89"/>
      <c r="T12" s="1"/>
      <c r="U12" s="43"/>
      <c r="V12" s="1"/>
      <c r="W12" s="366">
        <f t="shared" si="15"/>
        <v>0</v>
      </c>
      <c r="X12" s="89"/>
      <c r="Y12" s="46"/>
      <c r="Z12" s="378"/>
      <c r="AB12" s="259"/>
    </row>
    <row r="13" spans="1:28" hidden="1" x14ac:dyDescent="0.25">
      <c r="A13" s="139" t="s">
        <v>268</v>
      </c>
      <c r="B13" s="59" t="s">
        <v>898</v>
      </c>
      <c r="C13" s="718" t="s">
        <v>622</v>
      </c>
      <c r="D13" s="719"/>
      <c r="E13" s="719"/>
      <c r="F13" s="182"/>
      <c r="G13" s="459">
        <v>0</v>
      </c>
      <c r="H13" s="437">
        <f t="shared" si="14"/>
        <v>0</v>
      </c>
      <c r="I13" s="200"/>
      <c r="J13" s="219">
        <f t="shared" si="5"/>
        <v>0</v>
      </c>
      <c r="K13" s="81"/>
      <c r="L13" s="1"/>
      <c r="M13" s="82"/>
      <c r="N13" s="81"/>
      <c r="O13" s="1"/>
      <c r="P13" s="1"/>
      <c r="Q13" s="1"/>
      <c r="R13" s="1"/>
      <c r="S13" s="89"/>
      <c r="T13" s="1"/>
      <c r="U13" s="43"/>
      <c r="V13" s="1"/>
      <c r="W13" s="366">
        <f t="shared" si="15"/>
        <v>0</v>
      </c>
      <c r="X13" s="89"/>
      <c r="Y13" s="46"/>
      <c r="Z13" s="378"/>
      <c r="AB13" s="259"/>
    </row>
    <row r="14" spans="1:28" hidden="1" x14ac:dyDescent="0.25">
      <c r="A14" s="139" t="s">
        <v>269</v>
      </c>
      <c r="B14" s="59" t="s">
        <v>899</v>
      </c>
      <c r="C14" s="718" t="s">
        <v>270</v>
      </c>
      <c r="D14" s="719"/>
      <c r="E14" s="719"/>
      <c r="F14" s="182"/>
      <c r="G14" s="459">
        <v>0</v>
      </c>
      <c r="H14" s="437">
        <f t="shared" si="14"/>
        <v>0</v>
      </c>
      <c r="I14" s="200"/>
      <c r="J14" s="219">
        <f t="shared" si="5"/>
        <v>0</v>
      </c>
      <c r="K14" s="81"/>
      <c r="L14" s="1"/>
      <c r="M14" s="82"/>
      <c r="N14" s="81"/>
      <c r="O14" s="1"/>
      <c r="P14" s="1"/>
      <c r="Q14" s="1"/>
      <c r="R14" s="1"/>
      <c r="S14" s="89"/>
      <c r="T14" s="1"/>
      <c r="U14" s="43"/>
      <c r="V14" s="1"/>
      <c r="W14" s="366">
        <f t="shared" si="15"/>
        <v>0</v>
      </c>
      <c r="X14" s="89"/>
      <c r="Y14" s="46"/>
      <c r="Z14" s="378"/>
      <c r="AB14" s="259"/>
    </row>
    <row r="15" spans="1:28" hidden="1" x14ac:dyDescent="0.25">
      <c r="A15" s="139" t="s">
        <v>271</v>
      </c>
      <c r="B15" s="59" t="s">
        <v>900</v>
      </c>
      <c r="C15" s="718" t="s">
        <v>272</v>
      </c>
      <c r="D15" s="719"/>
      <c r="E15" s="719"/>
      <c r="F15" s="182"/>
      <c r="G15" s="459">
        <v>0</v>
      </c>
      <c r="H15" s="437">
        <f t="shared" si="14"/>
        <v>0</v>
      </c>
      <c r="I15" s="200"/>
      <c r="J15" s="219">
        <f t="shared" si="5"/>
        <v>0</v>
      </c>
      <c r="K15" s="81"/>
      <c r="L15" s="1"/>
      <c r="M15" s="82"/>
      <c r="N15" s="81"/>
      <c r="O15" s="1"/>
      <c r="P15" s="1"/>
      <c r="Q15" s="1"/>
      <c r="R15" s="1"/>
      <c r="S15" s="89"/>
      <c r="T15" s="1"/>
      <c r="U15" s="43"/>
      <c r="V15" s="1"/>
      <c r="W15" s="366">
        <f t="shared" si="15"/>
        <v>0</v>
      </c>
      <c r="X15" s="89"/>
      <c r="Y15" s="46"/>
      <c r="Z15" s="378"/>
      <c r="AB15" s="259"/>
    </row>
    <row r="16" spans="1:28" hidden="1" x14ac:dyDescent="0.25">
      <c r="A16" s="139" t="s">
        <v>273</v>
      </c>
      <c r="B16" s="59" t="s">
        <v>901</v>
      </c>
      <c r="C16" s="718" t="s">
        <v>274</v>
      </c>
      <c r="D16" s="719"/>
      <c r="E16" s="719"/>
      <c r="F16" s="182"/>
      <c r="G16" s="459">
        <v>0</v>
      </c>
      <c r="H16" s="437">
        <f t="shared" si="14"/>
        <v>0</v>
      </c>
      <c r="I16" s="200"/>
      <c r="J16" s="219">
        <f t="shared" si="5"/>
        <v>0</v>
      </c>
      <c r="K16" s="81"/>
      <c r="L16" s="1"/>
      <c r="M16" s="82"/>
      <c r="N16" s="81"/>
      <c r="O16" s="1"/>
      <c r="P16" s="1"/>
      <c r="Q16" s="1"/>
      <c r="R16" s="1"/>
      <c r="S16" s="89"/>
      <c r="T16" s="1"/>
      <c r="U16" s="43"/>
      <c r="V16" s="1"/>
      <c r="W16" s="366">
        <f t="shared" si="15"/>
        <v>0</v>
      </c>
      <c r="X16" s="89"/>
      <c r="Y16" s="46"/>
      <c r="Z16" s="378"/>
      <c r="AB16" s="259"/>
    </row>
    <row r="17" spans="1:28" hidden="1" x14ac:dyDescent="0.25">
      <c r="A17" s="139" t="s">
        <v>275</v>
      </c>
      <c r="B17" s="59" t="s">
        <v>902</v>
      </c>
      <c r="C17" s="718" t="s">
        <v>276</v>
      </c>
      <c r="D17" s="719"/>
      <c r="E17" s="719"/>
      <c r="F17" s="182"/>
      <c r="G17" s="459">
        <v>0</v>
      </c>
      <c r="H17" s="437">
        <f t="shared" si="14"/>
        <v>0</v>
      </c>
      <c r="I17" s="200"/>
      <c r="J17" s="219">
        <f t="shared" si="5"/>
        <v>0</v>
      </c>
      <c r="K17" s="81"/>
      <c r="L17" s="1"/>
      <c r="M17" s="82"/>
      <c r="N17" s="81"/>
      <c r="O17" s="1"/>
      <c r="P17" s="1"/>
      <c r="Q17" s="1"/>
      <c r="R17" s="1"/>
      <c r="S17" s="89"/>
      <c r="T17" s="1"/>
      <c r="U17" s="43"/>
      <c r="V17" s="1"/>
      <c r="W17" s="366">
        <f t="shared" si="15"/>
        <v>0</v>
      </c>
      <c r="X17" s="89"/>
      <c r="Y17" s="46"/>
      <c r="Z17" s="378"/>
      <c r="AB17" s="259"/>
    </row>
    <row r="18" spans="1:28" ht="15.75" thickBot="1" x14ac:dyDescent="0.3">
      <c r="A18" s="139" t="s">
        <v>277</v>
      </c>
      <c r="B18" s="57" t="s">
        <v>903</v>
      </c>
      <c r="C18" s="696" t="s">
        <v>278</v>
      </c>
      <c r="D18" s="697"/>
      <c r="E18" s="697"/>
      <c r="F18" s="189">
        <v>33000</v>
      </c>
      <c r="G18" s="466">
        <v>33000</v>
      </c>
      <c r="H18" s="444">
        <f t="shared" si="14"/>
        <v>34100</v>
      </c>
      <c r="I18" s="207"/>
      <c r="J18" s="220">
        <f t="shared" si="5"/>
        <v>34100</v>
      </c>
      <c r="K18" s="83"/>
      <c r="L18" s="13"/>
      <c r="M18" s="84">
        <f>J18</f>
        <v>34100</v>
      </c>
      <c r="N18" s="83">
        <v>2772</v>
      </c>
      <c r="O18" s="13"/>
      <c r="P18" s="13">
        <v>3780</v>
      </c>
      <c r="Q18" s="13">
        <v>4032</v>
      </c>
      <c r="R18" s="13">
        <v>6277</v>
      </c>
      <c r="S18" s="90"/>
      <c r="T18" s="13">
        <v>4032</v>
      </c>
      <c r="U18" s="44"/>
      <c r="V18" s="13">
        <v>3780</v>
      </c>
      <c r="W18" s="365">
        <f t="shared" si="15"/>
        <v>24673</v>
      </c>
      <c r="X18" s="90">
        <v>4536</v>
      </c>
      <c r="Y18" s="47"/>
      <c r="Z18" s="380">
        <v>4891</v>
      </c>
      <c r="AB18" s="259"/>
    </row>
    <row r="19" spans="1:28" ht="15.75" hidden="1" thickBot="1" x14ac:dyDescent="0.3">
      <c r="A19" s="139" t="s">
        <v>279</v>
      </c>
      <c r="B19" s="59" t="s">
        <v>904</v>
      </c>
      <c r="C19" s="718" t="s">
        <v>280</v>
      </c>
      <c r="D19" s="719"/>
      <c r="E19" s="719"/>
      <c r="F19" s="182"/>
      <c r="G19" s="459"/>
      <c r="H19" s="437"/>
      <c r="I19" s="200"/>
      <c r="J19" s="219">
        <f t="shared" si="5"/>
        <v>0</v>
      </c>
      <c r="K19" s="81"/>
      <c r="L19" s="1"/>
      <c r="M19" s="82"/>
      <c r="N19" s="81"/>
      <c r="O19" s="1"/>
      <c r="P19" s="1"/>
      <c r="Q19" s="1"/>
      <c r="R19" s="1"/>
      <c r="S19" s="89"/>
      <c r="T19" s="1"/>
      <c r="U19" s="43"/>
      <c r="V19" s="1"/>
      <c r="W19" s="366"/>
      <c r="X19" s="89"/>
      <c r="Y19" s="46"/>
      <c r="Z19" s="378"/>
      <c r="AB19" s="259"/>
    </row>
    <row r="20" spans="1:28" ht="15.75" hidden="1" thickBot="1" x14ac:dyDescent="0.3">
      <c r="A20" s="139" t="s">
        <v>281</v>
      </c>
      <c r="B20" s="59" t="s">
        <v>905</v>
      </c>
      <c r="C20" s="718" t="s">
        <v>282</v>
      </c>
      <c r="D20" s="719"/>
      <c r="E20" s="719"/>
      <c r="F20" s="182"/>
      <c r="G20" s="459"/>
      <c r="H20" s="437"/>
      <c r="I20" s="200"/>
      <c r="J20" s="219">
        <f t="shared" si="5"/>
        <v>0</v>
      </c>
      <c r="K20" s="81"/>
      <c r="L20" s="1"/>
      <c r="M20" s="82"/>
      <c r="N20" s="81"/>
      <c r="O20" s="1"/>
      <c r="P20" s="1"/>
      <c r="Q20" s="1"/>
      <c r="R20" s="1"/>
      <c r="S20" s="89"/>
      <c r="T20" s="1"/>
      <c r="U20" s="43"/>
      <c r="V20" s="1"/>
      <c r="W20" s="366"/>
      <c r="X20" s="89"/>
      <c r="Y20" s="46"/>
      <c r="Z20" s="378"/>
      <c r="AB20" s="259"/>
    </row>
    <row r="21" spans="1:28" ht="15.75" hidden="1" thickBot="1" x14ac:dyDescent="0.3">
      <c r="A21" s="139" t="s">
        <v>283</v>
      </c>
      <c r="B21" s="59" t="s">
        <v>906</v>
      </c>
      <c r="C21" s="718" t="s">
        <v>284</v>
      </c>
      <c r="D21" s="719"/>
      <c r="E21" s="719"/>
      <c r="F21" s="182"/>
      <c r="G21" s="459"/>
      <c r="H21" s="437"/>
      <c r="I21" s="200"/>
      <c r="J21" s="219">
        <f t="shared" si="5"/>
        <v>0</v>
      </c>
      <c r="K21" s="81"/>
      <c r="L21" s="1"/>
      <c r="M21" s="82"/>
      <c r="N21" s="81"/>
      <c r="O21" s="1"/>
      <c r="P21" s="1"/>
      <c r="Q21" s="1"/>
      <c r="R21" s="1"/>
      <c r="S21" s="89"/>
      <c r="T21" s="1"/>
      <c r="U21" s="43"/>
      <c r="V21" s="1"/>
      <c r="W21" s="366"/>
      <c r="X21" s="89"/>
      <c r="Y21" s="46"/>
      <c r="Z21" s="378"/>
      <c r="AB21" s="259"/>
    </row>
    <row r="22" spans="1:28" ht="15.75" hidden="1" thickBot="1" x14ac:dyDescent="0.3">
      <c r="A22" s="139" t="s">
        <v>285</v>
      </c>
      <c r="B22" s="59" t="s">
        <v>907</v>
      </c>
      <c r="C22" s="718" t="s">
        <v>286</v>
      </c>
      <c r="D22" s="719"/>
      <c r="E22" s="719"/>
      <c r="F22" s="182"/>
      <c r="G22" s="459"/>
      <c r="H22" s="437"/>
      <c r="I22" s="200"/>
      <c r="J22" s="219">
        <f t="shared" si="5"/>
        <v>0</v>
      </c>
      <c r="K22" s="81"/>
      <c r="L22" s="1"/>
      <c r="M22" s="82"/>
      <c r="N22" s="81"/>
      <c r="O22" s="1"/>
      <c r="P22" s="1"/>
      <c r="Q22" s="1"/>
      <c r="R22" s="1"/>
      <c r="S22" s="89"/>
      <c r="T22" s="1"/>
      <c r="U22" s="43"/>
      <c r="V22" s="1"/>
      <c r="W22" s="366"/>
      <c r="X22" s="89"/>
      <c r="Y22" s="46"/>
      <c r="Z22" s="378"/>
      <c r="AB22" s="259"/>
    </row>
    <row r="23" spans="1:28" ht="15.75" hidden="1" thickBot="1" x14ac:dyDescent="0.3">
      <c r="B23" s="100" t="s">
        <v>908</v>
      </c>
      <c r="C23" s="688" t="s">
        <v>287</v>
      </c>
      <c r="D23" s="689"/>
      <c r="E23" s="689"/>
      <c r="F23" s="183">
        <f>F24+F25+F26</f>
        <v>0</v>
      </c>
      <c r="G23" s="460">
        <f>G24+G25+G26</f>
        <v>0</v>
      </c>
      <c r="H23" s="438">
        <f t="shared" ref="H23:I23" si="16">H24+H25+H26</f>
        <v>0</v>
      </c>
      <c r="I23" s="201">
        <f t="shared" si="16"/>
        <v>0</v>
      </c>
      <c r="J23" s="218">
        <f t="shared" si="5"/>
        <v>0</v>
      </c>
      <c r="K23" s="103">
        <f t="shared" ref="K23:Z23" si="17">K24+K25+K26</f>
        <v>0</v>
      </c>
      <c r="L23" s="104">
        <f t="shared" si="17"/>
        <v>0</v>
      </c>
      <c r="M23" s="105">
        <f t="shared" si="17"/>
        <v>0</v>
      </c>
      <c r="N23" s="103">
        <f t="shared" si="17"/>
        <v>0</v>
      </c>
      <c r="O23" s="104">
        <f t="shared" si="17"/>
        <v>0</v>
      </c>
      <c r="P23" s="104">
        <f t="shared" si="17"/>
        <v>0</v>
      </c>
      <c r="Q23" s="104">
        <f t="shared" si="17"/>
        <v>0</v>
      </c>
      <c r="R23" s="104">
        <f t="shared" si="17"/>
        <v>0</v>
      </c>
      <c r="S23" s="107">
        <f t="shared" ref="S23" si="18">S24+S25+S26</f>
        <v>0</v>
      </c>
      <c r="T23" s="104">
        <f t="shared" si="17"/>
        <v>0</v>
      </c>
      <c r="U23" s="106">
        <f t="shared" si="17"/>
        <v>0</v>
      </c>
      <c r="V23" s="104">
        <f t="shared" si="17"/>
        <v>0</v>
      </c>
      <c r="W23" s="367">
        <f t="shared" ref="W23" si="19">W24+W25+W26</f>
        <v>0</v>
      </c>
      <c r="X23" s="107">
        <f t="shared" si="17"/>
        <v>0</v>
      </c>
      <c r="Y23" s="108">
        <f t="shared" si="17"/>
        <v>0</v>
      </c>
      <c r="Z23" s="379">
        <f t="shared" si="17"/>
        <v>0</v>
      </c>
      <c r="AB23" s="259"/>
    </row>
    <row r="24" spans="1:28" ht="15.75" hidden="1" thickBot="1" x14ac:dyDescent="0.3">
      <c r="A24" s="139" t="s">
        <v>288</v>
      </c>
      <c r="B24" s="59" t="s">
        <v>909</v>
      </c>
      <c r="C24" s="718" t="s">
        <v>289</v>
      </c>
      <c r="D24" s="719"/>
      <c r="E24" s="719"/>
      <c r="F24" s="182"/>
      <c r="G24" s="459"/>
      <c r="H24" s="437"/>
      <c r="I24" s="200"/>
      <c r="J24" s="219">
        <f t="shared" si="5"/>
        <v>0</v>
      </c>
      <c r="K24" s="81"/>
      <c r="L24" s="1"/>
      <c r="M24" s="82"/>
      <c r="N24" s="81"/>
      <c r="O24" s="1"/>
      <c r="P24" s="1"/>
      <c r="Q24" s="1"/>
      <c r="R24" s="1"/>
      <c r="S24" s="89"/>
      <c r="T24" s="1"/>
      <c r="U24" s="43"/>
      <c r="V24" s="1"/>
      <c r="W24" s="366"/>
      <c r="X24" s="89"/>
      <c r="Y24" s="46"/>
      <c r="Z24" s="378"/>
      <c r="AB24" s="259"/>
    </row>
    <row r="25" spans="1:28" ht="15.75" hidden="1" thickBot="1" x14ac:dyDescent="0.3">
      <c r="A25" s="139" t="s">
        <v>290</v>
      </c>
      <c r="B25" s="59" t="s">
        <v>910</v>
      </c>
      <c r="C25" s="718" t="s">
        <v>291</v>
      </c>
      <c r="D25" s="719"/>
      <c r="E25" s="719"/>
      <c r="F25" s="182"/>
      <c r="G25" s="459"/>
      <c r="H25" s="437"/>
      <c r="I25" s="200"/>
      <c r="J25" s="219">
        <f t="shared" si="5"/>
        <v>0</v>
      </c>
      <c r="K25" s="81"/>
      <c r="L25" s="1"/>
      <c r="M25" s="82"/>
      <c r="N25" s="81"/>
      <c r="O25" s="1"/>
      <c r="P25" s="1"/>
      <c r="Q25" s="1"/>
      <c r="R25" s="1"/>
      <c r="S25" s="89"/>
      <c r="T25" s="1"/>
      <c r="U25" s="43"/>
      <c r="V25" s="1"/>
      <c r="W25" s="366"/>
      <c r="X25" s="89"/>
      <c r="Y25" s="46"/>
      <c r="Z25" s="378"/>
      <c r="AB25" s="259"/>
    </row>
    <row r="26" spans="1:28" ht="15.75" hidden="1" thickBot="1" x14ac:dyDescent="0.3">
      <c r="A26" s="139" t="s">
        <v>292</v>
      </c>
      <c r="B26" s="61" t="s">
        <v>911</v>
      </c>
      <c r="C26" s="748" t="s">
        <v>293</v>
      </c>
      <c r="D26" s="749"/>
      <c r="E26" s="749"/>
      <c r="F26" s="184"/>
      <c r="G26" s="461"/>
      <c r="H26" s="439"/>
      <c r="I26" s="202"/>
      <c r="J26" s="219">
        <f t="shared" si="5"/>
        <v>0</v>
      </c>
      <c r="K26" s="81"/>
      <c r="L26" s="1"/>
      <c r="M26" s="82"/>
      <c r="N26" s="81"/>
      <c r="O26" s="1"/>
      <c r="P26" s="1"/>
      <c r="Q26" s="1"/>
      <c r="R26" s="1"/>
      <c r="S26" s="89"/>
      <c r="T26" s="1"/>
      <c r="U26" s="43"/>
      <c r="V26" s="1"/>
      <c r="W26" s="366"/>
      <c r="X26" s="89"/>
      <c r="Y26" s="46"/>
      <c r="Z26" s="378"/>
      <c r="AB26" s="259"/>
    </row>
    <row r="27" spans="1:28" ht="15.75" thickBot="1" x14ac:dyDescent="0.3">
      <c r="B27" s="91" t="s">
        <v>294</v>
      </c>
      <c r="C27" s="656" t="s">
        <v>1089</v>
      </c>
      <c r="D27" s="656"/>
      <c r="E27" s="657"/>
      <c r="F27" s="185">
        <f>F28+F32+F33+F34+F35+F36+F37</f>
        <v>884000</v>
      </c>
      <c r="G27" s="462">
        <f>G28+G32+G33+G34+G35+G36+G37</f>
        <v>883939.49</v>
      </c>
      <c r="H27" s="440">
        <f t="shared" ref="H27:I27" si="20">H28+H32+H33+H34+H35+H36+H37</f>
        <v>950664.07000000007</v>
      </c>
      <c r="I27" s="203">
        <f t="shared" si="20"/>
        <v>0</v>
      </c>
      <c r="J27" s="216">
        <f t="shared" si="5"/>
        <v>950664.07000000007</v>
      </c>
      <c r="K27" s="94">
        <f t="shared" ref="K27:Z27" si="21">K28+K32+K33+K34+K35+K36+K37</f>
        <v>71894.290000000008</v>
      </c>
      <c r="L27" s="95">
        <f t="shared" si="21"/>
        <v>71604.290000000008</v>
      </c>
      <c r="M27" s="96">
        <f t="shared" si="21"/>
        <v>807165.49</v>
      </c>
      <c r="N27" s="94">
        <f t="shared" si="21"/>
        <v>69028</v>
      </c>
      <c r="O27" s="95">
        <f t="shared" si="21"/>
        <v>73705</v>
      </c>
      <c r="P27" s="95">
        <f t="shared" si="21"/>
        <v>73704.87</v>
      </c>
      <c r="Q27" s="95">
        <f t="shared" si="21"/>
        <v>73704.87</v>
      </c>
      <c r="R27" s="95">
        <f t="shared" si="21"/>
        <v>77571.58</v>
      </c>
      <c r="S27" s="98">
        <f t="shared" ref="S27" si="22">S28+S32+S33+S34+S35+S36+S37</f>
        <v>73704.600000000006</v>
      </c>
      <c r="T27" s="95">
        <f t="shared" si="21"/>
        <v>73704.87</v>
      </c>
      <c r="U27" s="97">
        <f t="shared" si="21"/>
        <v>73705.140000000014</v>
      </c>
      <c r="V27" s="95">
        <f t="shared" si="21"/>
        <v>73705.140000000014</v>
      </c>
      <c r="W27" s="363">
        <f t="shared" ref="W27" si="23">W28+W32+W33+W34+W35+W36+W37</f>
        <v>662534.06999999995</v>
      </c>
      <c r="X27" s="98">
        <f t="shared" si="21"/>
        <v>128279</v>
      </c>
      <c r="Y27" s="99">
        <f t="shared" si="21"/>
        <v>79764</v>
      </c>
      <c r="Z27" s="376">
        <f t="shared" si="21"/>
        <v>80087</v>
      </c>
      <c r="AB27" s="259"/>
    </row>
    <row r="28" spans="1:28" ht="15.75" thickBot="1" x14ac:dyDescent="0.3">
      <c r="A28" s="139" t="s">
        <v>296</v>
      </c>
      <c r="B28" s="297"/>
      <c r="C28" s="764" t="s">
        <v>297</v>
      </c>
      <c r="D28" s="765"/>
      <c r="E28" s="765"/>
      <c r="F28" s="298">
        <f>SUM(F29:F31)</f>
        <v>884000</v>
      </c>
      <c r="G28" s="530">
        <f>SUM(G29:G31)</f>
        <v>883939.49</v>
      </c>
      <c r="H28" s="529">
        <f t="shared" ref="H28:Z28" si="24">SUM(H29:H31)</f>
        <v>950664.07000000007</v>
      </c>
      <c r="I28" s="299">
        <f t="shared" si="24"/>
        <v>0</v>
      </c>
      <c r="J28" s="220">
        <f t="shared" si="5"/>
        <v>950664.07000000007</v>
      </c>
      <c r="K28" s="83">
        <f t="shared" si="24"/>
        <v>71894.290000000008</v>
      </c>
      <c r="L28" s="13">
        <f t="shared" si="24"/>
        <v>71604.290000000008</v>
      </c>
      <c r="M28" s="84">
        <f t="shared" si="24"/>
        <v>807165.49</v>
      </c>
      <c r="N28" s="83">
        <f t="shared" si="24"/>
        <v>69028</v>
      </c>
      <c r="O28" s="13">
        <f t="shared" si="24"/>
        <v>73705</v>
      </c>
      <c r="P28" s="13">
        <f t="shared" si="24"/>
        <v>73704.87</v>
      </c>
      <c r="Q28" s="13">
        <f t="shared" si="24"/>
        <v>73704.87</v>
      </c>
      <c r="R28" s="13">
        <f t="shared" si="24"/>
        <v>77571.58</v>
      </c>
      <c r="S28" s="90">
        <f t="shared" ref="S28" si="25">SUM(S29:S31)</f>
        <v>73704.600000000006</v>
      </c>
      <c r="T28" s="13">
        <f t="shared" si="24"/>
        <v>73704.87</v>
      </c>
      <c r="U28" s="44">
        <f t="shared" si="24"/>
        <v>73705.140000000014</v>
      </c>
      <c r="V28" s="13">
        <f t="shared" si="24"/>
        <v>73705.140000000014</v>
      </c>
      <c r="W28" s="365">
        <f t="shared" ref="W28" si="26">SUM(W29:W31)</f>
        <v>662534.06999999995</v>
      </c>
      <c r="X28" s="90">
        <f t="shared" si="24"/>
        <v>128279</v>
      </c>
      <c r="Y28" s="47">
        <f t="shared" si="24"/>
        <v>79764</v>
      </c>
      <c r="Z28" s="380">
        <f t="shared" si="24"/>
        <v>80087</v>
      </c>
      <c r="AB28" s="259"/>
    </row>
    <row r="29" spans="1:28" hidden="1" x14ac:dyDescent="0.25">
      <c r="B29" s="65"/>
      <c r="C29" s="295"/>
      <c r="D29" s="686" t="s">
        <v>1183</v>
      </c>
      <c r="E29" s="698"/>
      <c r="F29" s="186">
        <v>71840</v>
      </c>
      <c r="G29" s="463">
        <v>71894.290000000008</v>
      </c>
      <c r="H29" s="441">
        <f t="shared" ref="H29:H31" si="27">SUM(W29:Z29)</f>
        <v>71894.290000000008</v>
      </c>
      <c r="I29" s="204"/>
      <c r="J29" s="219">
        <f t="shared" si="5"/>
        <v>71894.290000000008</v>
      </c>
      <c r="K29" s="81">
        <f>J29</f>
        <v>71894.290000000008</v>
      </c>
      <c r="L29" s="1"/>
      <c r="M29" s="82"/>
      <c r="N29" s="81">
        <v>4124</v>
      </c>
      <c r="O29" s="1">
        <v>5994</v>
      </c>
      <c r="P29" s="1">
        <v>5994</v>
      </c>
      <c r="Q29" s="1">
        <v>5994</v>
      </c>
      <c r="R29" s="1">
        <v>7540.2900000000009</v>
      </c>
      <c r="S29" s="89">
        <v>5994</v>
      </c>
      <c r="T29" s="1">
        <v>5994</v>
      </c>
      <c r="U29" s="43">
        <v>5994</v>
      </c>
      <c r="V29" s="1">
        <v>5994</v>
      </c>
      <c r="W29" s="366">
        <f t="shared" ref="W29:W31" si="28">SUM(N29:V29)</f>
        <v>53622.29</v>
      </c>
      <c r="X29" s="89">
        <v>5994</v>
      </c>
      <c r="Y29" s="46">
        <v>5994</v>
      </c>
      <c r="Z29" s="378">
        <v>6284</v>
      </c>
      <c r="AB29" s="259"/>
    </row>
    <row r="30" spans="1:28" hidden="1" x14ac:dyDescent="0.25">
      <c r="B30" s="65"/>
      <c r="C30" s="295"/>
      <c r="D30" s="686" t="s">
        <v>1184</v>
      </c>
      <c r="E30" s="698"/>
      <c r="F30" s="186">
        <v>71550</v>
      </c>
      <c r="G30" s="463">
        <v>71604.290000000008</v>
      </c>
      <c r="H30" s="441">
        <f t="shared" si="27"/>
        <v>71604.290000000008</v>
      </c>
      <c r="I30" s="204"/>
      <c r="J30" s="219">
        <f t="shared" si="5"/>
        <v>71604.290000000008</v>
      </c>
      <c r="K30" s="81"/>
      <c r="L30" s="1">
        <f>J30</f>
        <v>71604.290000000008</v>
      </c>
      <c r="M30" s="82"/>
      <c r="N30" s="81">
        <v>4124</v>
      </c>
      <c r="O30" s="1">
        <v>5994</v>
      </c>
      <c r="P30" s="1">
        <v>5994</v>
      </c>
      <c r="Q30" s="1">
        <v>5994</v>
      </c>
      <c r="R30" s="1">
        <v>7540.2900000000009</v>
      </c>
      <c r="S30" s="89">
        <v>5994</v>
      </c>
      <c r="T30" s="1">
        <v>5994</v>
      </c>
      <c r="U30" s="43">
        <v>5994</v>
      </c>
      <c r="V30" s="1">
        <v>5994</v>
      </c>
      <c r="W30" s="366">
        <f t="shared" si="28"/>
        <v>53622.29</v>
      </c>
      <c r="X30" s="89">
        <v>5994</v>
      </c>
      <c r="Y30" s="46">
        <v>5994</v>
      </c>
      <c r="Z30" s="378">
        <v>5994</v>
      </c>
      <c r="AB30" s="259"/>
    </row>
    <row r="31" spans="1:28" ht="15.75" hidden="1" thickBot="1" x14ac:dyDescent="0.3">
      <c r="B31" s="65"/>
      <c r="C31" s="295"/>
      <c r="D31" s="686" t="s">
        <v>1272</v>
      </c>
      <c r="E31" s="698"/>
      <c r="F31" s="186">
        <v>740610</v>
      </c>
      <c r="G31" s="463">
        <v>740440.91</v>
      </c>
      <c r="H31" s="441">
        <f t="shared" si="27"/>
        <v>807165.49</v>
      </c>
      <c r="I31" s="204"/>
      <c r="J31" s="219">
        <f t="shared" si="5"/>
        <v>807165.49</v>
      </c>
      <c r="K31" s="81"/>
      <c r="L31" s="1"/>
      <c r="M31" s="82">
        <f>J31</f>
        <v>807165.49</v>
      </c>
      <c r="N31" s="81">
        <v>60780</v>
      </c>
      <c r="O31" s="1">
        <v>61717</v>
      </c>
      <c r="P31" s="1">
        <v>61716.87</v>
      </c>
      <c r="Q31" s="1">
        <v>61716.87</v>
      </c>
      <c r="R31" s="1">
        <v>62491</v>
      </c>
      <c r="S31" s="89">
        <v>61716.600000000006</v>
      </c>
      <c r="T31" s="1">
        <v>61716.87</v>
      </c>
      <c r="U31" s="43">
        <v>61717.140000000007</v>
      </c>
      <c r="V31" s="1">
        <v>61717.140000000007</v>
      </c>
      <c r="W31" s="366">
        <f t="shared" si="28"/>
        <v>555289.49</v>
      </c>
      <c r="X31" s="89">
        <v>116291</v>
      </c>
      <c r="Y31" s="46">
        <v>67776</v>
      </c>
      <c r="Z31" s="378">
        <v>67809</v>
      </c>
      <c r="AB31" s="259"/>
    </row>
    <row r="32" spans="1:28" ht="15.75" hidden="1" thickBot="1" x14ac:dyDescent="0.3">
      <c r="A32" s="139" t="s">
        <v>298</v>
      </c>
      <c r="B32" s="66"/>
      <c r="C32" s="735" t="s">
        <v>299</v>
      </c>
      <c r="D32" s="736"/>
      <c r="E32" s="736"/>
      <c r="F32" s="187"/>
      <c r="G32" s="464"/>
      <c r="H32" s="442"/>
      <c r="I32" s="205"/>
      <c r="J32" s="219">
        <f t="shared" si="5"/>
        <v>0</v>
      </c>
      <c r="K32" s="81"/>
      <c r="L32" s="1"/>
      <c r="M32" s="82"/>
      <c r="N32" s="81"/>
      <c r="O32" s="1"/>
      <c r="P32" s="1"/>
      <c r="Q32" s="1"/>
      <c r="R32" s="1"/>
      <c r="S32" s="89"/>
      <c r="T32" s="1"/>
      <c r="U32" s="43"/>
      <c r="V32" s="1"/>
      <c r="W32" s="366"/>
      <c r="X32" s="89"/>
      <c r="Y32" s="46"/>
      <c r="Z32" s="378"/>
      <c r="AB32" s="259"/>
    </row>
    <row r="33" spans="1:33" ht="15.75" hidden="1" thickBot="1" x14ac:dyDescent="0.3">
      <c r="A33" s="139" t="s">
        <v>300</v>
      </c>
      <c r="B33" s="66"/>
      <c r="C33" s="735" t="s">
        <v>301</v>
      </c>
      <c r="D33" s="736"/>
      <c r="E33" s="736"/>
      <c r="F33" s="187"/>
      <c r="G33" s="464"/>
      <c r="H33" s="442"/>
      <c r="I33" s="205"/>
      <c r="J33" s="219">
        <f t="shared" si="5"/>
        <v>0</v>
      </c>
      <c r="K33" s="81"/>
      <c r="L33" s="1"/>
      <c r="M33" s="82"/>
      <c r="N33" s="81"/>
      <c r="O33" s="1"/>
      <c r="P33" s="1"/>
      <c r="Q33" s="1"/>
      <c r="R33" s="1"/>
      <c r="S33" s="89"/>
      <c r="T33" s="1"/>
      <c r="U33" s="43"/>
      <c r="V33" s="1"/>
      <c r="W33" s="366"/>
      <c r="X33" s="89"/>
      <c r="Y33" s="46"/>
      <c r="Z33" s="378"/>
      <c r="AB33" s="259"/>
    </row>
    <row r="34" spans="1:33" ht="15.75" hidden="1" thickBot="1" x14ac:dyDescent="0.3">
      <c r="A34" s="139" t="s">
        <v>302</v>
      </c>
      <c r="B34" s="66"/>
      <c r="C34" s="735" t="s">
        <v>303</v>
      </c>
      <c r="D34" s="736"/>
      <c r="E34" s="736"/>
      <c r="F34" s="187"/>
      <c r="G34" s="464"/>
      <c r="H34" s="442"/>
      <c r="I34" s="205"/>
      <c r="J34" s="219">
        <f t="shared" si="5"/>
        <v>0</v>
      </c>
      <c r="K34" s="81"/>
      <c r="L34" s="1"/>
      <c r="M34" s="82"/>
      <c r="N34" s="81"/>
      <c r="O34" s="1"/>
      <c r="P34" s="1"/>
      <c r="Q34" s="1"/>
      <c r="R34" s="1"/>
      <c r="S34" s="89"/>
      <c r="T34" s="1"/>
      <c r="U34" s="43"/>
      <c r="V34" s="1"/>
      <c r="W34" s="366"/>
      <c r="X34" s="89"/>
      <c r="Y34" s="46"/>
      <c r="Z34" s="378"/>
      <c r="AB34" s="259"/>
    </row>
    <row r="35" spans="1:33" ht="15.75" hidden="1" thickBot="1" x14ac:dyDescent="0.3">
      <c r="A35" s="139" t="s">
        <v>304</v>
      </c>
      <c r="B35" s="66"/>
      <c r="C35" s="735" t="s">
        <v>305</v>
      </c>
      <c r="D35" s="736"/>
      <c r="E35" s="736"/>
      <c r="F35" s="187"/>
      <c r="G35" s="464"/>
      <c r="H35" s="442"/>
      <c r="I35" s="205"/>
      <c r="J35" s="219">
        <f t="shared" si="5"/>
        <v>0</v>
      </c>
      <c r="K35" s="81"/>
      <c r="L35" s="1"/>
      <c r="M35" s="82"/>
      <c r="N35" s="81"/>
      <c r="O35" s="1"/>
      <c r="P35" s="1"/>
      <c r="Q35" s="1"/>
      <c r="R35" s="1"/>
      <c r="S35" s="89"/>
      <c r="T35" s="1"/>
      <c r="U35" s="43"/>
      <c r="V35" s="1"/>
      <c r="W35" s="366"/>
      <c r="X35" s="89"/>
      <c r="Y35" s="46"/>
      <c r="Z35" s="378"/>
      <c r="AB35" s="259"/>
    </row>
    <row r="36" spans="1:33" ht="15.75" hidden="1" thickBot="1" x14ac:dyDescent="0.3">
      <c r="A36" s="139" t="s">
        <v>306</v>
      </c>
      <c r="B36" s="66"/>
      <c r="C36" s="735" t="s">
        <v>307</v>
      </c>
      <c r="D36" s="736"/>
      <c r="E36" s="736"/>
      <c r="F36" s="187"/>
      <c r="G36" s="464"/>
      <c r="H36" s="442"/>
      <c r="I36" s="205"/>
      <c r="J36" s="219">
        <f t="shared" si="5"/>
        <v>0</v>
      </c>
      <c r="K36" s="81"/>
      <c r="L36" s="1"/>
      <c r="M36" s="82"/>
      <c r="N36" s="81"/>
      <c r="O36" s="1"/>
      <c r="P36" s="1"/>
      <c r="Q36" s="1"/>
      <c r="R36" s="1"/>
      <c r="S36" s="89"/>
      <c r="T36" s="1"/>
      <c r="U36" s="43"/>
      <c r="V36" s="1"/>
      <c r="W36" s="366"/>
      <c r="X36" s="89"/>
      <c r="Y36" s="46"/>
      <c r="Z36" s="378"/>
      <c r="AB36" s="259"/>
    </row>
    <row r="37" spans="1:33" ht="15.75" hidden="1" thickBot="1" x14ac:dyDescent="0.3">
      <c r="A37" s="139" t="s">
        <v>308</v>
      </c>
      <c r="B37" s="67"/>
      <c r="C37" s="737" t="s">
        <v>309</v>
      </c>
      <c r="D37" s="738"/>
      <c r="E37" s="738"/>
      <c r="F37" s="188"/>
      <c r="G37" s="465"/>
      <c r="H37" s="443"/>
      <c r="I37" s="206"/>
      <c r="J37" s="219">
        <f t="shared" si="5"/>
        <v>0</v>
      </c>
      <c r="K37" s="81"/>
      <c r="L37" s="1"/>
      <c r="M37" s="82"/>
      <c r="N37" s="81"/>
      <c r="O37" s="1"/>
      <c r="P37" s="1"/>
      <c r="Q37" s="1"/>
      <c r="R37" s="1"/>
      <c r="S37" s="89"/>
      <c r="T37" s="1"/>
      <c r="U37" s="43"/>
      <c r="V37" s="1"/>
      <c r="W37" s="366"/>
      <c r="X37" s="89"/>
      <c r="Y37" s="46"/>
      <c r="Z37" s="378"/>
      <c r="AB37" s="259"/>
    </row>
    <row r="38" spans="1:33" ht="15.75" thickBot="1" x14ac:dyDescent="0.3">
      <c r="B38" s="91" t="s">
        <v>310</v>
      </c>
      <c r="C38" s="657" t="s">
        <v>311</v>
      </c>
      <c r="D38" s="699"/>
      <c r="E38" s="699"/>
      <c r="F38" s="185">
        <f t="shared" ref="F38" si="29">F39+F46+F49+F82+F85</f>
        <v>1729000</v>
      </c>
      <c r="G38" s="462">
        <f t="shared" ref="G38:Z38" si="30">G39+G46+G49+G82+G85</f>
        <v>1790309</v>
      </c>
      <c r="H38" s="440">
        <f t="shared" si="30"/>
        <v>1829103</v>
      </c>
      <c r="I38" s="203">
        <f t="shared" si="30"/>
        <v>0</v>
      </c>
      <c r="J38" s="216">
        <f t="shared" si="5"/>
        <v>1829103</v>
      </c>
      <c r="K38" s="94">
        <f t="shared" ref="K38:M38" si="31">K39+K46+K49+K82+K85</f>
        <v>500570</v>
      </c>
      <c r="L38" s="95">
        <f t="shared" si="31"/>
        <v>539285</v>
      </c>
      <c r="M38" s="96">
        <f t="shared" si="31"/>
        <v>789248</v>
      </c>
      <c r="N38" s="94">
        <f t="shared" si="30"/>
        <v>276005</v>
      </c>
      <c r="O38" s="95">
        <f t="shared" si="30"/>
        <v>114617</v>
      </c>
      <c r="P38" s="95">
        <f t="shared" si="30"/>
        <v>163121</v>
      </c>
      <c r="Q38" s="95">
        <f t="shared" si="30"/>
        <v>221099</v>
      </c>
      <c r="R38" s="95">
        <f t="shared" si="30"/>
        <v>123869</v>
      </c>
      <c r="S38" s="98">
        <f t="shared" ref="S38" si="32">S39+S46+S49+S82+S85</f>
        <v>178797</v>
      </c>
      <c r="T38" s="95">
        <f t="shared" si="30"/>
        <v>80572</v>
      </c>
      <c r="U38" s="97">
        <f t="shared" si="30"/>
        <v>49193</v>
      </c>
      <c r="V38" s="95">
        <f t="shared" si="30"/>
        <v>84083</v>
      </c>
      <c r="W38" s="363">
        <f t="shared" ref="W38" si="33">W39+W46+W49+W82+W85</f>
        <v>1291356</v>
      </c>
      <c r="X38" s="98">
        <f t="shared" si="30"/>
        <v>94461</v>
      </c>
      <c r="Y38" s="99">
        <f t="shared" si="30"/>
        <v>112635</v>
      </c>
      <c r="Z38" s="376">
        <f t="shared" si="30"/>
        <v>330651</v>
      </c>
      <c r="AB38" s="259"/>
    </row>
    <row r="39" spans="1:33" x14ac:dyDescent="0.25">
      <c r="B39" s="136" t="s">
        <v>912</v>
      </c>
      <c r="C39" s="658" t="s">
        <v>312</v>
      </c>
      <c r="D39" s="659"/>
      <c r="E39" s="659"/>
      <c r="F39" s="181">
        <f t="shared" ref="F39" si="34">F40+F41+F45</f>
        <v>245000</v>
      </c>
      <c r="G39" s="458">
        <f t="shared" ref="G39:Z39" si="35">G40+G41+G45</f>
        <v>107001</v>
      </c>
      <c r="H39" s="436">
        <f t="shared" si="35"/>
        <v>107001</v>
      </c>
      <c r="I39" s="199">
        <f t="shared" si="35"/>
        <v>0</v>
      </c>
      <c r="J39" s="217">
        <f t="shared" si="5"/>
        <v>107001</v>
      </c>
      <c r="K39" s="130">
        <f t="shared" ref="K39:M39" si="36">K40+K41+K45</f>
        <v>23600</v>
      </c>
      <c r="L39" s="131">
        <f t="shared" si="36"/>
        <v>23600</v>
      </c>
      <c r="M39" s="132">
        <f t="shared" si="36"/>
        <v>59801</v>
      </c>
      <c r="N39" s="130">
        <f t="shared" si="35"/>
        <v>4775</v>
      </c>
      <c r="O39" s="131">
        <f t="shared" si="35"/>
        <v>0</v>
      </c>
      <c r="P39" s="131">
        <f t="shared" si="35"/>
        <v>15986</v>
      </c>
      <c r="Q39" s="131">
        <f t="shared" si="35"/>
        <v>0</v>
      </c>
      <c r="R39" s="131">
        <f t="shared" si="35"/>
        <v>0</v>
      </c>
      <c r="S39" s="134">
        <f t="shared" ref="S39" si="37">S40+S41+S45</f>
        <v>23091</v>
      </c>
      <c r="T39" s="131">
        <f t="shared" si="35"/>
        <v>1197</v>
      </c>
      <c r="U39" s="133">
        <f t="shared" si="35"/>
        <v>5440</v>
      </c>
      <c r="V39" s="131">
        <f t="shared" si="35"/>
        <v>6099</v>
      </c>
      <c r="W39" s="364">
        <f t="shared" ref="W39" si="38">W40+W41+W45</f>
        <v>56588</v>
      </c>
      <c r="X39" s="134">
        <f t="shared" si="35"/>
        <v>0</v>
      </c>
      <c r="Y39" s="135">
        <f t="shared" si="35"/>
        <v>6919</v>
      </c>
      <c r="Z39" s="377">
        <f t="shared" si="35"/>
        <v>43494</v>
      </c>
      <c r="AB39" s="259"/>
    </row>
    <row r="40" spans="1:33" x14ac:dyDescent="0.25">
      <c r="A40" s="139" t="s">
        <v>313</v>
      </c>
      <c r="B40" s="57" t="s">
        <v>913</v>
      </c>
      <c r="C40" s="696" t="s">
        <v>314</v>
      </c>
      <c r="D40" s="697"/>
      <c r="E40" s="697"/>
      <c r="F40" s="189">
        <v>11000</v>
      </c>
      <c r="G40" s="466">
        <v>8660</v>
      </c>
      <c r="H40" s="444">
        <f>SUM(W40:Z40)</f>
        <v>8660</v>
      </c>
      <c r="I40" s="207"/>
      <c r="J40" s="220">
        <f t="shared" si="5"/>
        <v>8660</v>
      </c>
      <c r="K40" s="83"/>
      <c r="L40" s="13"/>
      <c r="M40" s="84">
        <f>J40</f>
        <v>8660</v>
      </c>
      <c r="N40" s="83"/>
      <c r="O40" s="13"/>
      <c r="P40" s="13">
        <v>1575</v>
      </c>
      <c r="Q40" s="13"/>
      <c r="R40" s="13"/>
      <c r="S40" s="90"/>
      <c r="T40" s="13"/>
      <c r="U40" s="44"/>
      <c r="V40" s="13"/>
      <c r="W40" s="365">
        <f>SUM(N40:V40)</f>
        <v>1575</v>
      </c>
      <c r="X40" s="90"/>
      <c r="Y40" s="47"/>
      <c r="Z40" s="380">
        <v>7085</v>
      </c>
      <c r="AB40" s="259"/>
    </row>
    <row r="41" spans="1:33" x14ac:dyDescent="0.25">
      <c r="A41" s="139" t="s">
        <v>315</v>
      </c>
      <c r="B41" s="57" t="s">
        <v>914</v>
      </c>
      <c r="C41" s="696" t="s">
        <v>316</v>
      </c>
      <c r="D41" s="697"/>
      <c r="E41" s="697"/>
      <c r="F41" s="189">
        <f>SUM(F42:F44)</f>
        <v>234000</v>
      </c>
      <c r="G41" s="466">
        <f>SUM(G42:G44)</f>
        <v>98341</v>
      </c>
      <c r="H41" s="444">
        <f t="shared" ref="H41:Z41" si="39">SUM(H42:H44)</f>
        <v>98341</v>
      </c>
      <c r="I41" s="207">
        <f t="shared" si="39"/>
        <v>0</v>
      </c>
      <c r="J41" s="220">
        <f t="shared" si="39"/>
        <v>98341</v>
      </c>
      <c r="K41" s="83">
        <f t="shared" si="39"/>
        <v>23600</v>
      </c>
      <c r="L41" s="13">
        <f t="shared" si="39"/>
        <v>23600</v>
      </c>
      <c r="M41" s="84">
        <f t="shared" si="39"/>
        <v>51141</v>
      </c>
      <c r="N41" s="83">
        <f t="shared" si="39"/>
        <v>4775</v>
      </c>
      <c r="O41" s="13">
        <f t="shared" si="39"/>
        <v>0</v>
      </c>
      <c r="P41" s="13">
        <f t="shared" si="39"/>
        <v>14411</v>
      </c>
      <c r="Q41" s="13">
        <f t="shared" si="39"/>
        <v>0</v>
      </c>
      <c r="R41" s="13">
        <f t="shared" si="39"/>
        <v>0</v>
      </c>
      <c r="S41" s="90">
        <f t="shared" ref="S41" si="40">SUM(S42:S44)</f>
        <v>23091</v>
      </c>
      <c r="T41" s="13">
        <f t="shared" si="39"/>
        <v>1197</v>
      </c>
      <c r="U41" s="44">
        <f t="shared" si="39"/>
        <v>5440</v>
      </c>
      <c r="V41" s="13">
        <f t="shared" si="39"/>
        <v>6099</v>
      </c>
      <c r="W41" s="365">
        <f t="shared" ref="W41" si="41">SUM(W42:W44)</f>
        <v>55013</v>
      </c>
      <c r="X41" s="90">
        <f t="shared" si="39"/>
        <v>0</v>
      </c>
      <c r="Y41" s="47">
        <f t="shared" si="39"/>
        <v>6919</v>
      </c>
      <c r="Z41" s="380">
        <f t="shared" si="39"/>
        <v>36409</v>
      </c>
      <c r="AB41" s="259"/>
    </row>
    <row r="42" spans="1:33" hidden="1" x14ac:dyDescent="0.25">
      <c r="B42" s="59"/>
      <c r="C42" s="292"/>
      <c r="D42" s="686" t="s">
        <v>1183</v>
      </c>
      <c r="E42" s="698"/>
      <c r="F42" s="182">
        <v>30000</v>
      </c>
      <c r="G42" s="459">
        <v>23600</v>
      </c>
      <c r="H42" s="437">
        <f t="shared" ref="H42:H44" si="42">SUM(W42:Z42)</f>
        <v>23600</v>
      </c>
      <c r="I42" s="200"/>
      <c r="J42" s="219">
        <f t="shared" ref="J42:J44" si="43">SUM(H42:I42)</f>
        <v>23600</v>
      </c>
      <c r="K42" s="81">
        <f>J42</f>
        <v>23600</v>
      </c>
      <c r="L42" s="1"/>
      <c r="M42" s="82"/>
      <c r="N42" s="312"/>
      <c r="O42" s="282"/>
      <c r="P42" s="1">
        <v>5764</v>
      </c>
      <c r="Q42" s="1"/>
      <c r="R42" s="1"/>
      <c r="S42" s="89">
        <v>4365</v>
      </c>
      <c r="T42" s="1"/>
      <c r="U42" s="43"/>
      <c r="V42" s="1"/>
      <c r="W42" s="366">
        <f t="shared" ref="W42:W44" si="44">SUM(N42:V42)</f>
        <v>10129</v>
      </c>
      <c r="X42" s="89"/>
      <c r="Y42" s="46"/>
      <c r="Z42" s="378">
        <v>13471</v>
      </c>
      <c r="AG42" s="259"/>
    </row>
    <row r="43" spans="1:33" hidden="1" x14ac:dyDescent="0.25">
      <c r="B43" s="59"/>
      <c r="C43" s="292"/>
      <c r="D43" s="686" t="s">
        <v>1184</v>
      </c>
      <c r="E43" s="698"/>
      <c r="F43" s="182">
        <v>30000</v>
      </c>
      <c r="G43" s="459">
        <v>23600</v>
      </c>
      <c r="H43" s="437">
        <f t="shared" si="42"/>
        <v>23600</v>
      </c>
      <c r="I43" s="200"/>
      <c r="J43" s="219">
        <f t="shared" si="43"/>
        <v>23600</v>
      </c>
      <c r="K43" s="81"/>
      <c r="L43" s="1">
        <f>J43</f>
        <v>23600</v>
      </c>
      <c r="M43" s="82"/>
      <c r="N43" s="312"/>
      <c r="O43" s="282"/>
      <c r="P43" s="1">
        <v>5764</v>
      </c>
      <c r="Q43" s="1"/>
      <c r="R43" s="1"/>
      <c r="S43" s="89">
        <v>4365</v>
      </c>
      <c r="T43" s="1"/>
      <c r="U43" s="43"/>
      <c r="V43" s="1"/>
      <c r="W43" s="366">
        <f t="shared" si="44"/>
        <v>10129</v>
      </c>
      <c r="X43" s="89"/>
      <c r="Y43" s="46"/>
      <c r="Z43" s="378">
        <v>13471</v>
      </c>
      <c r="AB43" s="259"/>
    </row>
    <row r="44" spans="1:33" hidden="1" x14ac:dyDescent="0.25">
      <c r="B44" s="59"/>
      <c r="C44" s="292"/>
      <c r="D44" s="686" t="s">
        <v>1272</v>
      </c>
      <c r="E44" s="698"/>
      <c r="F44" s="182">
        <v>174000</v>
      </c>
      <c r="G44" s="459">
        <v>51141</v>
      </c>
      <c r="H44" s="437">
        <f t="shared" si="42"/>
        <v>51141</v>
      </c>
      <c r="I44" s="200"/>
      <c r="J44" s="219">
        <f t="shared" si="43"/>
        <v>51141</v>
      </c>
      <c r="K44" s="81"/>
      <c r="L44" s="1"/>
      <c r="M44" s="82">
        <f>J44</f>
        <v>51141</v>
      </c>
      <c r="N44" s="81">
        <v>4775</v>
      </c>
      <c r="O44" s="282"/>
      <c r="P44" s="1">
        <v>2883</v>
      </c>
      <c r="Q44" s="1"/>
      <c r="R44" s="1"/>
      <c r="S44" s="89">
        <v>14361</v>
      </c>
      <c r="T44" s="1">
        <v>1197</v>
      </c>
      <c r="U44" s="43">
        <v>5440</v>
      </c>
      <c r="V44" s="1">
        <v>6099</v>
      </c>
      <c r="W44" s="366">
        <f t="shared" si="44"/>
        <v>34755</v>
      </c>
      <c r="X44" s="89"/>
      <c r="Y44" s="46">
        <v>6919</v>
      </c>
      <c r="Z44" s="378">
        <v>9467</v>
      </c>
      <c r="AB44" s="259"/>
    </row>
    <row r="45" spans="1:33" hidden="1" x14ac:dyDescent="0.25">
      <c r="A45" s="139" t="s">
        <v>317</v>
      </c>
      <c r="B45" s="59" t="s">
        <v>915</v>
      </c>
      <c r="C45" s="718" t="s">
        <v>318</v>
      </c>
      <c r="D45" s="719"/>
      <c r="E45" s="719"/>
      <c r="F45" s="182"/>
      <c r="G45" s="459"/>
      <c r="H45" s="437"/>
      <c r="I45" s="200"/>
      <c r="J45" s="219">
        <f t="shared" si="5"/>
        <v>0</v>
      </c>
      <c r="K45" s="81"/>
      <c r="L45" s="1"/>
      <c r="M45" s="82"/>
      <c r="N45" s="81"/>
      <c r="O45" s="1"/>
      <c r="P45" s="1"/>
      <c r="Q45" s="1"/>
      <c r="R45" s="1"/>
      <c r="S45" s="89"/>
      <c r="T45" s="1"/>
      <c r="U45" s="43"/>
      <c r="V45" s="1"/>
      <c r="W45" s="366"/>
      <c r="X45" s="89"/>
      <c r="Y45" s="46"/>
      <c r="Z45" s="378"/>
      <c r="AB45" s="259"/>
    </row>
    <row r="46" spans="1:33" x14ac:dyDescent="0.25">
      <c r="B46" s="100" t="s">
        <v>916</v>
      </c>
      <c r="C46" s="688" t="s">
        <v>319</v>
      </c>
      <c r="D46" s="689"/>
      <c r="E46" s="689"/>
      <c r="F46" s="183">
        <f t="shared" ref="F46" si="45">F47+F48</f>
        <v>173000</v>
      </c>
      <c r="G46" s="460">
        <f t="shared" ref="G46:Z46" si="46">G47+G48</f>
        <v>192213</v>
      </c>
      <c r="H46" s="438">
        <f t="shared" si="46"/>
        <v>218079</v>
      </c>
      <c r="I46" s="201">
        <f t="shared" si="46"/>
        <v>0</v>
      </c>
      <c r="J46" s="218">
        <f t="shared" si="5"/>
        <v>218079</v>
      </c>
      <c r="K46" s="103">
        <f t="shared" ref="K46:M46" si="47">K47+K48</f>
        <v>0</v>
      </c>
      <c r="L46" s="104">
        <f t="shared" si="47"/>
        <v>0</v>
      </c>
      <c r="M46" s="105">
        <f t="shared" si="47"/>
        <v>218079</v>
      </c>
      <c r="N46" s="103">
        <f t="shared" si="46"/>
        <v>12707</v>
      </c>
      <c r="O46" s="104">
        <f t="shared" si="46"/>
        <v>20312</v>
      </c>
      <c r="P46" s="104">
        <f t="shared" si="46"/>
        <v>15507</v>
      </c>
      <c r="Q46" s="104">
        <f t="shared" si="46"/>
        <v>14118</v>
      </c>
      <c r="R46" s="104">
        <f t="shared" si="46"/>
        <v>30538</v>
      </c>
      <c r="S46" s="107">
        <f t="shared" ref="S46" si="48">S47+S48</f>
        <v>15285</v>
      </c>
      <c r="T46" s="104">
        <f t="shared" si="46"/>
        <v>12812</v>
      </c>
      <c r="U46" s="106">
        <f t="shared" si="46"/>
        <v>13314</v>
      </c>
      <c r="V46" s="104">
        <f t="shared" si="46"/>
        <v>30596</v>
      </c>
      <c r="W46" s="367">
        <f t="shared" ref="W46" si="49">W47+W48</f>
        <v>165189</v>
      </c>
      <c r="X46" s="107">
        <f t="shared" si="46"/>
        <v>13938</v>
      </c>
      <c r="Y46" s="108">
        <f t="shared" si="46"/>
        <v>24547</v>
      </c>
      <c r="Z46" s="379">
        <f t="shared" si="46"/>
        <v>14405</v>
      </c>
      <c r="AB46" s="259"/>
    </row>
    <row r="47" spans="1:33" x14ac:dyDescent="0.25">
      <c r="A47" s="139" t="s">
        <v>320</v>
      </c>
      <c r="B47" s="59" t="s">
        <v>917</v>
      </c>
      <c r="C47" s="718" t="s">
        <v>1256</v>
      </c>
      <c r="D47" s="719"/>
      <c r="E47" s="719"/>
      <c r="F47" s="182">
        <v>72000</v>
      </c>
      <c r="G47" s="459">
        <v>97355</v>
      </c>
      <c r="H47" s="437">
        <f t="shared" ref="H47:H48" si="50">SUM(W47:Z47)</f>
        <v>121355</v>
      </c>
      <c r="I47" s="200"/>
      <c r="J47" s="219">
        <f t="shared" si="5"/>
        <v>121355</v>
      </c>
      <c r="K47" s="81"/>
      <c r="L47" s="1"/>
      <c r="M47" s="82">
        <f>J47</f>
        <v>121355</v>
      </c>
      <c r="N47" s="81">
        <v>4500</v>
      </c>
      <c r="O47" s="1">
        <v>10355</v>
      </c>
      <c r="P47" s="1">
        <v>6500</v>
      </c>
      <c r="Q47" s="1">
        <v>6500</v>
      </c>
      <c r="R47" s="1">
        <v>24000</v>
      </c>
      <c r="S47" s="89">
        <v>6500</v>
      </c>
      <c r="T47" s="1">
        <v>6500</v>
      </c>
      <c r="U47" s="43">
        <v>6500</v>
      </c>
      <c r="V47" s="1">
        <v>24000</v>
      </c>
      <c r="W47" s="366">
        <f t="shared" ref="W47:W48" si="51">SUM(N47:V47)</f>
        <v>95355</v>
      </c>
      <c r="X47" s="89">
        <v>6500</v>
      </c>
      <c r="Y47" s="46">
        <v>13000</v>
      </c>
      <c r="Z47" s="378">
        <v>6500</v>
      </c>
      <c r="AB47" s="259"/>
    </row>
    <row r="48" spans="1:33" x14ac:dyDescent="0.25">
      <c r="A48" s="139" t="s">
        <v>322</v>
      </c>
      <c r="B48" s="59" t="s">
        <v>918</v>
      </c>
      <c r="C48" s="718" t="s">
        <v>323</v>
      </c>
      <c r="D48" s="719"/>
      <c r="E48" s="719"/>
      <c r="F48" s="182">
        <v>101000</v>
      </c>
      <c r="G48" s="459">
        <v>94858</v>
      </c>
      <c r="H48" s="437">
        <f t="shared" si="50"/>
        <v>96724</v>
      </c>
      <c r="I48" s="200"/>
      <c r="J48" s="219">
        <f t="shared" si="5"/>
        <v>96724</v>
      </c>
      <c r="K48" s="81"/>
      <c r="L48" s="1"/>
      <c r="M48" s="82">
        <f>J48</f>
        <v>96724</v>
      </c>
      <c r="N48" s="81">
        <v>8207</v>
      </c>
      <c r="O48" s="1">
        <v>9957</v>
      </c>
      <c r="P48" s="1">
        <v>9007</v>
      </c>
      <c r="Q48" s="1">
        <v>7618</v>
      </c>
      <c r="R48" s="1">
        <v>6538</v>
      </c>
      <c r="S48" s="89">
        <v>8785</v>
      </c>
      <c r="T48" s="1">
        <v>6312</v>
      </c>
      <c r="U48" s="43">
        <v>6814</v>
      </c>
      <c r="V48" s="1">
        <v>6596</v>
      </c>
      <c r="W48" s="366">
        <f t="shared" si="51"/>
        <v>69834</v>
      </c>
      <c r="X48" s="89">
        <v>7438</v>
      </c>
      <c r="Y48" s="46">
        <v>11547</v>
      </c>
      <c r="Z48" s="378">
        <v>7905</v>
      </c>
      <c r="AB48" s="259"/>
    </row>
    <row r="49" spans="1:28" x14ac:dyDescent="0.25">
      <c r="B49" s="100" t="s">
        <v>919</v>
      </c>
      <c r="C49" s="688" t="s">
        <v>324</v>
      </c>
      <c r="D49" s="689"/>
      <c r="E49" s="689"/>
      <c r="F49" s="183">
        <f>F50+F63+F64+F65+F69+F72+F73</f>
        <v>1310000</v>
      </c>
      <c r="G49" s="460">
        <f>G50+G63+G64+G65+G69+G72+G73</f>
        <v>1014869</v>
      </c>
      <c r="H49" s="438">
        <f t="shared" ref="H49:I49" si="52">H50+H63+H64+H65+H69+H72+H73</f>
        <v>1025669</v>
      </c>
      <c r="I49" s="201">
        <f t="shared" si="52"/>
        <v>0</v>
      </c>
      <c r="J49" s="218">
        <f t="shared" si="5"/>
        <v>1025669</v>
      </c>
      <c r="K49" s="103">
        <f t="shared" ref="K49:Z49" si="53">K50+K63+K64+K65+K69+K72+K73</f>
        <v>343470</v>
      </c>
      <c r="L49" s="104">
        <f t="shared" si="53"/>
        <v>372995</v>
      </c>
      <c r="M49" s="105">
        <f t="shared" si="53"/>
        <v>309204</v>
      </c>
      <c r="N49" s="103">
        <f t="shared" si="53"/>
        <v>204099</v>
      </c>
      <c r="O49" s="104">
        <f t="shared" si="53"/>
        <v>69303</v>
      </c>
      <c r="P49" s="104">
        <f t="shared" si="53"/>
        <v>96733</v>
      </c>
      <c r="Q49" s="104">
        <f t="shared" si="53"/>
        <v>163945</v>
      </c>
      <c r="R49" s="104">
        <f t="shared" si="53"/>
        <v>67528</v>
      </c>
      <c r="S49" s="107">
        <f t="shared" ref="S49" si="54">S50+S63+S64+S65+S69+S72+S73</f>
        <v>21385</v>
      </c>
      <c r="T49" s="104">
        <f t="shared" si="53"/>
        <v>51027</v>
      </c>
      <c r="U49" s="106">
        <f t="shared" si="53"/>
        <v>19979</v>
      </c>
      <c r="V49" s="104">
        <f t="shared" si="53"/>
        <v>29511</v>
      </c>
      <c r="W49" s="367">
        <f t="shared" ref="W49" si="55">W50+W63+W64+W65+W69+W72+W73</f>
        <v>723510</v>
      </c>
      <c r="X49" s="107">
        <f t="shared" si="53"/>
        <v>64693</v>
      </c>
      <c r="Y49" s="108">
        <f t="shared" si="53"/>
        <v>58006</v>
      </c>
      <c r="Z49" s="379">
        <f t="shared" si="53"/>
        <v>179460</v>
      </c>
      <c r="AB49" s="259"/>
    </row>
    <row r="50" spans="1:28" s="42" customFormat="1" x14ac:dyDescent="0.25">
      <c r="A50" s="139" t="s">
        <v>325</v>
      </c>
      <c r="B50" s="57" t="s">
        <v>920</v>
      </c>
      <c r="C50" s="696" t="s">
        <v>326</v>
      </c>
      <c r="D50" s="697"/>
      <c r="E50" s="697"/>
      <c r="F50" s="189">
        <f>F51+F55+F59</f>
        <v>984000</v>
      </c>
      <c r="G50" s="466">
        <f>G51+G55+G59</f>
        <v>757423</v>
      </c>
      <c r="H50" s="444">
        <f t="shared" ref="H50:I50" si="56">H51+H55+H59</f>
        <v>757423</v>
      </c>
      <c r="I50" s="207">
        <f t="shared" si="56"/>
        <v>0</v>
      </c>
      <c r="J50" s="220">
        <f t="shared" si="5"/>
        <v>757423</v>
      </c>
      <c r="K50" s="83">
        <f t="shared" ref="K50:Z50" si="57">K51+K55+K59</f>
        <v>249558</v>
      </c>
      <c r="L50" s="13">
        <f t="shared" si="57"/>
        <v>283623</v>
      </c>
      <c r="M50" s="84">
        <f t="shared" si="57"/>
        <v>224242</v>
      </c>
      <c r="N50" s="83">
        <f t="shared" si="57"/>
        <v>156256</v>
      </c>
      <c r="O50" s="13">
        <f t="shared" si="57"/>
        <v>64763</v>
      </c>
      <c r="P50" s="13">
        <f t="shared" si="57"/>
        <v>71892</v>
      </c>
      <c r="Q50" s="13">
        <f t="shared" si="57"/>
        <v>138802</v>
      </c>
      <c r="R50" s="13">
        <f t="shared" si="57"/>
        <v>41888</v>
      </c>
      <c r="S50" s="90">
        <f t="shared" ref="S50" si="58">S51+S55+S59</f>
        <v>23216</v>
      </c>
      <c r="T50" s="13">
        <f t="shared" si="57"/>
        <v>11494</v>
      </c>
      <c r="U50" s="44">
        <f t="shared" si="57"/>
        <v>6359</v>
      </c>
      <c r="V50" s="13">
        <f t="shared" si="57"/>
        <v>15891</v>
      </c>
      <c r="W50" s="365">
        <f t="shared" ref="W50" si="59">W51+W55+W59</f>
        <v>530561</v>
      </c>
      <c r="X50" s="90">
        <f t="shared" si="57"/>
        <v>29993</v>
      </c>
      <c r="Y50" s="47">
        <f t="shared" si="57"/>
        <v>45249</v>
      </c>
      <c r="Z50" s="380">
        <f t="shared" si="57"/>
        <v>151620</v>
      </c>
      <c r="AB50" s="259"/>
    </row>
    <row r="51" spans="1:28" s="317" customFormat="1" hidden="1" x14ac:dyDescent="0.25">
      <c r="A51" s="334"/>
      <c r="B51" s="248"/>
      <c r="C51" s="316"/>
      <c r="D51" s="707" t="s">
        <v>1251</v>
      </c>
      <c r="E51" s="766"/>
      <c r="F51" s="249">
        <f>SUM(F52:F54)</f>
        <v>292000</v>
      </c>
      <c r="G51" s="473">
        <f>SUM(G52:G54)</f>
        <v>212545</v>
      </c>
      <c r="H51" s="451">
        <f t="shared" ref="H51:I51" si="60">SUM(H52:H54)</f>
        <v>212545</v>
      </c>
      <c r="I51" s="266">
        <f t="shared" si="60"/>
        <v>0</v>
      </c>
      <c r="J51" s="267">
        <f t="shared" si="5"/>
        <v>212545</v>
      </c>
      <c r="K51" s="261">
        <f t="shared" ref="K51:Z51" si="61">SUM(K52:K54)</f>
        <v>55260</v>
      </c>
      <c r="L51" s="252">
        <f t="shared" si="61"/>
        <v>131780</v>
      </c>
      <c r="M51" s="262">
        <f t="shared" si="61"/>
        <v>25505</v>
      </c>
      <c r="N51" s="261">
        <f t="shared" si="61"/>
        <v>33807</v>
      </c>
      <c r="O51" s="252">
        <f t="shared" si="61"/>
        <v>5930</v>
      </c>
      <c r="P51" s="252">
        <f t="shared" si="61"/>
        <v>25935</v>
      </c>
      <c r="Q51" s="252">
        <f t="shared" si="61"/>
        <v>17192</v>
      </c>
      <c r="R51" s="252">
        <f t="shared" si="61"/>
        <v>18543</v>
      </c>
      <c r="S51" s="253">
        <f t="shared" ref="S51" si="62">SUM(S52:S54)</f>
        <v>6351</v>
      </c>
      <c r="T51" s="252">
        <f t="shared" si="61"/>
        <v>7007</v>
      </c>
      <c r="U51" s="251">
        <f t="shared" si="61"/>
        <v>6359</v>
      </c>
      <c r="V51" s="252">
        <f t="shared" si="61"/>
        <v>6791</v>
      </c>
      <c r="W51" s="369">
        <f t="shared" ref="W51" si="63">SUM(W52:W54)</f>
        <v>127915</v>
      </c>
      <c r="X51" s="253">
        <f t="shared" si="61"/>
        <v>7007</v>
      </c>
      <c r="Y51" s="254">
        <f t="shared" si="61"/>
        <v>6575</v>
      </c>
      <c r="Z51" s="383">
        <f t="shared" si="61"/>
        <v>71048</v>
      </c>
      <c r="AB51" s="318"/>
    </row>
    <row r="52" spans="1:28" hidden="1" x14ac:dyDescent="0.25">
      <c r="B52" s="59"/>
      <c r="C52" s="330"/>
      <c r="D52" s="328"/>
      <c r="E52" s="328" t="s">
        <v>1183</v>
      </c>
      <c r="F52" s="182">
        <v>117000</v>
      </c>
      <c r="G52" s="459">
        <v>55260</v>
      </c>
      <c r="H52" s="437">
        <f t="shared" ref="H52:H54" si="64">SUM(W52:Z52)</f>
        <v>55260</v>
      </c>
      <c r="I52" s="200"/>
      <c r="J52" s="219">
        <f t="shared" si="5"/>
        <v>55260</v>
      </c>
      <c r="K52" s="81">
        <f>J52</f>
        <v>55260</v>
      </c>
      <c r="L52" s="1"/>
      <c r="M52" s="82"/>
      <c r="N52" s="81">
        <v>13522</v>
      </c>
      <c r="O52" s="1">
        <v>2372</v>
      </c>
      <c r="P52" s="1">
        <v>10374</v>
      </c>
      <c r="Q52" s="1">
        <v>6877</v>
      </c>
      <c r="R52" s="1">
        <v>7417</v>
      </c>
      <c r="S52" s="89">
        <v>-21119</v>
      </c>
      <c r="T52" s="1">
        <v>3083</v>
      </c>
      <c r="U52" s="43">
        <v>2098</v>
      </c>
      <c r="V52" s="1">
        <v>1783</v>
      </c>
      <c r="W52" s="366">
        <f t="shared" ref="W52:W54" si="65">SUM(N52:V52)</f>
        <v>26407</v>
      </c>
      <c r="X52" s="89">
        <v>2268</v>
      </c>
      <c r="Y52" s="46">
        <v>1824</v>
      </c>
      <c r="Z52" s="378">
        <v>24761</v>
      </c>
      <c r="AB52" s="259"/>
    </row>
    <row r="53" spans="1:28" hidden="1" x14ac:dyDescent="0.25">
      <c r="B53" s="59"/>
      <c r="C53" s="330"/>
      <c r="D53" s="328"/>
      <c r="E53" s="328" t="s">
        <v>1184</v>
      </c>
      <c r="F53" s="182">
        <v>117000</v>
      </c>
      <c r="G53" s="459">
        <v>131780</v>
      </c>
      <c r="H53" s="437">
        <f t="shared" si="64"/>
        <v>131780</v>
      </c>
      <c r="I53" s="200"/>
      <c r="J53" s="219">
        <f t="shared" si="5"/>
        <v>131780</v>
      </c>
      <c r="K53" s="81"/>
      <c r="L53" s="1">
        <f>J53</f>
        <v>131780</v>
      </c>
      <c r="M53" s="82"/>
      <c r="N53" s="81">
        <v>13522</v>
      </c>
      <c r="O53" s="1">
        <v>2372</v>
      </c>
      <c r="P53" s="1">
        <v>10374</v>
      </c>
      <c r="Q53" s="1">
        <v>6877</v>
      </c>
      <c r="R53" s="1">
        <v>7417</v>
      </c>
      <c r="S53" s="89">
        <v>33932</v>
      </c>
      <c r="T53" s="1">
        <v>2635</v>
      </c>
      <c r="U53" s="43">
        <v>3526</v>
      </c>
      <c r="V53" s="1">
        <v>4233</v>
      </c>
      <c r="W53" s="366">
        <f t="shared" si="65"/>
        <v>84888</v>
      </c>
      <c r="X53" s="89">
        <v>3897</v>
      </c>
      <c r="Y53" s="46">
        <v>3676</v>
      </c>
      <c r="Z53" s="378">
        <v>39319</v>
      </c>
      <c r="AB53" s="259"/>
    </row>
    <row r="54" spans="1:28" hidden="1" x14ac:dyDescent="0.25">
      <c r="B54" s="59"/>
      <c r="C54" s="330"/>
      <c r="D54" s="328"/>
      <c r="E54" s="328" t="s">
        <v>1272</v>
      </c>
      <c r="F54" s="182">
        <v>58000</v>
      </c>
      <c r="G54" s="459">
        <v>25505</v>
      </c>
      <c r="H54" s="437">
        <f t="shared" si="64"/>
        <v>25505</v>
      </c>
      <c r="I54" s="200"/>
      <c r="J54" s="219">
        <f t="shared" si="5"/>
        <v>25505</v>
      </c>
      <c r="K54" s="81"/>
      <c r="L54" s="1"/>
      <c r="M54" s="82">
        <f>J54</f>
        <v>25505</v>
      </c>
      <c r="N54" s="81">
        <v>6763</v>
      </c>
      <c r="O54" s="1">
        <v>1186</v>
      </c>
      <c r="P54" s="1">
        <v>5187</v>
      </c>
      <c r="Q54" s="1">
        <v>3438</v>
      </c>
      <c r="R54" s="1">
        <v>3709</v>
      </c>
      <c r="S54" s="89">
        <v>-6462</v>
      </c>
      <c r="T54" s="1">
        <v>1289</v>
      </c>
      <c r="U54" s="43">
        <v>735</v>
      </c>
      <c r="V54" s="1">
        <v>775</v>
      </c>
      <c r="W54" s="366">
        <f t="shared" si="65"/>
        <v>16620</v>
      </c>
      <c r="X54" s="89">
        <v>842</v>
      </c>
      <c r="Y54" s="46">
        <v>1075</v>
      </c>
      <c r="Z54" s="378">
        <v>6968</v>
      </c>
      <c r="AB54" s="259"/>
    </row>
    <row r="55" spans="1:28" s="317" customFormat="1" hidden="1" x14ac:dyDescent="0.25">
      <c r="A55" s="334"/>
      <c r="B55" s="248"/>
      <c r="C55" s="316"/>
      <c r="D55" s="707" t="s">
        <v>1252</v>
      </c>
      <c r="E55" s="766"/>
      <c r="F55" s="249">
        <f>SUM(F56:F58)</f>
        <v>576000</v>
      </c>
      <c r="G55" s="473">
        <f>SUM(G56:G58)</f>
        <v>453540</v>
      </c>
      <c r="H55" s="451">
        <f t="shared" ref="H55" si="66">SUM(H56:H58)</f>
        <v>453540</v>
      </c>
      <c r="I55" s="266">
        <f t="shared" ref="I55" si="67">SUM(I56:I58)</f>
        <v>0</v>
      </c>
      <c r="J55" s="267">
        <f t="shared" ref="J55" si="68">SUM(H55:I55)</f>
        <v>453540</v>
      </c>
      <c r="K55" s="261">
        <f t="shared" ref="K55" si="69">SUM(K56:K58)</f>
        <v>167810</v>
      </c>
      <c r="L55" s="252">
        <f t="shared" ref="L55" si="70">SUM(L56:L58)</f>
        <v>99780</v>
      </c>
      <c r="M55" s="262">
        <f t="shared" ref="M55" si="71">SUM(M56:M58)</f>
        <v>185950</v>
      </c>
      <c r="N55" s="261">
        <f t="shared" ref="N55" si="72">SUM(N56:N58)</f>
        <v>122449</v>
      </c>
      <c r="O55" s="252">
        <f t="shared" ref="O55" si="73">SUM(O56:O58)</f>
        <v>58833</v>
      </c>
      <c r="P55" s="252">
        <f t="shared" ref="P55" si="74">SUM(P56:P58)</f>
        <v>45957</v>
      </c>
      <c r="Q55" s="252">
        <f t="shared" ref="Q55" si="75">SUM(Q56:Q58)</f>
        <v>63262</v>
      </c>
      <c r="R55" s="252">
        <f t="shared" ref="R55" si="76">SUM(R56:R58)</f>
        <v>23345</v>
      </c>
      <c r="S55" s="253">
        <f t="shared" ref="S55" si="77">SUM(S56:S58)</f>
        <v>16865</v>
      </c>
      <c r="T55" s="252">
        <f t="shared" ref="T55" si="78">SUM(T56:T58)</f>
        <v>4487</v>
      </c>
      <c r="U55" s="251">
        <f t="shared" ref="U55" si="79">SUM(U56:U58)</f>
        <v>0</v>
      </c>
      <c r="V55" s="252">
        <f t="shared" ref="V55:W55" si="80">SUM(V56:V58)</f>
        <v>9100</v>
      </c>
      <c r="W55" s="369">
        <f t="shared" si="80"/>
        <v>344298</v>
      </c>
      <c r="X55" s="253">
        <f t="shared" ref="X55" si="81">SUM(X56:X58)</f>
        <v>22986</v>
      </c>
      <c r="Y55" s="254">
        <f t="shared" ref="Y55" si="82">SUM(Y56:Y58)</f>
        <v>38674</v>
      </c>
      <c r="Z55" s="383">
        <f t="shared" ref="Z55" si="83">SUM(Z56:Z58)</f>
        <v>47582</v>
      </c>
      <c r="AB55" s="318"/>
    </row>
    <row r="56" spans="1:28" hidden="1" x14ac:dyDescent="0.25">
      <c r="B56" s="59"/>
      <c r="C56" s="330"/>
      <c r="D56" s="328"/>
      <c r="E56" s="328" t="s">
        <v>1183</v>
      </c>
      <c r="F56" s="182">
        <v>230400</v>
      </c>
      <c r="G56" s="459">
        <v>167810</v>
      </c>
      <c r="H56" s="437">
        <f t="shared" ref="H56:H58" si="84">SUM(W56:Z56)</f>
        <v>167810</v>
      </c>
      <c r="I56" s="200"/>
      <c r="J56" s="219">
        <f t="shared" si="5"/>
        <v>167810</v>
      </c>
      <c r="K56" s="81">
        <f>J56</f>
        <v>167810</v>
      </c>
      <c r="L56" s="1"/>
      <c r="M56" s="82"/>
      <c r="N56" s="81">
        <v>48979</v>
      </c>
      <c r="O56" s="1">
        <v>23533</v>
      </c>
      <c r="P56" s="1">
        <v>18383</v>
      </c>
      <c r="Q56" s="1">
        <v>25305</v>
      </c>
      <c r="R56" s="1">
        <v>9338</v>
      </c>
      <c r="S56" s="89">
        <v>6293</v>
      </c>
      <c r="T56" s="1">
        <v>1582</v>
      </c>
      <c r="U56" s="43"/>
      <c r="V56" s="1">
        <v>3330</v>
      </c>
      <c r="W56" s="366">
        <f t="shared" ref="W56:W58" si="85">SUM(N56:V56)</f>
        <v>136743</v>
      </c>
      <c r="X56" s="89">
        <v>8152</v>
      </c>
      <c r="Y56" s="46">
        <v>14642</v>
      </c>
      <c r="Z56" s="378">
        <v>8273</v>
      </c>
      <c r="AB56" s="259"/>
    </row>
    <row r="57" spans="1:28" hidden="1" x14ac:dyDescent="0.25">
      <c r="B57" s="59"/>
      <c r="C57" s="330"/>
      <c r="D57" s="328"/>
      <c r="E57" s="328" t="s">
        <v>1184</v>
      </c>
      <c r="F57" s="182">
        <v>230400</v>
      </c>
      <c r="G57" s="459">
        <v>99780</v>
      </c>
      <c r="H57" s="437">
        <f t="shared" si="84"/>
        <v>99780</v>
      </c>
      <c r="I57" s="200"/>
      <c r="J57" s="219">
        <f t="shared" si="5"/>
        <v>99780</v>
      </c>
      <c r="K57" s="81"/>
      <c r="L57" s="1">
        <f>J57</f>
        <v>99780</v>
      </c>
      <c r="M57" s="82"/>
      <c r="N57" s="81">
        <v>48979</v>
      </c>
      <c r="O57" s="1">
        <v>23533</v>
      </c>
      <c r="P57" s="1">
        <v>18383</v>
      </c>
      <c r="Q57" s="1">
        <v>25305</v>
      </c>
      <c r="R57" s="1">
        <v>9338</v>
      </c>
      <c r="S57" s="89">
        <v>-56247</v>
      </c>
      <c r="T57" s="1">
        <v>909</v>
      </c>
      <c r="U57" s="43"/>
      <c r="V57" s="1">
        <v>1938</v>
      </c>
      <c r="W57" s="366">
        <f t="shared" si="85"/>
        <v>72138</v>
      </c>
      <c r="X57" s="89">
        <v>4638</v>
      </c>
      <c r="Y57" s="46">
        <v>7298</v>
      </c>
      <c r="Z57" s="378">
        <v>15706</v>
      </c>
      <c r="AB57" s="259"/>
    </row>
    <row r="58" spans="1:28" hidden="1" x14ac:dyDescent="0.25">
      <c r="B58" s="59"/>
      <c r="C58" s="330"/>
      <c r="D58" s="328"/>
      <c r="E58" s="328" t="s">
        <v>1272</v>
      </c>
      <c r="F58" s="182">
        <v>115200</v>
      </c>
      <c r="G58" s="459">
        <v>185950</v>
      </c>
      <c r="H58" s="437">
        <f t="shared" si="84"/>
        <v>185950</v>
      </c>
      <c r="I58" s="200"/>
      <c r="J58" s="219">
        <f t="shared" si="5"/>
        <v>185950</v>
      </c>
      <c r="K58" s="81"/>
      <c r="L58" s="1"/>
      <c r="M58" s="82">
        <f>J58</f>
        <v>185950</v>
      </c>
      <c r="N58" s="81">
        <v>24491</v>
      </c>
      <c r="O58" s="1">
        <v>11767</v>
      </c>
      <c r="P58" s="1">
        <v>9191</v>
      </c>
      <c r="Q58" s="1">
        <v>12652</v>
      </c>
      <c r="R58" s="1">
        <v>4669</v>
      </c>
      <c r="S58" s="89">
        <v>66819</v>
      </c>
      <c r="T58" s="1">
        <v>1996</v>
      </c>
      <c r="U58" s="43"/>
      <c r="V58" s="1">
        <v>3832</v>
      </c>
      <c r="W58" s="366">
        <f t="shared" si="85"/>
        <v>135417</v>
      </c>
      <c r="X58" s="89">
        <v>10196</v>
      </c>
      <c r="Y58" s="46">
        <v>16734</v>
      </c>
      <c r="Z58" s="378">
        <v>23603</v>
      </c>
      <c r="AB58" s="259"/>
    </row>
    <row r="59" spans="1:28" s="317" customFormat="1" hidden="1" x14ac:dyDescent="0.25">
      <c r="A59" s="334"/>
      <c r="B59" s="248"/>
      <c r="C59" s="316"/>
      <c r="D59" s="707" t="s">
        <v>1253</v>
      </c>
      <c r="E59" s="766"/>
      <c r="F59" s="249">
        <f>SUM(F60:F62)</f>
        <v>116000</v>
      </c>
      <c r="G59" s="473">
        <f>SUM(G60:G62)</f>
        <v>91338</v>
      </c>
      <c r="H59" s="451">
        <f t="shared" ref="H59" si="86">SUM(H60:H62)</f>
        <v>91338</v>
      </c>
      <c r="I59" s="266">
        <f t="shared" ref="I59" si="87">SUM(I60:I62)</f>
        <v>0</v>
      </c>
      <c r="J59" s="267">
        <f t="shared" ref="J59" si="88">SUM(H59:I59)</f>
        <v>91338</v>
      </c>
      <c r="K59" s="261">
        <f t="shared" ref="K59" si="89">SUM(K60:K62)</f>
        <v>26488</v>
      </c>
      <c r="L59" s="252">
        <f t="shared" ref="L59" si="90">SUM(L60:L62)</f>
        <v>52063</v>
      </c>
      <c r="M59" s="262">
        <f t="shared" ref="M59" si="91">SUM(M60:M62)</f>
        <v>12787</v>
      </c>
      <c r="N59" s="261">
        <f t="shared" ref="N59" si="92">SUM(N60:N62)</f>
        <v>0</v>
      </c>
      <c r="O59" s="252">
        <f t="shared" ref="O59" si="93">SUM(O60:O62)</f>
        <v>0</v>
      </c>
      <c r="P59" s="252">
        <f t="shared" ref="P59" si="94">SUM(P60:P62)</f>
        <v>0</v>
      </c>
      <c r="Q59" s="252">
        <f t="shared" ref="Q59" si="95">SUM(Q60:Q62)</f>
        <v>58348</v>
      </c>
      <c r="R59" s="252">
        <f t="shared" ref="R59" si="96">SUM(R60:R62)</f>
        <v>0</v>
      </c>
      <c r="S59" s="253">
        <f t="shared" ref="S59" si="97">SUM(S60:S62)</f>
        <v>0</v>
      </c>
      <c r="T59" s="252">
        <f t="shared" ref="T59" si="98">SUM(T60:T62)</f>
        <v>0</v>
      </c>
      <c r="U59" s="251">
        <f t="shared" ref="U59" si="99">SUM(U60:U62)</f>
        <v>0</v>
      </c>
      <c r="V59" s="252">
        <f t="shared" ref="V59:W59" si="100">SUM(V60:V62)</f>
        <v>0</v>
      </c>
      <c r="W59" s="369">
        <f t="shared" si="100"/>
        <v>58348</v>
      </c>
      <c r="X59" s="253">
        <f t="shared" ref="X59" si="101">SUM(X60:X62)</f>
        <v>0</v>
      </c>
      <c r="Y59" s="254">
        <f t="shared" ref="Y59" si="102">SUM(Y60:Y62)</f>
        <v>0</v>
      </c>
      <c r="Z59" s="383">
        <f t="shared" ref="Z59" si="103">SUM(Z60:Z62)</f>
        <v>32990</v>
      </c>
      <c r="AB59" s="318"/>
    </row>
    <row r="60" spans="1:28" hidden="1" x14ac:dyDescent="0.25">
      <c r="B60" s="59"/>
      <c r="C60" s="330"/>
      <c r="D60" s="328"/>
      <c r="E60" s="328" t="s">
        <v>1183</v>
      </c>
      <c r="F60" s="182">
        <v>46400</v>
      </c>
      <c r="G60" s="459">
        <v>26488</v>
      </c>
      <c r="H60" s="437">
        <f t="shared" ref="H60:H62" si="104">SUM(W60:Z60)</f>
        <v>26488</v>
      </c>
      <c r="I60" s="200"/>
      <c r="J60" s="219">
        <f t="shared" si="5"/>
        <v>26488</v>
      </c>
      <c r="K60" s="81">
        <f>J60</f>
        <v>26488</v>
      </c>
      <c r="L60" s="1"/>
      <c r="M60" s="82"/>
      <c r="N60" s="81"/>
      <c r="O60" s="1"/>
      <c r="P60" s="1"/>
      <c r="Q60" s="1">
        <v>23339</v>
      </c>
      <c r="R60" s="1"/>
      <c r="S60" s="89">
        <v>-6153</v>
      </c>
      <c r="T60" s="1"/>
      <c r="U60" s="43"/>
      <c r="V60" s="1"/>
      <c r="W60" s="366">
        <f t="shared" ref="W60:W62" si="105">SUM(N60:V60)</f>
        <v>17186</v>
      </c>
      <c r="X60" s="89"/>
      <c r="Y60" s="46"/>
      <c r="Z60" s="378">
        <v>9302</v>
      </c>
      <c r="AB60" s="259"/>
    </row>
    <row r="61" spans="1:28" hidden="1" x14ac:dyDescent="0.25">
      <c r="B61" s="59"/>
      <c r="C61" s="330"/>
      <c r="D61" s="328"/>
      <c r="E61" s="328" t="s">
        <v>1184</v>
      </c>
      <c r="F61" s="182">
        <v>46400</v>
      </c>
      <c r="G61" s="459">
        <v>52063</v>
      </c>
      <c r="H61" s="437">
        <f t="shared" si="104"/>
        <v>52063</v>
      </c>
      <c r="I61" s="200"/>
      <c r="J61" s="219">
        <f t="shared" si="5"/>
        <v>52063</v>
      </c>
      <c r="K61" s="81"/>
      <c r="L61" s="1">
        <f>J61</f>
        <v>52063</v>
      </c>
      <c r="M61" s="82"/>
      <c r="N61" s="81"/>
      <c r="O61" s="1"/>
      <c r="P61" s="1"/>
      <c r="Q61" s="1">
        <v>23339</v>
      </c>
      <c r="R61" s="1"/>
      <c r="S61" s="89">
        <v>10013</v>
      </c>
      <c r="T61" s="1"/>
      <c r="U61" s="43"/>
      <c r="V61" s="1"/>
      <c r="W61" s="366">
        <f t="shared" si="105"/>
        <v>33352</v>
      </c>
      <c r="X61" s="89"/>
      <c r="Y61" s="46"/>
      <c r="Z61" s="378">
        <v>18711</v>
      </c>
      <c r="AB61" s="259"/>
    </row>
    <row r="62" spans="1:28" hidden="1" x14ac:dyDescent="0.25">
      <c r="B62" s="59"/>
      <c r="C62" s="330"/>
      <c r="D62" s="328"/>
      <c r="E62" s="328" t="s">
        <v>1272</v>
      </c>
      <c r="F62" s="182">
        <v>23200</v>
      </c>
      <c r="G62" s="459">
        <v>12787</v>
      </c>
      <c r="H62" s="437">
        <f t="shared" si="104"/>
        <v>12787</v>
      </c>
      <c r="I62" s="200"/>
      <c r="J62" s="219">
        <f t="shared" si="5"/>
        <v>12787</v>
      </c>
      <c r="K62" s="81"/>
      <c r="L62" s="1"/>
      <c r="M62" s="82">
        <f>J62</f>
        <v>12787</v>
      </c>
      <c r="N62" s="81"/>
      <c r="O62" s="1"/>
      <c r="P62" s="1"/>
      <c r="Q62" s="1">
        <v>11670</v>
      </c>
      <c r="R62" s="1"/>
      <c r="S62" s="89">
        <v>-3860</v>
      </c>
      <c r="T62" s="1"/>
      <c r="U62" s="43"/>
      <c r="V62" s="1"/>
      <c r="W62" s="366">
        <f t="shared" si="105"/>
        <v>7810</v>
      </c>
      <c r="X62" s="89"/>
      <c r="Y62" s="46"/>
      <c r="Z62" s="378">
        <v>4977</v>
      </c>
      <c r="AB62" s="259"/>
    </row>
    <row r="63" spans="1:28" s="42" customFormat="1" hidden="1" x14ac:dyDescent="0.25">
      <c r="A63" s="139" t="s">
        <v>327</v>
      </c>
      <c r="B63" s="57" t="s">
        <v>921</v>
      </c>
      <c r="C63" s="696" t="s">
        <v>328</v>
      </c>
      <c r="D63" s="697"/>
      <c r="E63" s="697"/>
      <c r="F63" s="189"/>
      <c r="G63" s="466"/>
      <c r="H63" s="444">
        <f t="shared" ref="H63:H64" si="106">SUM(N63:Z63)</f>
        <v>0</v>
      </c>
      <c r="I63" s="207"/>
      <c r="J63" s="220">
        <f t="shared" si="5"/>
        <v>0</v>
      </c>
      <c r="K63" s="83">
        <f t="shared" ref="K63:K64" si="107">J63*0.4</f>
        <v>0</v>
      </c>
      <c r="L63" s="13">
        <f t="shared" ref="L63:L64" si="108">J63*0.4</f>
        <v>0</v>
      </c>
      <c r="M63" s="84">
        <f t="shared" ref="M63:M64" si="109">J63*0.2</f>
        <v>0</v>
      </c>
      <c r="N63" s="83"/>
      <c r="O63" s="13"/>
      <c r="P63" s="13"/>
      <c r="Q63" s="13"/>
      <c r="R63" s="13"/>
      <c r="S63" s="90"/>
      <c r="T63" s="13"/>
      <c r="U63" s="44"/>
      <c r="V63" s="13"/>
      <c r="W63" s="365"/>
      <c r="X63" s="90"/>
      <c r="Y63" s="47"/>
      <c r="Z63" s="380"/>
      <c r="AB63" s="259"/>
    </row>
    <row r="64" spans="1:28" s="42" customFormat="1" hidden="1" x14ac:dyDescent="0.25">
      <c r="A64" s="139" t="s">
        <v>329</v>
      </c>
      <c r="B64" s="57" t="s">
        <v>922</v>
      </c>
      <c r="C64" s="696" t="s">
        <v>330</v>
      </c>
      <c r="D64" s="697"/>
      <c r="E64" s="697"/>
      <c r="F64" s="189"/>
      <c r="G64" s="466"/>
      <c r="H64" s="444">
        <f t="shared" si="106"/>
        <v>0</v>
      </c>
      <c r="I64" s="207"/>
      <c r="J64" s="220">
        <f t="shared" si="5"/>
        <v>0</v>
      </c>
      <c r="K64" s="83">
        <f t="shared" si="107"/>
        <v>0</v>
      </c>
      <c r="L64" s="13">
        <f t="shared" si="108"/>
        <v>0</v>
      </c>
      <c r="M64" s="84">
        <f t="shared" si="109"/>
        <v>0</v>
      </c>
      <c r="N64" s="83"/>
      <c r="O64" s="13"/>
      <c r="P64" s="13"/>
      <c r="Q64" s="13"/>
      <c r="R64" s="13"/>
      <c r="S64" s="90"/>
      <c r="T64" s="13"/>
      <c r="U64" s="44"/>
      <c r="V64" s="13"/>
      <c r="W64" s="365"/>
      <c r="X64" s="90"/>
      <c r="Y64" s="47"/>
      <c r="Z64" s="380"/>
      <c r="AB64" s="259"/>
    </row>
    <row r="65" spans="1:28" s="42" customFormat="1" x14ac:dyDescent="0.25">
      <c r="A65" s="139" t="s">
        <v>331</v>
      </c>
      <c r="B65" s="57" t="s">
        <v>923</v>
      </c>
      <c r="C65" s="696" t="s">
        <v>332</v>
      </c>
      <c r="D65" s="697"/>
      <c r="E65" s="697"/>
      <c r="F65" s="189">
        <f>SUM(F66:F68)</f>
        <v>16000</v>
      </c>
      <c r="G65" s="466">
        <f>SUM(G66:G68)</f>
        <v>12600</v>
      </c>
      <c r="H65" s="444">
        <f t="shared" ref="H65" si="110">SUM(H66:H68)</f>
        <v>12600</v>
      </c>
      <c r="I65" s="207">
        <f t="shared" ref="I65" si="111">SUM(I66:I68)</f>
        <v>0</v>
      </c>
      <c r="J65" s="220">
        <f t="shared" si="5"/>
        <v>12600</v>
      </c>
      <c r="K65" s="83">
        <f t="shared" ref="K65" si="112">SUM(K66:K68)</f>
        <v>5040</v>
      </c>
      <c r="L65" s="13">
        <f t="shared" ref="L65" si="113">SUM(L66:L68)</f>
        <v>5040</v>
      </c>
      <c r="M65" s="84">
        <f t="shared" ref="M65" si="114">SUM(M66:M68)</f>
        <v>2520</v>
      </c>
      <c r="N65" s="83">
        <f t="shared" ref="N65" si="115">SUM(N66:N68)</f>
        <v>0</v>
      </c>
      <c r="O65" s="13">
        <f t="shared" ref="O65" si="116">SUM(O66:O68)</f>
        <v>0</v>
      </c>
      <c r="P65" s="13">
        <f t="shared" ref="P65" si="117">SUM(P66:P68)</f>
        <v>2141</v>
      </c>
      <c r="Q65" s="13">
        <f t="shared" ref="Q65" si="118">SUM(Q66:Q68)</f>
        <v>-301</v>
      </c>
      <c r="R65" s="13">
        <f t="shared" ref="R65" si="119">SUM(R66:R68)</f>
        <v>0</v>
      </c>
      <c r="S65" s="90">
        <f t="shared" ref="S65" si="120">SUM(S66:S68)</f>
        <v>0</v>
      </c>
      <c r="T65" s="13">
        <f t="shared" ref="T65" si="121">SUM(T66:T68)</f>
        <v>0</v>
      </c>
      <c r="U65" s="44">
        <f t="shared" ref="U65" si="122">SUM(U66:U68)</f>
        <v>0</v>
      </c>
      <c r="V65" s="13">
        <f t="shared" ref="V65:W65" si="123">SUM(V66:V68)</f>
        <v>0</v>
      </c>
      <c r="W65" s="365">
        <f t="shared" si="123"/>
        <v>1840</v>
      </c>
      <c r="X65" s="90">
        <f t="shared" ref="X65" si="124">SUM(X66:X68)</f>
        <v>21080</v>
      </c>
      <c r="Y65" s="47">
        <f t="shared" ref="Y65" si="125">SUM(Y66:Y68)</f>
        <v>-20000</v>
      </c>
      <c r="Z65" s="380">
        <f t="shared" ref="Z65" si="126">SUM(Z66:Z68)</f>
        <v>9680</v>
      </c>
      <c r="AB65" s="259"/>
    </row>
    <row r="66" spans="1:28" hidden="1" x14ac:dyDescent="0.25">
      <c r="B66" s="59"/>
      <c r="C66" s="330"/>
      <c r="D66" s="686" t="s">
        <v>1183</v>
      </c>
      <c r="E66" s="708"/>
      <c r="F66" s="182">
        <v>6400</v>
      </c>
      <c r="G66" s="459">
        <v>5040</v>
      </c>
      <c r="H66" s="437">
        <f t="shared" ref="H66:H68" si="127">SUM(W66:Z66)</f>
        <v>5040</v>
      </c>
      <c r="I66" s="200"/>
      <c r="J66" s="219">
        <f t="shared" si="5"/>
        <v>5040</v>
      </c>
      <c r="K66" s="81">
        <f>J66</f>
        <v>5040</v>
      </c>
      <c r="L66" s="1"/>
      <c r="M66" s="82"/>
      <c r="N66" s="81"/>
      <c r="O66" s="1"/>
      <c r="P66" s="1">
        <v>856</v>
      </c>
      <c r="Q66" s="1">
        <v>-120</v>
      </c>
      <c r="R66" s="1"/>
      <c r="S66" s="89"/>
      <c r="T66" s="1"/>
      <c r="U66" s="43"/>
      <c r="V66" s="1"/>
      <c r="W66" s="366">
        <f t="shared" ref="W66:W68" si="128">SUM(N66:V66)</f>
        <v>736</v>
      </c>
      <c r="X66" s="89">
        <v>8432</v>
      </c>
      <c r="Y66" s="46">
        <v>-8000</v>
      </c>
      <c r="Z66" s="378">
        <v>3872</v>
      </c>
      <c r="AB66" s="259"/>
    </row>
    <row r="67" spans="1:28" hidden="1" x14ac:dyDescent="0.25">
      <c r="B67" s="59"/>
      <c r="C67" s="330"/>
      <c r="D67" s="686" t="s">
        <v>1184</v>
      </c>
      <c r="E67" s="708"/>
      <c r="F67" s="182">
        <v>6400</v>
      </c>
      <c r="G67" s="459">
        <v>5040</v>
      </c>
      <c r="H67" s="437">
        <f t="shared" si="127"/>
        <v>5040</v>
      </c>
      <c r="I67" s="200"/>
      <c r="J67" s="219">
        <f t="shared" si="5"/>
        <v>5040</v>
      </c>
      <c r="K67" s="81"/>
      <c r="L67" s="1">
        <f>J67</f>
        <v>5040</v>
      </c>
      <c r="M67" s="82"/>
      <c r="N67" s="81"/>
      <c r="O67" s="1"/>
      <c r="P67" s="1">
        <v>856</v>
      </c>
      <c r="Q67" s="1">
        <v>-120</v>
      </c>
      <c r="R67" s="1"/>
      <c r="S67" s="89"/>
      <c r="T67" s="1"/>
      <c r="U67" s="43"/>
      <c r="V67" s="1"/>
      <c r="W67" s="366">
        <f t="shared" si="128"/>
        <v>736</v>
      </c>
      <c r="X67" s="89">
        <v>8432</v>
      </c>
      <c r="Y67" s="46">
        <v>-8000</v>
      </c>
      <c r="Z67" s="378">
        <v>3872</v>
      </c>
      <c r="AB67" s="259"/>
    </row>
    <row r="68" spans="1:28" hidden="1" x14ac:dyDescent="0.25">
      <c r="B68" s="59"/>
      <c r="C68" s="330"/>
      <c r="D68" s="686" t="s">
        <v>1272</v>
      </c>
      <c r="E68" s="708"/>
      <c r="F68" s="182">
        <v>3200</v>
      </c>
      <c r="G68" s="459">
        <v>2520</v>
      </c>
      <c r="H68" s="437">
        <f t="shared" si="127"/>
        <v>2520</v>
      </c>
      <c r="I68" s="200"/>
      <c r="J68" s="219">
        <f t="shared" si="5"/>
        <v>2520</v>
      </c>
      <c r="K68" s="81"/>
      <c r="L68" s="1"/>
      <c r="M68" s="82">
        <f>J68</f>
        <v>2520</v>
      </c>
      <c r="N68" s="81"/>
      <c r="O68" s="1"/>
      <c r="P68" s="1">
        <v>429</v>
      </c>
      <c r="Q68" s="1">
        <v>-61</v>
      </c>
      <c r="R68" s="1"/>
      <c r="S68" s="89"/>
      <c r="T68" s="1"/>
      <c r="U68" s="43"/>
      <c r="V68" s="1"/>
      <c r="W68" s="366">
        <f t="shared" si="128"/>
        <v>368</v>
      </c>
      <c r="X68" s="89">
        <v>4216</v>
      </c>
      <c r="Y68" s="46">
        <v>-4000</v>
      </c>
      <c r="Z68" s="378">
        <v>1936</v>
      </c>
      <c r="AB68" s="259"/>
    </row>
    <row r="69" spans="1:28" s="19" customFormat="1" hidden="1" x14ac:dyDescent="0.25">
      <c r="A69" s="139" t="s">
        <v>333</v>
      </c>
      <c r="B69" s="57" t="s">
        <v>924</v>
      </c>
      <c r="C69" s="696" t="s">
        <v>334</v>
      </c>
      <c r="D69" s="697"/>
      <c r="E69" s="697"/>
      <c r="F69" s="189">
        <f t="shared" ref="F69" si="129">F70+F71</f>
        <v>0</v>
      </c>
      <c r="G69" s="466">
        <f t="shared" ref="G69:Z69" si="130">G70+G71</f>
        <v>0</v>
      </c>
      <c r="H69" s="444">
        <f t="shared" si="130"/>
        <v>0</v>
      </c>
      <c r="I69" s="207">
        <f t="shared" si="130"/>
        <v>0</v>
      </c>
      <c r="J69" s="220">
        <f t="shared" si="5"/>
        <v>0</v>
      </c>
      <c r="K69" s="83">
        <f t="shared" ref="K69:M69" si="131">K70+K71</f>
        <v>0</v>
      </c>
      <c r="L69" s="13">
        <f t="shared" si="131"/>
        <v>0</v>
      </c>
      <c r="M69" s="84">
        <f t="shared" si="131"/>
        <v>0</v>
      </c>
      <c r="N69" s="83">
        <f t="shared" si="130"/>
        <v>0</v>
      </c>
      <c r="O69" s="13">
        <f t="shared" si="130"/>
        <v>0</v>
      </c>
      <c r="P69" s="13">
        <f t="shared" si="130"/>
        <v>0</v>
      </c>
      <c r="Q69" s="13">
        <f t="shared" si="130"/>
        <v>0</v>
      </c>
      <c r="R69" s="13">
        <f t="shared" si="130"/>
        <v>0</v>
      </c>
      <c r="S69" s="90">
        <f t="shared" ref="S69" si="132">S70+S71</f>
        <v>0</v>
      </c>
      <c r="T69" s="13">
        <f t="shared" si="130"/>
        <v>0</v>
      </c>
      <c r="U69" s="44">
        <f t="shared" si="130"/>
        <v>0</v>
      </c>
      <c r="V69" s="13">
        <f t="shared" si="130"/>
        <v>0</v>
      </c>
      <c r="W69" s="365">
        <f t="shared" ref="W69" si="133">W70+W71</f>
        <v>0</v>
      </c>
      <c r="X69" s="90">
        <f t="shared" si="130"/>
        <v>0</v>
      </c>
      <c r="Y69" s="47">
        <f t="shared" si="130"/>
        <v>0</v>
      </c>
      <c r="Z69" s="380">
        <f t="shared" si="130"/>
        <v>0</v>
      </c>
      <c r="AB69" s="259"/>
    </row>
    <row r="70" spans="1:28" hidden="1" x14ac:dyDescent="0.25">
      <c r="A70" s="139" t="s">
        <v>335</v>
      </c>
      <c r="B70" s="59"/>
      <c r="C70" s="227"/>
      <c r="D70" s="686" t="s">
        <v>336</v>
      </c>
      <c r="E70" s="686"/>
      <c r="F70" s="182"/>
      <c r="G70" s="459"/>
      <c r="H70" s="437"/>
      <c r="I70" s="200"/>
      <c r="J70" s="219">
        <f t="shared" si="5"/>
        <v>0</v>
      </c>
      <c r="K70" s="81"/>
      <c r="L70" s="1"/>
      <c r="M70" s="82"/>
      <c r="N70" s="81"/>
      <c r="O70" s="1"/>
      <c r="P70" s="1"/>
      <c r="Q70" s="1"/>
      <c r="R70" s="1"/>
      <c r="S70" s="89"/>
      <c r="T70" s="1"/>
      <c r="U70" s="43"/>
      <c r="V70" s="1"/>
      <c r="W70" s="366"/>
      <c r="X70" s="89"/>
      <c r="Y70" s="46"/>
      <c r="Z70" s="378"/>
      <c r="AB70" s="259"/>
    </row>
    <row r="71" spans="1:28" hidden="1" x14ac:dyDescent="0.25">
      <c r="A71" s="139" t="s">
        <v>337</v>
      </c>
      <c r="B71" s="59"/>
      <c r="C71" s="227"/>
      <c r="D71" s="686" t="s">
        <v>338</v>
      </c>
      <c r="E71" s="686"/>
      <c r="F71" s="182"/>
      <c r="G71" s="459"/>
      <c r="H71" s="437"/>
      <c r="I71" s="200"/>
      <c r="J71" s="219">
        <f t="shared" si="5"/>
        <v>0</v>
      </c>
      <c r="K71" s="81"/>
      <c r="L71" s="1"/>
      <c r="M71" s="82"/>
      <c r="N71" s="81"/>
      <c r="O71" s="1"/>
      <c r="P71" s="1"/>
      <c r="Q71" s="1"/>
      <c r="R71" s="1"/>
      <c r="S71" s="89"/>
      <c r="T71" s="1"/>
      <c r="U71" s="43"/>
      <c r="V71" s="1"/>
      <c r="W71" s="366"/>
      <c r="X71" s="89"/>
      <c r="Y71" s="46"/>
      <c r="Z71" s="378"/>
      <c r="AB71" s="259"/>
    </row>
    <row r="72" spans="1:28" s="42" customFormat="1" hidden="1" x14ac:dyDescent="0.25">
      <c r="A72" s="139" t="s">
        <v>339</v>
      </c>
      <c r="B72" s="57" t="s">
        <v>925</v>
      </c>
      <c r="C72" s="653" t="s">
        <v>340</v>
      </c>
      <c r="D72" s="654"/>
      <c r="E72" s="654"/>
      <c r="F72" s="189"/>
      <c r="G72" s="466"/>
      <c r="H72" s="444"/>
      <c r="I72" s="207"/>
      <c r="J72" s="220">
        <f t="shared" si="5"/>
        <v>0</v>
      </c>
      <c r="K72" s="83"/>
      <c r="L72" s="13"/>
      <c r="M72" s="84"/>
      <c r="N72" s="83"/>
      <c r="O72" s="13"/>
      <c r="P72" s="13"/>
      <c r="Q72" s="13"/>
      <c r="R72" s="13"/>
      <c r="S72" s="90"/>
      <c r="T72" s="13"/>
      <c r="U72" s="44"/>
      <c r="V72" s="13"/>
      <c r="W72" s="365"/>
      <c r="X72" s="90"/>
      <c r="Y72" s="47"/>
      <c r="Z72" s="380"/>
      <c r="AB72" s="259"/>
    </row>
    <row r="73" spans="1:28" s="42" customFormat="1" x14ac:dyDescent="0.25">
      <c r="A73" s="139" t="s">
        <v>341</v>
      </c>
      <c r="B73" s="57" t="s">
        <v>926</v>
      </c>
      <c r="C73" s="653" t="s">
        <v>342</v>
      </c>
      <c r="D73" s="654"/>
      <c r="E73" s="654"/>
      <c r="F73" s="189">
        <f>F74+F78</f>
        <v>310000</v>
      </c>
      <c r="G73" s="466">
        <f>G74+G78</f>
        <v>244846</v>
      </c>
      <c r="H73" s="444">
        <f t="shared" ref="H73:I73" si="134">H74+H78</f>
        <v>255646</v>
      </c>
      <c r="I73" s="207">
        <f t="shared" si="134"/>
        <v>0</v>
      </c>
      <c r="J73" s="220">
        <f t="shared" si="5"/>
        <v>255646</v>
      </c>
      <c r="K73" s="83">
        <f t="shared" ref="K73:Z73" si="135">K74+K78</f>
        <v>88872</v>
      </c>
      <c r="L73" s="13">
        <f t="shared" si="135"/>
        <v>84332</v>
      </c>
      <c r="M73" s="84">
        <f t="shared" si="135"/>
        <v>82442</v>
      </c>
      <c r="N73" s="83">
        <f t="shared" si="135"/>
        <v>47843</v>
      </c>
      <c r="O73" s="13">
        <f t="shared" si="135"/>
        <v>4540</v>
      </c>
      <c r="P73" s="13">
        <f t="shared" si="135"/>
        <v>22700</v>
      </c>
      <c r="Q73" s="13">
        <f t="shared" si="135"/>
        <v>25444</v>
      </c>
      <c r="R73" s="13">
        <f t="shared" si="135"/>
        <v>25640</v>
      </c>
      <c r="S73" s="90">
        <f t="shared" ref="S73" si="136">S74+S78</f>
        <v>-1831</v>
      </c>
      <c r="T73" s="13">
        <f t="shared" si="135"/>
        <v>39533</v>
      </c>
      <c r="U73" s="44">
        <f t="shared" si="135"/>
        <v>13620</v>
      </c>
      <c r="V73" s="13">
        <f t="shared" si="135"/>
        <v>13620</v>
      </c>
      <c r="W73" s="365">
        <f t="shared" ref="W73" si="137">W74+W78</f>
        <v>191109</v>
      </c>
      <c r="X73" s="90">
        <f t="shared" si="135"/>
        <v>13620</v>
      </c>
      <c r="Y73" s="47">
        <f t="shared" si="135"/>
        <v>32757</v>
      </c>
      <c r="Z73" s="380">
        <f t="shared" si="135"/>
        <v>18160</v>
      </c>
      <c r="AB73" s="259"/>
    </row>
    <row r="74" spans="1:28" hidden="1" x14ac:dyDescent="0.25">
      <c r="B74" s="248"/>
      <c r="C74" s="255"/>
      <c r="D74" s="707" t="s">
        <v>1228</v>
      </c>
      <c r="E74" s="766"/>
      <c r="F74" s="249">
        <f>SUM(F75:F77)</f>
        <v>84000</v>
      </c>
      <c r="G74" s="473">
        <f>SUM(G75:G77)</f>
        <v>64545</v>
      </c>
      <c r="H74" s="451">
        <f t="shared" ref="H74:Z74" si="138">SUM(H75:H77)</f>
        <v>75345</v>
      </c>
      <c r="I74" s="266">
        <f t="shared" si="138"/>
        <v>0</v>
      </c>
      <c r="J74" s="267">
        <f t="shared" si="138"/>
        <v>75345</v>
      </c>
      <c r="K74" s="261">
        <f t="shared" si="138"/>
        <v>24924</v>
      </c>
      <c r="L74" s="252">
        <f t="shared" si="138"/>
        <v>24924</v>
      </c>
      <c r="M74" s="262">
        <f t="shared" si="138"/>
        <v>25497</v>
      </c>
      <c r="N74" s="261">
        <f t="shared" si="138"/>
        <v>20603</v>
      </c>
      <c r="O74" s="252">
        <f t="shared" si="138"/>
        <v>0</v>
      </c>
      <c r="P74" s="252">
        <f t="shared" si="138"/>
        <v>0</v>
      </c>
      <c r="Q74" s="252">
        <f t="shared" si="138"/>
        <v>20603</v>
      </c>
      <c r="R74" s="252">
        <f t="shared" si="138"/>
        <v>0</v>
      </c>
      <c r="S74" s="253">
        <f t="shared" ref="S74" si="139">SUM(S75:S77)</f>
        <v>-15451</v>
      </c>
      <c r="T74" s="252">
        <f t="shared" si="138"/>
        <v>25913</v>
      </c>
      <c r="U74" s="251">
        <f t="shared" si="138"/>
        <v>0</v>
      </c>
      <c r="V74" s="252">
        <f t="shared" si="138"/>
        <v>0</v>
      </c>
      <c r="W74" s="369">
        <f t="shared" ref="W74" si="140">SUM(W75:W77)</f>
        <v>51668</v>
      </c>
      <c r="X74" s="253">
        <f t="shared" si="138"/>
        <v>0</v>
      </c>
      <c r="Y74" s="254">
        <f t="shared" si="138"/>
        <v>23677</v>
      </c>
      <c r="Z74" s="383">
        <f t="shared" si="138"/>
        <v>0</v>
      </c>
      <c r="AB74" s="259"/>
    </row>
    <row r="75" spans="1:28" hidden="1" x14ac:dyDescent="0.25">
      <c r="B75" s="59"/>
      <c r="C75" s="332"/>
      <c r="D75" s="328"/>
      <c r="E75" s="329" t="s">
        <v>1288</v>
      </c>
      <c r="F75" s="182">
        <v>33600</v>
      </c>
      <c r="G75" s="459">
        <v>20604</v>
      </c>
      <c r="H75" s="437">
        <f t="shared" ref="H75:H77" si="141">SUM(W75:Z75)</f>
        <v>24924</v>
      </c>
      <c r="I75" s="200"/>
      <c r="J75" s="219">
        <f t="shared" si="5"/>
        <v>24924</v>
      </c>
      <c r="K75" s="81">
        <f>J75</f>
        <v>24924</v>
      </c>
      <c r="L75" s="1"/>
      <c r="M75" s="82"/>
      <c r="N75" s="81">
        <v>8241</v>
      </c>
      <c r="O75" s="282"/>
      <c r="P75" s="282"/>
      <c r="Q75" s="1">
        <v>8241</v>
      </c>
      <c r="R75" s="1"/>
      <c r="S75" s="89">
        <v>-6180</v>
      </c>
      <c r="T75" s="1">
        <v>5151</v>
      </c>
      <c r="U75" s="43"/>
      <c r="V75" s="1"/>
      <c r="W75" s="366">
        <f t="shared" ref="W75:W77" si="142">SUM(N75:V75)</f>
        <v>15453</v>
      </c>
      <c r="X75" s="89"/>
      <c r="Y75" s="46">
        <v>9471</v>
      </c>
      <c r="Z75" s="378"/>
      <c r="AB75" s="259"/>
    </row>
    <row r="76" spans="1:28" hidden="1" x14ac:dyDescent="0.25">
      <c r="B76" s="59"/>
      <c r="C76" s="332"/>
      <c r="D76" s="328"/>
      <c r="E76" s="329" t="s">
        <v>1289</v>
      </c>
      <c r="F76" s="182">
        <v>33600</v>
      </c>
      <c r="G76" s="459">
        <v>20604</v>
      </c>
      <c r="H76" s="437">
        <f t="shared" si="141"/>
        <v>24924</v>
      </c>
      <c r="I76" s="200"/>
      <c r="J76" s="219">
        <f t="shared" si="5"/>
        <v>24924</v>
      </c>
      <c r="K76" s="81"/>
      <c r="L76" s="1">
        <f>J76</f>
        <v>24924</v>
      </c>
      <c r="M76" s="82"/>
      <c r="N76" s="81">
        <v>8241</v>
      </c>
      <c r="O76" s="282"/>
      <c r="P76" s="282"/>
      <c r="Q76" s="1">
        <v>8241</v>
      </c>
      <c r="R76" s="1"/>
      <c r="S76" s="89">
        <v>-6180</v>
      </c>
      <c r="T76" s="1">
        <v>5151</v>
      </c>
      <c r="U76" s="43"/>
      <c r="V76" s="1"/>
      <c r="W76" s="366">
        <f t="shared" si="142"/>
        <v>15453</v>
      </c>
      <c r="X76" s="89"/>
      <c r="Y76" s="46">
        <v>9471</v>
      </c>
      <c r="Z76" s="378"/>
      <c r="AB76" s="259"/>
    </row>
    <row r="77" spans="1:28" hidden="1" x14ac:dyDescent="0.25">
      <c r="B77" s="59"/>
      <c r="C77" s="332"/>
      <c r="D77" s="328"/>
      <c r="E77" s="329" t="s">
        <v>1272</v>
      </c>
      <c r="F77" s="182">
        <v>16800</v>
      </c>
      <c r="G77" s="459">
        <v>23337</v>
      </c>
      <c r="H77" s="437">
        <f t="shared" si="141"/>
        <v>25497</v>
      </c>
      <c r="I77" s="200"/>
      <c r="J77" s="219">
        <f t="shared" si="5"/>
        <v>25497</v>
      </c>
      <c r="K77" s="81"/>
      <c r="L77" s="1"/>
      <c r="M77" s="82">
        <f>J77</f>
        <v>25497</v>
      </c>
      <c r="N77" s="81">
        <v>4121</v>
      </c>
      <c r="O77" s="282"/>
      <c r="P77" s="282"/>
      <c r="Q77" s="1">
        <v>4121</v>
      </c>
      <c r="R77" s="1"/>
      <c r="S77" s="89">
        <v>-3091</v>
      </c>
      <c r="T77" s="1">
        <v>15611</v>
      </c>
      <c r="U77" s="43"/>
      <c r="V77" s="1"/>
      <c r="W77" s="366">
        <f t="shared" si="142"/>
        <v>20762</v>
      </c>
      <c r="X77" s="89"/>
      <c r="Y77" s="46">
        <v>4735</v>
      </c>
      <c r="Z77" s="378"/>
      <c r="AB77" s="259"/>
    </row>
    <row r="78" spans="1:28" hidden="1" x14ac:dyDescent="0.25">
      <c r="B78" s="248"/>
      <c r="C78" s="255"/>
      <c r="D78" s="707" t="s">
        <v>1197</v>
      </c>
      <c r="E78" s="766"/>
      <c r="F78" s="249">
        <f>SUM(F79:F81)</f>
        <v>226000</v>
      </c>
      <c r="G78" s="473">
        <f>SUM(G79:G81)</f>
        <v>180301</v>
      </c>
      <c r="H78" s="451">
        <f t="shared" ref="H78:Z78" si="143">SUM(H79:H81)</f>
        <v>180301</v>
      </c>
      <c r="I78" s="266">
        <f t="shared" si="143"/>
        <v>0</v>
      </c>
      <c r="J78" s="267">
        <f t="shared" si="143"/>
        <v>180301</v>
      </c>
      <c r="K78" s="261">
        <f t="shared" si="143"/>
        <v>63948</v>
      </c>
      <c r="L78" s="252">
        <f t="shared" si="143"/>
        <v>59408</v>
      </c>
      <c r="M78" s="262">
        <f t="shared" si="143"/>
        <v>56945</v>
      </c>
      <c r="N78" s="261">
        <f t="shared" si="143"/>
        <v>27240</v>
      </c>
      <c r="O78" s="252">
        <f t="shared" si="143"/>
        <v>4540</v>
      </c>
      <c r="P78" s="252">
        <f t="shared" si="143"/>
        <v>22700</v>
      </c>
      <c r="Q78" s="252">
        <f t="shared" si="143"/>
        <v>4841</v>
      </c>
      <c r="R78" s="252">
        <f t="shared" si="143"/>
        <v>25640</v>
      </c>
      <c r="S78" s="253">
        <f t="shared" ref="S78" si="144">SUM(S79:S81)</f>
        <v>13620</v>
      </c>
      <c r="T78" s="252">
        <f t="shared" si="143"/>
        <v>13620</v>
      </c>
      <c r="U78" s="251">
        <f t="shared" si="143"/>
        <v>13620</v>
      </c>
      <c r="V78" s="252">
        <f t="shared" si="143"/>
        <v>13620</v>
      </c>
      <c r="W78" s="369">
        <f t="shared" ref="W78" si="145">SUM(W79:W81)</f>
        <v>139441</v>
      </c>
      <c r="X78" s="253">
        <f t="shared" si="143"/>
        <v>13620</v>
      </c>
      <c r="Y78" s="254">
        <f t="shared" si="143"/>
        <v>9080</v>
      </c>
      <c r="Z78" s="383">
        <f t="shared" si="143"/>
        <v>18160</v>
      </c>
      <c r="AB78" s="259"/>
    </row>
    <row r="79" spans="1:28" hidden="1" x14ac:dyDescent="0.25">
      <c r="B79" s="59"/>
      <c r="C79" s="291"/>
      <c r="D79" s="290"/>
      <c r="E79" s="290" t="s">
        <v>1183</v>
      </c>
      <c r="F79" s="182">
        <v>75333</v>
      </c>
      <c r="G79" s="459">
        <v>63948</v>
      </c>
      <c r="H79" s="437">
        <f t="shared" ref="H79:H81" si="146">SUM(W79:Z79)</f>
        <v>63948</v>
      </c>
      <c r="I79" s="200"/>
      <c r="J79" s="219">
        <f t="shared" ref="J79:J81" si="147">SUM(H79:I79)</f>
        <v>63948</v>
      </c>
      <c r="K79" s="81">
        <f>J79</f>
        <v>63948</v>
      </c>
      <c r="L79" s="1"/>
      <c r="M79" s="82"/>
      <c r="N79" s="81">
        <v>9080</v>
      </c>
      <c r="O79" s="1"/>
      <c r="P79" s="1">
        <v>9080</v>
      </c>
      <c r="Q79" s="1">
        <v>4660</v>
      </c>
      <c r="R79" s="1">
        <v>9348</v>
      </c>
      <c r="S79" s="89">
        <v>4540</v>
      </c>
      <c r="T79" s="1">
        <v>4540</v>
      </c>
      <c r="U79" s="43">
        <v>4540</v>
      </c>
      <c r="V79" s="1">
        <v>4540</v>
      </c>
      <c r="W79" s="366">
        <f t="shared" ref="W79:W81" si="148">SUM(N79:V79)</f>
        <v>50328</v>
      </c>
      <c r="X79" s="89">
        <v>4540</v>
      </c>
      <c r="Y79" s="46">
        <v>4540</v>
      </c>
      <c r="Z79" s="378">
        <v>4540</v>
      </c>
      <c r="AB79" s="259"/>
    </row>
    <row r="80" spans="1:28" hidden="1" x14ac:dyDescent="0.25">
      <c r="B80" s="59"/>
      <c r="C80" s="291"/>
      <c r="D80" s="290"/>
      <c r="E80" s="290" t="s">
        <v>1184</v>
      </c>
      <c r="F80" s="182">
        <v>75333</v>
      </c>
      <c r="G80" s="459">
        <v>59408</v>
      </c>
      <c r="H80" s="437">
        <f t="shared" si="146"/>
        <v>59408</v>
      </c>
      <c r="I80" s="200"/>
      <c r="J80" s="219">
        <f t="shared" si="147"/>
        <v>59408</v>
      </c>
      <c r="K80" s="81"/>
      <c r="L80" s="1">
        <f>J80</f>
        <v>59408</v>
      </c>
      <c r="M80" s="82"/>
      <c r="N80" s="81">
        <v>9080</v>
      </c>
      <c r="O80" s="1"/>
      <c r="P80" s="1">
        <v>9080</v>
      </c>
      <c r="Q80" s="1">
        <v>120</v>
      </c>
      <c r="R80" s="1">
        <v>9348</v>
      </c>
      <c r="S80" s="89">
        <v>4540</v>
      </c>
      <c r="T80" s="1">
        <v>4540</v>
      </c>
      <c r="U80" s="43">
        <v>4540</v>
      </c>
      <c r="V80" s="1">
        <v>4540</v>
      </c>
      <c r="W80" s="366">
        <f t="shared" si="148"/>
        <v>45788</v>
      </c>
      <c r="X80" s="89">
        <v>4540</v>
      </c>
      <c r="Y80" s="46"/>
      <c r="Z80" s="378">
        <f>4540*2</f>
        <v>9080</v>
      </c>
      <c r="AB80" s="259"/>
    </row>
    <row r="81" spans="1:28" hidden="1" x14ac:dyDescent="0.25">
      <c r="B81" s="59"/>
      <c r="C81" s="291"/>
      <c r="D81" s="290"/>
      <c r="E81" s="290" t="s">
        <v>1272</v>
      </c>
      <c r="F81" s="182">
        <v>75334</v>
      </c>
      <c r="G81" s="459">
        <v>56945</v>
      </c>
      <c r="H81" s="437">
        <f t="shared" si="146"/>
        <v>56945</v>
      </c>
      <c r="I81" s="200"/>
      <c r="J81" s="219">
        <f t="shared" si="147"/>
        <v>56945</v>
      </c>
      <c r="K81" s="81"/>
      <c r="L81" s="1"/>
      <c r="M81" s="82">
        <f>J81</f>
        <v>56945</v>
      </c>
      <c r="N81" s="81">
        <v>9080</v>
      </c>
      <c r="O81" s="1">
        <v>4540</v>
      </c>
      <c r="P81" s="1">
        <v>4540</v>
      </c>
      <c r="Q81" s="1">
        <v>61</v>
      </c>
      <c r="R81" s="1">
        <v>6944</v>
      </c>
      <c r="S81" s="89">
        <v>4540</v>
      </c>
      <c r="T81" s="1">
        <v>4540</v>
      </c>
      <c r="U81" s="43">
        <v>4540</v>
      </c>
      <c r="V81" s="1">
        <v>4540</v>
      </c>
      <c r="W81" s="366">
        <f t="shared" si="148"/>
        <v>43325</v>
      </c>
      <c r="X81" s="89">
        <v>4540</v>
      </c>
      <c r="Y81" s="46">
        <v>4540</v>
      </c>
      <c r="Z81" s="378">
        <v>4540</v>
      </c>
      <c r="AB81" s="259"/>
    </row>
    <row r="82" spans="1:28" x14ac:dyDescent="0.25">
      <c r="B82" s="100" t="s">
        <v>927</v>
      </c>
      <c r="C82" s="694" t="s">
        <v>343</v>
      </c>
      <c r="D82" s="695"/>
      <c r="E82" s="695"/>
      <c r="F82" s="183">
        <f>F83+F84</f>
        <v>0</v>
      </c>
      <c r="G82" s="460">
        <f>G83+G84</f>
        <v>4974</v>
      </c>
      <c r="H82" s="438">
        <f t="shared" ref="H82:I82" si="149">H83+H84</f>
        <v>4974</v>
      </c>
      <c r="I82" s="201">
        <f t="shared" si="149"/>
        <v>0</v>
      </c>
      <c r="J82" s="218">
        <f t="shared" si="5"/>
        <v>4974</v>
      </c>
      <c r="K82" s="103">
        <f t="shared" ref="K82:Z82" si="150">K83+K84</f>
        <v>0</v>
      </c>
      <c r="L82" s="104">
        <f t="shared" si="150"/>
        <v>0</v>
      </c>
      <c r="M82" s="105">
        <f t="shared" si="150"/>
        <v>4974</v>
      </c>
      <c r="N82" s="103">
        <f t="shared" si="150"/>
        <v>0</v>
      </c>
      <c r="O82" s="104">
        <f t="shared" si="150"/>
        <v>0</v>
      </c>
      <c r="P82" s="104">
        <f t="shared" si="150"/>
        <v>0</v>
      </c>
      <c r="Q82" s="104">
        <f t="shared" si="150"/>
        <v>0</v>
      </c>
      <c r="R82" s="104">
        <f t="shared" si="150"/>
        <v>0</v>
      </c>
      <c r="S82" s="107">
        <f t="shared" ref="S82" si="151">S83+S84</f>
        <v>0</v>
      </c>
      <c r="T82" s="104">
        <f t="shared" si="150"/>
        <v>4974</v>
      </c>
      <c r="U82" s="106">
        <f t="shared" si="150"/>
        <v>0</v>
      </c>
      <c r="V82" s="104">
        <f t="shared" si="150"/>
        <v>0</v>
      </c>
      <c r="W82" s="367">
        <f t="shared" ref="W82" si="152">W83+W84</f>
        <v>4974</v>
      </c>
      <c r="X82" s="107">
        <f t="shared" si="150"/>
        <v>0</v>
      </c>
      <c r="Y82" s="108">
        <f t="shared" si="150"/>
        <v>0</v>
      </c>
      <c r="Z82" s="379">
        <f t="shared" si="150"/>
        <v>0</v>
      </c>
      <c r="AB82" s="259"/>
    </row>
    <row r="83" spans="1:28" s="42" customFormat="1" x14ac:dyDescent="0.25">
      <c r="A83" s="139" t="s">
        <v>344</v>
      </c>
      <c r="B83" s="57" t="s">
        <v>928</v>
      </c>
      <c r="C83" s="653" t="s">
        <v>345</v>
      </c>
      <c r="D83" s="654"/>
      <c r="E83" s="654"/>
      <c r="F83" s="189">
        <v>0</v>
      </c>
      <c r="G83" s="466">
        <v>4974</v>
      </c>
      <c r="H83" s="444">
        <f>SUM(W83:Z83)</f>
        <v>4974</v>
      </c>
      <c r="I83" s="207"/>
      <c r="J83" s="220">
        <f t="shared" ref="J83" si="153">SUM(H83:I83)</f>
        <v>4974</v>
      </c>
      <c r="K83" s="83"/>
      <c r="L83" s="13"/>
      <c r="M83" s="84">
        <f>J83</f>
        <v>4974</v>
      </c>
      <c r="N83" s="83"/>
      <c r="O83" s="13"/>
      <c r="P83" s="13"/>
      <c r="Q83" s="13"/>
      <c r="R83" s="13"/>
      <c r="S83" s="90"/>
      <c r="T83" s="13">
        <v>4974</v>
      </c>
      <c r="U83" s="44"/>
      <c r="V83" s="13"/>
      <c r="W83" s="365">
        <f>SUM(N83:V83)</f>
        <v>4974</v>
      </c>
      <c r="X83" s="90"/>
      <c r="Y83" s="47"/>
      <c r="Z83" s="380"/>
      <c r="AB83" s="302"/>
    </row>
    <row r="84" spans="1:28" hidden="1" x14ac:dyDescent="0.25">
      <c r="A84" s="139" t="s">
        <v>346</v>
      </c>
      <c r="B84" s="59" t="s">
        <v>929</v>
      </c>
      <c r="C84" s="720" t="s">
        <v>347</v>
      </c>
      <c r="D84" s="686"/>
      <c r="E84" s="686"/>
      <c r="F84" s="182"/>
      <c r="G84" s="459"/>
      <c r="H84" s="437"/>
      <c r="I84" s="200"/>
      <c r="J84" s="219">
        <f t="shared" si="5"/>
        <v>0</v>
      </c>
      <c r="K84" s="81"/>
      <c r="L84" s="1"/>
      <c r="M84" s="82"/>
      <c r="N84" s="81"/>
      <c r="O84" s="1"/>
      <c r="P84" s="1"/>
      <c r="Q84" s="1"/>
      <c r="R84" s="1"/>
      <c r="S84" s="89"/>
      <c r="T84" s="1"/>
      <c r="U84" s="43"/>
      <c r="V84" s="1"/>
      <c r="W84" s="366"/>
      <c r="X84" s="89"/>
      <c r="Y84" s="46"/>
      <c r="Z84" s="378"/>
      <c r="AB84" s="259"/>
    </row>
    <row r="85" spans="1:28" x14ac:dyDescent="0.25">
      <c r="B85" s="100" t="s">
        <v>930</v>
      </c>
      <c r="C85" s="694" t="s">
        <v>348</v>
      </c>
      <c r="D85" s="695"/>
      <c r="E85" s="695"/>
      <c r="F85" s="183">
        <f>F86+F90+F91+F92+F93</f>
        <v>1000</v>
      </c>
      <c r="G85" s="460">
        <f>G86+G90+G91+G92+G93</f>
        <v>471252</v>
      </c>
      <c r="H85" s="438">
        <f t="shared" ref="H85:I85" si="154">H86+H90+H91+H92+H93</f>
        <v>473380</v>
      </c>
      <c r="I85" s="201">
        <f t="shared" si="154"/>
        <v>0</v>
      </c>
      <c r="J85" s="218">
        <f t="shared" si="5"/>
        <v>473380</v>
      </c>
      <c r="K85" s="103">
        <f t="shared" ref="K85:Z85" si="155">K86+K90+K91+K92+K93</f>
        <v>133500</v>
      </c>
      <c r="L85" s="104">
        <f t="shared" si="155"/>
        <v>142690</v>
      </c>
      <c r="M85" s="105">
        <f t="shared" si="155"/>
        <v>197190</v>
      </c>
      <c r="N85" s="103">
        <f t="shared" si="155"/>
        <v>54424</v>
      </c>
      <c r="O85" s="104">
        <f t="shared" si="155"/>
        <v>25002</v>
      </c>
      <c r="P85" s="104">
        <f t="shared" si="155"/>
        <v>34895</v>
      </c>
      <c r="Q85" s="104">
        <f t="shared" si="155"/>
        <v>43036</v>
      </c>
      <c r="R85" s="104">
        <f t="shared" si="155"/>
        <v>25803</v>
      </c>
      <c r="S85" s="107">
        <f t="shared" ref="S85" si="156">S86+S90+S91+S92+S93</f>
        <v>119036</v>
      </c>
      <c r="T85" s="104">
        <f t="shared" si="155"/>
        <v>10562</v>
      </c>
      <c r="U85" s="106">
        <f t="shared" si="155"/>
        <v>10460</v>
      </c>
      <c r="V85" s="104">
        <f t="shared" si="155"/>
        <v>17877</v>
      </c>
      <c r="W85" s="367">
        <f t="shared" ref="W85" si="157">W86+W90+W91+W92+W93</f>
        <v>341095</v>
      </c>
      <c r="X85" s="107">
        <f t="shared" si="155"/>
        <v>15830</v>
      </c>
      <c r="Y85" s="108">
        <f t="shared" si="155"/>
        <v>23163</v>
      </c>
      <c r="Z85" s="379">
        <f t="shared" si="155"/>
        <v>93292</v>
      </c>
      <c r="AB85" s="259"/>
    </row>
    <row r="86" spans="1:28" x14ac:dyDescent="0.25">
      <c r="A86" s="139" t="s">
        <v>349</v>
      </c>
      <c r="B86" s="57" t="s">
        <v>931</v>
      </c>
      <c r="C86" s="653" t="s">
        <v>350</v>
      </c>
      <c r="D86" s="654"/>
      <c r="E86" s="654"/>
      <c r="F86" s="189">
        <f>SUM(F87:F89)</f>
        <v>0</v>
      </c>
      <c r="G86" s="466">
        <f>SUM(G87:G89)</f>
        <v>368380</v>
      </c>
      <c r="H86" s="444">
        <f t="shared" ref="H86:Z86" si="158">SUM(H87:H89)</f>
        <v>368380</v>
      </c>
      <c r="I86" s="207">
        <f t="shared" si="158"/>
        <v>0</v>
      </c>
      <c r="J86" s="220">
        <f t="shared" si="5"/>
        <v>368380</v>
      </c>
      <c r="K86" s="83">
        <f t="shared" si="158"/>
        <v>93500</v>
      </c>
      <c r="L86" s="13">
        <f t="shared" si="158"/>
        <v>102690</v>
      </c>
      <c r="M86" s="84">
        <f t="shared" si="158"/>
        <v>172190</v>
      </c>
      <c r="N86" s="83">
        <f t="shared" si="158"/>
        <v>53608</v>
      </c>
      <c r="O86" s="13">
        <f t="shared" si="158"/>
        <v>24196</v>
      </c>
      <c r="P86" s="13">
        <f t="shared" si="158"/>
        <v>34067</v>
      </c>
      <c r="Q86" s="13">
        <f t="shared" si="158"/>
        <v>42225</v>
      </c>
      <c r="R86" s="13">
        <f t="shared" si="158"/>
        <v>25803</v>
      </c>
      <c r="S86" s="90">
        <f t="shared" ref="S86" si="159">SUM(S87:S89)</f>
        <v>19425</v>
      </c>
      <c r="T86" s="13">
        <f t="shared" si="158"/>
        <v>10562</v>
      </c>
      <c r="U86" s="44">
        <f t="shared" si="158"/>
        <v>10460</v>
      </c>
      <c r="V86" s="13">
        <f t="shared" si="158"/>
        <v>17877</v>
      </c>
      <c r="W86" s="365">
        <f t="shared" ref="W86" si="160">SUM(W87:W89)</f>
        <v>238223</v>
      </c>
      <c r="X86" s="90">
        <f t="shared" si="158"/>
        <v>15830</v>
      </c>
      <c r="Y86" s="47">
        <f t="shared" si="158"/>
        <v>23163</v>
      </c>
      <c r="Z86" s="380">
        <f t="shared" si="158"/>
        <v>91164</v>
      </c>
      <c r="AB86" s="259"/>
    </row>
    <row r="87" spans="1:28" hidden="1" x14ac:dyDescent="0.25">
      <c r="B87" s="59"/>
      <c r="C87" s="291"/>
      <c r="D87" s="686" t="s">
        <v>1183</v>
      </c>
      <c r="E87" s="698"/>
      <c r="F87" s="182">
        <v>0</v>
      </c>
      <c r="G87" s="459">
        <v>93500</v>
      </c>
      <c r="H87" s="437">
        <f t="shared" ref="H87:H89" si="161">SUM(W87:Z87)</f>
        <v>93500</v>
      </c>
      <c r="I87" s="200"/>
      <c r="J87" s="219">
        <f t="shared" si="5"/>
        <v>93500</v>
      </c>
      <c r="K87" s="81">
        <f>J87</f>
        <v>93500</v>
      </c>
      <c r="L87" s="1"/>
      <c r="M87" s="82"/>
      <c r="N87" s="81">
        <v>19065</v>
      </c>
      <c r="O87" s="1">
        <v>6994</v>
      </c>
      <c r="P87" s="1">
        <v>11782</v>
      </c>
      <c r="Q87" s="1">
        <v>16100</v>
      </c>
      <c r="R87" s="1">
        <v>6778</v>
      </c>
      <c r="S87" s="89">
        <v>-3205</v>
      </c>
      <c r="T87" s="1">
        <v>2485</v>
      </c>
      <c r="U87" s="43">
        <v>1793</v>
      </c>
      <c r="V87" s="1">
        <v>2607</v>
      </c>
      <c r="W87" s="366">
        <f t="shared" ref="W87:W89" si="162">SUM(N87:V87)</f>
        <v>64399</v>
      </c>
      <c r="X87" s="89">
        <v>4156</v>
      </c>
      <c r="Y87" s="46">
        <v>5672</v>
      </c>
      <c r="Z87" s="378">
        <v>19273</v>
      </c>
      <c r="AB87" s="259"/>
    </row>
    <row r="88" spans="1:28" hidden="1" x14ac:dyDescent="0.25">
      <c r="B88" s="59"/>
      <c r="C88" s="291"/>
      <c r="D88" s="686" t="s">
        <v>1184</v>
      </c>
      <c r="E88" s="698"/>
      <c r="F88" s="182">
        <v>0</v>
      </c>
      <c r="G88" s="459">
        <v>102690</v>
      </c>
      <c r="H88" s="437">
        <f t="shared" si="161"/>
        <v>102690</v>
      </c>
      <c r="I88" s="200"/>
      <c r="J88" s="219">
        <f t="shared" si="5"/>
        <v>102690</v>
      </c>
      <c r="K88" s="81"/>
      <c r="L88" s="1">
        <f>J88</f>
        <v>102690</v>
      </c>
      <c r="M88" s="82"/>
      <c r="N88" s="81">
        <v>19065</v>
      </c>
      <c r="O88" s="1">
        <v>6994</v>
      </c>
      <c r="P88" s="1">
        <v>11782</v>
      </c>
      <c r="Q88" s="1">
        <v>14875</v>
      </c>
      <c r="R88" s="1">
        <v>6778</v>
      </c>
      <c r="S88" s="89">
        <v>-1919</v>
      </c>
      <c r="T88" s="1">
        <v>2182</v>
      </c>
      <c r="U88" s="43">
        <v>2178</v>
      </c>
      <c r="V88" s="1">
        <v>2892</v>
      </c>
      <c r="W88" s="366">
        <f t="shared" si="162"/>
        <v>64827</v>
      </c>
      <c r="X88" s="89">
        <v>3647</v>
      </c>
      <c r="Y88" s="46">
        <v>2962</v>
      </c>
      <c r="Z88" s="378">
        <v>31254</v>
      </c>
      <c r="AB88" s="259"/>
    </row>
    <row r="89" spans="1:28" hidden="1" x14ac:dyDescent="0.25">
      <c r="B89" s="59"/>
      <c r="C89" s="291"/>
      <c r="D89" s="686" t="s">
        <v>1272</v>
      </c>
      <c r="E89" s="698"/>
      <c r="F89" s="182">
        <v>0</v>
      </c>
      <c r="G89" s="459">
        <v>172190</v>
      </c>
      <c r="H89" s="437">
        <f t="shared" si="161"/>
        <v>172190</v>
      </c>
      <c r="I89" s="200"/>
      <c r="J89" s="219">
        <f t="shared" si="5"/>
        <v>172190</v>
      </c>
      <c r="K89" s="81"/>
      <c r="L89" s="1"/>
      <c r="M89" s="82">
        <f>J89</f>
        <v>172190</v>
      </c>
      <c r="N89" s="81">
        <v>15478</v>
      </c>
      <c r="O89" s="1">
        <v>10208</v>
      </c>
      <c r="P89" s="1">
        <v>10503</v>
      </c>
      <c r="Q89" s="1">
        <v>11250</v>
      </c>
      <c r="R89" s="1">
        <v>12247</v>
      </c>
      <c r="S89" s="89">
        <v>24549</v>
      </c>
      <c r="T89" s="1">
        <v>5895</v>
      </c>
      <c r="U89" s="43">
        <v>6489</v>
      </c>
      <c r="V89" s="1">
        <v>12378</v>
      </c>
      <c r="W89" s="366">
        <f t="shared" si="162"/>
        <v>108997</v>
      </c>
      <c r="X89" s="89">
        <v>8027</v>
      </c>
      <c r="Y89" s="46">
        <v>14529</v>
      </c>
      <c r="Z89" s="378">
        <v>40637</v>
      </c>
      <c r="AB89" s="259"/>
    </row>
    <row r="90" spans="1:28" hidden="1" x14ac:dyDescent="0.25">
      <c r="A90" s="139" t="s">
        <v>351</v>
      </c>
      <c r="B90" s="59" t="s">
        <v>932</v>
      </c>
      <c r="C90" s="720" t="s">
        <v>352</v>
      </c>
      <c r="D90" s="686"/>
      <c r="E90" s="686"/>
      <c r="F90" s="182"/>
      <c r="G90" s="459"/>
      <c r="H90" s="437">
        <f t="shared" ref="H90:H92" si="163">SUM(N90:Z90)</f>
        <v>0</v>
      </c>
      <c r="I90" s="200"/>
      <c r="J90" s="219">
        <f t="shared" si="5"/>
        <v>0</v>
      </c>
      <c r="K90" s="81"/>
      <c r="L90" s="1"/>
      <c r="M90" s="82"/>
      <c r="N90" s="81"/>
      <c r="O90" s="1"/>
      <c r="P90" s="1"/>
      <c r="Q90" s="1"/>
      <c r="R90" s="1"/>
      <c r="S90" s="89"/>
      <c r="T90" s="1"/>
      <c r="U90" s="43"/>
      <c r="V90" s="1"/>
      <c r="W90" s="366"/>
      <c r="X90" s="89"/>
      <c r="Y90" s="46"/>
      <c r="Z90" s="378"/>
      <c r="AB90" s="259"/>
    </row>
    <row r="91" spans="1:28" hidden="1" x14ac:dyDescent="0.25">
      <c r="A91" s="139" t="s">
        <v>353</v>
      </c>
      <c r="B91" s="59" t="s">
        <v>933</v>
      </c>
      <c r="C91" s="720" t="s">
        <v>354</v>
      </c>
      <c r="D91" s="686"/>
      <c r="E91" s="686"/>
      <c r="F91" s="182"/>
      <c r="G91" s="459"/>
      <c r="H91" s="437">
        <f t="shared" si="163"/>
        <v>0</v>
      </c>
      <c r="I91" s="200"/>
      <c r="J91" s="219">
        <f t="shared" ref="J91:J157" si="164">SUM(H91:I91)</f>
        <v>0</v>
      </c>
      <c r="K91" s="81"/>
      <c r="L91" s="1"/>
      <c r="M91" s="82"/>
      <c r="N91" s="81"/>
      <c r="O91" s="1"/>
      <c r="P91" s="1"/>
      <c r="Q91" s="1"/>
      <c r="R91" s="1"/>
      <c r="S91" s="89"/>
      <c r="T91" s="1"/>
      <c r="U91" s="43"/>
      <c r="V91" s="1"/>
      <c r="W91" s="366"/>
      <c r="X91" s="89"/>
      <c r="Y91" s="46"/>
      <c r="Z91" s="378"/>
      <c r="AB91" s="259"/>
    </row>
    <row r="92" spans="1:28" hidden="1" x14ac:dyDescent="0.25">
      <c r="A92" s="139" t="s">
        <v>355</v>
      </c>
      <c r="B92" s="59" t="s">
        <v>934</v>
      </c>
      <c r="C92" s="720" t="s">
        <v>356</v>
      </c>
      <c r="D92" s="686"/>
      <c r="E92" s="686"/>
      <c r="F92" s="182"/>
      <c r="G92" s="459"/>
      <c r="H92" s="437">
        <f t="shared" si="163"/>
        <v>0</v>
      </c>
      <c r="I92" s="200"/>
      <c r="J92" s="219">
        <f t="shared" si="164"/>
        <v>0</v>
      </c>
      <c r="K92" s="81"/>
      <c r="L92" s="1"/>
      <c r="M92" s="82"/>
      <c r="N92" s="81"/>
      <c r="O92" s="1"/>
      <c r="P92" s="1"/>
      <c r="Q92" s="1"/>
      <c r="R92" s="1"/>
      <c r="S92" s="89"/>
      <c r="T92" s="1"/>
      <c r="U92" s="43"/>
      <c r="V92" s="1"/>
      <c r="W92" s="366"/>
      <c r="X92" s="89"/>
      <c r="Y92" s="46"/>
      <c r="Z92" s="378"/>
      <c r="AB92" s="259"/>
    </row>
    <row r="93" spans="1:28" ht="15.75" thickBot="1" x14ac:dyDescent="0.3">
      <c r="A93" s="139" t="s">
        <v>357</v>
      </c>
      <c r="B93" s="275" t="s">
        <v>935</v>
      </c>
      <c r="C93" s="754" t="s">
        <v>358</v>
      </c>
      <c r="D93" s="755"/>
      <c r="E93" s="755"/>
      <c r="F93" s="276">
        <f>SUM(F94:F96)</f>
        <v>1000</v>
      </c>
      <c r="G93" s="467">
        <f>SUM(G94:G96)</f>
        <v>102872</v>
      </c>
      <c r="H93" s="445">
        <f t="shared" ref="H93:Z93" si="165">SUM(H94:H96)</f>
        <v>105000</v>
      </c>
      <c r="I93" s="277">
        <f t="shared" si="165"/>
        <v>0</v>
      </c>
      <c r="J93" s="345">
        <f t="shared" ref="J93" si="166">SUM(H93:I93)</f>
        <v>105000</v>
      </c>
      <c r="K93" s="346">
        <f t="shared" si="165"/>
        <v>40000</v>
      </c>
      <c r="L93" s="347">
        <f t="shared" si="165"/>
        <v>40000</v>
      </c>
      <c r="M93" s="348">
        <f t="shared" si="165"/>
        <v>25000</v>
      </c>
      <c r="N93" s="346">
        <f t="shared" si="165"/>
        <v>816</v>
      </c>
      <c r="O93" s="347">
        <f t="shared" si="165"/>
        <v>806</v>
      </c>
      <c r="P93" s="347">
        <f t="shared" si="165"/>
        <v>828</v>
      </c>
      <c r="Q93" s="347">
        <f t="shared" si="165"/>
        <v>811</v>
      </c>
      <c r="R93" s="347">
        <f t="shared" si="165"/>
        <v>0</v>
      </c>
      <c r="S93" s="393">
        <f t="shared" ref="S93" si="167">SUM(S94:S96)</f>
        <v>99611</v>
      </c>
      <c r="T93" s="347">
        <f t="shared" si="165"/>
        <v>0</v>
      </c>
      <c r="U93" s="350">
        <f t="shared" si="165"/>
        <v>0</v>
      </c>
      <c r="V93" s="347">
        <f t="shared" si="165"/>
        <v>0</v>
      </c>
      <c r="W93" s="394">
        <f t="shared" ref="W93" si="168">SUM(W94:W96)</f>
        <v>102872</v>
      </c>
      <c r="X93" s="393">
        <f t="shared" si="165"/>
        <v>0</v>
      </c>
      <c r="Y93" s="349">
        <f t="shared" si="165"/>
        <v>0</v>
      </c>
      <c r="Z93" s="553">
        <f t="shared" si="165"/>
        <v>2128</v>
      </c>
      <c r="AB93" s="259"/>
    </row>
    <row r="94" spans="1:28" hidden="1" x14ac:dyDescent="0.25">
      <c r="B94" s="59"/>
      <c r="C94" s="332"/>
      <c r="D94" s="686" t="s">
        <v>1183</v>
      </c>
      <c r="E94" s="708"/>
      <c r="F94" s="182">
        <v>0</v>
      </c>
      <c r="G94" s="459">
        <v>39844</v>
      </c>
      <c r="H94" s="437">
        <f t="shared" ref="H94:H96" si="169">SUM(W94:Z94)</f>
        <v>40000</v>
      </c>
      <c r="I94" s="200"/>
      <c r="J94" s="219">
        <f t="shared" ref="J94:J96" si="170">SUM(H94:I94)</f>
        <v>40000</v>
      </c>
      <c r="K94" s="81">
        <f>J94</f>
        <v>40000</v>
      </c>
      <c r="L94" s="1"/>
      <c r="M94" s="82"/>
      <c r="N94" s="81"/>
      <c r="O94" s="1"/>
      <c r="P94" s="1"/>
      <c r="Q94" s="1"/>
      <c r="R94" s="1"/>
      <c r="S94" s="89">
        <v>39844</v>
      </c>
      <c r="T94" s="1"/>
      <c r="U94" s="43"/>
      <c r="V94" s="1"/>
      <c r="W94" s="366">
        <f t="shared" ref="W94:W96" si="171">SUM(N94:V94)</f>
        <v>39844</v>
      </c>
      <c r="X94" s="89"/>
      <c r="Y94" s="46"/>
      <c r="Z94" s="378">
        <v>156</v>
      </c>
      <c r="AB94" s="259"/>
    </row>
    <row r="95" spans="1:28" hidden="1" x14ac:dyDescent="0.25">
      <c r="B95" s="59"/>
      <c r="C95" s="332"/>
      <c r="D95" s="686" t="s">
        <v>1184</v>
      </c>
      <c r="E95" s="708"/>
      <c r="F95" s="182">
        <v>0</v>
      </c>
      <c r="G95" s="459">
        <v>39844</v>
      </c>
      <c r="H95" s="437">
        <f t="shared" si="169"/>
        <v>40000</v>
      </c>
      <c r="I95" s="200"/>
      <c r="J95" s="219">
        <f t="shared" si="170"/>
        <v>40000</v>
      </c>
      <c r="K95" s="81"/>
      <c r="L95" s="1">
        <f>J95</f>
        <v>40000</v>
      </c>
      <c r="M95" s="82"/>
      <c r="N95" s="81"/>
      <c r="O95" s="1"/>
      <c r="P95" s="1"/>
      <c r="Q95" s="1"/>
      <c r="R95" s="1"/>
      <c r="S95" s="89">
        <v>39844</v>
      </c>
      <c r="T95" s="1"/>
      <c r="U95" s="43"/>
      <c r="V95" s="1"/>
      <c r="W95" s="366">
        <f t="shared" si="171"/>
        <v>39844</v>
      </c>
      <c r="X95" s="89"/>
      <c r="Y95" s="46"/>
      <c r="Z95" s="378">
        <v>156</v>
      </c>
      <c r="AB95" s="259"/>
    </row>
    <row r="96" spans="1:28" ht="15.75" hidden="1" thickBot="1" x14ac:dyDescent="0.3">
      <c r="B96" s="335"/>
      <c r="C96" s="336"/>
      <c r="D96" s="752" t="s">
        <v>1272</v>
      </c>
      <c r="E96" s="753"/>
      <c r="F96" s="337">
        <v>1000</v>
      </c>
      <c r="G96" s="475">
        <v>23184</v>
      </c>
      <c r="H96" s="453">
        <f t="shared" si="169"/>
        <v>25000</v>
      </c>
      <c r="I96" s="338"/>
      <c r="J96" s="339">
        <f t="shared" si="170"/>
        <v>25000</v>
      </c>
      <c r="K96" s="340"/>
      <c r="L96" s="342"/>
      <c r="M96" s="341">
        <f>J96</f>
        <v>25000</v>
      </c>
      <c r="N96" s="340">
        <v>816</v>
      </c>
      <c r="O96" s="342">
        <v>806</v>
      </c>
      <c r="P96" s="342">
        <v>828</v>
      </c>
      <c r="Q96" s="342">
        <v>811</v>
      </c>
      <c r="R96" s="342"/>
      <c r="S96" s="373">
        <v>19923</v>
      </c>
      <c r="T96" s="342"/>
      <c r="U96" s="344"/>
      <c r="V96" s="342"/>
      <c r="W96" s="387">
        <f t="shared" si="171"/>
        <v>23184</v>
      </c>
      <c r="X96" s="373"/>
      <c r="Y96" s="343"/>
      <c r="Z96" s="549">
        <v>1816</v>
      </c>
      <c r="AB96" s="259"/>
    </row>
    <row r="97" spans="1:28" ht="15.75" thickBot="1" x14ac:dyDescent="0.3">
      <c r="B97" s="91" t="s">
        <v>359</v>
      </c>
      <c r="C97" s="701" t="s">
        <v>360</v>
      </c>
      <c r="D97" s="702"/>
      <c r="E97" s="702"/>
      <c r="F97" s="185">
        <f>F98+F99+F100+F101+F102+F103+F107</f>
        <v>0</v>
      </c>
      <c r="G97" s="462">
        <f>G98+G99+G100+G101+G102+G103+G107</f>
        <v>0</v>
      </c>
      <c r="H97" s="440">
        <f t="shared" ref="H97:I97" si="172">H98+H99+H100+H101+H102+H103+H107</f>
        <v>0</v>
      </c>
      <c r="I97" s="203">
        <f t="shared" si="172"/>
        <v>0</v>
      </c>
      <c r="J97" s="216">
        <f t="shared" si="164"/>
        <v>0</v>
      </c>
      <c r="K97" s="94">
        <f t="shared" ref="K97:Z97" si="173">K98+K99+K100+K101+K102+K103+K107</f>
        <v>0</v>
      </c>
      <c r="L97" s="95">
        <f t="shared" si="173"/>
        <v>0</v>
      </c>
      <c r="M97" s="96">
        <f t="shared" si="173"/>
        <v>0</v>
      </c>
      <c r="N97" s="94">
        <f t="shared" si="173"/>
        <v>0</v>
      </c>
      <c r="O97" s="95">
        <f t="shared" si="173"/>
        <v>0</v>
      </c>
      <c r="P97" s="95">
        <f t="shared" si="173"/>
        <v>0</v>
      </c>
      <c r="Q97" s="95">
        <f t="shared" si="173"/>
        <v>0</v>
      </c>
      <c r="R97" s="95">
        <f t="shared" si="173"/>
        <v>0</v>
      </c>
      <c r="S97" s="98">
        <f t="shared" ref="S97" si="174">S98+S99+S100+S101+S102+S103+S107</f>
        <v>0</v>
      </c>
      <c r="T97" s="95">
        <f t="shared" si="173"/>
        <v>0</v>
      </c>
      <c r="U97" s="97">
        <f t="shared" si="173"/>
        <v>0</v>
      </c>
      <c r="V97" s="95">
        <f t="shared" si="173"/>
        <v>0</v>
      </c>
      <c r="W97" s="363">
        <f t="shared" ref="W97" si="175">W98+W99+W100+W101+W102+W103+W107</f>
        <v>0</v>
      </c>
      <c r="X97" s="98">
        <f t="shared" si="173"/>
        <v>0</v>
      </c>
      <c r="Y97" s="99">
        <f t="shared" si="173"/>
        <v>0</v>
      </c>
      <c r="Z97" s="376">
        <f t="shared" si="173"/>
        <v>0</v>
      </c>
      <c r="AB97" s="259"/>
    </row>
    <row r="98" spans="1:28" s="19" customFormat="1" ht="15.75" hidden="1" thickBot="1" x14ac:dyDescent="0.3">
      <c r="A98" s="139" t="s">
        <v>361</v>
      </c>
      <c r="B98" s="127" t="s">
        <v>936</v>
      </c>
      <c r="C98" s="714" t="s">
        <v>362</v>
      </c>
      <c r="D98" s="715"/>
      <c r="E98" s="715"/>
      <c r="F98" s="181"/>
      <c r="G98" s="458"/>
      <c r="H98" s="436"/>
      <c r="I98" s="199"/>
      <c r="J98" s="218">
        <f t="shared" si="164"/>
        <v>0</v>
      </c>
      <c r="K98" s="103"/>
      <c r="L98" s="104"/>
      <c r="M98" s="105"/>
      <c r="N98" s="103"/>
      <c r="O98" s="104"/>
      <c r="P98" s="104"/>
      <c r="Q98" s="104"/>
      <c r="R98" s="104"/>
      <c r="S98" s="107"/>
      <c r="T98" s="104"/>
      <c r="U98" s="106"/>
      <c r="V98" s="104"/>
      <c r="W98" s="367"/>
      <c r="X98" s="107"/>
      <c r="Y98" s="108"/>
      <c r="Z98" s="379"/>
      <c r="AB98" s="259"/>
    </row>
    <row r="99" spans="1:28" s="19" customFormat="1" ht="15.75" hidden="1" thickBot="1" x14ac:dyDescent="0.3">
      <c r="A99" s="139" t="s">
        <v>363</v>
      </c>
      <c r="B99" s="100" t="s">
        <v>937</v>
      </c>
      <c r="C99" s="694" t="s">
        <v>623</v>
      </c>
      <c r="D99" s="695"/>
      <c r="E99" s="695"/>
      <c r="F99" s="183"/>
      <c r="G99" s="460"/>
      <c r="H99" s="438"/>
      <c r="I99" s="201"/>
      <c r="J99" s="218">
        <f t="shared" si="164"/>
        <v>0</v>
      </c>
      <c r="K99" s="103"/>
      <c r="L99" s="104"/>
      <c r="M99" s="105"/>
      <c r="N99" s="103"/>
      <c r="O99" s="104"/>
      <c r="P99" s="104"/>
      <c r="Q99" s="104"/>
      <c r="R99" s="104"/>
      <c r="S99" s="107"/>
      <c r="T99" s="104"/>
      <c r="U99" s="106"/>
      <c r="V99" s="104"/>
      <c r="W99" s="367"/>
      <c r="X99" s="107"/>
      <c r="Y99" s="108"/>
      <c r="Z99" s="379"/>
      <c r="AB99" s="259"/>
    </row>
    <row r="100" spans="1:28" s="19" customFormat="1" ht="15.75" hidden="1" thickBot="1" x14ac:dyDescent="0.3">
      <c r="A100" s="139" t="s">
        <v>364</v>
      </c>
      <c r="B100" s="127" t="s">
        <v>938</v>
      </c>
      <c r="C100" s="694" t="s">
        <v>365</v>
      </c>
      <c r="D100" s="695"/>
      <c r="E100" s="695"/>
      <c r="F100" s="183"/>
      <c r="G100" s="460"/>
      <c r="H100" s="438"/>
      <c r="I100" s="201"/>
      <c r="J100" s="218">
        <f t="shared" si="164"/>
        <v>0</v>
      </c>
      <c r="K100" s="103"/>
      <c r="L100" s="104"/>
      <c r="M100" s="105"/>
      <c r="N100" s="103"/>
      <c r="O100" s="104"/>
      <c r="P100" s="104"/>
      <c r="Q100" s="104"/>
      <c r="R100" s="104"/>
      <c r="S100" s="107"/>
      <c r="T100" s="104"/>
      <c r="U100" s="106"/>
      <c r="V100" s="104"/>
      <c r="W100" s="367"/>
      <c r="X100" s="107"/>
      <c r="Y100" s="108"/>
      <c r="Z100" s="379"/>
      <c r="AB100" s="259"/>
    </row>
    <row r="101" spans="1:28" s="19" customFormat="1" ht="15.75" hidden="1" thickBot="1" x14ac:dyDescent="0.3">
      <c r="A101" s="139" t="s">
        <v>366</v>
      </c>
      <c r="B101" s="100" t="s">
        <v>939</v>
      </c>
      <c r="C101" s="694" t="s">
        <v>367</v>
      </c>
      <c r="D101" s="695"/>
      <c r="E101" s="695"/>
      <c r="F101" s="183"/>
      <c r="G101" s="460"/>
      <c r="H101" s="438"/>
      <c r="I101" s="201"/>
      <c r="J101" s="218">
        <f t="shared" si="164"/>
        <v>0</v>
      </c>
      <c r="K101" s="103"/>
      <c r="L101" s="104"/>
      <c r="M101" s="105"/>
      <c r="N101" s="103"/>
      <c r="O101" s="104"/>
      <c r="P101" s="104"/>
      <c r="Q101" s="104"/>
      <c r="R101" s="104"/>
      <c r="S101" s="107"/>
      <c r="T101" s="104"/>
      <c r="U101" s="106"/>
      <c r="V101" s="104"/>
      <c r="W101" s="367"/>
      <c r="X101" s="107"/>
      <c r="Y101" s="108"/>
      <c r="Z101" s="379"/>
      <c r="AB101" s="259"/>
    </row>
    <row r="102" spans="1:28" s="19" customFormat="1" ht="15.75" hidden="1" thickBot="1" x14ac:dyDescent="0.3">
      <c r="A102" s="139" t="s">
        <v>368</v>
      </c>
      <c r="B102" s="127" t="s">
        <v>940</v>
      </c>
      <c r="C102" s="694" t="s">
        <v>369</v>
      </c>
      <c r="D102" s="695"/>
      <c r="E102" s="695"/>
      <c r="F102" s="183"/>
      <c r="G102" s="460"/>
      <c r="H102" s="438"/>
      <c r="I102" s="201"/>
      <c r="J102" s="218">
        <f t="shared" si="164"/>
        <v>0</v>
      </c>
      <c r="K102" s="103"/>
      <c r="L102" s="104"/>
      <c r="M102" s="105"/>
      <c r="N102" s="103"/>
      <c r="O102" s="104"/>
      <c r="P102" s="104"/>
      <c r="Q102" s="104"/>
      <c r="R102" s="104"/>
      <c r="S102" s="107"/>
      <c r="T102" s="104"/>
      <c r="U102" s="106"/>
      <c r="V102" s="104"/>
      <c r="W102" s="367"/>
      <c r="X102" s="107"/>
      <c r="Y102" s="108"/>
      <c r="Z102" s="379"/>
      <c r="AB102" s="259"/>
    </row>
    <row r="103" spans="1:28" s="19" customFormat="1" ht="15.75" hidden="1" thickBot="1" x14ac:dyDescent="0.3">
      <c r="A103" s="139" t="s">
        <v>370</v>
      </c>
      <c r="B103" s="100" t="s">
        <v>941</v>
      </c>
      <c r="C103" s="694" t="s">
        <v>371</v>
      </c>
      <c r="D103" s="695"/>
      <c r="E103" s="695"/>
      <c r="F103" s="183">
        <f>F104+F105+F106</f>
        <v>0</v>
      </c>
      <c r="G103" s="460">
        <f>G104+G105+G106</f>
        <v>0</v>
      </c>
      <c r="H103" s="438">
        <f t="shared" ref="H103:I103" si="176">H104+H105+H106</f>
        <v>0</v>
      </c>
      <c r="I103" s="201">
        <f t="shared" si="176"/>
        <v>0</v>
      </c>
      <c r="J103" s="218">
        <f t="shared" si="164"/>
        <v>0</v>
      </c>
      <c r="K103" s="103">
        <f t="shared" ref="K103:Z103" si="177">K104+K105+K106</f>
        <v>0</v>
      </c>
      <c r="L103" s="104">
        <f t="shared" si="177"/>
        <v>0</v>
      </c>
      <c r="M103" s="105">
        <f t="shared" si="177"/>
        <v>0</v>
      </c>
      <c r="N103" s="103">
        <f t="shared" si="177"/>
        <v>0</v>
      </c>
      <c r="O103" s="104">
        <f t="shared" si="177"/>
        <v>0</v>
      </c>
      <c r="P103" s="104">
        <f t="shared" si="177"/>
        <v>0</v>
      </c>
      <c r="Q103" s="104">
        <f t="shared" si="177"/>
        <v>0</v>
      </c>
      <c r="R103" s="104">
        <f t="shared" si="177"/>
        <v>0</v>
      </c>
      <c r="S103" s="107">
        <f t="shared" ref="S103" si="178">S104+S105+S106</f>
        <v>0</v>
      </c>
      <c r="T103" s="104">
        <f t="shared" si="177"/>
        <v>0</v>
      </c>
      <c r="U103" s="106">
        <f t="shared" si="177"/>
        <v>0</v>
      </c>
      <c r="V103" s="104">
        <f t="shared" si="177"/>
        <v>0</v>
      </c>
      <c r="W103" s="367">
        <f t="shared" ref="W103" si="179">W104+W105+W106</f>
        <v>0</v>
      </c>
      <c r="X103" s="107">
        <f t="shared" si="177"/>
        <v>0</v>
      </c>
      <c r="Y103" s="108">
        <f t="shared" si="177"/>
        <v>0</v>
      </c>
      <c r="Z103" s="379">
        <f t="shared" si="177"/>
        <v>0</v>
      </c>
      <c r="AB103" s="259"/>
    </row>
    <row r="104" spans="1:28" ht="15.75" hidden="1" thickBot="1" x14ac:dyDescent="0.3">
      <c r="A104" s="139" t="s">
        <v>372</v>
      </c>
      <c r="B104" s="59"/>
      <c r="C104" s="2"/>
      <c r="D104" s="686" t="s">
        <v>614</v>
      </c>
      <c r="E104" s="686"/>
      <c r="F104" s="182"/>
      <c r="G104" s="459"/>
      <c r="H104" s="437"/>
      <c r="I104" s="200"/>
      <c r="J104" s="219">
        <f t="shared" si="164"/>
        <v>0</v>
      </c>
      <c r="K104" s="81"/>
      <c r="L104" s="1"/>
      <c r="M104" s="82"/>
      <c r="N104" s="81"/>
      <c r="O104" s="1"/>
      <c r="P104" s="1"/>
      <c r="Q104" s="1"/>
      <c r="R104" s="1"/>
      <c r="S104" s="89"/>
      <c r="T104" s="1"/>
      <c r="U104" s="43"/>
      <c r="V104" s="1"/>
      <c r="W104" s="366"/>
      <c r="X104" s="89"/>
      <c r="Y104" s="46"/>
      <c r="Z104" s="378"/>
      <c r="AA104" s="22"/>
      <c r="AB104" s="259"/>
    </row>
    <row r="105" spans="1:28" ht="15.75" hidden="1" thickBot="1" x14ac:dyDescent="0.3">
      <c r="A105" s="139" t="s">
        <v>373</v>
      </c>
      <c r="B105" s="59"/>
      <c r="C105" s="2"/>
      <c r="D105" s="686" t="s">
        <v>615</v>
      </c>
      <c r="E105" s="686"/>
      <c r="F105" s="182"/>
      <c r="G105" s="459"/>
      <c r="H105" s="437"/>
      <c r="I105" s="200"/>
      <c r="J105" s="219">
        <f t="shared" si="164"/>
        <v>0</v>
      </c>
      <c r="K105" s="81"/>
      <c r="L105" s="1"/>
      <c r="M105" s="82"/>
      <c r="N105" s="81"/>
      <c r="O105" s="1"/>
      <c r="P105" s="1"/>
      <c r="Q105" s="1"/>
      <c r="R105" s="1"/>
      <c r="S105" s="89"/>
      <c r="T105" s="1"/>
      <c r="U105" s="43"/>
      <c r="V105" s="1"/>
      <c r="W105" s="366"/>
      <c r="X105" s="89"/>
      <c r="Y105" s="46"/>
      <c r="Z105" s="378"/>
      <c r="AB105" s="259"/>
    </row>
    <row r="106" spans="1:28" ht="15.75" hidden="1" thickBot="1" x14ac:dyDescent="0.3">
      <c r="A106" s="139" t="s">
        <v>374</v>
      </c>
      <c r="B106" s="59"/>
      <c r="C106" s="2"/>
      <c r="D106" s="686" t="s">
        <v>616</v>
      </c>
      <c r="E106" s="686"/>
      <c r="F106" s="182"/>
      <c r="G106" s="459"/>
      <c r="H106" s="437"/>
      <c r="I106" s="200"/>
      <c r="J106" s="219">
        <f t="shared" si="164"/>
        <v>0</v>
      </c>
      <c r="K106" s="81"/>
      <c r="L106" s="1"/>
      <c r="M106" s="82"/>
      <c r="N106" s="81"/>
      <c r="O106" s="1"/>
      <c r="P106" s="1"/>
      <c r="Q106" s="1"/>
      <c r="R106" s="1"/>
      <c r="S106" s="89"/>
      <c r="T106" s="1"/>
      <c r="U106" s="43"/>
      <c r="V106" s="1"/>
      <c r="W106" s="366"/>
      <c r="X106" s="89"/>
      <c r="Y106" s="46"/>
      <c r="Z106" s="378"/>
      <c r="AB106" s="259"/>
    </row>
    <row r="107" spans="1:28" s="19" customFormat="1" ht="15.75" hidden="1" thickBot="1" x14ac:dyDescent="0.3">
      <c r="A107" s="139" t="s">
        <v>375</v>
      </c>
      <c r="B107" s="100" t="s">
        <v>942</v>
      </c>
      <c r="C107" s="694" t="s">
        <v>376</v>
      </c>
      <c r="D107" s="695"/>
      <c r="E107" s="695"/>
      <c r="F107" s="183">
        <f>F108+F109+F110+F111</f>
        <v>0</v>
      </c>
      <c r="G107" s="460">
        <f>G108+G109+G110+G111</f>
        <v>0</v>
      </c>
      <c r="H107" s="438">
        <f t="shared" ref="H107:I107" si="180">H108+H109+H110+H111</f>
        <v>0</v>
      </c>
      <c r="I107" s="201">
        <f t="shared" si="180"/>
        <v>0</v>
      </c>
      <c r="J107" s="218">
        <f t="shared" si="164"/>
        <v>0</v>
      </c>
      <c r="K107" s="103">
        <f t="shared" ref="K107:Z107" si="181">K108+K109+K110+K111</f>
        <v>0</v>
      </c>
      <c r="L107" s="104">
        <f t="shared" si="181"/>
        <v>0</v>
      </c>
      <c r="M107" s="105">
        <f t="shared" si="181"/>
        <v>0</v>
      </c>
      <c r="N107" s="103">
        <f t="shared" si="181"/>
        <v>0</v>
      </c>
      <c r="O107" s="104">
        <f t="shared" si="181"/>
        <v>0</v>
      </c>
      <c r="P107" s="104">
        <f t="shared" si="181"/>
        <v>0</v>
      </c>
      <c r="Q107" s="104">
        <f t="shared" si="181"/>
        <v>0</v>
      </c>
      <c r="R107" s="104">
        <f t="shared" si="181"/>
        <v>0</v>
      </c>
      <c r="S107" s="107">
        <f t="shared" ref="S107" si="182">S108+S109+S110+S111</f>
        <v>0</v>
      </c>
      <c r="T107" s="104">
        <f t="shared" si="181"/>
        <v>0</v>
      </c>
      <c r="U107" s="106">
        <f t="shared" si="181"/>
        <v>0</v>
      </c>
      <c r="V107" s="104">
        <f t="shared" si="181"/>
        <v>0</v>
      </c>
      <c r="W107" s="367">
        <f t="shared" ref="W107" si="183">W108+W109+W110+W111</f>
        <v>0</v>
      </c>
      <c r="X107" s="107">
        <f t="shared" si="181"/>
        <v>0</v>
      </c>
      <c r="Y107" s="108">
        <f t="shared" si="181"/>
        <v>0</v>
      </c>
      <c r="Z107" s="379">
        <f t="shared" si="181"/>
        <v>0</v>
      </c>
      <c r="AB107" s="259"/>
    </row>
    <row r="108" spans="1:28" ht="15.75" hidden="1" thickBot="1" x14ac:dyDescent="0.3">
      <c r="A108" s="139" t="s">
        <v>1142</v>
      </c>
      <c r="B108" s="59"/>
      <c r="C108" s="2"/>
      <c r="D108" s="686" t="s">
        <v>1143</v>
      </c>
      <c r="E108" s="686"/>
      <c r="F108" s="182"/>
      <c r="G108" s="459"/>
      <c r="H108" s="437"/>
      <c r="I108" s="200"/>
      <c r="J108" s="219">
        <f t="shared" si="164"/>
        <v>0</v>
      </c>
      <c r="K108" s="81"/>
      <c r="L108" s="1"/>
      <c r="M108" s="82"/>
      <c r="N108" s="81"/>
      <c r="O108" s="1"/>
      <c r="P108" s="1"/>
      <c r="Q108" s="1"/>
      <c r="R108" s="1"/>
      <c r="S108" s="89"/>
      <c r="T108" s="1"/>
      <c r="U108" s="43"/>
      <c r="V108" s="1"/>
      <c r="W108" s="366"/>
      <c r="X108" s="89"/>
      <c r="Y108" s="46"/>
      <c r="Z108" s="378"/>
      <c r="AB108" s="259"/>
    </row>
    <row r="109" spans="1:28" ht="15.75" hidden="1" thickBot="1" x14ac:dyDescent="0.3">
      <c r="A109" s="139" t="s">
        <v>1144</v>
      </c>
      <c r="B109" s="59"/>
      <c r="C109" s="2"/>
      <c r="D109" s="686" t="s">
        <v>617</v>
      </c>
      <c r="E109" s="686"/>
      <c r="F109" s="182"/>
      <c r="G109" s="459"/>
      <c r="H109" s="437"/>
      <c r="I109" s="200"/>
      <c r="J109" s="219">
        <f t="shared" si="164"/>
        <v>0</v>
      </c>
      <c r="K109" s="81"/>
      <c r="L109" s="1"/>
      <c r="M109" s="82"/>
      <c r="N109" s="81"/>
      <c r="O109" s="1"/>
      <c r="P109" s="1"/>
      <c r="Q109" s="1"/>
      <c r="R109" s="1"/>
      <c r="S109" s="89"/>
      <c r="T109" s="1"/>
      <c r="U109" s="43"/>
      <c r="V109" s="1"/>
      <c r="W109" s="366"/>
      <c r="X109" s="89"/>
      <c r="Y109" s="46"/>
      <c r="Z109" s="378"/>
      <c r="AB109" s="259"/>
    </row>
    <row r="110" spans="1:28" ht="15.75" hidden="1" thickBot="1" x14ac:dyDescent="0.3">
      <c r="A110" s="139" t="s">
        <v>1145</v>
      </c>
      <c r="B110" s="59"/>
      <c r="C110" s="2"/>
      <c r="D110" s="686" t="s">
        <v>1146</v>
      </c>
      <c r="E110" s="686"/>
      <c r="F110" s="182"/>
      <c r="G110" s="459"/>
      <c r="H110" s="437"/>
      <c r="I110" s="200"/>
      <c r="J110" s="219">
        <f t="shared" si="164"/>
        <v>0</v>
      </c>
      <c r="K110" s="81"/>
      <c r="L110" s="1"/>
      <c r="M110" s="82"/>
      <c r="N110" s="81"/>
      <c r="O110" s="1"/>
      <c r="P110" s="1"/>
      <c r="Q110" s="1"/>
      <c r="R110" s="1"/>
      <c r="S110" s="89"/>
      <c r="T110" s="1"/>
      <c r="U110" s="43"/>
      <c r="V110" s="1"/>
      <c r="W110" s="366"/>
      <c r="X110" s="89"/>
      <c r="Y110" s="46"/>
      <c r="Z110" s="378"/>
      <c r="AB110" s="259"/>
    </row>
    <row r="111" spans="1:28" ht="15.75" hidden="1" thickBot="1" x14ac:dyDescent="0.3">
      <c r="A111" s="139" t="s">
        <v>1140</v>
      </c>
      <c r="B111" s="59"/>
      <c r="C111" s="2"/>
      <c r="D111" s="686" t="s">
        <v>1141</v>
      </c>
      <c r="E111" s="686"/>
      <c r="F111" s="182"/>
      <c r="G111" s="459"/>
      <c r="H111" s="437"/>
      <c r="I111" s="200"/>
      <c r="J111" s="219">
        <f t="shared" si="164"/>
        <v>0</v>
      </c>
      <c r="K111" s="81"/>
      <c r="L111" s="1"/>
      <c r="M111" s="82"/>
      <c r="N111" s="81"/>
      <c r="O111" s="1"/>
      <c r="P111" s="1"/>
      <c r="Q111" s="1"/>
      <c r="R111" s="1"/>
      <c r="S111" s="89"/>
      <c r="T111" s="1"/>
      <c r="U111" s="43"/>
      <c r="V111" s="1"/>
      <c r="W111" s="366"/>
      <c r="X111" s="89"/>
      <c r="Y111" s="46"/>
      <c r="Z111" s="378"/>
      <c r="AB111" s="259"/>
    </row>
    <row r="112" spans="1:28" ht="15.75" thickBot="1" x14ac:dyDescent="0.3">
      <c r="B112" s="109" t="s">
        <v>377</v>
      </c>
      <c r="C112" s="701" t="s">
        <v>378</v>
      </c>
      <c r="D112" s="702"/>
      <c r="E112" s="702"/>
      <c r="F112" s="185">
        <f t="shared" ref="F112" si="184">F113+F117+F118+F119+F120+F131+F142+F153+F156+F168+F169+F170+F171+F182</f>
        <v>0</v>
      </c>
      <c r="G112" s="462">
        <f t="shared" ref="G112:Z112" si="185">G113+G117+G118+G119+G120+G131+G142+G153+G156+G168+G169+G170+G171+G182</f>
        <v>0</v>
      </c>
      <c r="H112" s="440">
        <f t="shared" si="185"/>
        <v>0</v>
      </c>
      <c r="I112" s="203">
        <f t="shared" si="185"/>
        <v>0</v>
      </c>
      <c r="J112" s="216">
        <f t="shared" si="164"/>
        <v>0</v>
      </c>
      <c r="K112" s="94">
        <f t="shared" ref="K112:M112" si="186">K113+K117+K118+K119+K120+K131+K142+K153+K156+K168+K169+K170+K171+K182</f>
        <v>0</v>
      </c>
      <c r="L112" s="95">
        <f t="shared" si="186"/>
        <v>0</v>
      </c>
      <c r="M112" s="96">
        <f t="shared" si="186"/>
        <v>0</v>
      </c>
      <c r="N112" s="94">
        <f t="shared" si="185"/>
        <v>0</v>
      </c>
      <c r="O112" s="95">
        <f t="shared" si="185"/>
        <v>0</v>
      </c>
      <c r="P112" s="95">
        <f t="shared" si="185"/>
        <v>0</v>
      </c>
      <c r="Q112" s="95">
        <f t="shared" si="185"/>
        <v>0</v>
      </c>
      <c r="R112" s="95">
        <f t="shared" si="185"/>
        <v>0</v>
      </c>
      <c r="S112" s="98">
        <f t="shared" ref="S112" si="187">S113+S117+S118+S119+S120+S131+S142+S153+S156+S168+S169+S170+S171+S182</f>
        <v>0</v>
      </c>
      <c r="T112" s="95">
        <f t="shared" si="185"/>
        <v>0</v>
      </c>
      <c r="U112" s="97">
        <f t="shared" si="185"/>
        <v>0</v>
      </c>
      <c r="V112" s="95">
        <f t="shared" si="185"/>
        <v>0</v>
      </c>
      <c r="W112" s="363">
        <f t="shared" ref="W112" si="188">W113+W117+W118+W119+W120+W131+W142+W153+W156+W168+W169+W170+W171+W182</f>
        <v>0</v>
      </c>
      <c r="X112" s="98">
        <f t="shared" si="185"/>
        <v>0</v>
      </c>
      <c r="Y112" s="99">
        <f t="shared" si="185"/>
        <v>0</v>
      </c>
      <c r="Z112" s="376">
        <f t="shared" si="185"/>
        <v>0</v>
      </c>
      <c r="AB112" s="259"/>
    </row>
    <row r="113" spans="1:28" s="42" customFormat="1" ht="15.75" hidden="1" thickBot="1" x14ac:dyDescent="0.3">
      <c r="A113" s="139" t="s">
        <v>379</v>
      </c>
      <c r="B113" s="137" t="s">
        <v>943</v>
      </c>
      <c r="C113" s="703" t="s">
        <v>380</v>
      </c>
      <c r="D113" s="704"/>
      <c r="E113" s="704"/>
      <c r="F113" s="190">
        <f>F114+F115</f>
        <v>0</v>
      </c>
      <c r="G113" s="468">
        <f>G114+G115</f>
        <v>0</v>
      </c>
      <c r="H113" s="446">
        <f t="shared" ref="H113:I113" si="189">H114+H115</f>
        <v>0</v>
      </c>
      <c r="I113" s="208">
        <f t="shared" si="189"/>
        <v>0</v>
      </c>
      <c r="J113" s="221">
        <f t="shared" si="164"/>
        <v>0</v>
      </c>
      <c r="K113" s="224">
        <f t="shared" ref="K113:Z113" si="190">K114+K115</f>
        <v>0</v>
      </c>
      <c r="L113" s="146">
        <f t="shared" si="190"/>
        <v>0</v>
      </c>
      <c r="M113" s="144">
        <f t="shared" si="190"/>
        <v>0</v>
      </c>
      <c r="N113" s="224">
        <f t="shared" si="190"/>
        <v>0</v>
      </c>
      <c r="O113" s="146">
        <f t="shared" si="190"/>
        <v>0</v>
      </c>
      <c r="P113" s="146">
        <f t="shared" si="190"/>
        <v>0</v>
      </c>
      <c r="Q113" s="146">
        <f t="shared" si="190"/>
        <v>0</v>
      </c>
      <c r="R113" s="146">
        <f t="shared" si="190"/>
        <v>0</v>
      </c>
      <c r="S113" s="371">
        <f t="shared" ref="S113" si="191">S114+S115</f>
        <v>0</v>
      </c>
      <c r="T113" s="146">
        <f t="shared" si="190"/>
        <v>0</v>
      </c>
      <c r="U113" s="145">
        <f t="shared" si="190"/>
        <v>0</v>
      </c>
      <c r="V113" s="146">
        <f t="shared" si="190"/>
        <v>0</v>
      </c>
      <c r="W113" s="385">
        <f t="shared" ref="W113" si="192">W114+W115</f>
        <v>0</v>
      </c>
      <c r="X113" s="371">
        <f t="shared" si="190"/>
        <v>0</v>
      </c>
      <c r="Y113" s="147">
        <f t="shared" si="190"/>
        <v>0</v>
      </c>
      <c r="Z113" s="381">
        <f t="shared" si="190"/>
        <v>0</v>
      </c>
      <c r="AB113" s="259"/>
    </row>
    <row r="114" spans="1:28" ht="15.75" hidden="1" thickBot="1" x14ac:dyDescent="0.3">
      <c r="A114" s="139" t="s">
        <v>381</v>
      </c>
      <c r="B114" s="59"/>
      <c r="C114" s="2"/>
      <c r="D114" s="686" t="s">
        <v>618</v>
      </c>
      <c r="E114" s="686"/>
      <c r="F114" s="182"/>
      <c r="G114" s="459"/>
      <c r="H114" s="437"/>
      <c r="I114" s="200"/>
      <c r="J114" s="219">
        <f t="shared" si="164"/>
        <v>0</v>
      </c>
      <c r="K114" s="81"/>
      <c r="L114" s="1"/>
      <c r="M114" s="82"/>
      <c r="N114" s="81"/>
      <c r="O114" s="1"/>
      <c r="P114" s="1"/>
      <c r="Q114" s="1"/>
      <c r="R114" s="1"/>
      <c r="S114" s="89"/>
      <c r="T114" s="1"/>
      <c r="U114" s="43"/>
      <c r="V114" s="1"/>
      <c r="W114" s="366"/>
      <c r="X114" s="89"/>
      <c r="Y114" s="46"/>
      <c r="Z114" s="378"/>
      <c r="AB114" s="259"/>
    </row>
    <row r="115" spans="1:28" ht="15.75" hidden="1" thickBot="1" x14ac:dyDescent="0.3">
      <c r="A115" s="139" t="s">
        <v>382</v>
      </c>
      <c r="B115" s="59"/>
      <c r="C115" s="2"/>
      <c r="D115" s="686" t="s">
        <v>619</v>
      </c>
      <c r="E115" s="686"/>
      <c r="F115" s="182"/>
      <c r="G115" s="459"/>
      <c r="H115" s="437"/>
      <c r="I115" s="200"/>
      <c r="J115" s="219">
        <f t="shared" si="164"/>
        <v>0</v>
      </c>
      <c r="K115" s="81"/>
      <c r="L115" s="1"/>
      <c r="M115" s="82"/>
      <c r="N115" s="81"/>
      <c r="O115" s="1"/>
      <c r="P115" s="1"/>
      <c r="Q115" s="1"/>
      <c r="R115" s="1"/>
      <c r="S115" s="89"/>
      <c r="T115" s="1"/>
      <c r="U115" s="43"/>
      <c r="V115" s="1"/>
      <c r="W115" s="366"/>
      <c r="X115" s="89"/>
      <c r="Y115" s="46"/>
      <c r="Z115" s="378"/>
      <c r="AB115" s="259"/>
    </row>
    <row r="116" spans="1:28" ht="15.75" hidden="1" thickBot="1" x14ac:dyDescent="0.3">
      <c r="B116" s="137" t="s">
        <v>1147</v>
      </c>
      <c r="C116" s="703" t="s">
        <v>1148</v>
      </c>
      <c r="D116" s="704"/>
      <c r="E116" s="704"/>
      <c r="F116" s="190">
        <f>F117+F118</f>
        <v>0</v>
      </c>
      <c r="G116" s="468">
        <f>G117+G118</f>
        <v>0</v>
      </c>
      <c r="H116" s="446">
        <f t="shared" ref="H116:I116" si="193">H117+H118</f>
        <v>0</v>
      </c>
      <c r="I116" s="208">
        <f t="shared" si="193"/>
        <v>0</v>
      </c>
      <c r="J116" s="221">
        <f t="shared" si="164"/>
        <v>0</v>
      </c>
      <c r="K116" s="224">
        <f t="shared" ref="K116:Z116" si="194">K117+K118</f>
        <v>0</v>
      </c>
      <c r="L116" s="146">
        <f t="shared" si="194"/>
        <v>0</v>
      </c>
      <c r="M116" s="144">
        <f t="shared" si="194"/>
        <v>0</v>
      </c>
      <c r="N116" s="224">
        <f t="shared" si="194"/>
        <v>0</v>
      </c>
      <c r="O116" s="146">
        <f t="shared" si="194"/>
        <v>0</v>
      </c>
      <c r="P116" s="146">
        <f t="shared" si="194"/>
        <v>0</v>
      </c>
      <c r="Q116" s="146">
        <f t="shared" si="194"/>
        <v>0</v>
      </c>
      <c r="R116" s="146">
        <f t="shared" si="194"/>
        <v>0</v>
      </c>
      <c r="S116" s="371">
        <f t="shared" ref="S116" si="195">S117+S118</f>
        <v>0</v>
      </c>
      <c r="T116" s="146">
        <f t="shared" si="194"/>
        <v>0</v>
      </c>
      <c r="U116" s="145">
        <f t="shared" si="194"/>
        <v>0</v>
      </c>
      <c r="V116" s="146">
        <f t="shared" si="194"/>
        <v>0</v>
      </c>
      <c r="W116" s="385">
        <f t="shared" ref="W116" si="196">W117+W118</f>
        <v>0</v>
      </c>
      <c r="X116" s="371">
        <f t="shared" si="194"/>
        <v>0</v>
      </c>
      <c r="Y116" s="147">
        <f t="shared" si="194"/>
        <v>0</v>
      </c>
      <c r="Z116" s="381">
        <f t="shared" si="194"/>
        <v>0</v>
      </c>
      <c r="AB116" s="259"/>
    </row>
    <row r="117" spans="1:28" ht="15.75" hidden="1" thickBot="1" x14ac:dyDescent="0.3">
      <c r="A117" s="139" t="s">
        <v>383</v>
      </c>
      <c r="B117" s="59" t="s">
        <v>944</v>
      </c>
      <c r="C117" s="720" t="s">
        <v>384</v>
      </c>
      <c r="D117" s="686"/>
      <c r="E117" s="686"/>
      <c r="F117" s="182"/>
      <c r="G117" s="459"/>
      <c r="H117" s="437"/>
      <c r="I117" s="200"/>
      <c r="J117" s="219">
        <f t="shared" si="164"/>
        <v>0</v>
      </c>
      <c r="K117" s="81"/>
      <c r="L117" s="1"/>
      <c r="M117" s="82"/>
      <c r="N117" s="81"/>
      <c r="O117" s="1"/>
      <c r="P117" s="1"/>
      <c r="Q117" s="1"/>
      <c r="R117" s="1"/>
      <c r="S117" s="89"/>
      <c r="T117" s="1"/>
      <c r="U117" s="43"/>
      <c r="V117" s="1"/>
      <c r="W117" s="366"/>
      <c r="X117" s="89"/>
      <c r="Y117" s="46"/>
      <c r="Z117" s="378"/>
      <c r="AB117" s="259"/>
    </row>
    <row r="118" spans="1:28" ht="15.75" hidden="1" thickBot="1" x14ac:dyDescent="0.3">
      <c r="A118" s="139" t="s">
        <v>385</v>
      </c>
      <c r="B118" s="59" t="s">
        <v>945</v>
      </c>
      <c r="C118" s="720" t="s">
        <v>386</v>
      </c>
      <c r="D118" s="686"/>
      <c r="E118" s="686"/>
      <c r="F118" s="182"/>
      <c r="G118" s="459"/>
      <c r="H118" s="437"/>
      <c r="I118" s="200"/>
      <c r="J118" s="219">
        <f t="shared" si="164"/>
        <v>0</v>
      </c>
      <c r="K118" s="81"/>
      <c r="L118" s="1"/>
      <c r="M118" s="82"/>
      <c r="N118" s="81"/>
      <c r="O118" s="1"/>
      <c r="P118" s="1"/>
      <c r="Q118" s="1"/>
      <c r="R118" s="1"/>
      <c r="S118" s="89"/>
      <c r="T118" s="1"/>
      <c r="U118" s="43"/>
      <c r="V118" s="1"/>
      <c r="W118" s="366"/>
      <c r="X118" s="89"/>
      <c r="Y118" s="46"/>
      <c r="Z118" s="378"/>
      <c r="AB118" s="259"/>
    </row>
    <row r="119" spans="1:28" s="42" customFormat="1" ht="27.75" hidden="1" customHeight="1" x14ac:dyDescent="0.25">
      <c r="A119" s="139" t="s">
        <v>387</v>
      </c>
      <c r="B119" s="118" t="s">
        <v>946</v>
      </c>
      <c r="C119" s="733" t="s">
        <v>624</v>
      </c>
      <c r="D119" s="734"/>
      <c r="E119" s="734"/>
      <c r="F119" s="191"/>
      <c r="G119" s="469"/>
      <c r="H119" s="447"/>
      <c r="I119" s="209"/>
      <c r="J119" s="222">
        <f t="shared" si="164"/>
        <v>0</v>
      </c>
      <c r="K119" s="121"/>
      <c r="L119" s="122"/>
      <c r="M119" s="123"/>
      <c r="N119" s="121"/>
      <c r="O119" s="122"/>
      <c r="P119" s="122"/>
      <c r="Q119" s="122"/>
      <c r="R119" s="122"/>
      <c r="S119" s="125"/>
      <c r="T119" s="122"/>
      <c r="U119" s="124"/>
      <c r="V119" s="122"/>
      <c r="W119" s="368"/>
      <c r="X119" s="125"/>
      <c r="Y119" s="126"/>
      <c r="Z119" s="382"/>
      <c r="AB119" s="259"/>
    </row>
    <row r="120" spans="1:28" s="42" customFormat="1" ht="15.75" hidden="1" thickBot="1" x14ac:dyDescent="0.3">
      <c r="A120" s="139" t="s">
        <v>388</v>
      </c>
      <c r="B120" s="118" t="s">
        <v>947</v>
      </c>
      <c r="C120" s="733" t="s">
        <v>1090</v>
      </c>
      <c r="D120" s="734"/>
      <c r="E120" s="734"/>
      <c r="F120" s="191">
        <f>F121+F122+F123+F124+F125+F126+F127+F128+F129+F130</f>
        <v>0</v>
      </c>
      <c r="G120" s="469">
        <f>G121+G122+G123+G124+G125+G126+G127+G128+G129+G130</f>
        <v>0</v>
      </c>
      <c r="H120" s="447">
        <f t="shared" ref="H120:I120" si="197">H121+H122+H123+H124+H125+H126+H127+H128+H129+H130</f>
        <v>0</v>
      </c>
      <c r="I120" s="209">
        <f t="shared" si="197"/>
        <v>0</v>
      </c>
      <c r="J120" s="222">
        <f t="shared" si="164"/>
        <v>0</v>
      </c>
      <c r="K120" s="121">
        <f t="shared" ref="K120:Z120" si="198">K121+K122+K123+K124+K125+K126+K127+K128+K129+K130</f>
        <v>0</v>
      </c>
      <c r="L120" s="122">
        <f t="shared" si="198"/>
        <v>0</v>
      </c>
      <c r="M120" s="123">
        <f t="shared" si="198"/>
        <v>0</v>
      </c>
      <c r="N120" s="121">
        <f t="shared" si="198"/>
        <v>0</v>
      </c>
      <c r="O120" s="122">
        <f t="shared" si="198"/>
        <v>0</v>
      </c>
      <c r="P120" s="122">
        <f t="shared" si="198"/>
        <v>0</v>
      </c>
      <c r="Q120" s="122">
        <f t="shared" si="198"/>
        <v>0</v>
      </c>
      <c r="R120" s="122">
        <f t="shared" si="198"/>
        <v>0</v>
      </c>
      <c r="S120" s="125">
        <f t="shared" ref="S120" si="199">S121+S122+S123+S124+S125+S126+S127+S128+S129+S130</f>
        <v>0</v>
      </c>
      <c r="T120" s="122">
        <f t="shared" si="198"/>
        <v>0</v>
      </c>
      <c r="U120" s="124">
        <f t="shared" si="198"/>
        <v>0</v>
      </c>
      <c r="V120" s="122">
        <f t="shared" si="198"/>
        <v>0</v>
      </c>
      <c r="W120" s="368">
        <f t="shared" ref="W120" si="200">W121+W122+W123+W124+W125+W126+W127+W128+W129+W130</f>
        <v>0</v>
      </c>
      <c r="X120" s="125">
        <f t="shared" si="198"/>
        <v>0</v>
      </c>
      <c r="Y120" s="126">
        <f t="shared" si="198"/>
        <v>0</v>
      </c>
      <c r="Z120" s="382">
        <f t="shared" si="198"/>
        <v>0</v>
      </c>
      <c r="AB120" s="259"/>
    </row>
    <row r="121" spans="1:28" ht="15.75" hidden="1" thickBot="1" x14ac:dyDescent="0.3">
      <c r="A121" s="139" t="s">
        <v>389</v>
      </c>
      <c r="B121" s="59"/>
      <c r="C121" s="2"/>
      <c r="D121" s="686" t="s">
        <v>641</v>
      </c>
      <c r="E121" s="686"/>
      <c r="F121" s="182"/>
      <c r="G121" s="459"/>
      <c r="H121" s="437"/>
      <c r="I121" s="200"/>
      <c r="J121" s="219">
        <f t="shared" si="164"/>
        <v>0</v>
      </c>
      <c r="K121" s="81"/>
      <c r="L121" s="1"/>
      <c r="M121" s="82"/>
      <c r="N121" s="81"/>
      <c r="O121" s="1"/>
      <c r="P121" s="1"/>
      <c r="Q121" s="1"/>
      <c r="R121" s="1"/>
      <c r="S121" s="89"/>
      <c r="T121" s="1"/>
      <c r="U121" s="43"/>
      <c r="V121" s="1"/>
      <c r="W121" s="366"/>
      <c r="X121" s="89"/>
      <c r="Y121" s="46"/>
      <c r="Z121" s="378"/>
      <c r="AB121" s="259"/>
    </row>
    <row r="122" spans="1:28" ht="15.75" hidden="1" thickBot="1" x14ac:dyDescent="0.3">
      <c r="A122" s="139" t="s">
        <v>390</v>
      </c>
      <c r="B122" s="59"/>
      <c r="C122" s="2"/>
      <c r="D122" s="686" t="s">
        <v>791</v>
      </c>
      <c r="E122" s="686"/>
      <c r="F122" s="182"/>
      <c r="G122" s="459"/>
      <c r="H122" s="437"/>
      <c r="I122" s="200"/>
      <c r="J122" s="219">
        <f t="shared" si="164"/>
        <v>0</v>
      </c>
      <c r="K122" s="81"/>
      <c r="L122" s="1"/>
      <c r="M122" s="82"/>
      <c r="N122" s="81"/>
      <c r="O122" s="1"/>
      <c r="P122" s="1"/>
      <c r="Q122" s="1"/>
      <c r="R122" s="1"/>
      <c r="S122" s="89"/>
      <c r="T122" s="1"/>
      <c r="U122" s="43"/>
      <c r="V122" s="1"/>
      <c r="W122" s="366"/>
      <c r="X122" s="89"/>
      <c r="Y122" s="46"/>
      <c r="Z122" s="378"/>
      <c r="AB122" s="259"/>
    </row>
    <row r="123" spans="1:28" ht="15.75" hidden="1" thickBot="1" x14ac:dyDescent="0.3">
      <c r="A123" s="139" t="s">
        <v>391</v>
      </c>
      <c r="B123" s="59"/>
      <c r="C123" s="2"/>
      <c r="D123" s="686" t="s">
        <v>792</v>
      </c>
      <c r="E123" s="686"/>
      <c r="F123" s="182"/>
      <c r="G123" s="459"/>
      <c r="H123" s="437"/>
      <c r="I123" s="200"/>
      <c r="J123" s="219">
        <f t="shared" si="164"/>
        <v>0</v>
      </c>
      <c r="K123" s="81"/>
      <c r="L123" s="1"/>
      <c r="M123" s="82"/>
      <c r="N123" s="81"/>
      <c r="O123" s="1"/>
      <c r="P123" s="1"/>
      <c r="Q123" s="1"/>
      <c r="R123" s="1"/>
      <c r="S123" s="89"/>
      <c r="T123" s="1"/>
      <c r="U123" s="43"/>
      <c r="V123" s="1"/>
      <c r="W123" s="366"/>
      <c r="X123" s="89"/>
      <c r="Y123" s="46"/>
      <c r="Z123" s="378"/>
      <c r="AB123" s="259"/>
    </row>
    <row r="124" spans="1:28" ht="15.75" hidden="1" thickBot="1" x14ac:dyDescent="0.3">
      <c r="A124" s="139" t="s">
        <v>392</v>
      </c>
      <c r="B124" s="59"/>
      <c r="C124" s="2"/>
      <c r="D124" s="686" t="s">
        <v>793</v>
      </c>
      <c r="E124" s="686"/>
      <c r="F124" s="182"/>
      <c r="G124" s="459"/>
      <c r="H124" s="437"/>
      <c r="I124" s="200"/>
      <c r="J124" s="219">
        <f t="shared" si="164"/>
        <v>0</v>
      </c>
      <c r="K124" s="81"/>
      <c r="L124" s="1"/>
      <c r="M124" s="82"/>
      <c r="N124" s="81"/>
      <c r="O124" s="1"/>
      <c r="P124" s="1"/>
      <c r="Q124" s="1"/>
      <c r="R124" s="1"/>
      <c r="S124" s="89"/>
      <c r="T124" s="1"/>
      <c r="U124" s="43"/>
      <c r="V124" s="1"/>
      <c r="W124" s="366"/>
      <c r="X124" s="89"/>
      <c r="Y124" s="46"/>
      <c r="Z124" s="378"/>
      <c r="AB124" s="259"/>
    </row>
    <row r="125" spans="1:28" ht="15.75" hidden="1" thickBot="1" x14ac:dyDescent="0.3">
      <c r="A125" s="139" t="s">
        <v>393</v>
      </c>
      <c r="B125" s="59"/>
      <c r="C125" s="2"/>
      <c r="D125" s="686" t="s">
        <v>794</v>
      </c>
      <c r="E125" s="686"/>
      <c r="F125" s="182"/>
      <c r="G125" s="459"/>
      <c r="H125" s="437"/>
      <c r="I125" s="200"/>
      <c r="J125" s="219">
        <f t="shared" si="164"/>
        <v>0</v>
      </c>
      <c r="K125" s="81"/>
      <c r="L125" s="1"/>
      <c r="M125" s="82"/>
      <c r="N125" s="81"/>
      <c r="O125" s="1"/>
      <c r="P125" s="1"/>
      <c r="Q125" s="1"/>
      <c r="R125" s="1"/>
      <c r="S125" s="89"/>
      <c r="T125" s="1"/>
      <c r="U125" s="43"/>
      <c r="V125" s="1"/>
      <c r="W125" s="366"/>
      <c r="X125" s="89"/>
      <c r="Y125" s="46"/>
      <c r="Z125" s="378"/>
      <c r="AB125" s="259"/>
    </row>
    <row r="126" spans="1:28" ht="15.75" hidden="1" thickBot="1" x14ac:dyDescent="0.3">
      <c r="A126" s="139" t="s">
        <v>394</v>
      </c>
      <c r="B126" s="59"/>
      <c r="C126" s="2"/>
      <c r="D126" s="686" t="s">
        <v>795</v>
      </c>
      <c r="E126" s="686"/>
      <c r="F126" s="182"/>
      <c r="G126" s="459"/>
      <c r="H126" s="437"/>
      <c r="I126" s="200"/>
      <c r="J126" s="219">
        <f t="shared" si="164"/>
        <v>0</v>
      </c>
      <c r="K126" s="81"/>
      <c r="L126" s="1"/>
      <c r="M126" s="82"/>
      <c r="N126" s="81"/>
      <c r="O126" s="1"/>
      <c r="P126" s="1"/>
      <c r="Q126" s="1"/>
      <c r="R126" s="1"/>
      <c r="S126" s="89"/>
      <c r="T126" s="1"/>
      <c r="U126" s="43"/>
      <c r="V126" s="1"/>
      <c r="W126" s="366"/>
      <c r="X126" s="89"/>
      <c r="Y126" s="46"/>
      <c r="Z126" s="378"/>
      <c r="AB126" s="259"/>
    </row>
    <row r="127" spans="1:28" ht="25.5" hidden="1" customHeight="1" x14ac:dyDescent="0.25">
      <c r="A127" s="139" t="s">
        <v>395</v>
      </c>
      <c r="B127" s="59"/>
      <c r="C127" s="2"/>
      <c r="D127" s="685" t="s">
        <v>796</v>
      </c>
      <c r="E127" s="685"/>
      <c r="F127" s="192"/>
      <c r="G127" s="471"/>
      <c r="H127" s="449"/>
      <c r="I127" s="210"/>
      <c r="J127" s="219">
        <f t="shared" si="164"/>
        <v>0</v>
      </c>
      <c r="K127" s="81"/>
      <c r="L127" s="1"/>
      <c r="M127" s="82"/>
      <c r="N127" s="81"/>
      <c r="O127" s="1"/>
      <c r="P127" s="1"/>
      <c r="Q127" s="1"/>
      <c r="R127" s="1"/>
      <c r="S127" s="89"/>
      <c r="T127" s="1"/>
      <c r="U127" s="43"/>
      <c r="V127" s="1"/>
      <c r="W127" s="366"/>
      <c r="X127" s="89"/>
      <c r="Y127" s="46"/>
      <c r="Z127" s="378"/>
      <c r="AB127" s="259"/>
    </row>
    <row r="128" spans="1:28" ht="15.75" hidden="1" thickBot="1" x14ac:dyDescent="0.3">
      <c r="A128" s="139" t="s">
        <v>396</v>
      </c>
      <c r="B128" s="59"/>
      <c r="C128" s="2"/>
      <c r="D128" s="686" t="s">
        <v>1091</v>
      </c>
      <c r="E128" s="686"/>
      <c r="F128" s="182"/>
      <c r="G128" s="459"/>
      <c r="H128" s="437"/>
      <c r="I128" s="200"/>
      <c r="J128" s="219">
        <f t="shared" si="164"/>
        <v>0</v>
      </c>
      <c r="K128" s="81"/>
      <c r="L128" s="1"/>
      <c r="M128" s="82"/>
      <c r="N128" s="81"/>
      <c r="O128" s="1"/>
      <c r="P128" s="1"/>
      <c r="Q128" s="1"/>
      <c r="R128" s="1"/>
      <c r="S128" s="89"/>
      <c r="T128" s="1"/>
      <c r="U128" s="43"/>
      <c r="V128" s="1"/>
      <c r="W128" s="366"/>
      <c r="X128" s="89"/>
      <c r="Y128" s="46"/>
      <c r="Z128" s="378"/>
      <c r="AB128" s="259"/>
    </row>
    <row r="129" spans="1:28" ht="25.5" hidden="1" customHeight="1" x14ac:dyDescent="0.25">
      <c r="A129" s="139" t="s">
        <v>397</v>
      </c>
      <c r="B129" s="59"/>
      <c r="C129" s="2"/>
      <c r="D129" s="685" t="s">
        <v>797</v>
      </c>
      <c r="E129" s="685"/>
      <c r="F129" s="192"/>
      <c r="G129" s="471"/>
      <c r="H129" s="449"/>
      <c r="I129" s="210"/>
      <c r="J129" s="219">
        <f t="shared" si="164"/>
        <v>0</v>
      </c>
      <c r="K129" s="81"/>
      <c r="L129" s="1"/>
      <c r="M129" s="82"/>
      <c r="N129" s="81"/>
      <c r="O129" s="1"/>
      <c r="P129" s="1"/>
      <c r="Q129" s="1"/>
      <c r="R129" s="1"/>
      <c r="S129" s="89"/>
      <c r="T129" s="1"/>
      <c r="U129" s="43"/>
      <c r="V129" s="1"/>
      <c r="W129" s="366"/>
      <c r="X129" s="89"/>
      <c r="Y129" s="46"/>
      <c r="Z129" s="378"/>
      <c r="AB129" s="259"/>
    </row>
    <row r="130" spans="1:28" ht="25.5" hidden="1" customHeight="1" x14ac:dyDescent="0.25">
      <c r="A130" s="139" t="s">
        <v>398</v>
      </c>
      <c r="B130" s="59"/>
      <c r="C130" s="2"/>
      <c r="D130" s="685" t="s">
        <v>798</v>
      </c>
      <c r="E130" s="685"/>
      <c r="F130" s="192"/>
      <c r="G130" s="471"/>
      <c r="H130" s="449"/>
      <c r="I130" s="210"/>
      <c r="J130" s="219">
        <f t="shared" si="164"/>
        <v>0</v>
      </c>
      <c r="K130" s="81"/>
      <c r="L130" s="1"/>
      <c r="M130" s="82"/>
      <c r="N130" s="81"/>
      <c r="O130" s="1"/>
      <c r="P130" s="1"/>
      <c r="Q130" s="1"/>
      <c r="R130" s="1"/>
      <c r="S130" s="89"/>
      <c r="T130" s="1"/>
      <c r="U130" s="43"/>
      <c r="V130" s="1"/>
      <c r="W130" s="366"/>
      <c r="X130" s="89"/>
      <c r="Y130" s="46"/>
      <c r="Z130" s="378"/>
      <c r="AB130" s="259"/>
    </row>
    <row r="131" spans="1:28" s="42" customFormat="1" ht="15" hidden="1" customHeight="1" x14ac:dyDescent="0.25">
      <c r="A131" s="139" t="s">
        <v>399</v>
      </c>
      <c r="B131" s="118" t="s">
        <v>948</v>
      </c>
      <c r="C131" s="733" t="s">
        <v>1092</v>
      </c>
      <c r="D131" s="734"/>
      <c r="E131" s="734"/>
      <c r="F131" s="191">
        <f>F132+F133+F134+F135+F136+F137+F138+F139+F140+F141</f>
        <v>0</v>
      </c>
      <c r="G131" s="469">
        <f>G132+G133+G134+G135+G136+G137+G138+G139+G140+G141</f>
        <v>0</v>
      </c>
      <c r="H131" s="447">
        <f t="shared" ref="H131:I131" si="201">H132+H133+H134+H135+H136+H137+H138+H139+H140+H141</f>
        <v>0</v>
      </c>
      <c r="I131" s="209">
        <f t="shared" si="201"/>
        <v>0</v>
      </c>
      <c r="J131" s="222">
        <f t="shared" si="164"/>
        <v>0</v>
      </c>
      <c r="K131" s="121">
        <f t="shared" ref="K131:Z131" si="202">K132+K133+K134+K135+K136+K137+K138+K139+K140+K141</f>
        <v>0</v>
      </c>
      <c r="L131" s="122">
        <f t="shared" si="202"/>
        <v>0</v>
      </c>
      <c r="M131" s="123">
        <f t="shared" si="202"/>
        <v>0</v>
      </c>
      <c r="N131" s="121">
        <f t="shared" si="202"/>
        <v>0</v>
      </c>
      <c r="O131" s="122">
        <f t="shared" si="202"/>
        <v>0</v>
      </c>
      <c r="P131" s="122">
        <f t="shared" si="202"/>
        <v>0</v>
      </c>
      <c r="Q131" s="122">
        <f t="shared" si="202"/>
        <v>0</v>
      </c>
      <c r="R131" s="122">
        <f t="shared" si="202"/>
        <v>0</v>
      </c>
      <c r="S131" s="125">
        <f t="shared" ref="S131" si="203">S132+S133+S134+S135+S136+S137+S138+S139+S140+S141</f>
        <v>0</v>
      </c>
      <c r="T131" s="122">
        <f t="shared" si="202"/>
        <v>0</v>
      </c>
      <c r="U131" s="124">
        <f t="shared" si="202"/>
        <v>0</v>
      </c>
      <c r="V131" s="122">
        <f t="shared" si="202"/>
        <v>0</v>
      </c>
      <c r="W131" s="368">
        <f t="shared" ref="W131" si="204">W132+W133+W134+W135+W136+W137+W138+W139+W140+W141</f>
        <v>0</v>
      </c>
      <c r="X131" s="125">
        <f t="shared" si="202"/>
        <v>0</v>
      </c>
      <c r="Y131" s="126">
        <f t="shared" si="202"/>
        <v>0</v>
      </c>
      <c r="Z131" s="382">
        <f t="shared" si="202"/>
        <v>0</v>
      </c>
      <c r="AB131" s="259"/>
    </row>
    <row r="132" spans="1:28" ht="15.75" hidden="1" thickBot="1" x14ac:dyDescent="0.3">
      <c r="A132" s="139" t="s">
        <v>400</v>
      </c>
      <c r="B132" s="59"/>
      <c r="C132" s="2"/>
      <c r="D132" s="686" t="s">
        <v>640</v>
      </c>
      <c r="E132" s="686"/>
      <c r="F132" s="182"/>
      <c r="G132" s="459"/>
      <c r="H132" s="437"/>
      <c r="I132" s="200"/>
      <c r="J132" s="219">
        <f t="shared" si="164"/>
        <v>0</v>
      </c>
      <c r="K132" s="81"/>
      <c r="L132" s="1"/>
      <c r="M132" s="82"/>
      <c r="N132" s="81"/>
      <c r="O132" s="1"/>
      <c r="P132" s="1"/>
      <c r="Q132" s="1"/>
      <c r="R132" s="1"/>
      <c r="S132" s="89"/>
      <c r="T132" s="1"/>
      <c r="U132" s="43"/>
      <c r="V132" s="1"/>
      <c r="W132" s="366"/>
      <c r="X132" s="89"/>
      <c r="Y132" s="46"/>
      <c r="Z132" s="378"/>
      <c r="AB132" s="259"/>
    </row>
    <row r="133" spans="1:28" ht="15.75" hidden="1" thickBot="1" x14ac:dyDescent="0.3">
      <c r="A133" s="139" t="s">
        <v>401</v>
      </c>
      <c r="B133" s="59"/>
      <c r="C133" s="2"/>
      <c r="D133" s="686" t="s">
        <v>799</v>
      </c>
      <c r="E133" s="686"/>
      <c r="F133" s="182"/>
      <c r="G133" s="459"/>
      <c r="H133" s="437"/>
      <c r="I133" s="200"/>
      <c r="J133" s="219">
        <f t="shared" si="164"/>
        <v>0</v>
      </c>
      <c r="K133" s="81"/>
      <c r="L133" s="1"/>
      <c r="M133" s="82"/>
      <c r="N133" s="81"/>
      <c r="O133" s="1"/>
      <c r="P133" s="1"/>
      <c r="Q133" s="1"/>
      <c r="R133" s="1"/>
      <c r="S133" s="89"/>
      <c r="T133" s="1"/>
      <c r="U133" s="43"/>
      <c r="V133" s="1"/>
      <c r="W133" s="366"/>
      <c r="X133" s="89"/>
      <c r="Y133" s="46"/>
      <c r="Z133" s="378"/>
      <c r="AB133" s="259"/>
    </row>
    <row r="134" spans="1:28" ht="15.75" hidden="1" thickBot="1" x14ac:dyDescent="0.3">
      <c r="A134" s="139" t="s">
        <v>402</v>
      </c>
      <c r="B134" s="59"/>
      <c r="C134" s="2"/>
      <c r="D134" s="686" t="s">
        <v>801</v>
      </c>
      <c r="E134" s="686"/>
      <c r="F134" s="182"/>
      <c r="G134" s="459"/>
      <c r="H134" s="437"/>
      <c r="I134" s="200"/>
      <c r="J134" s="219">
        <f t="shared" si="164"/>
        <v>0</v>
      </c>
      <c r="K134" s="81"/>
      <c r="L134" s="1"/>
      <c r="M134" s="82"/>
      <c r="N134" s="81"/>
      <c r="O134" s="1"/>
      <c r="P134" s="1"/>
      <c r="Q134" s="1"/>
      <c r="R134" s="1"/>
      <c r="S134" s="89"/>
      <c r="T134" s="1"/>
      <c r="U134" s="43"/>
      <c r="V134" s="1"/>
      <c r="W134" s="366"/>
      <c r="X134" s="89"/>
      <c r="Y134" s="46"/>
      <c r="Z134" s="378"/>
      <c r="AB134" s="259"/>
    </row>
    <row r="135" spans="1:28" ht="15.75" hidden="1" thickBot="1" x14ac:dyDescent="0.3">
      <c r="A135" s="139" t="s">
        <v>403</v>
      </c>
      <c r="B135" s="59"/>
      <c r="C135" s="2"/>
      <c r="D135" s="686" t="s">
        <v>1094</v>
      </c>
      <c r="E135" s="686"/>
      <c r="F135" s="182"/>
      <c r="G135" s="459"/>
      <c r="H135" s="437"/>
      <c r="I135" s="200"/>
      <c r="J135" s="219">
        <f t="shared" si="164"/>
        <v>0</v>
      </c>
      <c r="K135" s="81"/>
      <c r="L135" s="1"/>
      <c r="M135" s="82"/>
      <c r="N135" s="81"/>
      <c r="O135" s="1"/>
      <c r="P135" s="1"/>
      <c r="Q135" s="1"/>
      <c r="R135" s="1"/>
      <c r="S135" s="89"/>
      <c r="T135" s="1"/>
      <c r="U135" s="43"/>
      <c r="V135" s="1"/>
      <c r="W135" s="366"/>
      <c r="X135" s="89"/>
      <c r="Y135" s="46"/>
      <c r="Z135" s="378"/>
      <c r="AB135" s="259"/>
    </row>
    <row r="136" spans="1:28" ht="15.75" hidden="1" thickBot="1" x14ac:dyDescent="0.3">
      <c r="A136" s="139" t="s">
        <v>404</v>
      </c>
      <c r="B136" s="59"/>
      <c r="C136" s="2"/>
      <c r="D136" s="686" t="s">
        <v>806</v>
      </c>
      <c r="E136" s="686"/>
      <c r="F136" s="182"/>
      <c r="G136" s="459"/>
      <c r="H136" s="437"/>
      <c r="I136" s="200"/>
      <c r="J136" s="219">
        <f t="shared" si="164"/>
        <v>0</v>
      </c>
      <c r="K136" s="81"/>
      <c r="L136" s="1"/>
      <c r="M136" s="82"/>
      <c r="N136" s="81"/>
      <c r="O136" s="1"/>
      <c r="P136" s="1"/>
      <c r="Q136" s="1"/>
      <c r="R136" s="1"/>
      <c r="S136" s="89"/>
      <c r="T136" s="1"/>
      <c r="U136" s="43"/>
      <c r="V136" s="1"/>
      <c r="W136" s="366"/>
      <c r="X136" s="89"/>
      <c r="Y136" s="46"/>
      <c r="Z136" s="378"/>
      <c r="AB136" s="259"/>
    </row>
    <row r="137" spans="1:28" ht="15.75" hidden="1" thickBot="1" x14ac:dyDescent="0.3">
      <c r="A137" s="139" t="s">
        <v>405</v>
      </c>
      <c r="B137" s="59"/>
      <c r="C137" s="2"/>
      <c r="D137" s="686" t="s">
        <v>804</v>
      </c>
      <c r="E137" s="686"/>
      <c r="F137" s="182"/>
      <c r="G137" s="459"/>
      <c r="H137" s="437"/>
      <c r="I137" s="200"/>
      <c r="J137" s="219">
        <f t="shared" si="164"/>
        <v>0</v>
      </c>
      <c r="K137" s="81"/>
      <c r="L137" s="1"/>
      <c r="M137" s="82"/>
      <c r="N137" s="81"/>
      <c r="O137" s="1"/>
      <c r="P137" s="1"/>
      <c r="Q137" s="1"/>
      <c r="R137" s="1"/>
      <c r="S137" s="89"/>
      <c r="T137" s="1"/>
      <c r="U137" s="43"/>
      <c r="V137" s="1"/>
      <c r="W137" s="366"/>
      <c r="X137" s="89"/>
      <c r="Y137" s="46"/>
      <c r="Z137" s="378"/>
      <c r="AB137" s="259"/>
    </row>
    <row r="138" spans="1:28" ht="25.5" hidden="1" customHeight="1" x14ac:dyDescent="0.25">
      <c r="A138" s="139" t="s">
        <v>406</v>
      </c>
      <c r="B138" s="59"/>
      <c r="C138" s="2"/>
      <c r="D138" s="685" t="s">
        <v>808</v>
      </c>
      <c r="E138" s="685"/>
      <c r="F138" s="192"/>
      <c r="G138" s="471"/>
      <c r="H138" s="449"/>
      <c r="I138" s="210"/>
      <c r="J138" s="219">
        <f t="shared" si="164"/>
        <v>0</v>
      </c>
      <c r="K138" s="81"/>
      <c r="L138" s="1"/>
      <c r="M138" s="82"/>
      <c r="N138" s="81"/>
      <c r="O138" s="1"/>
      <c r="P138" s="1"/>
      <c r="Q138" s="1"/>
      <c r="R138" s="1"/>
      <c r="S138" s="89"/>
      <c r="T138" s="1"/>
      <c r="U138" s="43"/>
      <c r="V138" s="1"/>
      <c r="W138" s="366"/>
      <c r="X138" s="89"/>
      <c r="Y138" s="46"/>
      <c r="Z138" s="378"/>
      <c r="AB138" s="259"/>
    </row>
    <row r="139" spans="1:28" ht="15.75" hidden="1" thickBot="1" x14ac:dyDescent="0.3">
      <c r="A139" s="139" t="s">
        <v>407</v>
      </c>
      <c r="B139" s="59"/>
      <c r="C139" s="2"/>
      <c r="D139" s="686" t="s">
        <v>1093</v>
      </c>
      <c r="E139" s="686"/>
      <c r="F139" s="182"/>
      <c r="G139" s="459"/>
      <c r="H139" s="437"/>
      <c r="I139" s="200"/>
      <c r="J139" s="219">
        <f t="shared" si="164"/>
        <v>0</v>
      </c>
      <c r="K139" s="81"/>
      <c r="L139" s="1"/>
      <c r="M139" s="82"/>
      <c r="N139" s="81"/>
      <c r="O139" s="1"/>
      <c r="P139" s="1"/>
      <c r="Q139" s="1"/>
      <c r="R139" s="1"/>
      <c r="S139" s="89"/>
      <c r="T139" s="1"/>
      <c r="U139" s="43"/>
      <c r="V139" s="1"/>
      <c r="W139" s="366"/>
      <c r="X139" s="89"/>
      <c r="Y139" s="46"/>
      <c r="Z139" s="378"/>
      <c r="AB139" s="259"/>
    </row>
    <row r="140" spans="1:28" ht="25.5" hidden="1" customHeight="1" x14ac:dyDescent="0.25">
      <c r="A140" s="139" t="s">
        <v>408</v>
      </c>
      <c r="B140" s="59"/>
      <c r="C140" s="2"/>
      <c r="D140" s="685" t="s">
        <v>811</v>
      </c>
      <c r="E140" s="685"/>
      <c r="F140" s="192"/>
      <c r="G140" s="471"/>
      <c r="H140" s="449"/>
      <c r="I140" s="210"/>
      <c r="J140" s="219">
        <f t="shared" si="164"/>
        <v>0</v>
      </c>
      <c r="K140" s="81"/>
      <c r="L140" s="1"/>
      <c r="M140" s="82"/>
      <c r="N140" s="81"/>
      <c r="O140" s="1"/>
      <c r="P140" s="1"/>
      <c r="Q140" s="1"/>
      <c r="R140" s="1"/>
      <c r="S140" s="89"/>
      <c r="T140" s="1"/>
      <c r="U140" s="43"/>
      <c r="V140" s="1"/>
      <c r="W140" s="366"/>
      <c r="X140" s="89"/>
      <c r="Y140" s="46"/>
      <c r="Z140" s="378"/>
      <c r="AB140" s="259"/>
    </row>
    <row r="141" spans="1:28" ht="25.5" hidden="1" customHeight="1" x14ac:dyDescent="0.25">
      <c r="A141" s="139" t="s">
        <v>409</v>
      </c>
      <c r="B141" s="59"/>
      <c r="C141" s="2"/>
      <c r="D141" s="685" t="s">
        <v>813</v>
      </c>
      <c r="E141" s="685"/>
      <c r="F141" s="192"/>
      <c r="G141" s="471"/>
      <c r="H141" s="449"/>
      <c r="I141" s="210"/>
      <c r="J141" s="219">
        <f t="shared" si="164"/>
        <v>0</v>
      </c>
      <c r="K141" s="81"/>
      <c r="L141" s="1"/>
      <c r="M141" s="82"/>
      <c r="N141" s="81"/>
      <c r="O141" s="1"/>
      <c r="P141" s="1"/>
      <c r="Q141" s="1"/>
      <c r="R141" s="1"/>
      <c r="S141" s="89"/>
      <c r="T141" s="1"/>
      <c r="U141" s="43"/>
      <c r="V141" s="1"/>
      <c r="W141" s="366"/>
      <c r="X141" s="89"/>
      <c r="Y141" s="46"/>
      <c r="Z141" s="378"/>
      <c r="AB141" s="259"/>
    </row>
    <row r="142" spans="1:28" s="42" customFormat="1" ht="15.75" hidden="1" thickBot="1" x14ac:dyDescent="0.3">
      <c r="A142" s="139" t="s">
        <v>410</v>
      </c>
      <c r="B142" s="118" t="s">
        <v>949</v>
      </c>
      <c r="C142" s="705" t="s">
        <v>411</v>
      </c>
      <c r="D142" s="706"/>
      <c r="E142" s="706"/>
      <c r="F142" s="193">
        <f>F143+F144+F145+F146+F147+F148+F149+F150+F151+F152</f>
        <v>0</v>
      </c>
      <c r="G142" s="472">
        <f>G143+G144+G145+G146+G147+G148+G149+G150+G151+G152</f>
        <v>0</v>
      </c>
      <c r="H142" s="450">
        <f t="shared" ref="H142:I142" si="205">H143+H144+H145+H146+H147+H148+H149+H150+H151+H152</f>
        <v>0</v>
      </c>
      <c r="I142" s="211">
        <f t="shared" si="205"/>
        <v>0</v>
      </c>
      <c r="J142" s="222">
        <f t="shared" si="164"/>
        <v>0</v>
      </c>
      <c r="K142" s="121">
        <f t="shared" ref="K142:Z142" si="206">K143+K144+K145+K146+K147+K148+K149+K150+K151+K152</f>
        <v>0</v>
      </c>
      <c r="L142" s="122">
        <f t="shared" si="206"/>
        <v>0</v>
      </c>
      <c r="M142" s="123">
        <f t="shared" si="206"/>
        <v>0</v>
      </c>
      <c r="N142" s="121">
        <f t="shared" si="206"/>
        <v>0</v>
      </c>
      <c r="O142" s="122">
        <f t="shared" si="206"/>
        <v>0</v>
      </c>
      <c r="P142" s="122">
        <f t="shared" si="206"/>
        <v>0</v>
      </c>
      <c r="Q142" s="122">
        <f t="shared" si="206"/>
        <v>0</v>
      </c>
      <c r="R142" s="122">
        <f t="shared" si="206"/>
        <v>0</v>
      </c>
      <c r="S142" s="125">
        <f t="shared" ref="S142" si="207">S143+S144+S145+S146+S147+S148+S149+S150+S151+S152</f>
        <v>0</v>
      </c>
      <c r="T142" s="122">
        <f t="shared" si="206"/>
        <v>0</v>
      </c>
      <c r="U142" s="124">
        <f t="shared" si="206"/>
        <v>0</v>
      </c>
      <c r="V142" s="122">
        <f t="shared" si="206"/>
        <v>0</v>
      </c>
      <c r="W142" s="368">
        <f t="shared" ref="W142" si="208">W143+W144+W145+W146+W147+W148+W149+W150+W151+W152</f>
        <v>0</v>
      </c>
      <c r="X142" s="125">
        <f t="shared" si="206"/>
        <v>0</v>
      </c>
      <c r="Y142" s="126">
        <f t="shared" si="206"/>
        <v>0</v>
      </c>
      <c r="Z142" s="382">
        <f t="shared" si="206"/>
        <v>0</v>
      </c>
      <c r="AB142" s="259"/>
    </row>
    <row r="143" spans="1:28" ht="15.75" hidden="1" thickBot="1" x14ac:dyDescent="0.3">
      <c r="A143" s="139" t="s">
        <v>412</v>
      </c>
      <c r="B143" s="59"/>
      <c r="C143" s="2"/>
      <c r="D143" s="686" t="s">
        <v>639</v>
      </c>
      <c r="E143" s="686"/>
      <c r="F143" s="182"/>
      <c r="G143" s="459"/>
      <c r="H143" s="437"/>
      <c r="I143" s="200"/>
      <c r="J143" s="219">
        <f t="shared" si="164"/>
        <v>0</v>
      </c>
      <c r="K143" s="81"/>
      <c r="L143" s="1"/>
      <c r="M143" s="82"/>
      <c r="N143" s="81"/>
      <c r="O143" s="1"/>
      <c r="P143" s="1"/>
      <c r="Q143" s="1"/>
      <c r="R143" s="1"/>
      <c r="S143" s="89"/>
      <c r="T143" s="1"/>
      <c r="U143" s="43"/>
      <c r="V143" s="1"/>
      <c r="W143" s="366"/>
      <c r="X143" s="89"/>
      <c r="Y143" s="46"/>
      <c r="Z143" s="378"/>
      <c r="AB143" s="259"/>
    </row>
    <row r="144" spans="1:28" ht="15.75" hidden="1" thickBot="1" x14ac:dyDescent="0.3">
      <c r="A144" s="139" t="s">
        <v>413</v>
      </c>
      <c r="B144" s="59"/>
      <c r="C144" s="2"/>
      <c r="D144" s="686" t="s">
        <v>800</v>
      </c>
      <c r="E144" s="686"/>
      <c r="F144" s="182"/>
      <c r="G144" s="459"/>
      <c r="H144" s="437"/>
      <c r="I144" s="200"/>
      <c r="J144" s="219">
        <f t="shared" si="164"/>
        <v>0</v>
      </c>
      <c r="K144" s="81"/>
      <c r="L144" s="1"/>
      <c r="M144" s="82"/>
      <c r="N144" s="81"/>
      <c r="O144" s="1"/>
      <c r="P144" s="1"/>
      <c r="Q144" s="1"/>
      <c r="R144" s="1"/>
      <c r="S144" s="89"/>
      <c r="T144" s="1"/>
      <c r="U144" s="43"/>
      <c r="V144" s="1"/>
      <c r="W144" s="366"/>
      <c r="X144" s="89"/>
      <c r="Y144" s="46"/>
      <c r="Z144" s="378"/>
      <c r="AB144" s="259"/>
    </row>
    <row r="145" spans="1:28" ht="15.75" hidden="1" thickBot="1" x14ac:dyDescent="0.3">
      <c r="A145" s="139" t="s">
        <v>414</v>
      </c>
      <c r="B145" s="59"/>
      <c r="C145" s="2"/>
      <c r="D145" s="686" t="s">
        <v>802</v>
      </c>
      <c r="E145" s="686"/>
      <c r="F145" s="182"/>
      <c r="G145" s="459"/>
      <c r="H145" s="437"/>
      <c r="I145" s="200"/>
      <c r="J145" s="219">
        <f t="shared" si="164"/>
        <v>0</v>
      </c>
      <c r="K145" s="81"/>
      <c r="L145" s="1"/>
      <c r="M145" s="82"/>
      <c r="N145" s="81"/>
      <c r="O145" s="1"/>
      <c r="P145" s="1"/>
      <c r="Q145" s="1"/>
      <c r="R145" s="1"/>
      <c r="S145" s="89"/>
      <c r="T145" s="1"/>
      <c r="U145" s="43"/>
      <c r="V145" s="1"/>
      <c r="W145" s="366"/>
      <c r="X145" s="89"/>
      <c r="Y145" s="46"/>
      <c r="Z145" s="378"/>
      <c r="AB145" s="259"/>
    </row>
    <row r="146" spans="1:28" ht="15.75" hidden="1" thickBot="1" x14ac:dyDescent="0.3">
      <c r="A146" s="139" t="s">
        <v>415</v>
      </c>
      <c r="B146" s="59"/>
      <c r="C146" s="2"/>
      <c r="D146" s="686" t="s">
        <v>803</v>
      </c>
      <c r="E146" s="686"/>
      <c r="F146" s="182"/>
      <c r="G146" s="459"/>
      <c r="H146" s="437"/>
      <c r="I146" s="200"/>
      <c r="J146" s="219">
        <f t="shared" si="164"/>
        <v>0</v>
      </c>
      <c r="K146" s="81"/>
      <c r="L146" s="1"/>
      <c r="M146" s="82"/>
      <c r="N146" s="81"/>
      <c r="O146" s="1"/>
      <c r="P146" s="1"/>
      <c r="Q146" s="1"/>
      <c r="R146" s="1"/>
      <c r="S146" s="89"/>
      <c r="T146" s="1"/>
      <c r="U146" s="43"/>
      <c r="V146" s="1"/>
      <c r="W146" s="366"/>
      <c r="X146" s="89"/>
      <c r="Y146" s="46"/>
      <c r="Z146" s="378"/>
      <c r="AB146" s="259"/>
    </row>
    <row r="147" spans="1:28" ht="15.75" hidden="1" thickBot="1" x14ac:dyDescent="0.3">
      <c r="A147" s="139" t="s">
        <v>416</v>
      </c>
      <c r="B147" s="59"/>
      <c r="C147" s="2"/>
      <c r="D147" s="686" t="s">
        <v>807</v>
      </c>
      <c r="E147" s="686"/>
      <c r="F147" s="182"/>
      <c r="G147" s="459"/>
      <c r="H147" s="437"/>
      <c r="I147" s="200"/>
      <c r="J147" s="219">
        <f t="shared" si="164"/>
        <v>0</v>
      </c>
      <c r="K147" s="81"/>
      <c r="L147" s="1"/>
      <c r="M147" s="82"/>
      <c r="N147" s="81"/>
      <c r="O147" s="1"/>
      <c r="P147" s="1"/>
      <c r="Q147" s="1"/>
      <c r="R147" s="1"/>
      <c r="S147" s="89"/>
      <c r="T147" s="1"/>
      <c r="U147" s="43"/>
      <c r="V147" s="1"/>
      <c r="W147" s="366"/>
      <c r="X147" s="89"/>
      <c r="Y147" s="46"/>
      <c r="Z147" s="378"/>
      <c r="AB147" s="259"/>
    </row>
    <row r="148" spans="1:28" ht="15.75" hidden="1" thickBot="1" x14ac:dyDescent="0.3">
      <c r="A148" s="139" t="s">
        <v>417</v>
      </c>
      <c r="B148" s="59"/>
      <c r="C148" s="2"/>
      <c r="D148" s="686" t="s">
        <v>805</v>
      </c>
      <c r="E148" s="686"/>
      <c r="F148" s="182"/>
      <c r="G148" s="459"/>
      <c r="H148" s="437"/>
      <c r="I148" s="200"/>
      <c r="J148" s="219">
        <f t="shared" si="164"/>
        <v>0</v>
      </c>
      <c r="K148" s="81"/>
      <c r="L148" s="1"/>
      <c r="M148" s="82"/>
      <c r="N148" s="81"/>
      <c r="O148" s="1"/>
      <c r="P148" s="1"/>
      <c r="Q148" s="1"/>
      <c r="R148" s="1"/>
      <c r="S148" s="89"/>
      <c r="T148" s="1"/>
      <c r="U148" s="43"/>
      <c r="V148" s="1"/>
      <c r="W148" s="366"/>
      <c r="X148" s="89"/>
      <c r="Y148" s="46"/>
      <c r="Z148" s="378"/>
      <c r="AB148" s="259"/>
    </row>
    <row r="149" spans="1:28" ht="25.5" hidden="1" customHeight="1" x14ac:dyDescent="0.25">
      <c r="A149" s="139" t="s">
        <v>418</v>
      </c>
      <c r="B149" s="59"/>
      <c r="C149" s="2"/>
      <c r="D149" s="685" t="s">
        <v>809</v>
      </c>
      <c r="E149" s="685"/>
      <c r="F149" s="192"/>
      <c r="G149" s="471"/>
      <c r="H149" s="449"/>
      <c r="I149" s="210"/>
      <c r="J149" s="219">
        <f t="shared" si="164"/>
        <v>0</v>
      </c>
      <c r="K149" s="81"/>
      <c r="L149" s="1"/>
      <c r="M149" s="82"/>
      <c r="N149" s="81"/>
      <c r="O149" s="1"/>
      <c r="P149" s="1"/>
      <c r="Q149" s="1"/>
      <c r="R149" s="1"/>
      <c r="S149" s="89"/>
      <c r="T149" s="1"/>
      <c r="U149" s="43"/>
      <c r="V149" s="1"/>
      <c r="W149" s="366"/>
      <c r="X149" s="89"/>
      <c r="Y149" s="46"/>
      <c r="Z149" s="378"/>
      <c r="AB149" s="259"/>
    </row>
    <row r="150" spans="1:28" ht="15.75" hidden="1" thickBot="1" x14ac:dyDescent="0.3">
      <c r="A150" s="139" t="s">
        <v>419</v>
      </c>
      <c r="B150" s="59"/>
      <c r="C150" s="2"/>
      <c r="D150" s="686" t="s">
        <v>810</v>
      </c>
      <c r="E150" s="686"/>
      <c r="F150" s="182"/>
      <c r="G150" s="459"/>
      <c r="H150" s="437"/>
      <c r="I150" s="200"/>
      <c r="J150" s="219">
        <f t="shared" si="164"/>
        <v>0</v>
      </c>
      <c r="K150" s="81"/>
      <c r="L150" s="1"/>
      <c r="M150" s="82"/>
      <c r="N150" s="81"/>
      <c r="O150" s="1"/>
      <c r="P150" s="1"/>
      <c r="Q150" s="1"/>
      <c r="R150" s="1"/>
      <c r="S150" s="89"/>
      <c r="T150" s="1"/>
      <c r="U150" s="43"/>
      <c r="V150" s="1"/>
      <c r="W150" s="366"/>
      <c r="X150" s="89"/>
      <c r="Y150" s="46"/>
      <c r="Z150" s="378"/>
      <c r="AB150" s="259"/>
    </row>
    <row r="151" spans="1:28" ht="25.5" hidden="1" customHeight="1" x14ac:dyDescent="0.25">
      <c r="A151" s="139" t="s">
        <v>420</v>
      </c>
      <c r="B151" s="59"/>
      <c r="C151" s="2"/>
      <c r="D151" s="685" t="s">
        <v>812</v>
      </c>
      <c r="E151" s="685"/>
      <c r="F151" s="192"/>
      <c r="G151" s="471"/>
      <c r="H151" s="449"/>
      <c r="I151" s="210"/>
      <c r="J151" s="219">
        <f t="shared" si="164"/>
        <v>0</v>
      </c>
      <c r="K151" s="81"/>
      <c r="L151" s="1"/>
      <c r="M151" s="82"/>
      <c r="N151" s="81"/>
      <c r="O151" s="1"/>
      <c r="P151" s="1"/>
      <c r="Q151" s="1"/>
      <c r="R151" s="1"/>
      <c r="S151" s="89"/>
      <c r="T151" s="1"/>
      <c r="U151" s="43"/>
      <c r="V151" s="1"/>
      <c r="W151" s="366"/>
      <c r="X151" s="89"/>
      <c r="Y151" s="46"/>
      <c r="Z151" s="378"/>
      <c r="AB151" s="259"/>
    </row>
    <row r="152" spans="1:28" ht="25.5" hidden="1" customHeight="1" x14ac:dyDescent="0.25">
      <c r="A152" s="139" t="s">
        <v>421</v>
      </c>
      <c r="B152" s="59"/>
      <c r="C152" s="2"/>
      <c r="D152" s="685" t="s">
        <v>814</v>
      </c>
      <c r="E152" s="685"/>
      <c r="F152" s="192"/>
      <c r="G152" s="471"/>
      <c r="H152" s="449"/>
      <c r="I152" s="210"/>
      <c r="J152" s="219">
        <f t="shared" si="164"/>
        <v>0</v>
      </c>
      <c r="K152" s="81"/>
      <c r="L152" s="1"/>
      <c r="M152" s="82"/>
      <c r="N152" s="81"/>
      <c r="O152" s="1"/>
      <c r="P152" s="1"/>
      <c r="Q152" s="1"/>
      <c r="R152" s="1"/>
      <c r="S152" s="89"/>
      <c r="T152" s="1"/>
      <c r="U152" s="43"/>
      <c r="V152" s="1"/>
      <c r="W152" s="366"/>
      <c r="X152" s="89"/>
      <c r="Y152" s="46"/>
      <c r="Z152" s="378"/>
      <c r="AB152" s="259"/>
    </row>
    <row r="153" spans="1:28" s="42" customFormat="1" ht="27.75" hidden="1" customHeight="1" x14ac:dyDescent="0.25">
      <c r="A153" s="139" t="s">
        <v>422</v>
      </c>
      <c r="B153" s="118" t="s">
        <v>950</v>
      </c>
      <c r="C153" s="733" t="s">
        <v>1095</v>
      </c>
      <c r="D153" s="734"/>
      <c r="E153" s="734"/>
      <c r="F153" s="191">
        <f>F154+F155</f>
        <v>0</v>
      </c>
      <c r="G153" s="469">
        <f>G154+G155</f>
        <v>0</v>
      </c>
      <c r="H153" s="447">
        <f t="shared" ref="H153:I153" si="209">H154+H155</f>
        <v>0</v>
      </c>
      <c r="I153" s="209">
        <f t="shared" si="209"/>
        <v>0</v>
      </c>
      <c r="J153" s="222">
        <f t="shared" si="164"/>
        <v>0</v>
      </c>
      <c r="K153" s="121">
        <f t="shared" ref="K153:Z153" si="210">K154+K155</f>
        <v>0</v>
      </c>
      <c r="L153" s="122">
        <f t="shared" si="210"/>
        <v>0</v>
      </c>
      <c r="M153" s="123">
        <f t="shared" si="210"/>
        <v>0</v>
      </c>
      <c r="N153" s="121">
        <f t="shared" si="210"/>
        <v>0</v>
      </c>
      <c r="O153" s="122">
        <f t="shared" si="210"/>
        <v>0</v>
      </c>
      <c r="P153" s="122">
        <f t="shared" si="210"/>
        <v>0</v>
      </c>
      <c r="Q153" s="122">
        <f t="shared" si="210"/>
        <v>0</v>
      </c>
      <c r="R153" s="122">
        <f t="shared" si="210"/>
        <v>0</v>
      </c>
      <c r="S153" s="125">
        <f t="shared" ref="S153" si="211">S154+S155</f>
        <v>0</v>
      </c>
      <c r="T153" s="122">
        <f t="shared" si="210"/>
        <v>0</v>
      </c>
      <c r="U153" s="124">
        <f t="shared" si="210"/>
        <v>0</v>
      </c>
      <c r="V153" s="122">
        <f t="shared" si="210"/>
        <v>0</v>
      </c>
      <c r="W153" s="368">
        <f t="shared" ref="W153" si="212">W154+W155</f>
        <v>0</v>
      </c>
      <c r="X153" s="125">
        <f t="shared" si="210"/>
        <v>0</v>
      </c>
      <c r="Y153" s="126">
        <f t="shared" si="210"/>
        <v>0</v>
      </c>
      <c r="Z153" s="382">
        <f t="shared" si="210"/>
        <v>0</v>
      </c>
      <c r="AB153" s="259"/>
    </row>
    <row r="154" spans="1:28" ht="15.75" hidden="1" thickBot="1" x14ac:dyDescent="0.3">
      <c r="A154" s="139" t="s">
        <v>423</v>
      </c>
      <c r="B154" s="59"/>
      <c r="C154" s="2"/>
      <c r="D154" s="686" t="s">
        <v>816</v>
      </c>
      <c r="E154" s="686"/>
      <c r="F154" s="182"/>
      <c r="G154" s="459"/>
      <c r="H154" s="437"/>
      <c r="I154" s="200"/>
      <c r="J154" s="219">
        <f t="shared" si="164"/>
        <v>0</v>
      </c>
      <c r="K154" s="81"/>
      <c r="L154" s="1"/>
      <c r="M154" s="82"/>
      <c r="N154" s="81"/>
      <c r="O154" s="1"/>
      <c r="P154" s="1"/>
      <c r="Q154" s="1"/>
      <c r="R154" s="1"/>
      <c r="S154" s="89"/>
      <c r="T154" s="1"/>
      <c r="U154" s="43"/>
      <c r="V154" s="1"/>
      <c r="W154" s="366"/>
      <c r="X154" s="89"/>
      <c r="Y154" s="46"/>
      <c r="Z154" s="378"/>
      <c r="AB154" s="259"/>
    </row>
    <row r="155" spans="1:28" ht="25.5" hidden="1" customHeight="1" x14ac:dyDescent="0.25">
      <c r="A155" s="139" t="s">
        <v>424</v>
      </c>
      <c r="B155" s="59"/>
      <c r="C155" s="2"/>
      <c r="D155" s="685" t="s">
        <v>815</v>
      </c>
      <c r="E155" s="685"/>
      <c r="F155" s="192"/>
      <c r="G155" s="471"/>
      <c r="H155" s="449"/>
      <c r="I155" s="210"/>
      <c r="J155" s="219">
        <f t="shared" si="164"/>
        <v>0</v>
      </c>
      <c r="K155" s="81"/>
      <c r="L155" s="1"/>
      <c r="M155" s="82"/>
      <c r="N155" s="81"/>
      <c r="O155" s="1"/>
      <c r="P155" s="1"/>
      <c r="Q155" s="1"/>
      <c r="R155" s="1"/>
      <c r="S155" s="89"/>
      <c r="T155" s="1"/>
      <c r="U155" s="43"/>
      <c r="V155" s="1"/>
      <c r="W155" s="366"/>
      <c r="X155" s="89"/>
      <c r="Y155" s="46"/>
      <c r="Z155" s="378"/>
      <c r="AB155" s="259"/>
    </row>
    <row r="156" spans="1:28" s="42" customFormat="1" ht="15.75" hidden="1" thickBot="1" x14ac:dyDescent="0.3">
      <c r="A156" s="139" t="s">
        <v>425</v>
      </c>
      <c r="B156" s="118" t="s">
        <v>952</v>
      </c>
      <c r="C156" s="733" t="s">
        <v>1096</v>
      </c>
      <c r="D156" s="734"/>
      <c r="E156" s="734"/>
      <c r="F156" s="191">
        <f>F157+F158+F159+F160+F161+F162+F163+F164+F165+F166+F167</f>
        <v>0</v>
      </c>
      <c r="G156" s="469">
        <f>G157+G158+G159+G160+G161+G162+G163+G164+G165+G166+G167</f>
        <v>0</v>
      </c>
      <c r="H156" s="447">
        <f t="shared" ref="H156:I156" si="213">H157+H158+H159+H160+H161+H162+H163+H164+H165+H166+H167</f>
        <v>0</v>
      </c>
      <c r="I156" s="209">
        <f t="shared" si="213"/>
        <v>0</v>
      </c>
      <c r="J156" s="222">
        <f t="shared" si="164"/>
        <v>0</v>
      </c>
      <c r="K156" s="121">
        <f t="shared" ref="K156:Z156" si="214">K157+K158+K159+K160+K161+K162+K163+K164+K165+K166+K167</f>
        <v>0</v>
      </c>
      <c r="L156" s="122">
        <f t="shared" si="214"/>
        <v>0</v>
      </c>
      <c r="M156" s="123">
        <f t="shared" si="214"/>
        <v>0</v>
      </c>
      <c r="N156" s="121">
        <f t="shared" si="214"/>
        <v>0</v>
      </c>
      <c r="O156" s="122">
        <f t="shared" si="214"/>
        <v>0</v>
      </c>
      <c r="P156" s="122">
        <f t="shared" si="214"/>
        <v>0</v>
      </c>
      <c r="Q156" s="122">
        <f t="shared" si="214"/>
        <v>0</v>
      </c>
      <c r="R156" s="122">
        <f t="shared" si="214"/>
        <v>0</v>
      </c>
      <c r="S156" s="125">
        <f t="shared" ref="S156" si="215">S157+S158+S159+S160+S161+S162+S163+S164+S165+S166+S167</f>
        <v>0</v>
      </c>
      <c r="T156" s="122">
        <f t="shared" si="214"/>
        <v>0</v>
      </c>
      <c r="U156" s="124">
        <f t="shared" si="214"/>
        <v>0</v>
      </c>
      <c r="V156" s="122">
        <f t="shared" si="214"/>
        <v>0</v>
      </c>
      <c r="W156" s="368">
        <f t="shared" ref="W156" si="216">W157+W158+W159+W160+W161+W162+W163+W164+W165+W166+W167</f>
        <v>0</v>
      </c>
      <c r="X156" s="125">
        <f t="shared" si="214"/>
        <v>0</v>
      </c>
      <c r="Y156" s="126">
        <f t="shared" si="214"/>
        <v>0</v>
      </c>
      <c r="Z156" s="382">
        <f t="shared" si="214"/>
        <v>0</v>
      </c>
      <c r="AB156" s="259"/>
    </row>
    <row r="157" spans="1:28" ht="15.75" hidden="1" thickBot="1" x14ac:dyDescent="0.3">
      <c r="A157" s="139" t="s">
        <v>426</v>
      </c>
      <c r="B157" s="59"/>
      <c r="C157" s="2"/>
      <c r="D157" s="686" t="s">
        <v>625</v>
      </c>
      <c r="E157" s="686"/>
      <c r="F157" s="182"/>
      <c r="G157" s="459"/>
      <c r="H157" s="437"/>
      <c r="I157" s="200"/>
      <c r="J157" s="219">
        <f t="shared" si="164"/>
        <v>0</v>
      </c>
      <c r="K157" s="81"/>
      <c r="L157" s="1"/>
      <c r="M157" s="82"/>
      <c r="N157" s="81"/>
      <c r="O157" s="1"/>
      <c r="P157" s="1"/>
      <c r="Q157" s="1"/>
      <c r="R157" s="1"/>
      <c r="S157" s="89"/>
      <c r="T157" s="1"/>
      <c r="U157" s="43"/>
      <c r="V157" s="1"/>
      <c r="W157" s="366"/>
      <c r="X157" s="89"/>
      <c r="Y157" s="46"/>
      <c r="Z157" s="378"/>
      <c r="AB157" s="259"/>
    </row>
    <row r="158" spans="1:28" ht="15.75" hidden="1" thickBot="1" x14ac:dyDescent="0.3">
      <c r="A158" s="139" t="s">
        <v>427</v>
      </c>
      <c r="B158" s="59"/>
      <c r="C158" s="2"/>
      <c r="D158" s="686" t="s">
        <v>628</v>
      </c>
      <c r="E158" s="686"/>
      <c r="F158" s="182"/>
      <c r="G158" s="459"/>
      <c r="H158" s="437"/>
      <c r="I158" s="200"/>
      <c r="J158" s="219">
        <f t="shared" ref="J158:J221" si="217">SUM(H158:I158)</f>
        <v>0</v>
      </c>
      <c r="K158" s="81"/>
      <c r="L158" s="1"/>
      <c r="M158" s="82"/>
      <c r="N158" s="81"/>
      <c r="O158" s="1"/>
      <c r="P158" s="1"/>
      <c r="Q158" s="1"/>
      <c r="R158" s="1"/>
      <c r="S158" s="89"/>
      <c r="T158" s="1"/>
      <c r="U158" s="43"/>
      <c r="V158" s="1"/>
      <c r="W158" s="366"/>
      <c r="X158" s="89"/>
      <c r="Y158" s="46"/>
      <c r="Z158" s="378"/>
      <c r="AB158" s="259"/>
    </row>
    <row r="159" spans="1:28" ht="15.75" hidden="1" thickBot="1" x14ac:dyDescent="0.3">
      <c r="A159" s="139" t="s">
        <v>428</v>
      </c>
      <c r="B159" s="59"/>
      <c r="C159" s="2"/>
      <c r="D159" s="686" t="s">
        <v>629</v>
      </c>
      <c r="E159" s="686"/>
      <c r="F159" s="182"/>
      <c r="G159" s="459"/>
      <c r="H159" s="437"/>
      <c r="I159" s="200"/>
      <c r="J159" s="219">
        <f t="shared" si="217"/>
        <v>0</v>
      </c>
      <c r="K159" s="81"/>
      <c r="L159" s="1"/>
      <c r="M159" s="82"/>
      <c r="N159" s="81"/>
      <c r="O159" s="1"/>
      <c r="P159" s="1"/>
      <c r="Q159" s="1"/>
      <c r="R159" s="1"/>
      <c r="S159" s="89"/>
      <c r="T159" s="1"/>
      <c r="U159" s="43"/>
      <c r="V159" s="1"/>
      <c r="W159" s="366"/>
      <c r="X159" s="89"/>
      <c r="Y159" s="46"/>
      <c r="Z159" s="378"/>
      <c r="AB159" s="259"/>
    </row>
    <row r="160" spans="1:28" ht="15.75" hidden="1" thickBot="1" x14ac:dyDescent="0.3">
      <c r="A160" s="139" t="s">
        <v>429</v>
      </c>
      <c r="B160" s="59"/>
      <c r="C160" s="2"/>
      <c r="D160" s="686" t="s">
        <v>626</v>
      </c>
      <c r="E160" s="686"/>
      <c r="F160" s="182"/>
      <c r="G160" s="459"/>
      <c r="H160" s="437"/>
      <c r="I160" s="200"/>
      <c r="J160" s="219">
        <f t="shared" si="217"/>
        <v>0</v>
      </c>
      <c r="K160" s="81"/>
      <c r="L160" s="1"/>
      <c r="M160" s="82"/>
      <c r="N160" s="81"/>
      <c r="O160" s="1"/>
      <c r="P160" s="1"/>
      <c r="Q160" s="1"/>
      <c r="R160" s="1"/>
      <c r="S160" s="89"/>
      <c r="T160" s="1"/>
      <c r="U160" s="43"/>
      <c r="V160" s="1"/>
      <c r="W160" s="366"/>
      <c r="X160" s="89"/>
      <c r="Y160" s="46"/>
      <c r="Z160" s="378"/>
      <c r="AB160" s="259"/>
    </row>
    <row r="161" spans="1:28" ht="15.75" hidden="1" thickBot="1" x14ac:dyDescent="0.3">
      <c r="A161" s="139" t="s">
        <v>430</v>
      </c>
      <c r="B161" s="59"/>
      <c r="C161" s="2"/>
      <c r="D161" s="686" t="s">
        <v>1097</v>
      </c>
      <c r="E161" s="686"/>
      <c r="F161" s="182"/>
      <c r="G161" s="459"/>
      <c r="H161" s="437"/>
      <c r="I161" s="200"/>
      <c r="J161" s="219">
        <f t="shared" si="217"/>
        <v>0</v>
      </c>
      <c r="K161" s="81"/>
      <c r="L161" s="1"/>
      <c r="M161" s="82"/>
      <c r="N161" s="81"/>
      <c r="O161" s="1"/>
      <c r="P161" s="1"/>
      <c r="Q161" s="1"/>
      <c r="R161" s="1"/>
      <c r="S161" s="89"/>
      <c r="T161" s="1"/>
      <c r="U161" s="43"/>
      <c r="V161" s="1"/>
      <c r="W161" s="366"/>
      <c r="X161" s="89"/>
      <c r="Y161" s="46"/>
      <c r="Z161" s="378"/>
      <c r="AB161" s="259"/>
    </row>
    <row r="162" spans="1:28" ht="25.5" hidden="1" customHeight="1" x14ac:dyDescent="0.25">
      <c r="A162" s="139" t="s">
        <v>431</v>
      </c>
      <c r="B162" s="59"/>
      <c r="C162" s="2"/>
      <c r="D162" s="685" t="s">
        <v>817</v>
      </c>
      <c r="E162" s="685"/>
      <c r="F162" s="192"/>
      <c r="G162" s="471"/>
      <c r="H162" s="449"/>
      <c r="I162" s="210"/>
      <c r="J162" s="219">
        <f t="shared" si="217"/>
        <v>0</v>
      </c>
      <c r="K162" s="81"/>
      <c r="L162" s="1"/>
      <c r="M162" s="82"/>
      <c r="N162" s="81"/>
      <c r="O162" s="1"/>
      <c r="P162" s="1"/>
      <c r="Q162" s="1"/>
      <c r="R162" s="1"/>
      <c r="S162" s="89"/>
      <c r="T162" s="1"/>
      <c r="U162" s="43"/>
      <c r="V162" s="1"/>
      <c r="W162" s="366"/>
      <c r="X162" s="89"/>
      <c r="Y162" s="46"/>
      <c r="Z162" s="378"/>
      <c r="AB162" s="259"/>
    </row>
    <row r="163" spans="1:28" ht="25.5" hidden="1" customHeight="1" x14ac:dyDescent="0.25">
      <c r="A163" s="139" t="s">
        <v>432</v>
      </c>
      <c r="B163" s="59"/>
      <c r="C163" s="2"/>
      <c r="D163" s="685" t="s">
        <v>818</v>
      </c>
      <c r="E163" s="685"/>
      <c r="F163" s="192"/>
      <c r="G163" s="471"/>
      <c r="H163" s="449"/>
      <c r="I163" s="210"/>
      <c r="J163" s="219">
        <f t="shared" si="217"/>
        <v>0</v>
      </c>
      <c r="K163" s="81"/>
      <c r="L163" s="1"/>
      <c r="M163" s="82"/>
      <c r="N163" s="81"/>
      <c r="O163" s="1"/>
      <c r="P163" s="1"/>
      <c r="Q163" s="1"/>
      <c r="R163" s="1"/>
      <c r="S163" s="89"/>
      <c r="T163" s="1"/>
      <c r="U163" s="43"/>
      <c r="V163" s="1"/>
      <c r="W163" s="366"/>
      <c r="X163" s="89"/>
      <c r="Y163" s="46"/>
      <c r="Z163" s="378"/>
      <c r="AB163" s="259"/>
    </row>
    <row r="164" spans="1:28" ht="15.75" hidden="1" thickBot="1" x14ac:dyDescent="0.3">
      <c r="A164" s="139" t="s">
        <v>433</v>
      </c>
      <c r="B164" s="59"/>
      <c r="C164" s="2"/>
      <c r="D164" s="686" t="s">
        <v>635</v>
      </c>
      <c r="E164" s="686"/>
      <c r="F164" s="182"/>
      <c r="G164" s="459"/>
      <c r="H164" s="437"/>
      <c r="I164" s="200"/>
      <c r="J164" s="219">
        <f t="shared" si="217"/>
        <v>0</v>
      </c>
      <c r="K164" s="81"/>
      <c r="L164" s="1"/>
      <c r="M164" s="82"/>
      <c r="N164" s="81"/>
      <c r="O164" s="1"/>
      <c r="P164" s="1"/>
      <c r="Q164" s="1"/>
      <c r="R164" s="1"/>
      <c r="S164" s="89"/>
      <c r="T164" s="1"/>
      <c r="U164" s="43"/>
      <c r="V164" s="1"/>
      <c r="W164" s="366"/>
      <c r="X164" s="89"/>
      <c r="Y164" s="46"/>
      <c r="Z164" s="378"/>
      <c r="AB164" s="259"/>
    </row>
    <row r="165" spans="1:28" ht="15.75" hidden="1" thickBot="1" x14ac:dyDescent="0.3">
      <c r="A165" s="139" t="s">
        <v>434</v>
      </c>
      <c r="B165" s="59"/>
      <c r="C165" s="2"/>
      <c r="D165" s="686" t="s">
        <v>627</v>
      </c>
      <c r="E165" s="686"/>
      <c r="F165" s="182"/>
      <c r="G165" s="459"/>
      <c r="H165" s="437"/>
      <c r="I165" s="200"/>
      <c r="J165" s="219">
        <f t="shared" si="217"/>
        <v>0</v>
      </c>
      <c r="K165" s="81"/>
      <c r="L165" s="1"/>
      <c r="M165" s="82"/>
      <c r="N165" s="81"/>
      <c r="O165" s="1"/>
      <c r="P165" s="1"/>
      <c r="Q165" s="1"/>
      <c r="R165" s="1"/>
      <c r="S165" s="89"/>
      <c r="T165" s="1"/>
      <c r="U165" s="43"/>
      <c r="V165" s="1"/>
      <c r="W165" s="366"/>
      <c r="X165" s="89"/>
      <c r="Y165" s="46"/>
      <c r="Z165" s="378"/>
      <c r="AB165" s="259"/>
    </row>
    <row r="166" spans="1:28" ht="25.5" hidden="1" customHeight="1" x14ac:dyDescent="0.25">
      <c r="A166" s="139" t="s">
        <v>435</v>
      </c>
      <c r="B166" s="59"/>
      <c r="C166" s="2"/>
      <c r="D166" s="685" t="s">
        <v>819</v>
      </c>
      <c r="E166" s="685"/>
      <c r="F166" s="192"/>
      <c r="G166" s="471"/>
      <c r="H166" s="449"/>
      <c r="I166" s="210"/>
      <c r="J166" s="219">
        <f t="shared" si="217"/>
        <v>0</v>
      </c>
      <c r="K166" s="81"/>
      <c r="L166" s="1"/>
      <c r="M166" s="82"/>
      <c r="N166" s="81"/>
      <c r="O166" s="1"/>
      <c r="P166" s="1"/>
      <c r="Q166" s="1"/>
      <c r="R166" s="1"/>
      <c r="S166" s="89"/>
      <c r="T166" s="1"/>
      <c r="U166" s="43"/>
      <c r="V166" s="1"/>
      <c r="W166" s="366"/>
      <c r="X166" s="89"/>
      <c r="Y166" s="46"/>
      <c r="Z166" s="378"/>
      <c r="AB166" s="259"/>
    </row>
    <row r="167" spans="1:28" ht="15.75" hidden="1" thickBot="1" x14ac:dyDescent="0.3">
      <c r="A167" s="139" t="s">
        <v>436</v>
      </c>
      <c r="B167" s="59"/>
      <c r="C167" s="2"/>
      <c r="D167" s="686" t="s">
        <v>820</v>
      </c>
      <c r="E167" s="686"/>
      <c r="F167" s="182"/>
      <c r="G167" s="459"/>
      <c r="H167" s="437"/>
      <c r="I167" s="200"/>
      <c r="J167" s="219">
        <f t="shared" si="217"/>
        <v>0</v>
      </c>
      <c r="K167" s="81"/>
      <c r="L167" s="1"/>
      <c r="M167" s="82"/>
      <c r="N167" s="81"/>
      <c r="O167" s="1"/>
      <c r="P167" s="1"/>
      <c r="Q167" s="1"/>
      <c r="R167" s="1"/>
      <c r="S167" s="89"/>
      <c r="T167" s="1"/>
      <c r="U167" s="43"/>
      <c r="V167" s="1"/>
      <c r="W167" s="366"/>
      <c r="X167" s="89"/>
      <c r="Y167" s="46"/>
      <c r="Z167" s="378"/>
      <c r="AB167" s="259"/>
    </row>
    <row r="168" spans="1:28" s="42" customFormat="1" ht="15.75" hidden="1" thickBot="1" x14ac:dyDescent="0.3">
      <c r="A168" s="139" t="s">
        <v>437</v>
      </c>
      <c r="B168" s="118" t="s">
        <v>951</v>
      </c>
      <c r="C168" s="705" t="s">
        <v>438</v>
      </c>
      <c r="D168" s="706"/>
      <c r="E168" s="706"/>
      <c r="F168" s="193"/>
      <c r="G168" s="472"/>
      <c r="H168" s="450"/>
      <c r="I168" s="211"/>
      <c r="J168" s="222">
        <f t="shared" si="217"/>
        <v>0</v>
      </c>
      <c r="K168" s="121"/>
      <c r="L168" s="122"/>
      <c r="M168" s="123"/>
      <c r="N168" s="121"/>
      <c r="O168" s="122"/>
      <c r="P168" s="122"/>
      <c r="Q168" s="122"/>
      <c r="R168" s="122"/>
      <c r="S168" s="125"/>
      <c r="T168" s="122"/>
      <c r="U168" s="124"/>
      <c r="V168" s="122"/>
      <c r="W168" s="368"/>
      <c r="X168" s="125"/>
      <c r="Y168" s="126"/>
      <c r="Z168" s="382"/>
      <c r="AB168" s="259"/>
    </row>
    <row r="169" spans="1:28" s="42" customFormat="1" ht="15.75" hidden="1" thickBot="1" x14ac:dyDescent="0.3">
      <c r="A169" s="139" t="s">
        <v>439</v>
      </c>
      <c r="B169" s="118" t="s">
        <v>953</v>
      </c>
      <c r="C169" s="705" t="s">
        <v>440</v>
      </c>
      <c r="D169" s="706"/>
      <c r="E169" s="706"/>
      <c r="F169" s="193"/>
      <c r="G169" s="472"/>
      <c r="H169" s="450"/>
      <c r="I169" s="211"/>
      <c r="J169" s="222">
        <f t="shared" si="217"/>
        <v>0</v>
      </c>
      <c r="K169" s="121"/>
      <c r="L169" s="122"/>
      <c r="M169" s="123"/>
      <c r="N169" s="121"/>
      <c r="O169" s="122"/>
      <c r="P169" s="122"/>
      <c r="Q169" s="122"/>
      <c r="R169" s="122"/>
      <c r="S169" s="125"/>
      <c r="T169" s="122"/>
      <c r="U169" s="124"/>
      <c r="V169" s="122"/>
      <c r="W169" s="368"/>
      <c r="X169" s="125"/>
      <c r="Y169" s="126"/>
      <c r="Z169" s="382"/>
      <c r="AB169" s="259"/>
    </row>
    <row r="170" spans="1:28" s="42" customFormat="1" ht="15.75" hidden="1" thickBot="1" x14ac:dyDescent="0.3">
      <c r="A170" s="139" t="s">
        <v>441</v>
      </c>
      <c r="B170" s="118" t="s">
        <v>954</v>
      </c>
      <c r="C170" s="705" t="s">
        <v>442</v>
      </c>
      <c r="D170" s="706"/>
      <c r="E170" s="706"/>
      <c r="F170" s="193"/>
      <c r="G170" s="472"/>
      <c r="H170" s="450"/>
      <c r="I170" s="211"/>
      <c r="J170" s="222">
        <f t="shared" si="217"/>
        <v>0</v>
      </c>
      <c r="K170" s="121"/>
      <c r="L170" s="122"/>
      <c r="M170" s="123"/>
      <c r="N170" s="121"/>
      <c r="O170" s="122"/>
      <c r="P170" s="122"/>
      <c r="Q170" s="122"/>
      <c r="R170" s="122"/>
      <c r="S170" s="125"/>
      <c r="T170" s="122"/>
      <c r="U170" s="124"/>
      <c r="V170" s="122"/>
      <c r="W170" s="368"/>
      <c r="X170" s="125"/>
      <c r="Y170" s="126"/>
      <c r="Z170" s="382"/>
      <c r="AB170" s="259"/>
    </row>
    <row r="171" spans="1:28" s="42" customFormat="1" ht="15.75" hidden="1" thickBot="1" x14ac:dyDescent="0.3">
      <c r="A171" s="139" t="s">
        <v>443</v>
      </c>
      <c r="B171" s="118" t="s">
        <v>955</v>
      </c>
      <c r="C171" s="705" t="s">
        <v>444</v>
      </c>
      <c r="D171" s="706"/>
      <c r="E171" s="706"/>
      <c r="F171" s="193">
        <f t="shared" ref="F171" si="218">F172+F173+F174+F175+F176+F177+F178+F179+F180+F181</f>
        <v>0</v>
      </c>
      <c r="G171" s="472">
        <f t="shared" ref="G171:Z171" si="219">G172+G173+G174+G175+G176+G177+G178+G179+G180+G181</f>
        <v>0</v>
      </c>
      <c r="H171" s="450">
        <f t="shared" si="219"/>
        <v>0</v>
      </c>
      <c r="I171" s="211">
        <f t="shared" si="219"/>
        <v>0</v>
      </c>
      <c r="J171" s="222">
        <f t="shared" si="217"/>
        <v>0</v>
      </c>
      <c r="K171" s="121">
        <f t="shared" ref="K171:M171" si="220">K172+K173+K174+K175+K176+K177+K178+K179+K180+K181</f>
        <v>0</v>
      </c>
      <c r="L171" s="122">
        <f t="shared" si="220"/>
        <v>0</v>
      </c>
      <c r="M171" s="123">
        <f t="shared" si="220"/>
        <v>0</v>
      </c>
      <c r="N171" s="121">
        <f t="shared" si="219"/>
        <v>0</v>
      </c>
      <c r="O171" s="122">
        <f t="shared" si="219"/>
        <v>0</v>
      </c>
      <c r="P171" s="122">
        <f t="shared" si="219"/>
        <v>0</v>
      </c>
      <c r="Q171" s="122">
        <f t="shared" si="219"/>
        <v>0</v>
      </c>
      <c r="R171" s="122">
        <f t="shared" si="219"/>
        <v>0</v>
      </c>
      <c r="S171" s="125">
        <f t="shared" ref="S171" si="221">S172+S173+S174+S175+S176+S177+S178+S179+S180+S181</f>
        <v>0</v>
      </c>
      <c r="T171" s="122">
        <f t="shared" si="219"/>
        <v>0</v>
      </c>
      <c r="U171" s="124">
        <f t="shared" si="219"/>
        <v>0</v>
      </c>
      <c r="V171" s="122">
        <f t="shared" si="219"/>
        <v>0</v>
      </c>
      <c r="W171" s="368">
        <f t="shared" ref="W171" si="222">W172+W173+W174+W175+W176+W177+W178+W179+W180+W181</f>
        <v>0</v>
      </c>
      <c r="X171" s="125">
        <f t="shared" si="219"/>
        <v>0</v>
      </c>
      <c r="Y171" s="126">
        <f t="shared" si="219"/>
        <v>0</v>
      </c>
      <c r="Z171" s="382">
        <f t="shared" si="219"/>
        <v>0</v>
      </c>
      <c r="AB171" s="259"/>
    </row>
    <row r="172" spans="1:28" ht="15.75" hidden="1" thickBot="1" x14ac:dyDescent="0.3">
      <c r="A172" s="139" t="s">
        <v>445</v>
      </c>
      <c r="B172" s="59"/>
      <c r="C172" s="2"/>
      <c r="D172" s="686" t="s">
        <v>630</v>
      </c>
      <c r="E172" s="686"/>
      <c r="F172" s="182"/>
      <c r="G172" s="459"/>
      <c r="H172" s="437"/>
      <c r="I172" s="200"/>
      <c r="J172" s="219">
        <f t="shared" si="217"/>
        <v>0</v>
      </c>
      <c r="K172" s="81"/>
      <c r="L172" s="1"/>
      <c r="M172" s="82"/>
      <c r="N172" s="81"/>
      <c r="O172" s="1"/>
      <c r="P172" s="1"/>
      <c r="Q172" s="1"/>
      <c r="R172" s="1"/>
      <c r="S172" s="89"/>
      <c r="T172" s="1"/>
      <c r="U172" s="43"/>
      <c r="V172" s="1"/>
      <c r="W172" s="366"/>
      <c r="X172" s="89"/>
      <c r="Y172" s="46"/>
      <c r="Z172" s="378"/>
      <c r="AB172" s="259"/>
    </row>
    <row r="173" spans="1:28" ht="15.75" hidden="1" thickBot="1" x14ac:dyDescent="0.3">
      <c r="A173" s="139" t="s">
        <v>446</v>
      </c>
      <c r="B173" s="59"/>
      <c r="C173" s="2"/>
      <c r="D173" s="686" t="s">
        <v>631</v>
      </c>
      <c r="E173" s="686"/>
      <c r="F173" s="182"/>
      <c r="G173" s="459"/>
      <c r="H173" s="437"/>
      <c r="I173" s="200"/>
      <c r="J173" s="219">
        <f t="shared" si="217"/>
        <v>0</v>
      </c>
      <c r="K173" s="81"/>
      <c r="L173" s="1"/>
      <c r="M173" s="82"/>
      <c r="N173" s="81"/>
      <c r="O173" s="1"/>
      <c r="P173" s="1"/>
      <c r="Q173" s="1"/>
      <c r="R173" s="1"/>
      <c r="S173" s="89"/>
      <c r="T173" s="1"/>
      <c r="U173" s="43"/>
      <c r="V173" s="1"/>
      <c r="W173" s="366"/>
      <c r="X173" s="89"/>
      <c r="Y173" s="46"/>
      <c r="Z173" s="378"/>
      <c r="AB173" s="259"/>
    </row>
    <row r="174" spans="1:28" ht="15.75" hidden="1" thickBot="1" x14ac:dyDescent="0.3">
      <c r="A174" s="139" t="s">
        <v>447</v>
      </c>
      <c r="B174" s="59"/>
      <c r="C174" s="2"/>
      <c r="D174" s="686" t="s">
        <v>632</v>
      </c>
      <c r="E174" s="686"/>
      <c r="F174" s="182"/>
      <c r="G174" s="459"/>
      <c r="H174" s="437"/>
      <c r="I174" s="200"/>
      <c r="J174" s="219">
        <f t="shared" si="217"/>
        <v>0</v>
      </c>
      <c r="K174" s="81"/>
      <c r="L174" s="1"/>
      <c r="M174" s="82"/>
      <c r="N174" s="81"/>
      <c r="O174" s="1"/>
      <c r="P174" s="1"/>
      <c r="Q174" s="1"/>
      <c r="R174" s="1"/>
      <c r="S174" s="89"/>
      <c r="T174" s="1"/>
      <c r="U174" s="43"/>
      <c r="V174" s="1"/>
      <c r="W174" s="366"/>
      <c r="X174" s="89"/>
      <c r="Y174" s="46"/>
      <c r="Z174" s="378"/>
      <c r="AB174" s="259"/>
    </row>
    <row r="175" spans="1:28" ht="15.75" hidden="1" thickBot="1" x14ac:dyDescent="0.3">
      <c r="A175" s="139" t="s">
        <v>448</v>
      </c>
      <c r="B175" s="59"/>
      <c r="C175" s="2"/>
      <c r="D175" s="686" t="s">
        <v>633</v>
      </c>
      <c r="E175" s="686"/>
      <c r="F175" s="182"/>
      <c r="G175" s="459"/>
      <c r="H175" s="437"/>
      <c r="I175" s="200"/>
      <c r="J175" s="219">
        <f t="shared" si="217"/>
        <v>0</v>
      </c>
      <c r="K175" s="81"/>
      <c r="L175" s="1"/>
      <c r="M175" s="82"/>
      <c r="N175" s="81"/>
      <c r="O175" s="1"/>
      <c r="P175" s="1"/>
      <c r="Q175" s="1"/>
      <c r="R175" s="1"/>
      <c r="S175" s="89"/>
      <c r="T175" s="1"/>
      <c r="U175" s="43"/>
      <c r="V175" s="1"/>
      <c r="W175" s="366"/>
      <c r="X175" s="89"/>
      <c r="Y175" s="46"/>
      <c r="Z175" s="378"/>
      <c r="AB175" s="259"/>
    </row>
    <row r="176" spans="1:28" ht="15.75" hidden="1" thickBot="1" x14ac:dyDescent="0.3">
      <c r="A176" s="139" t="s">
        <v>449</v>
      </c>
      <c r="B176" s="59"/>
      <c r="C176" s="2"/>
      <c r="D176" s="686" t="s">
        <v>634</v>
      </c>
      <c r="E176" s="686"/>
      <c r="F176" s="182"/>
      <c r="G176" s="459"/>
      <c r="H176" s="437"/>
      <c r="I176" s="200"/>
      <c r="J176" s="219">
        <f t="shared" si="217"/>
        <v>0</v>
      </c>
      <c r="K176" s="81"/>
      <c r="L176" s="1"/>
      <c r="M176" s="82"/>
      <c r="N176" s="81"/>
      <c r="O176" s="1"/>
      <c r="P176" s="1"/>
      <c r="Q176" s="1"/>
      <c r="R176" s="1"/>
      <c r="S176" s="89"/>
      <c r="T176" s="1"/>
      <c r="U176" s="43"/>
      <c r="V176" s="1"/>
      <c r="W176" s="366"/>
      <c r="X176" s="89"/>
      <c r="Y176" s="46"/>
      <c r="Z176" s="378"/>
      <c r="AB176" s="259"/>
    </row>
    <row r="177" spans="1:28" ht="25.5" hidden="1" customHeight="1" x14ac:dyDescent="0.25">
      <c r="A177" s="139" t="s">
        <v>450</v>
      </c>
      <c r="B177" s="59"/>
      <c r="C177" s="2"/>
      <c r="D177" s="685" t="s">
        <v>821</v>
      </c>
      <c r="E177" s="685"/>
      <c r="F177" s="192"/>
      <c r="G177" s="471"/>
      <c r="H177" s="449"/>
      <c r="I177" s="210"/>
      <c r="J177" s="219">
        <f t="shared" si="217"/>
        <v>0</v>
      </c>
      <c r="K177" s="81"/>
      <c r="L177" s="1"/>
      <c r="M177" s="82"/>
      <c r="N177" s="81"/>
      <c r="O177" s="1"/>
      <c r="P177" s="1"/>
      <c r="Q177" s="1"/>
      <c r="R177" s="1"/>
      <c r="S177" s="89"/>
      <c r="T177" s="1"/>
      <c r="U177" s="43"/>
      <c r="V177" s="1"/>
      <c r="W177" s="366"/>
      <c r="X177" s="89"/>
      <c r="Y177" s="46"/>
      <c r="Z177" s="378"/>
      <c r="AB177" s="259"/>
    </row>
    <row r="178" spans="1:28" ht="25.5" hidden="1" customHeight="1" x14ac:dyDescent="0.25">
      <c r="A178" s="139" t="s">
        <v>451</v>
      </c>
      <c r="B178" s="59"/>
      <c r="C178" s="2"/>
      <c r="D178" s="685" t="s">
        <v>824</v>
      </c>
      <c r="E178" s="685"/>
      <c r="F178" s="192"/>
      <c r="G178" s="471"/>
      <c r="H178" s="449"/>
      <c r="I178" s="210"/>
      <c r="J178" s="219">
        <f t="shared" si="217"/>
        <v>0</v>
      </c>
      <c r="K178" s="81"/>
      <c r="L178" s="1"/>
      <c r="M178" s="82"/>
      <c r="N178" s="81"/>
      <c r="O178" s="1"/>
      <c r="P178" s="1"/>
      <c r="Q178" s="1"/>
      <c r="R178" s="1"/>
      <c r="S178" s="89"/>
      <c r="T178" s="1"/>
      <c r="U178" s="43"/>
      <c r="V178" s="1"/>
      <c r="W178" s="366"/>
      <c r="X178" s="89"/>
      <c r="Y178" s="46"/>
      <c r="Z178" s="378"/>
      <c r="AB178" s="259"/>
    </row>
    <row r="179" spans="1:28" ht="15.75" hidden="1" thickBot="1" x14ac:dyDescent="0.3">
      <c r="A179" s="139" t="s">
        <v>452</v>
      </c>
      <c r="B179" s="59"/>
      <c r="C179" s="2"/>
      <c r="D179" s="686" t="s">
        <v>636</v>
      </c>
      <c r="E179" s="686"/>
      <c r="F179" s="182"/>
      <c r="G179" s="459"/>
      <c r="H179" s="437"/>
      <c r="I179" s="200"/>
      <c r="J179" s="219">
        <f t="shared" si="217"/>
        <v>0</v>
      </c>
      <c r="K179" s="81"/>
      <c r="L179" s="1"/>
      <c r="M179" s="82"/>
      <c r="N179" s="81"/>
      <c r="O179" s="1"/>
      <c r="P179" s="1"/>
      <c r="Q179" s="1"/>
      <c r="R179" s="1"/>
      <c r="S179" s="89"/>
      <c r="T179" s="1"/>
      <c r="U179" s="43"/>
      <c r="V179" s="1"/>
      <c r="W179" s="366"/>
      <c r="X179" s="89"/>
      <c r="Y179" s="46"/>
      <c r="Z179" s="378"/>
      <c r="AB179" s="259"/>
    </row>
    <row r="180" spans="1:28" ht="25.5" hidden="1" customHeight="1" x14ac:dyDescent="0.25">
      <c r="A180" s="139" t="s">
        <v>453</v>
      </c>
      <c r="B180" s="59"/>
      <c r="C180" s="2"/>
      <c r="D180" s="685" t="s">
        <v>827</v>
      </c>
      <c r="E180" s="685"/>
      <c r="F180" s="192"/>
      <c r="G180" s="471"/>
      <c r="H180" s="449"/>
      <c r="I180" s="210"/>
      <c r="J180" s="219">
        <f t="shared" si="217"/>
        <v>0</v>
      </c>
      <c r="K180" s="81"/>
      <c r="L180" s="1"/>
      <c r="M180" s="82"/>
      <c r="N180" s="81"/>
      <c r="O180" s="1"/>
      <c r="P180" s="1"/>
      <c r="Q180" s="1"/>
      <c r="R180" s="1"/>
      <c r="S180" s="89"/>
      <c r="T180" s="1"/>
      <c r="U180" s="43"/>
      <c r="V180" s="1"/>
      <c r="W180" s="366"/>
      <c r="X180" s="89"/>
      <c r="Y180" s="46"/>
      <c r="Z180" s="378"/>
      <c r="AB180" s="259"/>
    </row>
    <row r="181" spans="1:28" ht="15.75" hidden="1" thickBot="1" x14ac:dyDescent="0.3">
      <c r="A181" s="139" t="s">
        <v>454</v>
      </c>
      <c r="B181" s="59"/>
      <c r="C181" s="2"/>
      <c r="D181" s="686" t="s">
        <v>828</v>
      </c>
      <c r="E181" s="686"/>
      <c r="F181" s="182"/>
      <c r="G181" s="459"/>
      <c r="H181" s="437"/>
      <c r="I181" s="200"/>
      <c r="J181" s="219">
        <f t="shared" si="217"/>
        <v>0</v>
      </c>
      <c r="K181" s="81"/>
      <c r="L181" s="1"/>
      <c r="M181" s="82"/>
      <c r="N181" s="81"/>
      <c r="O181" s="1"/>
      <c r="P181" s="1"/>
      <c r="Q181" s="1"/>
      <c r="R181" s="1"/>
      <c r="S181" s="89"/>
      <c r="T181" s="1"/>
      <c r="U181" s="43"/>
      <c r="V181" s="1"/>
      <c r="W181" s="366"/>
      <c r="X181" s="89"/>
      <c r="Y181" s="46"/>
      <c r="Z181" s="378"/>
      <c r="AB181" s="259"/>
    </row>
    <row r="182" spans="1:28" s="42" customFormat="1" ht="15.75" hidden="1" thickBot="1" x14ac:dyDescent="0.3">
      <c r="A182" s="139" t="s">
        <v>455</v>
      </c>
      <c r="B182" s="148" t="s">
        <v>956</v>
      </c>
      <c r="C182" s="731" t="s">
        <v>456</v>
      </c>
      <c r="D182" s="732"/>
      <c r="E182" s="732"/>
      <c r="F182" s="194"/>
      <c r="G182" s="474"/>
      <c r="H182" s="452"/>
      <c r="I182" s="212"/>
      <c r="J182" s="222">
        <f t="shared" si="217"/>
        <v>0</v>
      </c>
      <c r="K182" s="121"/>
      <c r="L182" s="122"/>
      <c r="M182" s="123"/>
      <c r="N182" s="121"/>
      <c r="O182" s="122"/>
      <c r="P182" s="122"/>
      <c r="Q182" s="122"/>
      <c r="R182" s="122"/>
      <c r="S182" s="125"/>
      <c r="T182" s="122"/>
      <c r="U182" s="124"/>
      <c r="V182" s="122"/>
      <c r="W182" s="368"/>
      <c r="X182" s="125"/>
      <c r="Y182" s="126"/>
      <c r="Z182" s="382"/>
      <c r="AB182" s="259"/>
    </row>
    <row r="183" spans="1:28" ht="15.75" thickBot="1" x14ac:dyDescent="0.3">
      <c r="B183" s="109" t="s">
        <v>457</v>
      </c>
      <c r="C183" s="701" t="s">
        <v>458</v>
      </c>
      <c r="D183" s="702"/>
      <c r="E183" s="702"/>
      <c r="F183" s="185">
        <f>F184+F185+F188+F189+F190+F191+F192</f>
        <v>0</v>
      </c>
      <c r="G183" s="462">
        <f>G184+G185+G188+G189+G190+G191+G192</f>
        <v>0</v>
      </c>
      <c r="H183" s="440">
        <f t="shared" ref="H183:I183" si="223">H184+H185+H188+H189+H190+H191+H192</f>
        <v>0</v>
      </c>
      <c r="I183" s="203">
        <f t="shared" si="223"/>
        <v>0</v>
      </c>
      <c r="J183" s="216">
        <f t="shared" si="217"/>
        <v>0</v>
      </c>
      <c r="K183" s="94">
        <f t="shared" ref="K183:Z183" si="224">K184+K185+K188+K189+K190+K191+K192</f>
        <v>0</v>
      </c>
      <c r="L183" s="95">
        <f t="shared" si="224"/>
        <v>0</v>
      </c>
      <c r="M183" s="96">
        <f t="shared" si="224"/>
        <v>0</v>
      </c>
      <c r="N183" s="94">
        <f t="shared" si="224"/>
        <v>0</v>
      </c>
      <c r="O183" s="95">
        <f t="shared" si="224"/>
        <v>0</v>
      </c>
      <c r="P183" s="95">
        <f t="shared" si="224"/>
        <v>0</v>
      </c>
      <c r="Q183" s="95">
        <f t="shared" si="224"/>
        <v>0</v>
      </c>
      <c r="R183" s="95">
        <f t="shared" si="224"/>
        <v>0</v>
      </c>
      <c r="S183" s="98">
        <f t="shared" ref="S183" si="225">S184+S185+S188+S189+S190+S191+S192</f>
        <v>0</v>
      </c>
      <c r="T183" s="95">
        <f t="shared" si="224"/>
        <v>0</v>
      </c>
      <c r="U183" s="97">
        <f t="shared" si="224"/>
        <v>0</v>
      </c>
      <c r="V183" s="95">
        <f t="shared" si="224"/>
        <v>0</v>
      </c>
      <c r="W183" s="363">
        <f t="shared" ref="W183" si="226">W184+W185+W188+W189+W190+W191+W192</f>
        <v>0</v>
      </c>
      <c r="X183" s="98">
        <f t="shared" si="224"/>
        <v>0</v>
      </c>
      <c r="Y183" s="99">
        <f t="shared" si="224"/>
        <v>0</v>
      </c>
      <c r="Z183" s="376">
        <f t="shared" si="224"/>
        <v>0</v>
      </c>
      <c r="AB183" s="259"/>
    </row>
    <row r="184" spans="1:28" s="19" customFormat="1" ht="15.75" hidden="1" thickBot="1" x14ac:dyDescent="0.3">
      <c r="A184" s="139" t="s">
        <v>459</v>
      </c>
      <c r="B184" s="127" t="s">
        <v>957</v>
      </c>
      <c r="C184" s="714" t="s">
        <v>460</v>
      </c>
      <c r="D184" s="715"/>
      <c r="E184" s="715"/>
      <c r="F184" s="181"/>
      <c r="G184" s="458"/>
      <c r="H184" s="436"/>
      <c r="I184" s="199"/>
      <c r="J184" s="218">
        <f t="shared" si="217"/>
        <v>0</v>
      </c>
      <c r="K184" s="103"/>
      <c r="L184" s="104"/>
      <c r="M184" s="105"/>
      <c r="N184" s="103"/>
      <c r="O184" s="104"/>
      <c r="P184" s="104"/>
      <c r="Q184" s="104"/>
      <c r="R184" s="104"/>
      <c r="S184" s="107"/>
      <c r="T184" s="104"/>
      <c r="U184" s="106"/>
      <c r="V184" s="104"/>
      <c r="W184" s="367"/>
      <c r="X184" s="107"/>
      <c r="Y184" s="108"/>
      <c r="Z184" s="379"/>
      <c r="AB184" s="259"/>
    </row>
    <row r="185" spans="1:28" s="19" customFormat="1" ht="15.75" hidden="1" thickBot="1" x14ac:dyDescent="0.3">
      <c r="A185" s="139" t="s">
        <v>461</v>
      </c>
      <c r="B185" s="100" t="s">
        <v>958</v>
      </c>
      <c r="C185" s="694" t="s">
        <v>462</v>
      </c>
      <c r="D185" s="695"/>
      <c r="E185" s="695"/>
      <c r="F185" s="183">
        <f>F186+F187</f>
        <v>0</v>
      </c>
      <c r="G185" s="460">
        <f>G186+G187</f>
        <v>0</v>
      </c>
      <c r="H185" s="438">
        <f t="shared" ref="H185:I185" si="227">H186+H187</f>
        <v>0</v>
      </c>
      <c r="I185" s="201">
        <f t="shared" si="227"/>
        <v>0</v>
      </c>
      <c r="J185" s="218">
        <f t="shared" si="217"/>
        <v>0</v>
      </c>
      <c r="K185" s="103">
        <f t="shared" ref="K185:Z185" si="228">K186+K187</f>
        <v>0</v>
      </c>
      <c r="L185" s="104">
        <f t="shared" si="228"/>
        <v>0</v>
      </c>
      <c r="M185" s="105">
        <f t="shared" si="228"/>
        <v>0</v>
      </c>
      <c r="N185" s="103">
        <f t="shared" si="228"/>
        <v>0</v>
      </c>
      <c r="O185" s="104">
        <f t="shared" si="228"/>
        <v>0</v>
      </c>
      <c r="P185" s="104">
        <f t="shared" si="228"/>
        <v>0</v>
      </c>
      <c r="Q185" s="104">
        <f t="shared" si="228"/>
        <v>0</v>
      </c>
      <c r="R185" s="104">
        <f t="shared" si="228"/>
        <v>0</v>
      </c>
      <c r="S185" s="107">
        <f t="shared" ref="S185" si="229">S186+S187</f>
        <v>0</v>
      </c>
      <c r="T185" s="104">
        <f t="shared" si="228"/>
        <v>0</v>
      </c>
      <c r="U185" s="106">
        <f t="shared" si="228"/>
        <v>0</v>
      </c>
      <c r="V185" s="104">
        <f t="shared" si="228"/>
        <v>0</v>
      </c>
      <c r="W185" s="367">
        <f t="shared" ref="W185" si="230">W186+W187</f>
        <v>0</v>
      </c>
      <c r="X185" s="107">
        <f t="shared" si="228"/>
        <v>0</v>
      </c>
      <c r="Y185" s="108">
        <f t="shared" si="228"/>
        <v>0</v>
      </c>
      <c r="Z185" s="379">
        <f t="shared" si="228"/>
        <v>0</v>
      </c>
      <c r="AB185" s="259"/>
    </row>
    <row r="186" spans="1:28" ht="15.75" hidden="1" thickBot="1" x14ac:dyDescent="0.3">
      <c r="A186" s="139" t="s">
        <v>463</v>
      </c>
      <c r="B186" s="59"/>
      <c r="C186" s="2"/>
      <c r="D186" s="686" t="s">
        <v>462</v>
      </c>
      <c r="E186" s="686"/>
      <c r="F186" s="182"/>
      <c r="G186" s="459"/>
      <c r="H186" s="437"/>
      <c r="I186" s="200"/>
      <c r="J186" s="219">
        <f t="shared" si="217"/>
        <v>0</v>
      </c>
      <c r="K186" s="81"/>
      <c r="L186" s="1"/>
      <c r="M186" s="82"/>
      <c r="N186" s="81"/>
      <c r="O186" s="1"/>
      <c r="P186" s="1"/>
      <c r="Q186" s="1"/>
      <c r="R186" s="1"/>
      <c r="S186" s="89"/>
      <c r="T186" s="1"/>
      <c r="U186" s="43"/>
      <c r="V186" s="1"/>
      <c r="W186" s="366"/>
      <c r="X186" s="89"/>
      <c r="Y186" s="46"/>
      <c r="Z186" s="378"/>
      <c r="AB186" s="259"/>
    </row>
    <row r="187" spans="1:28" ht="15.75" hidden="1" thickBot="1" x14ac:dyDescent="0.3">
      <c r="A187" s="139" t="s">
        <v>464</v>
      </c>
      <c r="B187" s="59"/>
      <c r="C187" s="2"/>
      <c r="D187" s="686" t="s">
        <v>620</v>
      </c>
      <c r="E187" s="686"/>
      <c r="F187" s="182"/>
      <c r="G187" s="459"/>
      <c r="H187" s="437"/>
      <c r="I187" s="200"/>
      <c r="J187" s="219">
        <f t="shared" si="217"/>
        <v>0</v>
      </c>
      <c r="K187" s="81"/>
      <c r="L187" s="1"/>
      <c r="M187" s="82"/>
      <c r="N187" s="81"/>
      <c r="O187" s="1"/>
      <c r="P187" s="1"/>
      <c r="Q187" s="1"/>
      <c r="R187" s="1"/>
      <c r="S187" s="89"/>
      <c r="T187" s="1"/>
      <c r="U187" s="43"/>
      <c r="V187" s="1"/>
      <c r="W187" s="366"/>
      <c r="X187" s="89"/>
      <c r="Y187" s="46"/>
      <c r="Z187" s="378"/>
      <c r="AB187" s="259"/>
    </row>
    <row r="188" spans="1:28" s="19" customFormat="1" ht="15.75" hidden="1" thickBot="1" x14ac:dyDescent="0.3">
      <c r="A188" s="139" t="s">
        <v>465</v>
      </c>
      <c r="B188" s="100" t="s">
        <v>959</v>
      </c>
      <c r="C188" s="694" t="s">
        <v>466</v>
      </c>
      <c r="D188" s="695"/>
      <c r="E188" s="695"/>
      <c r="F188" s="183"/>
      <c r="G188" s="460"/>
      <c r="H188" s="438"/>
      <c r="I188" s="201"/>
      <c r="J188" s="218">
        <f t="shared" si="217"/>
        <v>0</v>
      </c>
      <c r="K188" s="103"/>
      <c r="L188" s="104"/>
      <c r="M188" s="105"/>
      <c r="N188" s="103"/>
      <c r="O188" s="104"/>
      <c r="P188" s="104"/>
      <c r="Q188" s="104"/>
      <c r="R188" s="104"/>
      <c r="S188" s="107"/>
      <c r="T188" s="104"/>
      <c r="U188" s="106"/>
      <c r="V188" s="104"/>
      <c r="W188" s="367"/>
      <c r="X188" s="107"/>
      <c r="Y188" s="108"/>
      <c r="Z188" s="379"/>
      <c r="AB188" s="259"/>
    </row>
    <row r="189" spans="1:28" s="19" customFormat="1" ht="15.75" hidden="1" thickBot="1" x14ac:dyDescent="0.3">
      <c r="A189" s="139" t="s">
        <v>467</v>
      </c>
      <c r="B189" s="100" t="s">
        <v>960</v>
      </c>
      <c r="C189" s="694" t="s">
        <v>468</v>
      </c>
      <c r="D189" s="695"/>
      <c r="E189" s="695"/>
      <c r="F189" s="183"/>
      <c r="G189" s="460"/>
      <c r="H189" s="438"/>
      <c r="I189" s="201"/>
      <c r="J189" s="218">
        <f t="shared" si="217"/>
        <v>0</v>
      </c>
      <c r="K189" s="103"/>
      <c r="L189" s="104"/>
      <c r="M189" s="105"/>
      <c r="N189" s="103"/>
      <c r="O189" s="104"/>
      <c r="P189" s="104"/>
      <c r="Q189" s="104"/>
      <c r="R189" s="104"/>
      <c r="S189" s="107"/>
      <c r="T189" s="104"/>
      <c r="U189" s="106"/>
      <c r="V189" s="104"/>
      <c r="W189" s="367"/>
      <c r="X189" s="107"/>
      <c r="Y189" s="108"/>
      <c r="Z189" s="379"/>
      <c r="AB189" s="259"/>
    </row>
    <row r="190" spans="1:28" s="19" customFormat="1" ht="15.75" hidden="1" thickBot="1" x14ac:dyDescent="0.3">
      <c r="A190" s="139" t="s">
        <v>469</v>
      </c>
      <c r="B190" s="100" t="s">
        <v>961</v>
      </c>
      <c r="C190" s="694" t="s">
        <v>470</v>
      </c>
      <c r="D190" s="695"/>
      <c r="E190" s="695"/>
      <c r="F190" s="183"/>
      <c r="G190" s="460"/>
      <c r="H190" s="438"/>
      <c r="I190" s="201"/>
      <c r="J190" s="218">
        <f t="shared" si="217"/>
        <v>0</v>
      </c>
      <c r="K190" s="103"/>
      <c r="L190" s="104"/>
      <c r="M190" s="105"/>
      <c r="N190" s="103"/>
      <c r="O190" s="104"/>
      <c r="P190" s="104"/>
      <c r="Q190" s="104"/>
      <c r="R190" s="104"/>
      <c r="S190" s="107"/>
      <c r="T190" s="104"/>
      <c r="U190" s="106"/>
      <c r="V190" s="104"/>
      <c r="W190" s="367"/>
      <c r="X190" s="107"/>
      <c r="Y190" s="108"/>
      <c r="Z190" s="379"/>
      <c r="AB190" s="259"/>
    </row>
    <row r="191" spans="1:28" s="19" customFormat="1" ht="15.75" hidden="1" thickBot="1" x14ac:dyDescent="0.3">
      <c r="A191" s="139" t="s">
        <v>471</v>
      </c>
      <c r="B191" s="100" t="s">
        <v>962</v>
      </c>
      <c r="C191" s="694" t="s">
        <v>472</v>
      </c>
      <c r="D191" s="695"/>
      <c r="E191" s="695"/>
      <c r="F191" s="183"/>
      <c r="G191" s="460"/>
      <c r="H191" s="438"/>
      <c r="I191" s="201"/>
      <c r="J191" s="218">
        <f t="shared" si="217"/>
        <v>0</v>
      </c>
      <c r="K191" s="103"/>
      <c r="L191" s="104"/>
      <c r="M191" s="105"/>
      <c r="N191" s="103"/>
      <c r="O191" s="104"/>
      <c r="P191" s="104"/>
      <c r="Q191" s="104"/>
      <c r="R191" s="104"/>
      <c r="S191" s="107"/>
      <c r="T191" s="104"/>
      <c r="U191" s="106"/>
      <c r="V191" s="104"/>
      <c r="W191" s="367"/>
      <c r="X191" s="107"/>
      <c r="Y191" s="108"/>
      <c r="Z191" s="379"/>
      <c r="AB191" s="259"/>
    </row>
    <row r="192" spans="1:28" s="19" customFormat="1" ht="15.75" hidden="1" thickBot="1" x14ac:dyDescent="0.3">
      <c r="A192" s="139" t="s">
        <v>473</v>
      </c>
      <c r="B192" s="138" t="s">
        <v>963</v>
      </c>
      <c r="C192" s="727" t="s">
        <v>474</v>
      </c>
      <c r="D192" s="728"/>
      <c r="E192" s="728"/>
      <c r="F192" s="195"/>
      <c r="G192" s="476"/>
      <c r="H192" s="454"/>
      <c r="I192" s="213"/>
      <c r="J192" s="218">
        <f t="shared" si="217"/>
        <v>0</v>
      </c>
      <c r="K192" s="103"/>
      <c r="L192" s="104"/>
      <c r="M192" s="105"/>
      <c r="N192" s="103"/>
      <c r="O192" s="104"/>
      <c r="P192" s="104"/>
      <c r="Q192" s="104"/>
      <c r="R192" s="104"/>
      <c r="S192" s="107"/>
      <c r="T192" s="104"/>
      <c r="U192" s="106"/>
      <c r="V192" s="104"/>
      <c r="W192" s="367"/>
      <c r="X192" s="107"/>
      <c r="Y192" s="108"/>
      <c r="Z192" s="379"/>
      <c r="AB192" s="259"/>
    </row>
    <row r="193" spans="1:28" ht="15.75" thickBot="1" x14ac:dyDescent="0.3">
      <c r="B193" s="109" t="s">
        <v>475</v>
      </c>
      <c r="C193" s="701" t="s">
        <v>476</v>
      </c>
      <c r="D193" s="702"/>
      <c r="E193" s="702"/>
      <c r="F193" s="185">
        <f>F194+F195+F196+F197</f>
        <v>0</v>
      </c>
      <c r="G193" s="462">
        <f>G194+G195+G196+G197</f>
        <v>0</v>
      </c>
      <c r="H193" s="440">
        <f t="shared" ref="H193:I193" si="231">H194+H195+H196+H197</f>
        <v>0</v>
      </c>
      <c r="I193" s="203">
        <f t="shared" si="231"/>
        <v>0</v>
      </c>
      <c r="J193" s="216">
        <f t="shared" si="217"/>
        <v>0</v>
      </c>
      <c r="K193" s="94">
        <f t="shared" ref="K193:Z193" si="232">K194+K195+K196+K197</f>
        <v>0</v>
      </c>
      <c r="L193" s="95">
        <f t="shared" si="232"/>
        <v>0</v>
      </c>
      <c r="M193" s="96">
        <f t="shared" si="232"/>
        <v>0</v>
      </c>
      <c r="N193" s="94">
        <f t="shared" si="232"/>
        <v>0</v>
      </c>
      <c r="O193" s="95">
        <f t="shared" si="232"/>
        <v>0</v>
      </c>
      <c r="P193" s="95">
        <f t="shared" si="232"/>
        <v>0</v>
      </c>
      <c r="Q193" s="95">
        <f t="shared" si="232"/>
        <v>0</v>
      </c>
      <c r="R193" s="95">
        <f t="shared" si="232"/>
        <v>0</v>
      </c>
      <c r="S193" s="98">
        <f t="shared" ref="S193" si="233">S194+S195+S196+S197</f>
        <v>0</v>
      </c>
      <c r="T193" s="95">
        <f t="shared" si="232"/>
        <v>0</v>
      </c>
      <c r="U193" s="97">
        <f t="shared" si="232"/>
        <v>0</v>
      </c>
      <c r="V193" s="95">
        <f t="shared" si="232"/>
        <v>0</v>
      </c>
      <c r="W193" s="363">
        <f t="shared" ref="W193" si="234">W194+W195+W196+W197</f>
        <v>0</v>
      </c>
      <c r="X193" s="98">
        <f t="shared" si="232"/>
        <v>0</v>
      </c>
      <c r="Y193" s="99">
        <f t="shared" si="232"/>
        <v>0</v>
      </c>
      <c r="Z193" s="376">
        <f t="shared" si="232"/>
        <v>0</v>
      </c>
      <c r="AB193" s="259"/>
    </row>
    <row r="194" spans="1:28" ht="15.75" hidden="1" thickBot="1" x14ac:dyDescent="0.3">
      <c r="A194" s="139" t="s">
        <v>477</v>
      </c>
      <c r="B194" s="68" t="s">
        <v>964</v>
      </c>
      <c r="C194" s="729" t="s">
        <v>478</v>
      </c>
      <c r="D194" s="730"/>
      <c r="E194" s="730"/>
      <c r="F194" s="196"/>
      <c r="G194" s="477"/>
      <c r="H194" s="455"/>
      <c r="I194" s="214"/>
      <c r="J194" s="219">
        <f t="shared" si="217"/>
        <v>0</v>
      </c>
      <c r="K194" s="81"/>
      <c r="L194" s="1"/>
      <c r="M194" s="82"/>
      <c r="N194" s="81"/>
      <c r="O194" s="1"/>
      <c r="P194" s="1"/>
      <c r="Q194" s="1"/>
      <c r="R194" s="1"/>
      <c r="S194" s="89"/>
      <c r="T194" s="1"/>
      <c r="U194" s="43"/>
      <c r="V194" s="1"/>
      <c r="W194" s="366"/>
      <c r="X194" s="89"/>
      <c r="Y194" s="46"/>
      <c r="Z194" s="378"/>
      <c r="AB194" s="259"/>
    </row>
    <row r="195" spans="1:28" ht="15.75" hidden="1" thickBot="1" x14ac:dyDescent="0.3">
      <c r="A195" s="139" t="s">
        <v>479</v>
      </c>
      <c r="B195" s="59" t="s">
        <v>965</v>
      </c>
      <c r="C195" s="720" t="s">
        <v>480</v>
      </c>
      <c r="D195" s="686"/>
      <c r="E195" s="686"/>
      <c r="F195" s="182"/>
      <c r="G195" s="459"/>
      <c r="H195" s="437"/>
      <c r="I195" s="200"/>
      <c r="J195" s="219">
        <f t="shared" si="217"/>
        <v>0</v>
      </c>
      <c r="K195" s="81"/>
      <c r="L195" s="1"/>
      <c r="M195" s="82"/>
      <c r="N195" s="81"/>
      <c r="O195" s="1"/>
      <c r="P195" s="1"/>
      <c r="Q195" s="1"/>
      <c r="R195" s="1"/>
      <c r="S195" s="89"/>
      <c r="T195" s="1"/>
      <c r="U195" s="43"/>
      <c r="V195" s="1"/>
      <c r="W195" s="366"/>
      <c r="X195" s="89"/>
      <c r="Y195" s="46"/>
      <c r="Z195" s="378"/>
      <c r="AB195" s="259"/>
    </row>
    <row r="196" spans="1:28" ht="15.75" hidden="1" thickBot="1" x14ac:dyDescent="0.3">
      <c r="A196" s="139" t="s">
        <v>481</v>
      </c>
      <c r="B196" s="59" t="s">
        <v>966</v>
      </c>
      <c r="C196" s="720" t="s">
        <v>482</v>
      </c>
      <c r="D196" s="686"/>
      <c r="E196" s="686"/>
      <c r="F196" s="182"/>
      <c r="G196" s="459"/>
      <c r="H196" s="437"/>
      <c r="I196" s="200"/>
      <c r="J196" s="219">
        <f t="shared" si="217"/>
        <v>0</v>
      </c>
      <c r="K196" s="81"/>
      <c r="L196" s="1"/>
      <c r="M196" s="82"/>
      <c r="N196" s="81"/>
      <c r="O196" s="1"/>
      <c r="P196" s="1"/>
      <c r="Q196" s="1"/>
      <c r="R196" s="1"/>
      <c r="S196" s="89"/>
      <c r="T196" s="1"/>
      <c r="U196" s="43"/>
      <c r="V196" s="1"/>
      <c r="W196" s="366"/>
      <c r="X196" s="89"/>
      <c r="Y196" s="46"/>
      <c r="Z196" s="378"/>
      <c r="AB196" s="259"/>
    </row>
    <row r="197" spans="1:28" ht="15.75" hidden="1" thickBot="1" x14ac:dyDescent="0.3">
      <c r="A197" s="139" t="s">
        <v>483</v>
      </c>
      <c r="B197" s="61" t="s">
        <v>967</v>
      </c>
      <c r="C197" s="722" t="s">
        <v>637</v>
      </c>
      <c r="D197" s="700"/>
      <c r="E197" s="700"/>
      <c r="F197" s="184"/>
      <c r="G197" s="461"/>
      <c r="H197" s="439"/>
      <c r="I197" s="202"/>
      <c r="J197" s="219">
        <f t="shared" si="217"/>
        <v>0</v>
      </c>
      <c r="K197" s="81"/>
      <c r="L197" s="1"/>
      <c r="M197" s="82"/>
      <c r="N197" s="81"/>
      <c r="O197" s="1"/>
      <c r="P197" s="1"/>
      <c r="Q197" s="1"/>
      <c r="R197" s="1"/>
      <c r="S197" s="89"/>
      <c r="T197" s="1"/>
      <c r="U197" s="43"/>
      <c r="V197" s="1"/>
      <c r="W197" s="366"/>
      <c r="X197" s="89"/>
      <c r="Y197" s="46"/>
      <c r="Z197" s="378"/>
      <c r="AB197" s="259"/>
    </row>
    <row r="198" spans="1:28" ht="15.75" thickBot="1" x14ac:dyDescent="0.3">
      <c r="B198" s="109" t="s">
        <v>484</v>
      </c>
      <c r="C198" s="701" t="s">
        <v>485</v>
      </c>
      <c r="D198" s="702"/>
      <c r="E198" s="702"/>
      <c r="F198" s="185">
        <f>F199+F200+F211+F222+F233+F236+F248+F249+F250</f>
        <v>0</v>
      </c>
      <c r="G198" s="462">
        <f>G199+G200+G211+G222+G233+G236+G248+G249+G250</f>
        <v>0</v>
      </c>
      <c r="H198" s="440">
        <f t="shared" ref="H198:I198" si="235">H199+H200+H211+H222+H233+H236+H248+H249+H250</f>
        <v>0</v>
      </c>
      <c r="I198" s="203">
        <f t="shared" si="235"/>
        <v>0</v>
      </c>
      <c r="J198" s="216">
        <f t="shared" si="217"/>
        <v>0</v>
      </c>
      <c r="K198" s="94">
        <f t="shared" ref="K198:Z198" si="236">K199+K200+K211+K222+K233+K236+K248+K249+K250</f>
        <v>0</v>
      </c>
      <c r="L198" s="95">
        <f t="shared" si="236"/>
        <v>0</v>
      </c>
      <c r="M198" s="96">
        <f t="shared" si="236"/>
        <v>0</v>
      </c>
      <c r="N198" s="94">
        <f t="shared" si="236"/>
        <v>0</v>
      </c>
      <c r="O198" s="95">
        <f t="shared" si="236"/>
        <v>0</v>
      </c>
      <c r="P198" s="95">
        <f t="shared" si="236"/>
        <v>0</v>
      </c>
      <c r="Q198" s="95">
        <f t="shared" si="236"/>
        <v>0</v>
      </c>
      <c r="R198" s="95">
        <f t="shared" si="236"/>
        <v>0</v>
      </c>
      <c r="S198" s="98">
        <f t="shared" ref="S198" si="237">S199+S200+S211+S222+S233+S236+S248+S249+S250</f>
        <v>0</v>
      </c>
      <c r="T198" s="95">
        <f t="shared" si="236"/>
        <v>0</v>
      </c>
      <c r="U198" s="97">
        <f t="shared" si="236"/>
        <v>0</v>
      </c>
      <c r="V198" s="95">
        <f t="shared" si="236"/>
        <v>0</v>
      </c>
      <c r="W198" s="363">
        <f t="shared" ref="W198" si="238">W199+W200+W211+W222+W233+W236+W248+W249+W250</f>
        <v>0</v>
      </c>
      <c r="X198" s="98">
        <f t="shared" si="236"/>
        <v>0</v>
      </c>
      <c r="Y198" s="99">
        <f t="shared" si="236"/>
        <v>0</v>
      </c>
      <c r="Z198" s="376">
        <f t="shared" si="236"/>
        <v>0</v>
      </c>
      <c r="AB198" s="259"/>
    </row>
    <row r="199" spans="1:28" s="19" customFormat="1" ht="25.5" hidden="1" customHeight="1" x14ac:dyDescent="0.25">
      <c r="A199" s="139" t="s">
        <v>486</v>
      </c>
      <c r="B199" s="100" t="s">
        <v>968</v>
      </c>
      <c r="C199" s="683" t="s">
        <v>638</v>
      </c>
      <c r="D199" s="684"/>
      <c r="E199" s="684"/>
      <c r="F199" s="197"/>
      <c r="G199" s="478"/>
      <c r="H199" s="456"/>
      <c r="I199" s="215"/>
      <c r="J199" s="218">
        <f t="shared" si="217"/>
        <v>0</v>
      </c>
      <c r="K199" s="103"/>
      <c r="L199" s="104"/>
      <c r="M199" s="105"/>
      <c r="N199" s="103"/>
      <c r="O199" s="104"/>
      <c r="P199" s="104"/>
      <c r="Q199" s="104"/>
      <c r="R199" s="104"/>
      <c r="S199" s="107"/>
      <c r="T199" s="104"/>
      <c r="U199" s="106"/>
      <c r="V199" s="104"/>
      <c r="W199" s="367"/>
      <c r="X199" s="107"/>
      <c r="Y199" s="108"/>
      <c r="Z199" s="379"/>
      <c r="AB199" s="259"/>
    </row>
    <row r="200" spans="1:28" s="19" customFormat="1" ht="16.350000000000001" hidden="1" customHeight="1" x14ac:dyDescent="0.25">
      <c r="A200" s="139" t="s">
        <v>487</v>
      </c>
      <c r="B200" s="100" t="s">
        <v>969</v>
      </c>
      <c r="C200" s="725" t="s">
        <v>1098</v>
      </c>
      <c r="D200" s="726"/>
      <c r="E200" s="726"/>
      <c r="F200" s="197">
        <f>F201+F202+F203+F204+F205+F206+F207+F208+F209+F210</f>
        <v>0</v>
      </c>
      <c r="G200" s="478">
        <f>G201+G202+G203+G204+G205+G206+G207+G208+G209+G210</f>
        <v>0</v>
      </c>
      <c r="H200" s="456">
        <f t="shared" ref="H200:I200" si="239">H201+H202+H203+H204+H205+H206+H207+H208+H209+H210</f>
        <v>0</v>
      </c>
      <c r="I200" s="215">
        <f t="shared" si="239"/>
        <v>0</v>
      </c>
      <c r="J200" s="218">
        <f t="shared" si="217"/>
        <v>0</v>
      </c>
      <c r="K200" s="103">
        <f t="shared" ref="K200:Z200" si="240">K201+K202+K203+K204+K205+K206+K207+K208+K209+K210</f>
        <v>0</v>
      </c>
      <c r="L200" s="104">
        <f t="shared" si="240"/>
        <v>0</v>
      </c>
      <c r="M200" s="105">
        <f t="shared" si="240"/>
        <v>0</v>
      </c>
      <c r="N200" s="103">
        <f t="shared" si="240"/>
        <v>0</v>
      </c>
      <c r="O200" s="104">
        <f t="shared" si="240"/>
        <v>0</v>
      </c>
      <c r="P200" s="104">
        <f t="shared" si="240"/>
        <v>0</v>
      </c>
      <c r="Q200" s="104">
        <f t="shared" si="240"/>
        <v>0</v>
      </c>
      <c r="R200" s="104">
        <f t="shared" si="240"/>
        <v>0</v>
      </c>
      <c r="S200" s="107">
        <f t="shared" ref="S200" si="241">S201+S202+S203+S204+S205+S206+S207+S208+S209+S210</f>
        <v>0</v>
      </c>
      <c r="T200" s="104">
        <f t="shared" si="240"/>
        <v>0</v>
      </c>
      <c r="U200" s="106">
        <f t="shared" si="240"/>
        <v>0</v>
      </c>
      <c r="V200" s="104">
        <f t="shared" si="240"/>
        <v>0</v>
      </c>
      <c r="W200" s="367">
        <f t="shared" ref="W200" si="242">W201+W202+W203+W204+W205+W206+W207+W208+W209+W210</f>
        <v>0</v>
      </c>
      <c r="X200" s="107">
        <f t="shared" si="240"/>
        <v>0</v>
      </c>
      <c r="Y200" s="108">
        <f t="shared" si="240"/>
        <v>0</v>
      </c>
      <c r="Z200" s="379">
        <f t="shared" si="240"/>
        <v>0</v>
      </c>
      <c r="AB200" s="259"/>
    </row>
    <row r="201" spans="1:28" ht="15.75" hidden="1" thickBot="1" x14ac:dyDescent="0.3">
      <c r="A201" s="139" t="s">
        <v>488</v>
      </c>
      <c r="B201" s="59"/>
      <c r="C201" s="2"/>
      <c r="D201" s="686" t="s">
        <v>1099</v>
      </c>
      <c r="E201" s="686"/>
      <c r="F201" s="182"/>
      <c r="G201" s="459"/>
      <c r="H201" s="437"/>
      <c r="I201" s="200"/>
      <c r="J201" s="219">
        <f t="shared" si="217"/>
        <v>0</v>
      </c>
      <c r="K201" s="81"/>
      <c r="L201" s="1"/>
      <c r="M201" s="82"/>
      <c r="N201" s="81"/>
      <c r="O201" s="1"/>
      <c r="P201" s="1"/>
      <c r="Q201" s="1"/>
      <c r="R201" s="1"/>
      <c r="S201" s="89"/>
      <c r="T201" s="1"/>
      <c r="U201" s="43"/>
      <c r="V201" s="1"/>
      <c r="W201" s="366"/>
      <c r="X201" s="89"/>
      <c r="Y201" s="46"/>
      <c r="Z201" s="378"/>
      <c r="AB201" s="259"/>
    </row>
    <row r="202" spans="1:28" ht="15.75" hidden="1" thickBot="1" x14ac:dyDescent="0.3">
      <c r="A202" s="139" t="s">
        <v>489</v>
      </c>
      <c r="B202" s="59"/>
      <c r="C202" s="2"/>
      <c r="D202" s="686" t="s">
        <v>1100</v>
      </c>
      <c r="E202" s="686"/>
      <c r="F202" s="182"/>
      <c r="G202" s="459"/>
      <c r="H202" s="437"/>
      <c r="I202" s="200"/>
      <c r="J202" s="219">
        <f t="shared" si="217"/>
        <v>0</v>
      </c>
      <c r="K202" s="81"/>
      <c r="L202" s="1"/>
      <c r="M202" s="82"/>
      <c r="N202" s="81"/>
      <c r="O202" s="1"/>
      <c r="P202" s="1"/>
      <c r="Q202" s="1"/>
      <c r="R202" s="1"/>
      <c r="S202" s="89"/>
      <c r="T202" s="1"/>
      <c r="U202" s="43"/>
      <c r="V202" s="1"/>
      <c r="W202" s="366"/>
      <c r="X202" s="89"/>
      <c r="Y202" s="46"/>
      <c r="Z202" s="378"/>
      <c r="AB202" s="259"/>
    </row>
    <row r="203" spans="1:28" ht="15.75" hidden="1" thickBot="1" x14ac:dyDescent="0.3">
      <c r="A203" s="139" t="s">
        <v>490</v>
      </c>
      <c r="B203" s="59"/>
      <c r="C203" s="2"/>
      <c r="D203" s="686" t="s">
        <v>830</v>
      </c>
      <c r="E203" s="686"/>
      <c r="F203" s="182"/>
      <c r="G203" s="459"/>
      <c r="H203" s="437"/>
      <c r="I203" s="200"/>
      <c r="J203" s="219">
        <f t="shared" si="217"/>
        <v>0</v>
      </c>
      <c r="K203" s="81"/>
      <c r="L203" s="1"/>
      <c r="M203" s="82"/>
      <c r="N203" s="81"/>
      <c r="O203" s="1"/>
      <c r="P203" s="1"/>
      <c r="Q203" s="1"/>
      <c r="R203" s="1"/>
      <c r="S203" s="89"/>
      <c r="T203" s="1"/>
      <c r="U203" s="43"/>
      <c r="V203" s="1"/>
      <c r="W203" s="366"/>
      <c r="X203" s="89"/>
      <c r="Y203" s="46"/>
      <c r="Z203" s="378"/>
      <c r="AB203" s="259"/>
    </row>
    <row r="204" spans="1:28" ht="25.5" hidden="1" customHeight="1" x14ac:dyDescent="0.25">
      <c r="A204" s="139" t="s">
        <v>491</v>
      </c>
      <c r="B204" s="59"/>
      <c r="C204" s="2"/>
      <c r="D204" s="685" t="s">
        <v>833</v>
      </c>
      <c r="E204" s="685"/>
      <c r="F204" s="192"/>
      <c r="G204" s="471"/>
      <c r="H204" s="449"/>
      <c r="I204" s="210"/>
      <c r="J204" s="219">
        <f t="shared" si="217"/>
        <v>0</v>
      </c>
      <c r="K204" s="81"/>
      <c r="L204" s="1"/>
      <c r="M204" s="82"/>
      <c r="N204" s="81"/>
      <c r="O204" s="1"/>
      <c r="P204" s="1"/>
      <c r="Q204" s="1"/>
      <c r="R204" s="1"/>
      <c r="S204" s="89"/>
      <c r="T204" s="1"/>
      <c r="U204" s="43"/>
      <c r="V204" s="1"/>
      <c r="W204" s="366"/>
      <c r="X204" s="89"/>
      <c r="Y204" s="46"/>
      <c r="Z204" s="378"/>
      <c r="AB204" s="259"/>
    </row>
    <row r="205" spans="1:28" ht="15.75" hidden="1" thickBot="1" x14ac:dyDescent="0.3">
      <c r="A205" s="139" t="s">
        <v>492</v>
      </c>
      <c r="B205" s="59"/>
      <c r="C205" s="2"/>
      <c r="D205" s="686" t="s">
        <v>835</v>
      </c>
      <c r="E205" s="686"/>
      <c r="F205" s="182"/>
      <c r="G205" s="459"/>
      <c r="H205" s="437"/>
      <c r="I205" s="200"/>
      <c r="J205" s="219">
        <f t="shared" si="217"/>
        <v>0</v>
      </c>
      <c r="K205" s="81"/>
      <c r="L205" s="1"/>
      <c r="M205" s="82"/>
      <c r="N205" s="81"/>
      <c r="O205" s="1"/>
      <c r="P205" s="1"/>
      <c r="Q205" s="1"/>
      <c r="R205" s="1"/>
      <c r="S205" s="89"/>
      <c r="T205" s="1"/>
      <c r="U205" s="43"/>
      <c r="V205" s="1"/>
      <c r="W205" s="366"/>
      <c r="X205" s="89"/>
      <c r="Y205" s="46"/>
      <c r="Z205" s="378"/>
      <c r="AB205" s="259"/>
    </row>
    <row r="206" spans="1:28" ht="15.75" hidden="1" thickBot="1" x14ac:dyDescent="0.3">
      <c r="A206" s="139" t="s">
        <v>493</v>
      </c>
      <c r="B206" s="59"/>
      <c r="C206" s="2"/>
      <c r="D206" s="686" t="s">
        <v>836</v>
      </c>
      <c r="E206" s="686"/>
      <c r="F206" s="182"/>
      <c r="G206" s="459"/>
      <c r="H206" s="437"/>
      <c r="I206" s="200"/>
      <c r="J206" s="219">
        <f t="shared" si="217"/>
        <v>0</v>
      </c>
      <c r="K206" s="81"/>
      <c r="L206" s="1"/>
      <c r="M206" s="82"/>
      <c r="N206" s="81"/>
      <c r="O206" s="1"/>
      <c r="P206" s="1"/>
      <c r="Q206" s="1"/>
      <c r="R206" s="1"/>
      <c r="S206" s="89"/>
      <c r="T206" s="1"/>
      <c r="U206" s="43"/>
      <c r="V206" s="1"/>
      <c r="W206" s="366"/>
      <c r="X206" s="89"/>
      <c r="Y206" s="46"/>
      <c r="Z206" s="378"/>
      <c r="AB206" s="259"/>
    </row>
    <row r="207" spans="1:28" ht="25.5" hidden="1" customHeight="1" x14ac:dyDescent="0.25">
      <c r="A207" s="139" t="s">
        <v>494</v>
      </c>
      <c r="B207" s="59"/>
      <c r="C207" s="2"/>
      <c r="D207" s="685" t="s">
        <v>840</v>
      </c>
      <c r="E207" s="685"/>
      <c r="F207" s="192"/>
      <c r="G207" s="471"/>
      <c r="H207" s="449"/>
      <c r="I207" s="210"/>
      <c r="J207" s="219">
        <f t="shared" si="217"/>
        <v>0</v>
      </c>
      <c r="K207" s="81"/>
      <c r="L207" s="1"/>
      <c r="M207" s="82"/>
      <c r="N207" s="81"/>
      <c r="O207" s="1"/>
      <c r="P207" s="1"/>
      <c r="Q207" s="1"/>
      <c r="R207" s="1"/>
      <c r="S207" s="89"/>
      <c r="T207" s="1"/>
      <c r="U207" s="43"/>
      <c r="V207" s="1"/>
      <c r="W207" s="366"/>
      <c r="X207" s="89"/>
      <c r="Y207" s="46"/>
      <c r="Z207" s="378"/>
      <c r="AB207" s="259"/>
    </row>
    <row r="208" spans="1:28" ht="25.5" hidden="1" customHeight="1" x14ac:dyDescent="0.25">
      <c r="A208" s="139" t="s">
        <v>495</v>
      </c>
      <c r="B208" s="59"/>
      <c r="C208" s="2"/>
      <c r="D208" s="685" t="s">
        <v>843</v>
      </c>
      <c r="E208" s="685"/>
      <c r="F208" s="192"/>
      <c r="G208" s="471"/>
      <c r="H208" s="449"/>
      <c r="I208" s="210"/>
      <c r="J208" s="219">
        <f t="shared" si="217"/>
        <v>0</v>
      </c>
      <c r="K208" s="81"/>
      <c r="L208" s="1"/>
      <c r="M208" s="82"/>
      <c r="N208" s="81"/>
      <c r="O208" s="1"/>
      <c r="P208" s="1"/>
      <c r="Q208" s="1"/>
      <c r="R208" s="1"/>
      <c r="S208" s="89"/>
      <c r="T208" s="1"/>
      <c r="U208" s="43"/>
      <c r="V208" s="1"/>
      <c r="W208" s="366"/>
      <c r="X208" s="89"/>
      <c r="Y208" s="46"/>
      <c r="Z208" s="378"/>
      <c r="AB208" s="259"/>
    </row>
    <row r="209" spans="1:28" ht="25.5" hidden="1" customHeight="1" x14ac:dyDescent="0.25">
      <c r="A209" s="139" t="s">
        <v>496</v>
      </c>
      <c r="B209" s="59"/>
      <c r="C209" s="2"/>
      <c r="D209" s="685" t="s">
        <v>845</v>
      </c>
      <c r="E209" s="685"/>
      <c r="F209" s="192"/>
      <c r="G209" s="471"/>
      <c r="H209" s="449"/>
      <c r="I209" s="210"/>
      <c r="J209" s="219">
        <f t="shared" si="217"/>
        <v>0</v>
      </c>
      <c r="K209" s="81"/>
      <c r="L209" s="1"/>
      <c r="M209" s="82"/>
      <c r="N209" s="81"/>
      <c r="O209" s="1"/>
      <c r="P209" s="1"/>
      <c r="Q209" s="1"/>
      <c r="R209" s="1"/>
      <c r="S209" s="89"/>
      <c r="T209" s="1"/>
      <c r="U209" s="43"/>
      <c r="V209" s="1"/>
      <c r="W209" s="366"/>
      <c r="X209" s="89"/>
      <c r="Y209" s="46"/>
      <c r="Z209" s="378"/>
      <c r="AB209" s="259"/>
    </row>
    <row r="210" spans="1:28" ht="25.5" hidden="1" customHeight="1" x14ac:dyDescent="0.25">
      <c r="A210" s="139" t="s">
        <v>497</v>
      </c>
      <c r="B210" s="59"/>
      <c r="C210" s="2"/>
      <c r="D210" s="685" t="s">
        <v>848</v>
      </c>
      <c r="E210" s="685"/>
      <c r="F210" s="192"/>
      <c r="G210" s="471"/>
      <c r="H210" s="449"/>
      <c r="I210" s="210"/>
      <c r="J210" s="219">
        <f t="shared" si="217"/>
        <v>0</v>
      </c>
      <c r="K210" s="81"/>
      <c r="L210" s="1"/>
      <c r="M210" s="82"/>
      <c r="N210" s="81"/>
      <c r="O210" s="1"/>
      <c r="P210" s="1"/>
      <c r="Q210" s="1"/>
      <c r="R210" s="1"/>
      <c r="S210" s="89"/>
      <c r="T210" s="1"/>
      <c r="U210" s="43"/>
      <c r="V210" s="1"/>
      <c r="W210" s="366"/>
      <c r="X210" s="89"/>
      <c r="Y210" s="46"/>
      <c r="Z210" s="378"/>
      <c r="AB210" s="259"/>
    </row>
    <row r="211" spans="1:28" s="19" customFormat="1" ht="25.5" hidden="1" customHeight="1" x14ac:dyDescent="0.25">
      <c r="A211" s="139" t="s">
        <v>498</v>
      </c>
      <c r="B211" s="100" t="s">
        <v>970</v>
      </c>
      <c r="C211" s="725" t="s">
        <v>891</v>
      </c>
      <c r="D211" s="726"/>
      <c r="E211" s="726"/>
      <c r="F211" s="197">
        <f>F212+F213+F214+F215+F216+F217+F218+F219+F220+F221</f>
        <v>0</v>
      </c>
      <c r="G211" s="478">
        <f>G212+G213+G214+G215+G216+G217+G218+G219+G220+G221</f>
        <v>0</v>
      </c>
      <c r="H211" s="456">
        <f t="shared" ref="H211:I211" si="243">H212+H213+H214+H215+H216+H217+H218+H219+H220+H221</f>
        <v>0</v>
      </c>
      <c r="I211" s="215">
        <f t="shared" si="243"/>
        <v>0</v>
      </c>
      <c r="J211" s="218">
        <f t="shared" si="217"/>
        <v>0</v>
      </c>
      <c r="K211" s="103">
        <f t="shared" ref="K211:Z211" si="244">K212+K213+K214+K215+K216+K217+K218+K219+K220+K221</f>
        <v>0</v>
      </c>
      <c r="L211" s="104">
        <f t="shared" si="244"/>
        <v>0</v>
      </c>
      <c r="M211" s="105">
        <f t="shared" si="244"/>
        <v>0</v>
      </c>
      <c r="N211" s="103">
        <f t="shared" si="244"/>
        <v>0</v>
      </c>
      <c r="O211" s="104">
        <f t="shared" si="244"/>
        <v>0</v>
      </c>
      <c r="P211" s="104">
        <f t="shared" si="244"/>
        <v>0</v>
      </c>
      <c r="Q211" s="104">
        <f t="shared" si="244"/>
        <v>0</v>
      </c>
      <c r="R211" s="104">
        <f t="shared" si="244"/>
        <v>0</v>
      </c>
      <c r="S211" s="107">
        <f t="shared" ref="S211" si="245">S212+S213+S214+S215+S216+S217+S218+S219+S220+S221</f>
        <v>0</v>
      </c>
      <c r="T211" s="104">
        <f t="shared" si="244"/>
        <v>0</v>
      </c>
      <c r="U211" s="106">
        <f t="shared" si="244"/>
        <v>0</v>
      </c>
      <c r="V211" s="104">
        <f t="shared" si="244"/>
        <v>0</v>
      </c>
      <c r="W211" s="367">
        <f t="shared" ref="W211" si="246">W212+W213+W214+W215+W216+W217+W218+W219+W220+W221</f>
        <v>0</v>
      </c>
      <c r="X211" s="107">
        <f t="shared" si="244"/>
        <v>0</v>
      </c>
      <c r="Y211" s="108">
        <f t="shared" si="244"/>
        <v>0</v>
      </c>
      <c r="Z211" s="379">
        <f t="shared" si="244"/>
        <v>0</v>
      </c>
      <c r="AB211" s="259"/>
    </row>
    <row r="212" spans="1:28" ht="15.75" hidden="1" thickBot="1" x14ac:dyDescent="0.3">
      <c r="A212" s="139" t="s">
        <v>499</v>
      </c>
      <c r="B212" s="59"/>
      <c r="C212" s="2"/>
      <c r="D212" s="686" t="s">
        <v>1101</v>
      </c>
      <c r="E212" s="686"/>
      <c r="F212" s="182"/>
      <c r="G212" s="459"/>
      <c r="H212" s="437"/>
      <c r="I212" s="200"/>
      <c r="J212" s="219">
        <f t="shared" si="217"/>
        <v>0</v>
      </c>
      <c r="K212" s="81"/>
      <c r="L212" s="1"/>
      <c r="M212" s="82"/>
      <c r="N212" s="81"/>
      <c r="O212" s="1"/>
      <c r="P212" s="1"/>
      <c r="Q212" s="1"/>
      <c r="R212" s="1"/>
      <c r="S212" s="89"/>
      <c r="T212" s="1"/>
      <c r="U212" s="43"/>
      <c r="V212" s="1"/>
      <c r="W212" s="366"/>
      <c r="X212" s="89"/>
      <c r="Y212" s="46"/>
      <c r="Z212" s="378"/>
      <c r="AB212" s="259"/>
    </row>
    <row r="213" spans="1:28" ht="15.75" hidden="1" thickBot="1" x14ac:dyDescent="0.3">
      <c r="A213" s="139" t="s">
        <v>500</v>
      </c>
      <c r="B213" s="59"/>
      <c r="C213" s="2"/>
      <c r="D213" s="686" t="s">
        <v>1102</v>
      </c>
      <c r="E213" s="686"/>
      <c r="F213" s="182"/>
      <c r="G213" s="459"/>
      <c r="H213" s="437"/>
      <c r="I213" s="200"/>
      <c r="J213" s="219">
        <f t="shared" si="217"/>
        <v>0</v>
      </c>
      <c r="K213" s="81"/>
      <c r="L213" s="1"/>
      <c r="M213" s="82"/>
      <c r="N213" s="81"/>
      <c r="O213" s="1"/>
      <c r="P213" s="1"/>
      <c r="Q213" s="1"/>
      <c r="R213" s="1"/>
      <c r="S213" s="89"/>
      <c r="T213" s="1"/>
      <c r="U213" s="43"/>
      <c r="V213" s="1"/>
      <c r="W213" s="366"/>
      <c r="X213" s="89"/>
      <c r="Y213" s="46"/>
      <c r="Z213" s="378"/>
      <c r="AB213" s="259"/>
    </row>
    <row r="214" spans="1:28" ht="15.75" hidden="1" thickBot="1" x14ac:dyDescent="0.3">
      <c r="A214" s="139" t="s">
        <v>501</v>
      </c>
      <c r="B214" s="59"/>
      <c r="C214" s="2"/>
      <c r="D214" s="686" t="s">
        <v>831</v>
      </c>
      <c r="E214" s="686"/>
      <c r="F214" s="182"/>
      <c r="G214" s="459"/>
      <c r="H214" s="437"/>
      <c r="I214" s="200"/>
      <c r="J214" s="219">
        <f t="shared" si="217"/>
        <v>0</v>
      </c>
      <c r="K214" s="81"/>
      <c r="L214" s="1"/>
      <c r="M214" s="82"/>
      <c r="N214" s="81"/>
      <c r="O214" s="1"/>
      <c r="P214" s="1"/>
      <c r="Q214" s="1"/>
      <c r="R214" s="1"/>
      <c r="S214" s="89"/>
      <c r="T214" s="1"/>
      <c r="U214" s="43"/>
      <c r="V214" s="1"/>
      <c r="W214" s="366"/>
      <c r="X214" s="89"/>
      <c r="Y214" s="46"/>
      <c r="Z214" s="378"/>
      <c r="AB214" s="259"/>
    </row>
    <row r="215" spans="1:28" ht="25.5" hidden="1" customHeight="1" x14ac:dyDescent="0.25">
      <c r="A215" s="139" t="s">
        <v>502</v>
      </c>
      <c r="B215" s="59"/>
      <c r="C215" s="2"/>
      <c r="D215" s="685" t="s">
        <v>834</v>
      </c>
      <c r="E215" s="685"/>
      <c r="F215" s="192"/>
      <c r="G215" s="471"/>
      <c r="H215" s="449"/>
      <c r="I215" s="210"/>
      <c r="J215" s="219">
        <f t="shared" si="217"/>
        <v>0</v>
      </c>
      <c r="K215" s="81"/>
      <c r="L215" s="1"/>
      <c r="M215" s="82"/>
      <c r="N215" s="81"/>
      <c r="O215" s="1"/>
      <c r="P215" s="1"/>
      <c r="Q215" s="1"/>
      <c r="R215" s="1"/>
      <c r="S215" s="89"/>
      <c r="T215" s="1"/>
      <c r="U215" s="43"/>
      <c r="V215" s="1"/>
      <c r="W215" s="366"/>
      <c r="X215" s="89"/>
      <c r="Y215" s="46"/>
      <c r="Z215" s="378"/>
      <c r="AB215" s="259"/>
    </row>
    <row r="216" spans="1:28" ht="15.75" hidden="1" thickBot="1" x14ac:dyDescent="0.3">
      <c r="A216" s="139" t="s">
        <v>503</v>
      </c>
      <c r="B216" s="59"/>
      <c r="C216" s="2"/>
      <c r="D216" s="686" t="s">
        <v>837</v>
      </c>
      <c r="E216" s="686"/>
      <c r="F216" s="182"/>
      <c r="G216" s="459"/>
      <c r="H216" s="437"/>
      <c r="I216" s="200"/>
      <c r="J216" s="219">
        <f t="shared" si="217"/>
        <v>0</v>
      </c>
      <c r="K216" s="81"/>
      <c r="L216" s="1"/>
      <c r="M216" s="82"/>
      <c r="N216" s="81"/>
      <c r="O216" s="1"/>
      <c r="P216" s="1"/>
      <c r="Q216" s="1"/>
      <c r="R216" s="1"/>
      <c r="S216" s="89"/>
      <c r="T216" s="1"/>
      <c r="U216" s="43"/>
      <c r="V216" s="1"/>
      <c r="W216" s="366"/>
      <c r="X216" s="89"/>
      <c r="Y216" s="46"/>
      <c r="Z216" s="378"/>
      <c r="AB216" s="259"/>
    </row>
    <row r="217" spans="1:28" ht="15.75" hidden="1" thickBot="1" x14ac:dyDescent="0.3">
      <c r="A217" s="139" t="s">
        <v>504</v>
      </c>
      <c r="B217" s="59"/>
      <c r="C217" s="2"/>
      <c r="D217" s="686" t="s">
        <v>1103</v>
      </c>
      <c r="E217" s="686"/>
      <c r="F217" s="182"/>
      <c r="G217" s="459"/>
      <c r="H217" s="437"/>
      <c r="I217" s="200"/>
      <c r="J217" s="219">
        <f t="shared" si="217"/>
        <v>0</v>
      </c>
      <c r="K217" s="81"/>
      <c r="L217" s="1"/>
      <c r="M217" s="82"/>
      <c r="N217" s="81"/>
      <c r="O217" s="1"/>
      <c r="P217" s="1"/>
      <c r="Q217" s="1"/>
      <c r="R217" s="1"/>
      <c r="S217" s="89"/>
      <c r="T217" s="1"/>
      <c r="U217" s="43"/>
      <c r="V217" s="1"/>
      <c r="W217" s="366"/>
      <c r="X217" s="89"/>
      <c r="Y217" s="46"/>
      <c r="Z217" s="378"/>
      <c r="AB217" s="259"/>
    </row>
    <row r="218" spans="1:28" ht="25.5" hidden="1" customHeight="1" x14ac:dyDescent="0.25">
      <c r="A218" s="139" t="s">
        <v>505</v>
      </c>
      <c r="B218" s="59"/>
      <c r="C218" s="2"/>
      <c r="D218" s="685" t="s">
        <v>841</v>
      </c>
      <c r="E218" s="685"/>
      <c r="F218" s="192"/>
      <c r="G218" s="471"/>
      <c r="H218" s="449"/>
      <c r="I218" s="210"/>
      <c r="J218" s="219">
        <f t="shared" si="217"/>
        <v>0</v>
      </c>
      <c r="K218" s="81"/>
      <c r="L218" s="1"/>
      <c r="M218" s="82"/>
      <c r="N218" s="81"/>
      <c r="O218" s="1"/>
      <c r="P218" s="1"/>
      <c r="Q218" s="1"/>
      <c r="R218" s="1"/>
      <c r="S218" s="89"/>
      <c r="T218" s="1"/>
      <c r="U218" s="43"/>
      <c r="V218" s="1"/>
      <c r="W218" s="366"/>
      <c r="X218" s="89"/>
      <c r="Y218" s="46"/>
      <c r="Z218" s="378"/>
      <c r="AB218" s="259"/>
    </row>
    <row r="219" spans="1:28" ht="25.5" hidden="1" customHeight="1" x14ac:dyDescent="0.25">
      <c r="A219" s="139" t="s">
        <v>506</v>
      </c>
      <c r="B219" s="59"/>
      <c r="C219" s="2"/>
      <c r="D219" s="685" t="s">
        <v>844</v>
      </c>
      <c r="E219" s="685"/>
      <c r="F219" s="192"/>
      <c r="G219" s="471"/>
      <c r="H219" s="449"/>
      <c r="I219" s="210"/>
      <c r="J219" s="219">
        <f t="shared" si="217"/>
        <v>0</v>
      </c>
      <c r="K219" s="81"/>
      <c r="L219" s="1"/>
      <c r="M219" s="82"/>
      <c r="N219" s="81"/>
      <c r="O219" s="1"/>
      <c r="P219" s="1"/>
      <c r="Q219" s="1"/>
      <c r="R219" s="1"/>
      <c r="S219" s="89"/>
      <c r="T219" s="1"/>
      <c r="U219" s="43"/>
      <c r="V219" s="1"/>
      <c r="W219" s="366"/>
      <c r="X219" s="89"/>
      <c r="Y219" s="46"/>
      <c r="Z219" s="378"/>
      <c r="AB219" s="259"/>
    </row>
    <row r="220" spans="1:28" ht="25.5" hidden="1" customHeight="1" x14ac:dyDescent="0.25">
      <c r="A220" s="139" t="s">
        <v>507</v>
      </c>
      <c r="B220" s="59"/>
      <c r="C220" s="2"/>
      <c r="D220" s="685" t="s">
        <v>846</v>
      </c>
      <c r="E220" s="685"/>
      <c r="F220" s="192"/>
      <c r="G220" s="471"/>
      <c r="H220" s="449"/>
      <c r="I220" s="210"/>
      <c r="J220" s="219">
        <f t="shared" si="217"/>
        <v>0</v>
      </c>
      <c r="K220" s="81"/>
      <c r="L220" s="1"/>
      <c r="M220" s="82"/>
      <c r="N220" s="81"/>
      <c r="O220" s="1"/>
      <c r="P220" s="1"/>
      <c r="Q220" s="1"/>
      <c r="R220" s="1"/>
      <c r="S220" s="89"/>
      <c r="T220" s="1"/>
      <c r="U220" s="43"/>
      <c r="V220" s="1"/>
      <c r="W220" s="366"/>
      <c r="X220" s="89"/>
      <c r="Y220" s="46"/>
      <c r="Z220" s="378"/>
      <c r="AB220" s="259"/>
    </row>
    <row r="221" spans="1:28" ht="25.5" hidden="1" customHeight="1" x14ac:dyDescent="0.25">
      <c r="A221" s="139" t="s">
        <v>508</v>
      </c>
      <c r="B221" s="59"/>
      <c r="C221" s="2"/>
      <c r="D221" s="685" t="s">
        <v>849</v>
      </c>
      <c r="E221" s="685"/>
      <c r="F221" s="192"/>
      <c r="G221" s="471"/>
      <c r="H221" s="449"/>
      <c r="I221" s="210"/>
      <c r="J221" s="219">
        <f t="shared" si="217"/>
        <v>0</v>
      </c>
      <c r="K221" s="81"/>
      <c r="L221" s="1"/>
      <c r="M221" s="82"/>
      <c r="N221" s="81"/>
      <c r="O221" s="1"/>
      <c r="P221" s="1"/>
      <c r="Q221" s="1"/>
      <c r="R221" s="1"/>
      <c r="S221" s="89"/>
      <c r="T221" s="1"/>
      <c r="U221" s="43"/>
      <c r="V221" s="1"/>
      <c r="W221" s="366"/>
      <c r="X221" s="89"/>
      <c r="Y221" s="46"/>
      <c r="Z221" s="378"/>
      <c r="AB221" s="259"/>
    </row>
    <row r="222" spans="1:28" s="19" customFormat="1" ht="15.75" hidden="1" thickBot="1" x14ac:dyDescent="0.3">
      <c r="A222" s="139" t="s">
        <v>509</v>
      </c>
      <c r="B222" s="100" t="s">
        <v>971</v>
      </c>
      <c r="C222" s="694" t="s">
        <v>510</v>
      </c>
      <c r="D222" s="695"/>
      <c r="E222" s="695"/>
      <c r="F222" s="183">
        <f>F223+F224+F225+F226+F227+F228+F229+F230+F231+F232</f>
        <v>0</v>
      </c>
      <c r="G222" s="460">
        <f>G223+G224+G225+G226+G227+G228+G229+G230+G231+G232</f>
        <v>0</v>
      </c>
      <c r="H222" s="438">
        <f t="shared" ref="H222:I222" si="247">H223+H224+H225+H226+H227+H228+H229+H230+H231+H232</f>
        <v>0</v>
      </c>
      <c r="I222" s="201">
        <f t="shared" si="247"/>
        <v>0</v>
      </c>
      <c r="J222" s="218">
        <f t="shared" ref="J222:J261" si="248">SUM(H222:I222)</f>
        <v>0</v>
      </c>
      <c r="K222" s="103">
        <f t="shared" ref="K222:Z222" si="249">K223+K224+K225+K226+K227+K228+K229+K230+K231+K232</f>
        <v>0</v>
      </c>
      <c r="L222" s="104">
        <f t="shared" si="249"/>
        <v>0</v>
      </c>
      <c r="M222" s="105">
        <f t="shared" si="249"/>
        <v>0</v>
      </c>
      <c r="N222" s="103">
        <f t="shared" si="249"/>
        <v>0</v>
      </c>
      <c r="O222" s="104">
        <f t="shared" si="249"/>
        <v>0</v>
      </c>
      <c r="P222" s="104">
        <f t="shared" si="249"/>
        <v>0</v>
      </c>
      <c r="Q222" s="104">
        <f t="shared" si="249"/>
        <v>0</v>
      </c>
      <c r="R222" s="104">
        <f t="shared" si="249"/>
        <v>0</v>
      </c>
      <c r="S222" s="107">
        <f t="shared" ref="S222" si="250">S223+S224+S225+S226+S227+S228+S229+S230+S231+S232</f>
        <v>0</v>
      </c>
      <c r="T222" s="104">
        <f t="shared" si="249"/>
        <v>0</v>
      </c>
      <c r="U222" s="106">
        <f t="shared" si="249"/>
        <v>0</v>
      </c>
      <c r="V222" s="104">
        <f t="shared" si="249"/>
        <v>0</v>
      </c>
      <c r="W222" s="367">
        <f t="shared" ref="W222" si="251">W223+W224+W225+W226+W227+W228+W229+W230+W231+W232</f>
        <v>0</v>
      </c>
      <c r="X222" s="107">
        <f t="shared" si="249"/>
        <v>0</v>
      </c>
      <c r="Y222" s="108">
        <f t="shared" si="249"/>
        <v>0</v>
      </c>
      <c r="Z222" s="379">
        <f t="shared" si="249"/>
        <v>0</v>
      </c>
      <c r="AB222" s="259"/>
    </row>
    <row r="223" spans="1:28" ht="15.75" hidden="1" thickBot="1" x14ac:dyDescent="0.3">
      <c r="A223" s="139" t="s">
        <v>511</v>
      </c>
      <c r="B223" s="59"/>
      <c r="C223" s="2"/>
      <c r="D223" s="686" t="s">
        <v>642</v>
      </c>
      <c r="E223" s="686"/>
      <c r="F223" s="182"/>
      <c r="G223" s="459"/>
      <c r="H223" s="437"/>
      <c r="I223" s="200"/>
      <c r="J223" s="219">
        <f t="shared" si="248"/>
        <v>0</v>
      </c>
      <c r="K223" s="81"/>
      <c r="L223" s="1"/>
      <c r="M223" s="82"/>
      <c r="N223" s="81"/>
      <c r="O223" s="1"/>
      <c r="P223" s="1"/>
      <c r="Q223" s="1"/>
      <c r="R223" s="1"/>
      <c r="S223" s="89"/>
      <c r="T223" s="1"/>
      <c r="U223" s="43"/>
      <c r="V223" s="1"/>
      <c r="W223" s="366"/>
      <c r="X223" s="89"/>
      <c r="Y223" s="46"/>
      <c r="Z223" s="378"/>
      <c r="AB223" s="259"/>
    </row>
    <row r="224" spans="1:28" ht="15.75" hidden="1" thickBot="1" x14ac:dyDescent="0.3">
      <c r="A224" s="139" t="s">
        <v>512</v>
      </c>
      <c r="B224" s="59"/>
      <c r="C224" s="2"/>
      <c r="D224" s="686" t="s">
        <v>829</v>
      </c>
      <c r="E224" s="686"/>
      <c r="F224" s="182"/>
      <c r="G224" s="459"/>
      <c r="H224" s="437"/>
      <c r="I224" s="200"/>
      <c r="J224" s="219">
        <f t="shared" si="248"/>
        <v>0</v>
      </c>
      <c r="K224" s="81"/>
      <c r="L224" s="1"/>
      <c r="M224" s="82"/>
      <c r="N224" s="81"/>
      <c r="O224" s="1"/>
      <c r="P224" s="1"/>
      <c r="Q224" s="1"/>
      <c r="R224" s="1"/>
      <c r="S224" s="89"/>
      <c r="T224" s="1"/>
      <c r="U224" s="43"/>
      <c r="V224" s="1"/>
      <c r="W224" s="366"/>
      <c r="X224" s="89"/>
      <c r="Y224" s="46"/>
      <c r="Z224" s="378"/>
      <c r="AB224" s="259"/>
    </row>
    <row r="225" spans="1:28" ht="15.75" hidden="1" thickBot="1" x14ac:dyDescent="0.3">
      <c r="A225" s="139" t="s">
        <v>513</v>
      </c>
      <c r="B225" s="59"/>
      <c r="C225" s="2"/>
      <c r="D225" s="686" t="s">
        <v>832</v>
      </c>
      <c r="E225" s="686"/>
      <c r="F225" s="182"/>
      <c r="G225" s="459"/>
      <c r="H225" s="437"/>
      <c r="I225" s="200"/>
      <c r="J225" s="219">
        <f t="shared" si="248"/>
        <v>0</v>
      </c>
      <c r="K225" s="81"/>
      <c r="L225" s="1"/>
      <c r="M225" s="82"/>
      <c r="N225" s="81"/>
      <c r="O225" s="1"/>
      <c r="P225" s="1"/>
      <c r="Q225" s="1"/>
      <c r="R225" s="1"/>
      <c r="S225" s="89"/>
      <c r="T225" s="1"/>
      <c r="U225" s="43"/>
      <c r="V225" s="1"/>
      <c r="W225" s="366"/>
      <c r="X225" s="89"/>
      <c r="Y225" s="46"/>
      <c r="Z225" s="378"/>
      <c r="AB225" s="259"/>
    </row>
    <row r="226" spans="1:28" ht="15.75" hidden="1" thickBot="1" x14ac:dyDescent="0.3">
      <c r="A226" s="139" t="s">
        <v>514</v>
      </c>
      <c r="B226" s="59"/>
      <c r="C226" s="2"/>
      <c r="D226" s="685" t="s">
        <v>1104</v>
      </c>
      <c r="E226" s="685"/>
      <c r="F226" s="192"/>
      <c r="G226" s="471"/>
      <c r="H226" s="449"/>
      <c r="I226" s="210"/>
      <c r="J226" s="219">
        <f t="shared" si="248"/>
        <v>0</v>
      </c>
      <c r="K226" s="81"/>
      <c r="L226" s="1"/>
      <c r="M226" s="82"/>
      <c r="N226" s="81"/>
      <c r="O226" s="1"/>
      <c r="P226" s="1"/>
      <c r="Q226" s="1"/>
      <c r="R226" s="1"/>
      <c r="S226" s="89"/>
      <c r="T226" s="1"/>
      <c r="U226" s="43"/>
      <c r="V226" s="1"/>
      <c r="W226" s="366"/>
      <c r="X226" s="89"/>
      <c r="Y226" s="46"/>
      <c r="Z226" s="378"/>
      <c r="AB226" s="259"/>
    </row>
    <row r="227" spans="1:28" ht="15.75" hidden="1" thickBot="1" x14ac:dyDescent="0.3">
      <c r="A227" s="139" t="s">
        <v>515</v>
      </c>
      <c r="B227" s="59"/>
      <c r="C227" s="2"/>
      <c r="D227" s="686" t="s">
        <v>839</v>
      </c>
      <c r="E227" s="686"/>
      <c r="F227" s="182"/>
      <c r="G227" s="459"/>
      <c r="H227" s="437"/>
      <c r="I227" s="200"/>
      <c r="J227" s="219">
        <f t="shared" si="248"/>
        <v>0</v>
      </c>
      <c r="K227" s="81"/>
      <c r="L227" s="1"/>
      <c r="M227" s="82"/>
      <c r="N227" s="81"/>
      <c r="O227" s="1"/>
      <c r="P227" s="1"/>
      <c r="Q227" s="1"/>
      <c r="R227" s="1"/>
      <c r="S227" s="89"/>
      <c r="T227" s="1"/>
      <c r="U227" s="43"/>
      <c r="V227" s="1"/>
      <c r="W227" s="366"/>
      <c r="X227" s="89"/>
      <c r="Y227" s="46"/>
      <c r="Z227" s="378"/>
      <c r="AB227" s="259"/>
    </row>
    <row r="228" spans="1:28" ht="15.75" hidden="1" thickBot="1" x14ac:dyDescent="0.3">
      <c r="A228" s="139" t="s">
        <v>516</v>
      </c>
      <c r="B228" s="59"/>
      <c r="C228" s="2"/>
      <c r="D228" s="686" t="s">
        <v>838</v>
      </c>
      <c r="E228" s="686"/>
      <c r="F228" s="182"/>
      <c r="G228" s="459"/>
      <c r="H228" s="437"/>
      <c r="I228" s="200"/>
      <c r="J228" s="219">
        <f t="shared" si="248"/>
        <v>0</v>
      </c>
      <c r="K228" s="81"/>
      <c r="L228" s="1"/>
      <c r="M228" s="82"/>
      <c r="N228" s="81"/>
      <c r="O228" s="1"/>
      <c r="P228" s="1"/>
      <c r="Q228" s="1"/>
      <c r="R228" s="1"/>
      <c r="S228" s="89"/>
      <c r="T228" s="1"/>
      <c r="U228" s="43"/>
      <c r="V228" s="1"/>
      <c r="W228" s="366"/>
      <c r="X228" s="89"/>
      <c r="Y228" s="46"/>
      <c r="Z228" s="378"/>
      <c r="AB228" s="259"/>
    </row>
    <row r="229" spans="1:28" ht="25.5" hidden="1" customHeight="1" x14ac:dyDescent="0.25">
      <c r="A229" s="139" t="s">
        <v>517</v>
      </c>
      <c r="B229" s="59"/>
      <c r="C229" s="2"/>
      <c r="D229" s="685" t="s">
        <v>842</v>
      </c>
      <c r="E229" s="685"/>
      <c r="F229" s="192"/>
      <c r="G229" s="471"/>
      <c r="H229" s="449"/>
      <c r="I229" s="210"/>
      <c r="J229" s="219">
        <f t="shared" si="248"/>
        <v>0</v>
      </c>
      <c r="K229" s="81"/>
      <c r="L229" s="1"/>
      <c r="M229" s="82"/>
      <c r="N229" s="81"/>
      <c r="O229" s="1"/>
      <c r="P229" s="1"/>
      <c r="Q229" s="1"/>
      <c r="R229" s="1"/>
      <c r="S229" s="89"/>
      <c r="T229" s="1"/>
      <c r="U229" s="43"/>
      <c r="V229" s="1"/>
      <c r="W229" s="366"/>
      <c r="X229" s="89"/>
      <c r="Y229" s="46"/>
      <c r="Z229" s="378"/>
      <c r="AB229" s="259"/>
    </row>
    <row r="230" spans="1:28" ht="15.75" hidden="1" thickBot="1" x14ac:dyDescent="0.3">
      <c r="A230" s="139" t="s">
        <v>518</v>
      </c>
      <c r="B230" s="59"/>
      <c r="C230" s="2"/>
      <c r="D230" s="686" t="s">
        <v>1105</v>
      </c>
      <c r="E230" s="686"/>
      <c r="F230" s="182"/>
      <c r="G230" s="459"/>
      <c r="H230" s="437"/>
      <c r="I230" s="200"/>
      <c r="J230" s="219">
        <f t="shared" si="248"/>
        <v>0</v>
      </c>
      <c r="K230" s="81"/>
      <c r="L230" s="1"/>
      <c r="M230" s="82"/>
      <c r="N230" s="81"/>
      <c r="O230" s="1"/>
      <c r="P230" s="1"/>
      <c r="Q230" s="1"/>
      <c r="R230" s="1"/>
      <c r="S230" s="89"/>
      <c r="T230" s="1"/>
      <c r="U230" s="43"/>
      <c r="V230" s="1"/>
      <c r="W230" s="366"/>
      <c r="X230" s="89"/>
      <c r="Y230" s="46"/>
      <c r="Z230" s="378"/>
      <c r="AB230" s="259"/>
    </row>
    <row r="231" spans="1:28" ht="25.5" hidden="1" customHeight="1" x14ac:dyDescent="0.25">
      <c r="A231" s="139" t="s">
        <v>519</v>
      </c>
      <c r="B231" s="59"/>
      <c r="C231" s="2"/>
      <c r="D231" s="685" t="s">
        <v>847</v>
      </c>
      <c r="E231" s="685"/>
      <c r="F231" s="192"/>
      <c r="G231" s="471"/>
      <c r="H231" s="449"/>
      <c r="I231" s="210"/>
      <c r="J231" s="219">
        <f t="shared" si="248"/>
        <v>0</v>
      </c>
      <c r="K231" s="81"/>
      <c r="L231" s="1"/>
      <c r="M231" s="82"/>
      <c r="N231" s="81"/>
      <c r="O231" s="1"/>
      <c r="P231" s="1"/>
      <c r="Q231" s="1"/>
      <c r="R231" s="1"/>
      <c r="S231" s="89"/>
      <c r="T231" s="1"/>
      <c r="U231" s="43"/>
      <c r="V231" s="1"/>
      <c r="W231" s="366"/>
      <c r="X231" s="89"/>
      <c r="Y231" s="46"/>
      <c r="Z231" s="378"/>
      <c r="AB231" s="259"/>
    </row>
    <row r="232" spans="1:28" ht="25.5" hidden="1" customHeight="1" x14ac:dyDescent="0.25">
      <c r="A232" s="139" t="s">
        <v>520</v>
      </c>
      <c r="B232" s="59"/>
      <c r="C232" s="2"/>
      <c r="D232" s="685" t="s">
        <v>850</v>
      </c>
      <c r="E232" s="685"/>
      <c r="F232" s="192"/>
      <c r="G232" s="471"/>
      <c r="H232" s="449"/>
      <c r="I232" s="210"/>
      <c r="J232" s="219">
        <f t="shared" si="248"/>
        <v>0</v>
      </c>
      <c r="K232" s="81"/>
      <c r="L232" s="1"/>
      <c r="M232" s="82"/>
      <c r="N232" s="81"/>
      <c r="O232" s="1"/>
      <c r="P232" s="1"/>
      <c r="Q232" s="1"/>
      <c r="R232" s="1"/>
      <c r="S232" s="89"/>
      <c r="T232" s="1"/>
      <c r="U232" s="43"/>
      <c r="V232" s="1"/>
      <c r="W232" s="366"/>
      <c r="X232" s="89"/>
      <c r="Y232" s="46"/>
      <c r="Z232" s="378"/>
      <c r="AB232" s="259"/>
    </row>
    <row r="233" spans="1:28" s="19" customFormat="1" ht="25.5" hidden="1" customHeight="1" x14ac:dyDescent="0.25">
      <c r="A233" s="139" t="s">
        <v>521</v>
      </c>
      <c r="B233" s="100" t="s">
        <v>972</v>
      </c>
      <c r="C233" s="725" t="s">
        <v>892</v>
      </c>
      <c r="D233" s="726"/>
      <c r="E233" s="726"/>
      <c r="F233" s="197">
        <f>F234+F235</f>
        <v>0</v>
      </c>
      <c r="G233" s="478">
        <f>G234+G235</f>
        <v>0</v>
      </c>
      <c r="H233" s="456">
        <f t="shared" ref="H233:I233" si="252">H234+H235</f>
        <v>0</v>
      </c>
      <c r="I233" s="215">
        <f t="shared" si="252"/>
        <v>0</v>
      </c>
      <c r="J233" s="218">
        <f t="shared" si="248"/>
        <v>0</v>
      </c>
      <c r="K233" s="103">
        <f t="shared" ref="K233:Z233" si="253">K234+K235</f>
        <v>0</v>
      </c>
      <c r="L233" s="104">
        <f t="shared" si="253"/>
        <v>0</v>
      </c>
      <c r="M233" s="105">
        <f t="shared" si="253"/>
        <v>0</v>
      </c>
      <c r="N233" s="103">
        <f t="shared" si="253"/>
        <v>0</v>
      </c>
      <c r="O233" s="104">
        <f t="shared" si="253"/>
        <v>0</v>
      </c>
      <c r="P233" s="104">
        <f t="shared" si="253"/>
        <v>0</v>
      </c>
      <c r="Q233" s="104">
        <f t="shared" si="253"/>
        <v>0</v>
      </c>
      <c r="R233" s="104">
        <f t="shared" si="253"/>
        <v>0</v>
      </c>
      <c r="S233" s="107">
        <f t="shared" ref="S233" si="254">S234+S235</f>
        <v>0</v>
      </c>
      <c r="T233" s="104">
        <f t="shared" si="253"/>
        <v>0</v>
      </c>
      <c r="U233" s="106">
        <f t="shared" si="253"/>
        <v>0</v>
      </c>
      <c r="V233" s="104">
        <f t="shared" si="253"/>
        <v>0</v>
      </c>
      <c r="W233" s="367">
        <f t="shared" ref="W233" si="255">W234+W235</f>
        <v>0</v>
      </c>
      <c r="X233" s="107">
        <f t="shared" si="253"/>
        <v>0</v>
      </c>
      <c r="Y233" s="108">
        <f t="shared" si="253"/>
        <v>0</v>
      </c>
      <c r="Z233" s="379">
        <f t="shared" si="253"/>
        <v>0</v>
      </c>
      <c r="AB233" s="259"/>
    </row>
    <row r="234" spans="1:28" ht="25.5" hidden="1" customHeight="1" x14ac:dyDescent="0.25">
      <c r="A234" s="139" t="s">
        <v>522</v>
      </c>
      <c r="B234" s="59"/>
      <c r="C234" s="2"/>
      <c r="D234" s="685" t="s">
        <v>853</v>
      </c>
      <c r="E234" s="685"/>
      <c r="F234" s="192"/>
      <c r="G234" s="471"/>
      <c r="H234" s="449"/>
      <c r="I234" s="210"/>
      <c r="J234" s="219">
        <f t="shared" si="248"/>
        <v>0</v>
      </c>
      <c r="K234" s="81"/>
      <c r="L234" s="1"/>
      <c r="M234" s="82"/>
      <c r="N234" s="81"/>
      <c r="O234" s="1"/>
      <c r="P234" s="1"/>
      <c r="Q234" s="1"/>
      <c r="R234" s="1"/>
      <c r="S234" s="89"/>
      <c r="T234" s="1"/>
      <c r="U234" s="43"/>
      <c r="V234" s="1"/>
      <c r="W234" s="366"/>
      <c r="X234" s="89"/>
      <c r="Y234" s="46"/>
      <c r="Z234" s="378"/>
      <c r="AB234" s="259"/>
    </row>
    <row r="235" spans="1:28" ht="25.5" hidden="1" customHeight="1" x14ac:dyDescent="0.25">
      <c r="A235" s="139" t="s">
        <v>523</v>
      </c>
      <c r="B235" s="59"/>
      <c r="C235" s="2"/>
      <c r="D235" s="685" t="s">
        <v>854</v>
      </c>
      <c r="E235" s="685"/>
      <c r="F235" s="192"/>
      <c r="G235" s="471"/>
      <c r="H235" s="449"/>
      <c r="I235" s="210"/>
      <c r="J235" s="219">
        <f t="shared" si="248"/>
        <v>0</v>
      </c>
      <c r="K235" s="81"/>
      <c r="L235" s="1"/>
      <c r="M235" s="82"/>
      <c r="N235" s="81"/>
      <c r="O235" s="1"/>
      <c r="P235" s="1"/>
      <c r="Q235" s="1"/>
      <c r="R235" s="1"/>
      <c r="S235" s="89"/>
      <c r="T235" s="1"/>
      <c r="U235" s="43"/>
      <c r="V235" s="1"/>
      <c r="W235" s="366"/>
      <c r="X235" s="89"/>
      <c r="Y235" s="46"/>
      <c r="Z235" s="378"/>
      <c r="AB235" s="259"/>
    </row>
    <row r="236" spans="1:28" s="19" customFormat="1" ht="15" hidden="1" customHeight="1" x14ac:dyDescent="0.25">
      <c r="A236" s="139" t="s">
        <v>524</v>
      </c>
      <c r="B236" s="100" t="s">
        <v>973</v>
      </c>
      <c r="C236" s="725" t="s">
        <v>1106</v>
      </c>
      <c r="D236" s="726"/>
      <c r="E236" s="726"/>
      <c r="F236" s="197">
        <f>F237+F238+F239+F240+F241+F242+F243+F244+F245+F246+F247</f>
        <v>0</v>
      </c>
      <c r="G236" s="478">
        <f>G237+G238+G239+G240+G241+G242+G243+G244+G245+G246+G247</f>
        <v>0</v>
      </c>
      <c r="H236" s="456">
        <f t="shared" ref="H236:I236" si="256">H237+H238+H239+H240+H241+H242+H243+H244+H245+H246+H247</f>
        <v>0</v>
      </c>
      <c r="I236" s="215">
        <f t="shared" si="256"/>
        <v>0</v>
      </c>
      <c r="J236" s="218">
        <f t="shared" si="248"/>
        <v>0</v>
      </c>
      <c r="K236" s="103">
        <f t="shared" ref="K236:Z236" si="257">K237+K238+K239+K240+K241+K242+K243+K244+K245+K246+K247</f>
        <v>0</v>
      </c>
      <c r="L236" s="104">
        <f t="shared" si="257"/>
        <v>0</v>
      </c>
      <c r="M236" s="105">
        <f t="shared" si="257"/>
        <v>0</v>
      </c>
      <c r="N236" s="103">
        <f t="shared" si="257"/>
        <v>0</v>
      </c>
      <c r="O236" s="104">
        <f t="shared" si="257"/>
        <v>0</v>
      </c>
      <c r="P236" s="104">
        <f t="shared" si="257"/>
        <v>0</v>
      </c>
      <c r="Q236" s="104">
        <f t="shared" si="257"/>
        <v>0</v>
      </c>
      <c r="R236" s="104">
        <f t="shared" si="257"/>
        <v>0</v>
      </c>
      <c r="S236" s="107">
        <f t="shared" ref="S236" si="258">S237+S238+S239+S240+S241+S242+S243+S244+S245+S246+S247</f>
        <v>0</v>
      </c>
      <c r="T236" s="104">
        <f t="shared" si="257"/>
        <v>0</v>
      </c>
      <c r="U236" s="106">
        <f t="shared" si="257"/>
        <v>0</v>
      </c>
      <c r="V236" s="104">
        <f t="shared" si="257"/>
        <v>0</v>
      </c>
      <c r="W236" s="367">
        <f t="shared" ref="W236" si="259">W237+W238+W239+W240+W241+W242+W243+W244+W245+W246+W247</f>
        <v>0</v>
      </c>
      <c r="X236" s="107">
        <f t="shared" si="257"/>
        <v>0</v>
      </c>
      <c r="Y236" s="108">
        <f t="shared" si="257"/>
        <v>0</v>
      </c>
      <c r="Z236" s="379">
        <f t="shared" si="257"/>
        <v>0</v>
      </c>
      <c r="AB236" s="259"/>
    </row>
    <row r="237" spans="1:28" ht="15.75" hidden="1" thickBot="1" x14ac:dyDescent="0.3">
      <c r="A237" s="139" t="s">
        <v>525</v>
      </c>
      <c r="B237" s="59"/>
      <c r="C237" s="2"/>
      <c r="D237" s="686" t="s">
        <v>643</v>
      </c>
      <c r="E237" s="686"/>
      <c r="F237" s="182"/>
      <c r="G237" s="459"/>
      <c r="H237" s="437"/>
      <c r="I237" s="200"/>
      <c r="J237" s="219">
        <f t="shared" si="248"/>
        <v>0</v>
      </c>
      <c r="K237" s="81"/>
      <c r="L237" s="1"/>
      <c r="M237" s="82"/>
      <c r="N237" s="81"/>
      <c r="O237" s="1"/>
      <c r="P237" s="1"/>
      <c r="Q237" s="1"/>
      <c r="R237" s="1"/>
      <c r="S237" s="89"/>
      <c r="T237" s="1"/>
      <c r="U237" s="43"/>
      <c r="V237" s="1"/>
      <c r="W237" s="366"/>
      <c r="X237" s="89"/>
      <c r="Y237" s="46"/>
      <c r="Z237" s="378"/>
      <c r="AB237" s="259"/>
    </row>
    <row r="238" spans="1:28" ht="15.75" hidden="1" thickBot="1" x14ac:dyDescent="0.3">
      <c r="A238" s="139" t="s">
        <v>526</v>
      </c>
      <c r="B238" s="59"/>
      <c r="C238" s="2"/>
      <c r="D238" s="686" t="s">
        <v>1107</v>
      </c>
      <c r="E238" s="686"/>
      <c r="F238" s="182"/>
      <c r="G238" s="459"/>
      <c r="H238" s="437"/>
      <c r="I238" s="200"/>
      <c r="J238" s="219">
        <f t="shared" si="248"/>
        <v>0</v>
      </c>
      <c r="K238" s="81"/>
      <c r="L238" s="1"/>
      <c r="M238" s="82"/>
      <c r="N238" s="81"/>
      <c r="O238" s="1"/>
      <c r="P238" s="1"/>
      <c r="Q238" s="1"/>
      <c r="R238" s="1"/>
      <c r="S238" s="89"/>
      <c r="T238" s="1"/>
      <c r="U238" s="43"/>
      <c r="V238" s="1"/>
      <c r="W238" s="366"/>
      <c r="X238" s="89"/>
      <c r="Y238" s="46"/>
      <c r="Z238" s="378"/>
      <c r="AB238" s="259"/>
    </row>
    <row r="239" spans="1:28" ht="15.75" hidden="1" thickBot="1" x14ac:dyDescent="0.3">
      <c r="A239" s="139" t="s">
        <v>527</v>
      </c>
      <c r="B239" s="59"/>
      <c r="C239" s="2"/>
      <c r="D239" s="686" t="s">
        <v>646</v>
      </c>
      <c r="E239" s="686"/>
      <c r="F239" s="182"/>
      <c r="G239" s="459"/>
      <c r="H239" s="437"/>
      <c r="I239" s="200"/>
      <c r="J239" s="219">
        <f t="shared" si="248"/>
        <v>0</v>
      </c>
      <c r="K239" s="81"/>
      <c r="L239" s="1"/>
      <c r="M239" s="82"/>
      <c r="N239" s="81"/>
      <c r="O239" s="1"/>
      <c r="P239" s="1"/>
      <c r="Q239" s="1"/>
      <c r="R239" s="1"/>
      <c r="S239" s="89"/>
      <c r="T239" s="1"/>
      <c r="U239" s="43"/>
      <c r="V239" s="1"/>
      <c r="W239" s="366"/>
      <c r="X239" s="89"/>
      <c r="Y239" s="46"/>
      <c r="Z239" s="378"/>
      <c r="AB239" s="259"/>
    </row>
    <row r="240" spans="1:28" ht="15.75" hidden="1" thickBot="1" x14ac:dyDescent="0.3">
      <c r="A240" s="139" t="s">
        <v>528</v>
      </c>
      <c r="B240" s="59"/>
      <c r="C240" s="2"/>
      <c r="D240" s="686" t="s">
        <v>644</v>
      </c>
      <c r="E240" s="686"/>
      <c r="F240" s="182"/>
      <c r="G240" s="459"/>
      <c r="H240" s="437"/>
      <c r="I240" s="200"/>
      <c r="J240" s="219">
        <f t="shared" si="248"/>
        <v>0</v>
      </c>
      <c r="K240" s="81"/>
      <c r="L240" s="1"/>
      <c r="M240" s="82"/>
      <c r="N240" s="81"/>
      <c r="O240" s="1"/>
      <c r="P240" s="1"/>
      <c r="Q240" s="1"/>
      <c r="R240" s="1"/>
      <c r="S240" s="89"/>
      <c r="T240" s="1"/>
      <c r="U240" s="43"/>
      <c r="V240" s="1"/>
      <c r="W240" s="366"/>
      <c r="X240" s="89"/>
      <c r="Y240" s="46"/>
      <c r="Z240" s="378"/>
      <c r="AB240" s="259"/>
    </row>
    <row r="241" spans="1:28" ht="15.75" hidden="1" thickBot="1" x14ac:dyDescent="0.3">
      <c r="A241" s="139" t="s">
        <v>529</v>
      </c>
      <c r="B241" s="59"/>
      <c r="C241" s="2"/>
      <c r="D241" s="686" t="s">
        <v>1108</v>
      </c>
      <c r="E241" s="686"/>
      <c r="F241" s="182"/>
      <c r="G241" s="459"/>
      <c r="H241" s="437"/>
      <c r="I241" s="200"/>
      <c r="J241" s="219">
        <f t="shared" si="248"/>
        <v>0</v>
      </c>
      <c r="K241" s="81"/>
      <c r="L241" s="1"/>
      <c r="M241" s="82"/>
      <c r="N241" s="81"/>
      <c r="O241" s="1"/>
      <c r="P241" s="1"/>
      <c r="Q241" s="1"/>
      <c r="R241" s="1"/>
      <c r="S241" s="89"/>
      <c r="T241" s="1"/>
      <c r="U241" s="43"/>
      <c r="V241" s="1"/>
      <c r="W241" s="366"/>
      <c r="X241" s="89"/>
      <c r="Y241" s="46"/>
      <c r="Z241" s="378"/>
      <c r="AB241" s="259"/>
    </row>
    <row r="242" spans="1:28" ht="25.5" hidden="1" customHeight="1" x14ac:dyDescent="0.25">
      <c r="A242" s="139" t="s">
        <v>530</v>
      </c>
      <c r="B242" s="59"/>
      <c r="C242" s="2"/>
      <c r="D242" s="685" t="s">
        <v>822</v>
      </c>
      <c r="E242" s="685"/>
      <c r="F242" s="192"/>
      <c r="G242" s="471"/>
      <c r="H242" s="449"/>
      <c r="I242" s="210"/>
      <c r="J242" s="219">
        <f t="shared" si="248"/>
        <v>0</v>
      </c>
      <c r="K242" s="81"/>
      <c r="L242" s="1"/>
      <c r="M242" s="82"/>
      <c r="N242" s="81"/>
      <c r="O242" s="1"/>
      <c r="P242" s="1"/>
      <c r="Q242" s="1"/>
      <c r="R242" s="1"/>
      <c r="S242" s="89"/>
      <c r="T242" s="1"/>
      <c r="U242" s="43"/>
      <c r="V242" s="1"/>
      <c r="W242" s="366"/>
      <c r="X242" s="89"/>
      <c r="Y242" s="46"/>
      <c r="Z242" s="378"/>
      <c r="AB242" s="259"/>
    </row>
    <row r="243" spans="1:28" ht="25.5" hidden="1" customHeight="1" x14ac:dyDescent="0.25">
      <c r="A243" s="139" t="s">
        <v>531</v>
      </c>
      <c r="B243" s="59"/>
      <c r="C243" s="2"/>
      <c r="D243" s="685" t="s">
        <v>825</v>
      </c>
      <c r="E243" s="685"/>
      <c r="F243" s="192"/>
      <c r="G243" s="471"/>
      <c r="H243" s="449"/>
      <c r="I243" s="210"/>
      <c r="J243" s="219">
        <f t="shared" si="248"/>
        <v>0</v>
      </c>
      <c r="K243" s="81"/>
      <c r="L243" s="1"/>
      <c r="M243" s="82"/>
      <c r="N243" s="81"/>
      <c r="O243" s="1"/>
      <c r="P243" s="1"/>
      <c r="Q243" s="1"/>
      <c r="R243" s="1"/>
      <c r="S243" s="89"/>
      <c r="T243" s="1"/>
      <c r="U243" s="43"/>
      <c r="V243" s="1"/>
      <c r="W243" s="366"/>
      <c r="X243" s="89"/>
      <c r="Y243" s="46"/>
      <c r="Z243" s="378"/>
      <c r="AB243" s="259"/>
    </row>
    <row r="244" spans="1:28" ht="15.75" hidden="1" thickBot="1" x14ac:dyDescent="0.3">
      <c r="A244" s="139" t="s">
        <v>532</v>
      </c>
      <c r="B244" s="59"/>
      <c r="C244" s="2"/>
      <c r="D244" s="686" t="s">
        <v>1109</v>
      </c>
      <c r="E244" s="686"/>
      <c r="F244" s="182"/>
      <c r="G244" s="459"/>
      <c r="H244" s="437"/>
      <c r="I244" s="200"/>
      <c r="J244" s="219">
        <f t="shared" si="248"/>
        <v>0</v>
      </c>
      <c r="K244" s="81"/>
      <c r="L244" s="1"/>
      <c r="M244" s="82"/>
      <c r="N244" s="81"/>
      <c r="O244" s="1"/>
      <c r="P244" s="1"/>
      <c r="Q244" s="1"/>
      <c r="R244" s="1"/>
      <c r="S244" s="89"/>
      <c r="T244" s="1"/>
      <c r="U244" s="43"/>
      <c r="V244" s="1"/>
      <c r="W244" s="366"/>
      <c r="X244" s="89"/>
      <c r="Y244" s="46"/>
      <c r="Z244" s="378"/>
      <c r="AB244" s="259"/>
    </row>
    <row r="245" spans="1:28" ht="15.75" hidden="1" thickBot="1" x14ac:dyDescent="0.3">
      <c r="A245" s="139" t="s">
        <v>533</v>
      </c>
      <c r="B245" s="59"/>
      <c r="C245" s="2"/>
      <c r="D245" s="686" t="s">
        <v>645</v>
      </c>
      <c r="E245" s="686"/>
      <c r="F245" s="182"/>
      <c r="G245" s="459"/>
      <c r="H245" s="437"/>
      <c r="I245" s="200"/>
      <c r="J245" s="219">
        <f t="shared" si="248"/>
        <v>0</v>
      </c>
      <c r="K245" s="81"/>
      <c r="L245" s="1"/>
      <c r="M245" s="82"/>
      <c r="N245" s="81"/>
      <c r="O245" s="1"/>
      <c r="P245" s="1"/>
      <c r="Q245" s="1"/>
      <c r="R245" s="1"/>
      <c r="S245" s="89"/>
      <c r="T245" s="1"/>
      <c r="U245" s="43"/>
      <c r="V245" s="1"/>
      <c r="W245" s="366"/>
      <c r="X245" s="89"/>
      <c r="Y245" s="46"/>
      <c r="Z245" s="378"/>
      <c r="AB245" s="259"/>
    </row>
    <row r="246" spans="1:28" ht="15.75" hidden="1" thickBot="1" x14ac:dyDescent="0.3">
      <c r="A246" s="139" t="s">
        <v>534</v>
      </c>
      <c r="B246" s="59"/>
      <c r="C246" s="2"/>
      <c r="D246" s="686" t="s">
        <v>1110</v>
      </c>
      <c r="E246" s="686"/>
      <c r="F246" s="182"/>
      <c r="G246" s="459"/>
      <c r="H246" s="437"/>
      <c r="I246" s="200"/>
      <c r="J246" s="219">
        <f t="shared" si="248"/>
        <v>0</v>
      </c>
      <c r="K246" s="81"/>
      <c r="L246" s="1"/>
      <c r="M246" s="82"/>
      <c r="N246" s="81"/>
      <c r="O246" s="1"/>
      <c r="P246" s="1"/>
      <c r="Q246" s="1"/>
      <c r="R246" s="1"/>
      <c r="S246" s="89"/>
      <c r="T246" s="1"/>
      <c r="U246" s="43"/>
      <c r="V246" s="1"/>
      <c r="W246" s="366"/>
      <c r="X246" s="89"/>
      <c r="Y246" s="46"/>
      <c r="Z246" s="378"/>
      <c r="AB246" s="259"/>
    </row>
    <row r="247" spans="1:28" ht="15.75" hidden="1" thickBot="1" x14ac:dyDescent="0.3">
      <c r="A247" s="139" t="s">
        <v>535</v>
      </c>
      <c r="B247" s="59"/>
      <c r="C247" s="2"/>
      <c r="D247" s="686" t="s">
        <v>851</v>
      </c>
      <c r="E247" s="686"/>
      <c r="F247" s="182"/>
      <c r="G247" s="459"/>
      <c r="H247" s="437"/>
      <c r="I247" s="200"/>
      <c r="J247" s="219">
        <f t="shared" si="248"/>
        <v>0</v>
      </c>
      <c r="K247" s="81"/>
      <c r="L247" s="1"/>
      <c r="M247" s="82"/>
      <c r="N247" s="81"/>
      <c r="O247" s="1"/>
      <c r="P247" s="1"/>
      <c r="Q247" s="1"/>
      <c r="R247" s="1"/>
      <c r="S247" s="89"/>
      <c r="T247" s="1"/>
      <c r="U247" s="43"/>
      <c r="V247" s="1"/>
      <c r="W247" s="366"/>
      <c r="X247" s="89"/>
      <c r="Y247" s="46"/>
      <c r="Z247" s="378"/>
      <c r="AB247" s="259"/>
    </row>
    <row r="248" spans="1:28" s="19" customFormat="1" ht="15.75" hidden="1" thickBot="1" x14ac:dyDescent="0.3">
      <c r="A248" s="139" t="s">
        <v>536</v>
      </c>
      <c r="B248" s="100" t="s">
        <v>974</v>
      </c>
      <c r="C248" s="694" t="s">
        <v>537</v>
      </c>
      <c r="D248" s="695"/>
      <c r="E248" s="695"/>
      <c r="F248" s="183"/>
      <c r="G248" s="460"/>
      <c r="H248" s="438"/>
      <c r="I248" s="201"/>
      <c r="J248" s="218">
        <f t="shared" si="248"/>
        <v>0</v>
      </c>
      <c r="K248" s="103"/>
      <c r="L248" s="104"/>
      <c r="M248" s="105"/>
      <c r="N248" s="103"/>
      <c r="O248" s="104"/>
      <c r="P248" s="104"/>
      <c r="Q248" s="104"/>
      <c r="R248" s="104"/>
      <c r="S248" s="107"/>
      <c r="T248" s="104"/>
      <c r="U248" s="106"/>
      <c r="V248" s="104"/>
      <c r="W248" s="367"/>
      <c r="X248" s="107"/>
      <c r="Y248" s="108"/>
      <c r="Z248" s="379"/>
      <c r="AB248" s="259"/>
    </row>
    <row r="249" spans="1:28" s="19" customFormat="1" ht="15.75" hidden="1" thickBot="1" x14ac:dyDescent="0.3">
      <c r="A249" s="139" t="s">
        <v>538</v>
      </c>
      <c r="B249" s="100" t="s">
        <v>975</v>
      </c>
      <c r="C249" s="694" t="s">
        <v>539</v>
      </c>
      <c r="D249" s="695"/>
      <c r="E249" s="695"/>
      <c r="F249" s="183"/>
      <c r="G249" s="460"/>
      <c r="H249" s="438"/>
      <c r="I249" s="201"/>
      <c r="J249" s="218">
        <f t="shared" si="248"/>
        <v>0</v>
      </c>
      <c r="K249" s="103"/>
      <c r="L249" s="104"/>
      <c r="M249" s="105"/>
      <c r="N249" s="103"/>
      <c r="O249" s="104"/>
      <c r="P249" s="104"/>
      <c r="Q249" s="104"/>
      <c r="R249" s="104"/>
      <c r="S249" s="107"/>
      <c r="T249" s="104"/>
      <c r="U249" s="106"/>
      <c r="V249" s="104"/>
      <c r="W249" s="367"/>
      <c r="X249" s="107"/>
      <c r="Y249" s="108"/>
      <c r="Z249" s="379"/>
      <c r="AB249" s="259"/>
    </row>
    <row r="250" spans="1:28" s="19" customFormat="1" ht="15.75" hidden="1" thickBot="1" x14ac:dyDescent="0.3">
      <c r="A250" s="139" t="s">
        <v>540</v>
      </c>
      <c r="B250" s="100" t="s">
        <v>976</v>
      </c>
      <c r="C250" s="694" t="s">
        <v>541</v>
      </c>
      <c r="D250" s="695"/>
      <c r="E250" s="695"/>
      <c r="F250" s="183">
        <f>F251+F252+F253+F254+F255+F256+F257+F258+F259+F260</f>
        <v>0</v>
      </c>
      <c r="G250" s="460">
        <f>G251+G252+G253+G254+G255+G256+G257+G258+G259+G260</f>
        <v>0</v>
      </c>
      <c r="H250" s="438">
        <f t="shared" ref="H250:I250" si="260">H251+H252+H253+H254+H255+H256+H257+H258+H259+H260</f>
        <v>0</v>
      </c>
      <c r="I250" s="201">
        <f t="shared" si="260"/>
        <v>0</v>
      </c>
      <c r="J250" s="218">
        <f t="shared" si="248"/>
        <v>0</v>
      </c>
      <c r="K250" s="103">
        <f t="shared" ref="K250:Z250" si="261">K251+K252+K253+K254+K255+K256+K257+K258+K259+K260</f>
        <v>0</v>
      </c>
      <c r="L250" s="104">
        <f t="shared" si="261"/>
        <v>0</v>
      </c>
      <c r="M250" s="105">
        <f t="shared" si="261"/>
        <v>0</v>
      </c>
      <c r="N250" s="103">
        <f t="shared" si="261"/>
        <v>0</v>
      </c>
      <c r="O250" s="104">
        <f t="shared" si="261"/>
        <v>0</v>
      </c>
      <c r="P250" s="104">
        <f t="shared" si="261"/>
        <v>0</v>
      </c>
      <c r="Q250" s="104">
        <f t="shared" si="261"/>
        <v>0</v>
      </c>
      <c r="R250" s="104">
        <f t="shared" si="261"/>
        <v>0</v>
      </c>
      <c r="S250" s="107">
        <f t="shared" ref="S250" si="262">S251+S252+S253+S254+S255+S256+S257+S258+S259+S260</f>
        <v>0</v>
      </c>
      <c r="T250" s="104">
        <f t="shared" si="261"/>
        <v>0</v>
      </c>
      <c r="U250" s="106">
        <f t="shared" si="261"/>
        <v>0</v>
      </c>
      <c r="V250" s="104">
        <f t="shared" si="261"/>
        <v>0</v>
      </c>
      <c r="W250" s="367">
        <f t="shared" ref="W250" si="263">W251+W252+W253+W254+W255+W256+W257+W258+W259+W260</f>
        <v>0</v>
      </c>
      <c r="X250" s="107">
        <f t="shared" si="261"/>
        <v>0</v>
      </c>
      <c r="Y250" s="108">
        <f t="shared" si="261"/>
        <v>0</v>
      </c>
      <c r="Z250" s="379">
        <f t="shared" si="261"/>
        <v>0</v>
      </c>
      <c r="AB250" s="259"/>
    </row>
    <row r="251" spans="1:28" ht="15.75" hidden="1" thickBot="1" x14ac:dyDescent="0.3">
      <c r="A251" s="139" t="s">
        <v>542</v>
      </c>
      <c r="B251" s="59"/>
      <c r="C251" s="2"/>
      <c r="D251" s="686" t="s">
        <v>647</v>
      </c>
      <c r="E251" s="686"/>
      <c r="F251" s="182"/>
      <c r="G251" s="459"/>
      <c r="H251" s="437"/>
      <c r="I251" s="200"/>
      <c r="J251" s="219">
        <f t="shared" si="248"/>
        <v>0</v>
      </c>
      <c r="K251" s="81"/>
      <c r="L251" s="1"/>
      <c r="M251" s="82"/>
      <c r="N251" s="81"/>
      <c r="O251" s="1"/>
      <c r="P251" s="1"/>
      <c r="Q251" s="1"/>
      <c r="R251" s="1"/>
      <c r="S251" s="89"/>
      <c r="T251" s="1"/>
      <c r="U251" s="43"/>
      <c r="V251" s="1"/>
      <c r="W251" s="366"/>
      <c r="X251" s="89"/>
      <c r="Y251" s="46"/>
      <c r="Z251" s="378"/>
      <c r="AB251" s="259"/>
    </row>
    <row r="252" spans="1:28" ht="15.75" hidden="1" thickBot="1" x14ac:dyDescent="0.3">
      <c r="A252" s="139" t="s">
        <v>543</v>
      </c>
      <c r="B252" s="59"/>
      <c r="C252" s="2"/>
      <c r="D252" s="686" t="s">
        <v>648</v>
      </c>
      <c r="E252" s="686"/>
      <c r="F252" s="182"/>
      <c r="G252" s="459"/>
      <c r="H252" s="437"/>
      <c r="I252" s="200"/>
      <c r="J252" s="219">
        <f t="shared" si="248"/>
        <v>0</v>
      </c>
      <c r="K252" s="81"/>
      <c r="L252" s="1"/>
      <c r="M252" s="82"/>
      <c r="N252" s="81"/>
      <c r="O252" s="1"/>
      <c r="P252" s="1"/>
      <c r="Q252" s="1"/>
      <c r="R252" s="1"/>
      <c r="S252" s="89"/>
      <c r="T252" s="1"/>
      <c r="U252" s="43"/>
      <c r="V252" s="1"/>
      <c r="W252" s="366"/>
      <c r="X252" s="89"/>
      <c r="Y252" s="46"/>
      <c r="Z252" s="378"/>
      <c r="AB252" s="259"/>
    </row>
    <row r="253" spans="1:28" ht="15.75" hidden="1" thickBot="1" x14ac:dyDescent="0.3">
      <c r="A253" s="139" t="s">
        <v>544</v>
      </c>
      <c r="B253" s="59"/>
      <c r="C253" s="2"/>
      <c r="D253" s="686" t="s">
        <v>649</v>
      </c>
      <c r="E253" s="686"/>
      <c r="F253" s="182"/>
      <c r="G253" s="459"/>
      <c r="H253" s="437"/>
      <c r="I253" s="200"/>
      <c r="J253" s="219">
        <f t="shared" si="248"/>
        <v>0</v>
      </c>
      <c r="K253" s="81"/>
      <c r="L253" s="1"/>
      <c r="M253" s="82"/>
      <c r="N253" s="81"/>
      <c r="O253" s="1"/>
      <c r="P253" s="1"/>
      <c r="Q253" s="1"/>
      <c r="R253" s="1"/>
      <c r="S253" s="89"/>
      <c r="T253" s="1"/>
      <c r="U253" s="43"/>
      <c r="V253" s="1"/>
      <c r="W253" s="366"/>
      <c r="X253" s="89"/>
      <c r="Y253" s="46"/>
      <c r="Z253" s="378"/>
      <c r="AB253" s="259"/>
    </row>
    <row r="254" spans="1:28" ht="15.75" hidden="1" thickBot="1" x14ac:dyDescent="0.3">
      <c r="A254" s="139" t="s">
        <v>545</v>
      </c>
      <c r="B254" s="59"/>
      <c r="C254" s="2"/>
      <c r="D254" s="686" t="s">
        <v>650</v>
      </c>
      <c r="E254" s="686"/>
      <c r="F254" s="182"/>
      <c r="G254" s="459"/>
      <c r="H254" s="437"/>
      <c r="I254" s="200"/>
      <c r="J254" s="219">
        <f t="shared" si="248"/>
        <v>0</v>
      </c>
      <c r="K254" s="81"/>
      <c r="L254" s="1"/>
      <c r="M254" s="82"/>
      <c r="N254" s="81"/>
      <c r="O254" s="1"/>
      <c r="P254" s="1"/>
      <c r="Q254" s="1"/>
      <c r="R254" s="1"/>
      <c r="S254" s="89"/>
      <c r="T254" s="1"/>
      <c r="U254" s="43"/>
      <c r="V254" s="1"/>
      <c r="W254" s="366"/>
      <c r="X254" s="89"/>
      <c r="Y254" s="46"/>
      <c r="Z254" s="378"/>
      <c r="AB254" s="259"/>
    </row>
    <row r="255" spans="1:28" ht="15.75" hidden="1" thickBot="1" x14ac:dyDescent="0.3">
      <c r="A255" s="139" t="s">
        <v>546</v>
      </c>
      <c r="B255" s="59"/>
      <c r="C255" s="2"/>
      <c r="D255" s="686" t="s">
        <v>651</v>
      </c>
      <c r="E255" s="686"/>
      <c r="F255" s="182"/>
      <c r="G255" s="459"/>
      <c r="H255" s="437"/>
      <c r="I255" s="200"/>
      <c r="J255" s="219">
        <f t="shared" si="248"/>
        <v>0</v>
      </c>
      <c r="K255" s="81"/>
      <c r="L255" s="1"/>
      <c r="M255" s="82"/>
      <c r="N255" s="81"/>
      <c r="O255" s="1"/>
      <c r="P255" s="1"/>
      <c r="Q255" s="1"/>
      <c r="R255" s="1"/>
      <c r="S255" s="89"/>
      <c r="T255" s="1"/>
      <c r="U255" s="43"/>
      <c r="V255" s="1"/>
      <c r="W255" s="366"/>
      <c r="X255" s="89"/>
      <c r="Y255" s="46"/>
      <c r="Z255" s="378"/>
      <c r="AB255" s="259"/>
    </row>
    <row r="256" spans="1:28" ht="25.5" hidden="1" customHeight="1" x14ac:dyDescent="0.25">
      <c r="A256" s="139" t="s">
        <v>547</v>
      </c>
      <c r="B256" s="59"/>
      <c r="C256" s="2"/>
      <c r="D256" s="685" t="s">
        <v>823</v>
      </c>
      <c r="E256" s="685"/>
      <c r="F256" s="192"/>
      <c r="G256" s="471"/>
      <c r="H256" s="449"/>
      <c r="I256" s="210"/>
      <c r="J256" s="219">
        <f t="shared" si="248"/>
        <v>0</v>
      </c>
      <c r="K256" s="81"/>
      <c r="L256" s="1"/>
      <c r="M256" s="82"/>
      <c r="N256" s="81"/>
      <c r="O256" s="1"/>
      <c r="P256" s="1"/>
      <c r="Q256" s="1"/>
      <c r="R256" s="1"/>
      <c r="S256" s="89"/>
      <c r="T256" s="1"/>
      <c r="U256" s="43"/>
      <c r="V256" s="1"/>
      <c r="W256" s="366"/>
      <c r="X256" s="89"/>
      <c r="Y256" s="46"/>
      <c r="Z256" s="378"/>
      <c r="AB256" s="259"/>
    </row>
    <row r="257" spans="1:28" ht="25.5" hidden="1" customHeight="1" x14ac:dyDescent="0.25">
      <c r="A257" s="139" t="s">
        <v>548</v>
      </c>
      <c r="B257" s="59"/>
      <c r="C257" s="2"/>
      <c r="D257" s="685" t="s">
        <v>826</v>
      </c>
      <c r="E257" s="685"/>
      <c r="F257" s="192"/>
      <c r="G257" s="471"/>
      <c r="H257" s="449"/>
      <c r="I257" s="210"/>
      <c r="J257" s="219">
        <f t="shared" si="248"/>
        <v>0</v>
      </c>
      <c r="K257" s="81"/>
      <c r="L257" s="1"/>
      <c r="M257" s="82"/>
      <c r="N257" s="81"/>
      <c r="O257" s="1"/>
      <c r="P257" s="1"/>
      <c r="Q257" s="1"/>
      <c r="R257" s="1"/>
      <c r="S257" s="89"/>
      <c r="T257" s="1"/>
      <c r="U257" s="43"/>
      <c r="V257" s="1"/>
      <c r="W257" s="366"/>
      <c r="X257" s="89"/>
      <c r="Y257" s="46"/>
      <c r="Z257" s="378"/>
      <c r="AB257" s="259"/>
    </row>
    <row r="258" spans="1:28" ht="15.75" hidden="1" thickBot="1" x14ac:dyDescent="0.3">
      <c r="A258" s="139" t="s">
        <v>549</v>
      </c>
      <c r="B258" s="59"/>
      <c r="C258" s="2"/>
      <c r="D258" s="686" t="s">
        <v>652</v>
      </c>
      <c r="E258" s="686"/>
      <c r="F258" s="182"/>
      <c r="G258" s="459"/>
      <c r="H258" s="437"/>
      <c r="I258" s="200"/>
      <c r="J258" s="219">
        <f t="shared" si="248"/>
        <v>0</v>
      </c>
      <c r="K258" s="81"/>
      <c r="L258" s="1"/>
      <c r="M258" s="82"/>
      <c r="N258" s="81"/>
      <c r="O258" s="1"/>
      <c r="P258" s="1"/>
      <c r="Q258" s="1"/>
      <c r="R258" s="1"/>
      <c r="S258" s="89"/>
      <c r="T258" s="1"/>
      <c r="U258" s="43"/>
      <c r="V258" s="1"/>
      <c r="W258" s="366"/>
      <c r="X258" s="89"/>
      <c r="Y258" s="46"/>
      <c r="Z258" s="378"/>
      <c r="AB258" s="259"/>
    </row>
    <row r="259" spans="1:28" ht="15.75" hidden="1" thickBot="1" x14ac:dyDescent="0.3">
      <c r="A259" s="139" t="s">
        <v>550</v>
      </c>
      <c r="B259" s="59"/>
      <c r="C259" s="2"/>
      <c r="D259" s="686" t="s">
        <v>653</v>
      </c>
      <c r="E259" s="686"/>
      <c r="F259" s="182"/>
      <c r="G259" s="459"/>
      <c r="H259" s="437"/>
      <c r="I259" s="200"/>
      <c r="J259" s="219">
        <f t="shared" si="248"/>
        <v>0</v>
      </c>
      <c r="K259" s="81"/>
      <c r="L259" s="1"/>
      <c r="M259" s="82"/>
      <c r="N259" s="81"/>
      <c r="O259" s="1"/>
      <c r="P259" s="1"/>
      <c r="Q259" s="1"/>
      <c r="R259" s="1"/>
      <c r="S259" s="89"/>
      <c r="T259" s="1"/>
      <c r="U259" s="43"/>
      <c r="V259" s="1"/>
      <c r="W259" s="366"/>
      <c r="X259" s="89"/>
      <c r="Y259" s="46"/>
      <c r="Z259" s="378"/>
      <c r="AB259" s="259"/>
    </row>
    <row r="260" spans="1:28" ht="15.75" hidden="1" thickBot="1" x14ac:dyDescent="0.3">
      <c r="A260" s="139" t="s">
        <v>551</v>
      </c>
      <c r="B260" s="61"/>
      <c r="C260" s="21"/>
      <c r="D260" s="700" t="s">
        <v>852</v>
      </c>
      <c r="E260" s="700"/>
      <c r="F260" s="184"/>
      <c r="G260" s="461"/>
      <c r="H260" s="439"/>
      <c r="I260" s="202"/>
      <c r="J260" s="219">
        <f t="shared" si="248"/>
        <v>0</v>
      </c>
      <c r="K260" s="81"/>
      <c r="L260" s="1"/>
      <c r="M260" s="82"/>
      <c r="N260" s="81"/>
      <c r="O260" s="1"/>
      <c r="P260" s="1"/>
      <c r="Q260" s="1"/>
      <c r="R260" s="1"/>
      <c r="S260" s="89"/>
      <c r="T260" s="1"/>
      <c r="U260" s="43"/>
      <c r="V260" s="1"/>
      <c r="W260" s="366"/>
      <c r="X260" s="89"/>
      <c r="Y260" s="46"/>
      <c r="Z260" s="378"/>
      <c r="AB260" s="259"/>
    </row>
    <row r="261" spans="1:28" ht="15.75" thickBot="1" x14ac:dyDescent="0.3">
      <c r="B261" s="109" t="s">
        <v>552</v>
      </c>
      <c r="C261" s="701" t="s">
        <v>553</v>
      </c>
      <c r="D261" s="702"/>
      <c r="E261" s="702"/>
      <c r="F261" s="185">
        <f>F262+F276+F282</f>
        <v>0</v>
      </c>
      <c r="G261" s="462">
        <f>G262+G276+G282</f>
        <v>0</v>
      </c>
      <c r="H261" s="440">
        <f t="shared" ref="H261:I261" si="264">H262+H276+H282</f>
        <v>0</v>
      </c>
      <c r="I261" s="203">
        <f t="shared" si="264"/>
        <v>0</v>
      </c>
      <c r="J261" s="216">
        <f t="shared" si="248"/>
        <v>0</v>
      </c>
      <c r="K261" s="94">
        <f t="shared" ref="K261:Z261" si="265">K262+K276+K282</f>
        <v>0</v>
      </c>
      <c r="L261" s="95">
        <f t="shared" si="265"/>
        <v>0</v>
      </c>
      <c r="M261" s="96">
        <f t="shared" si="265"/>
        <v>0</v>
      </c>
      <c r="N261" s="94">
        <f t="shared" si="265"/>
        <v>0</v>
      </c>
      <c r="O261" s="95">
        <f t="shared" si="265"/>
        <v>0</v>
      </c>
      <c r="P261" s="95">
        <f t="shared" si="265"/>
        <v>0</v>
      </c>
      <c r="Q261" s="95">
        <f t="shared" si="265"/>
        <v>0</v>
      </c>
      <c r="R261" s="95">
        <f t="shared" si="265"/>
        <v>0</v>
      </c>
      <c r="S261" s="98">
        <f t="shared" ref="S261" si="266">S262+S276+S282</f>
        <v>0</v>
      </c>
      <c r="T261" s="95">
        <f t="shared" si="265"/>
        <v>0</v>
      </c>
      <c r="U261" s="97">
        <f t="shared" si="265"/>
        <v>0</v>
      </c>
      <c r="V261" s="95">
        <f t="shared" si="265"/>
        <v>0</v>
      </c>
      <c r="W261" s="363">
        <f t="shared" ref="W261" si="267">W262+W276+W282</f>
        <v>0</v>
      </c>
      <c r="X261" s="98">
        <f t="shared" si="265"/>
        <v>0</v>
      </c>
      <c r="Y261" s="99">
        <f t="shared" si="265"/>
        <v>0</v>
      </c>
      <c r="Z261" s="376">
        <f t="shared" si="265"/>
        <v>0</v>
      </c>
      <c r="AB261" s="259"/>
    </row>
    <row r="262" spans="1:28" ht="15.75" hidden="1" thickBot="1" x14ac:dyDescent="0.3">
      <c r="B262" s="127" t="s">
        <v>977</v>
      </c>
      <c r="C262" s="714" t="s">
        <v>554</v>
      </c>
      <c r="D262" s="715"/>
      <c r="E262" s="715"/>
      <c r="F262" s="181">
        <f>F263+F267+F272+F273+F274+F275</f>
        <v>0</v>
      </c>
      <c r="G262" s="458">
        <f>G263+G267+G272+G273+G274+G275</f>
        <v>0</v>
      </c>
      <c r="H262" s="436">
        <f t="shared" ref="H262:I262" si="268">H263+H267+H272+H273+H274+H275</f>
        <v>0</v>
      </c>
      <c r="I262" s="199">
        <f t="shared" si="268"/>
        <v>0</v>
      </c>
      <c r="J262" s="217">
        <f t="shared" ref="J262:J284" si="269">SUM(H262:I262)</f>
        <v>0</v>
      </c>
      <c r="K262" s="130">
        <f t="shared" ref="K262:Z262" si="270">K263+K267+K272+K273+K274+K275</f>
        <v>0</v>
      </c>
      <c r="L262" s="131">
        <f t="shared" si="270"/>
        <v>0</v>
      </c>
      <c r="M262" s="132">
        <f t="shared" si="270"/>
        <v>0</v>
      </c>
      <c r="N262" s="130">
        <f t="shared" si="270"/>
        <v>0</v>
      </c>
      <c r="O262" s="131">
        <f t="shared" si="270"/>
        <v>0</v>
      </c>
      <c r="P262" s="131">
        <f t="shared" si="270"/>
        <v>0</v>
      </c>
      <c r="Q262" s="131">
        <f t="shared" si="270"/>
        <v>0</v>
      </c>
      <c r="R262" s="131">
        <f t="shared" si="270"/>
        <v>0</v>
      </c>
      <c r="S262" s="134">
        <f t="shared" ref="S262" si="271">S263+S267+S272+S273+S274+S275</f>
        <v>0</v>
      </c>
      <c r="T262" s="131">
        <f t="shared" si="270"/>
        <v>0</v>
      </c>
      <c r="U262" s="133">
        <f t="shared" si="270"/>
        <v>0</v>
      </c>
      <c r="V262" s="131">
        <f t="shared" si="270"/>
        <v>0</v>
      </c>
      <c r="W262" s="364">
        <f t="shared" ref="W262" si="272">W263+W267+W272+W273+W274+W275</f>
        <v>0</v>
      </c>
      <c r="X262" s="134">
        <f t="shared" si="270"/>
        <v>0</v>
      </c>
      <c r="Y262" s="135">
        <f t="shared" si="270"/>
        <v>0</v>
      </c>
      <c r="Z262" s="377">
        <f t="shared" si="270"/>
        <v>0</v>
      </c>
      <c r="AB262" s="259"/>
    </row>
    <row r="263" spans="1:28" s="19" customFormat="1" ht="15.75" hidden="1" thickBot="1" x14ac:dyDescent="0.3">
      <c r="A263" s="139"/>
      <c r="B263" s="57" t="s">
        <v>978</v>
      </c>
      <c r="C263" s="653" t="s">
        <v>555</v>
      </c>
      <c r="D263" s="654"/>
      <c r="E263" s="654"/>
      <c r="F263" s="189">
        <f>F264+F265+F266</f>
        <v>0</v>
      </c>
      <c r="G263" s="466">
        <f>G264+G265+G266</f>
        <v>0</v>
      </c>
      <c r="H263" s="444">
        <f t="shared" ref="H263:I263" si="273">H264+H265+H266</f>
        <v>0</v>
      </c>
      <c r="I263" s="207">
        <f t="shared" si="273"/>
        <v>0</v>
      </c>
      <c r="J263" s="220">
        <f t="shared" si="269"/>
        <v>0</v>
      </c>
      <c r="K263" s="83">
        <f t="shared" ref="K263:Z263" si="274">K264+K265+K266</f>
        <v>0</v>
      </c>
      <c r="L263" s="13">
        <f t="shared" si="274"/>
        <v>0</v>
      </c>
      <c r="M263" s="84">
        <f t="shared" si="274"/>
        <v>0</v>
      </c>
      <c r="N263" s="83">
        <f t="shared" si="274"/>
        <v>0</v>
      </c>
      <c r="O263" s="13">
        <f t="shared" si="274"/>
        <v>0</v>
      </c>
      <c r="P263" s="13">
        <f t="shared" si="274"/>
        <v>0</v>
      </c>
      <c r="Q263" s="13">
        <f t="shared" si="274"/>
        <v>0</v>
      </c>
      <c r="R263" s="13">
        <f t="shared" si="274"/>
        <v>0</v>
      </c>
      <c r="S263" s="90">
        <f t="shared" ref="S263" si="275">S264+S265+S266</f>
        <v>0</v>
      </c>
      <c r="T263" s="13">
        <f t="shared" si="274"/>
        <v>0</v>
      </c>
      <c r="U263" s="44">
        <f t="shared" si="274"/>
        <v>0</v>
      </c>
      <c r="V263" s="13">
        <f t="shared" si="274"/>
        <v>0</v>
      </c>
      <c r="W263" s="365">
        <f t="shared" ref="W263" si="276">W264+W265+W266</f>
        <v>0</v>
      </c>
      <c r="X263" s="90">
        <f t="shared" si="274"/>
        <v>0</v>
      </c>
      <c r="Y263" s="47">
        <f t="shared" si="274"/>
        <v>0</v>
      </c>
      <c r="Z263" s="380">
        <f t="shared" si="274"/>
        <v>0</v>
      </c>
      <c r="AB263" s="259"/>
    </row>
    <row r="264" spans="1:28" ht="15.75" hidden="1" thickBot="1" x14ac:dyDescent="0.3">
      <c r="A264" s="139" t="s">
        <v>556</v>
      </c>
      <c r="B264" s="59" t="s">
        <v>979</v>
      </c>
      <c r="C264" s="227"/>
      <c r="D264" s="721" t="s">
        <v>991</v>
      </c>
      <c r="E264" s="721"/>
      <c r="F264" s="187"/>
      <c r="G264" s="464"/>
      <c r="H264" s="442"/>
      <c r="I264" s="205"/>
      <c r="J264" s="219">
        <f t="shared" si="269"/>
        <v>0</v>
      </c>
      <c r="K264" s="81"/>
      <c r="L264" s="1"/>
      <c r="M264" s="82"/>
      <c r="N264" s="81"/>
      <c r="O264" s="1"/>
      <c r="P264" s="1"/>
      <c r="Q264" s="1"/>
      <c r="R264" s="1"/>
      <c r="S264" s="89"/>
      <c r="T264" s="1"/>
      <c r="U264" s="43"/>
      <c r="V264" s="1"/>
      <c r="W264" s="366"/>
      <c r="X264" s="89"/>
      <c r="Y264" s="46"/>
      <c r="Z264" s="378"/>
      <c r="AB264" s="259"/>
    </row>
    <row r="265" spans="1:28" ht="15.75" hidden="1" thickBot="1" x14ac:dyDescent="0.3">
      <c r="A265" s="139" t="s">
        <v>557</v>
      </c>
      <c r="B265" s="59" t="s">
        <v>980</v>
      </c>
      <c r="C265" s="2"/>
      <c r="D265" s="686" t="s">
        <v>992</v>
      </c>
      <c r="E265" s="686"/>
      <c r="F265" s="182"/>
      <c r="G265" s="459"/>
      <c r="H265" s="437"/>
      <c r="I265" s="200"/>
      <c r="J265" s="219">
        <f t="shared" si="269"/>
        <v>0</v>
      </c>
      <c r="K265" s="81"/>
      <c r="L265" s="1"/>
      <c r="M265" s="82"/>
      <c r="N265" s="81"/>
      <c r="O265" s="1"/>
      <c r="P265" s="1"/>
      <c r="Q265" s="1"/>
      <c r="R265" s="1"/>
      <c r="S265" s="89"/>
      <c r="T265" s="1"/>
      <c r="U265" s="43"/>
      <c r="V265" s="1"/>
      <c r="W265" s="366"/>
      <c r="X265" s="89"/>
      <c r="Y265" s="46"/>
      <c r="Z265" s="378"/>
      <c r="AB265" s="259"/>
    </row>
    <row r="266" spans="1:28" ht="15.75" hidden="1" thickBot="1" x14ac:dyDescent="0.3">
      <c r="A266" s="139" t="s">
        <v>558</v>
      </c>
      <c r="B266" s="59" t="s">
        <v>981</v>
      </c>
      <c r="C266" s="2"/>
      <c r="D266" s="686" t="s">
        <v>993</v>
      </c>
      <c r="E266" s="686"/>
      <c r="F266" s="182"/>
      <c r="G266" s="459"/>
      <c r="H266" s="437"/>
      <c r="I266" s="200"/>
      <c r="J266" s="219">
        <f t="shared" si="269"/>
        <v>0</v>
      </c>
      <c r="K266" s="81"/>
      <c r="L266" s="1"/>
      <c r="M266" s="82"/>
      <c r="N266" s="81"/>
      <c r="O266" s="1"/>
      <c r="P266" s="1"/>
      <c r="Q266" s="1"/>
      <c r="R266" s="1"/>
      <c r="S266" s="89"/>
      <c r="T266" s="1"/>
      <c r="U266" s="43"/>
      <c r="V266" s="1"/>
      <c r="W266" s="366"/>
      <c r="X266" s="89"/>
      <c r="Y266" s="46"/>
      <c r="Z266" s="378"/>
      <c r="AB266" s="259"/>
    </row>
    <row r="267" spans="1:28" s="19" customFormat="1" ht="15.75" hidden="1" thickBot="1" x14ac:dyDescent="0.3">
      <c r="A267" s="139"/>
      <c r="B267" s="57" t="s">
        <v>982</v>
      </c>
      <c r="C267" s="653" t="s">
        <v>559</v>
      </c>
      <c r="D267" s="654"/>
      <c r="E267" s="654"/>
      <c r="F267" s="189">
        <f>F268+F269+F270+F271</f>
        <v>0</v>
      </c>
      <c r="G267" s="466">
        <f>G268+G269+G270+G271</f>
        <v>0</v>
      </c>
      <c r="H267" s="444">
        <f t="shared" ref="H267:I267" si="277">H268+H269+H270+H271</f>
        <v>0</v>
      </c>
      <c r="I267" s="207">
        <f t="shared" si="277"/>
        <v>0</v>
      </c>
      <c r="J267" s="220">
        <f t="shared" si="269"/>
        <v>0</v>
      </c>
      <c r="K267" s="83">
        <f t="shared" ref="K267:Z267" si="278">K268+K269+K270+K271</f>
        <v>0</v>
      </c>
      <c r="L267" s="13">
        <f t="shared" si="278"/>
        <v>0</v>
      </c>
      <c r="M267" s="84">
        <f t="shared" si="278"/>
        <v>0</v>
      </c>
      <c r="N267" s="83">
        <f t="shared" si="278"/>
        <v>0</v>
      </c>
      <c r="O267" s="13">
        <f t="shared" si="278"/>
        <v>0</v>
      </c>
      <c r="P267" s="13">
        <f t="shared" si="278"/>
        <v>0</v>
      </c>
      <c r="Q267" s="13">
        <f t="shared" si="278"/>
        <v>0</v>
      </c>
      <c r="R267" s="13">
        <f t="shared" si="278"/>
        <v>0</v>
      </c>
      <c r="S267" s="90">
        <f t="shared" ref="S267" si="279">S268+S269+S270+S271</f>
        <v>0</v>
      </c>
      <c r="T267" s="13">
        <f t="shared" si="278"/>
        <v>0</v>
      </c>
      <c r="U267" s="44">
        <f t="shared" si="278"/>
        <v>0</v>
      </c>
      <c r="V267" s="13">
        <f t="shared" si="278"/>
        <v>0</v>
      </c>
      <c r="W267" s="365">
        <f t="shared" ref="W267" si="280">W268+W269+W270+W271</f>
        <v>0</v>
      </c>
      <c r="X267" s="90">
        <f t="shared" si="278"/>
        <v>0</v>
      </c>
      <c r="Y267" s="47">
        <f t="shared" si="278"/>
        <v>0</v>
      </c>
      <c r="Z267" s="380">
        <f t="shared" si="278"/>
        <v>0</v>
      </c>
      <c r="AB267" s="259"/>
    </row>
    <row r="268" spans="1:28" ht="15.75" hidden="1" thickBot="1" x14ac:dyDescent="0.3">
      <c r="A268" s="139" t="s">
        <v>560</v>
      </c>
      <c r="B268" s="59" t="s">
        <v>983</v>
      </c>
      <c r="C268" s="2"/>
      <c r="D268" s="686" t="s">
        <v>654</v>
      </c>
      <c r="E268" s="686"/>
      <c r="F268" s="182"/>
      <c r="G268" s="459"/>
      <c r="H268" s="437"/>
      <c r="I268" s="200"/>
      <c r="J268" s="219">
        <f t="shared" si="269"/>
        <v>0</v>
      </c>
      <c r="K268" s="81"/>
      <c r="L268" s="1"/>
      <c r="M268" s="82"/>
      <c r="N268" s="81"/>
      <c r="O268" s="1"/>
      <c r="P268" s="1"/>
      <c r="Q268" s="1"/>
      <c r="R268" s="1"/>
      <c r="S268" s="89"/>
      <c r="T268" s="1"/>
      <c r="U268" s="43"/>
      <c r="V268" s="1"/>
      <c r="W268" s="366"/>
      <c r="X268" s="89"/>
      <c r="Y268" s="46"/>
      <c r="Z268" s="378"/>
      <c r="AB268" s="259"/>
    </row>
    <row r="269" spans="1:28" ht="15.75" hidden="1" thickBot="1" x14ac:dyDescent="0.3">
      <c r="A269" s="139" t="s">
        <v>561</v>
      </c>
      <c r="B269" s="59" t="s">
        <v>984</v>
      </c>
      <c r="C269" s="2"/>
      <c r="D269" s="686" t="s">
        <v>655</v>
      </c>
      <c r="E269" s="686"/>
      <c r="F269" s="182"/>
      <c r="G269" s="459"/>
      <c r="H269" s="437"/>
      <c r="I269" s="200"/>
      <c r="J269" s="219">
        <f t="shared" si="269"/>
        <v>0</v>
      </c>
      <c r="K269" s="81"/>
      <c r="L269" s="1"/>
      <c r="M269" s="82"/>
      <c r="N269" s="81"/>
      <c r="O269" s="1"/>
      <c r="P269" s="1"/>
      <c r="Q269" s="1"/>
      <c r="R269" s="1"/>
      <c r="S269" s="89"/>
      <c r="T269" s="1"/>
      <c r="U269" s="43"/>
      <c r="V269" s="1"/>
      <c r="W269" s="366"/>
      <c r="X269" s="89"/>
      <c r="Y269" s="46"/>
      <c r="Z269" s="378"/>
      <c r="AB269" s="259"/>
    </row>
    <row r="270" spans="1:28" ht="15.75" hidden="1" thickBot="1" x14ac:dyDescent="0.3">
      <c r="A270" s="139" t="s">
        <v>562</v>
      </c>
      <c r="B270" s="59" t="s">
        <v>985</v>
      </c>
      <c r="C270" s="2"/>
      <c r="D270" s="686" t="s">
        <v>563</v>
      </c>
      <c r="E270" s="686"/>
      <c r="F270" s="182"/>
      <c r="G270" s="459"/>
      <c r="H270" s="437"/>
      <c r="I270" s="200"/>
      <c r="J270" s="219">
        <f t="shared" si="269"/>
        <v>0</v>
      </c>
      <c r="K270" s="81"/>
      <c r="L270" s="1"/>
      <c r="M270" s="82"/>
      <c r="N270" s="81"/>
      <c r="O270" s="1"/>
      <c r="P270" s="1"/>
      <c r="Q270" s="1"/>
      <c r="R270" s="1"/>
      <c r="S270" s="89"/>
      <c r="T270" s="1"/>
      <c r="U270" s="43"/>
      <c r="V270" s="1"/>
      <c r="W270" s="366"/>
      <c r="X270" s="89"/>
      <c r="Y270" s="46"/>
      <c r="Z270" s="378"/>
      <c r="AB270" s="259"/>
    </row>
    <row r="271" spans="1:28" ht="15.75" hidden="1" thickBot="1" x14ac:dyDescent="0.3">
      <c r="A271" s="139" t="s">
        <v>564</v>
      </c>
      <c r="B271" s="59" t="s">
        <v>986</v>
      </c>
      <c r="C271" s="2"/>
      <c r="D271" s="686" t="s">
        <v>565</v>
      </c>
      <c r="E271" s="686"/>
      <c r="F271" s="182"/>
      <c r="G271" s="459"/>
      <c r="H271" s="437"/>
      <c r="I271" s="200"/>
      <c r="J271" s="219">
        <f t="shared" si="269"/>
        <v>0</v>
      </c>
      <c r="K271" s="81"/>
      <c r="L271" s="1"/>
      <c r="M271" s="82"/>
      <c r="N271" s="81"/>
      <c r="O271" s="1"/>
      <c r="P271" s="1"/>
      <c r="Q271" s="1"/>
      <c r="R271" s="1"/>
      <c r="S271" s="89"/>
      <c r="T271" s="1"/>
      <c r="U271" s="43"/>
      <c r="V271" s="1"/>
      <c r="W271" s="366"/>
      <c r="X271" s="89"/>
      <c r="Y271" s="46"/>
      <c r="Z271" s="378"/>
      <c r="AB271" s="259"/>
    </row>
    <row r="272" spans="1:28" s="42" customFormat="1" ht="15.75" hidden="1" thickBot="1" x14ac:dyDescent="0.3">
      <c r="A272" s="139" t="s">
        <v>566</v>
      </c>
      <c r="B272" s="57" t="s">
        <v>987</v>
      </c>
      <c r="C272" s="653" t="s">
        <v>567</v>
      </c>
      <c r="D272" s="654"/>
      <c r="E272" s="654"/>
      <c r="F272" s="189"/>
      <c r="G272" s="466"/>
      <c r="H272" s="444"/>
      <c r="I272" s="207"/>
      <c r="J272" s="220">
        <f t="shared" si="269"/>
        <v>0</v>
      </c>
      <c r="K272" s="83"/>
      <c r="L272" s="13"/>
      <c r="M272" s="84"/>
      <c r="N272" s="83"/>
      <c r="O272" s="13"/>
      <c r="P272" s="13"/>
      <c r="Q272" s="13"/>
      <c r="R272" s="13"/>
      <c r="S272" s="90"/>
      <c r="T272" s="13"/>
      <c r="U272" s="44"/>
      <c r="V272" s="13"/>
      <c r="W272" s="365"/>
      <c r="X272" s="90"/>
      <c r="Y272" s="47"/>
      <c r="Z272" s="380"/>
      <c r="AB272" s="259"/>
    </row>
    <row r="273" spans="1:28" s="42" customFormat="1" ht="15.75" hidden="1" thickBot="1" x14ac:dyDescent="0.3">
      <c r="A273" s="139" t="s">
        <v>568</v>
      </c>
      <c r="B273" s="57" t="s">
        <v>988</v>
      </c>
      <c r="C273" s="653" t="s">
        <v>569</v>
      </c>
      <c r="D273" s="654"/>
      <c r="E273" s="654"/>
      <c r="F273" s="189"/>
      <c r="G273" s="466"/>
      <c r="H273" s="444"/>
      <c r="I273" s="207"/>
      <c r="J273" s="220">
        <f t="shared" si="269"/>
        <v>0</v>
      </c>
      <c r="K273" s="83"/>
      <c r="L273" s="13"/>
      <c r="M273" s="84"/>
      <c r="N273" s="83"/>
      <c r="O273" s="13"/>
      <c r="P273" s="13"/>
      <c r="Q273" s="13"/>
      <c r="R273" s="13"/>
      <c r="S273" s="90"/>
      <c r="T273" s="13"/>
      <c r="U273" s="44"/>
      <c r="V273" s="13"/>
      <c r="W273" s="365"/>
      <c r="X273" s="90"/>
      <c r="Y273" s="47"/>
      <c r="Z273" s="380"/>
      <c r="AB273" s="259"/>
    </row>
    <row r="274" spans="1:28" s="42" customFormat="1" ht="15.75" hidden="1" thickBot="1" x14ac:dyDescent="0.3">
      <c r="A274" s="139" t="s">
        <v>570</v>
      </c>
      <c r="B274" s="57" t="s">
        <v>989</v>
      </c>
      <c r="C274" s="653" t="s">
        <v>571</v>
      </c>
      <c r="D274" s="654"/>
      <c r="E274" s="654"/>
      <c r="F274" s="189"/>
      <c r="G274" s="466"/>
      <c r="H274" s="444"/>
      <c r="I274" s="207"/>
      <c r="J274" s="220">
        <f t="shared" si="269"/>
        <v>0</v>
      </c>
      <c r="K274" s="83"/>
      <c r="L274" s="13"/>
      <c r="M274" s="84"/>
      <c r="N274" s="83"/>
      <c r="O274" s="13"/>
      <c r="P274" s="13"/>
      <c r="Q274" s="13"/>
      <c r="R274" s="13"/>
      <c r="S274" s="90"/>
      <c r="T274" s="13"/>
      <c r="U274" s="44"/>
      <c r="V274" s="13"/>
      <c r="W274" s="365"/>
      <c r="X274" s="90"/>
      <c r="Y274" s="47"/>
      <c r="Z274" s="380"/>
      <c r="AB274" s="259"/>
    </row>
    <row r="275" spans="1:28" s="42" customFormat="1" ht="15.75" hidden="1" thickBot="1" x14ac:dyDescent="0.3">
      <c r="A275" s="139" t="s">
        <v>572</v>
      </c>
      <c r="B275" s="57" t="s">
        <v>990</v>
      </c>
      <c r="C275" s="653" t="s">
        <v>573</v>
      </c>
      <c r="D275" s="654"/>
      <c r="E275" s="654"/>
      <c r="F275" s="189"/>
      <c r="G275" s="466"/>
      <c r="H275" s="444"/>
      <c r="I275" s="207"/>
      <c r="J275" s="220">
        <f t="shared" si="269"/>
        <v>0</v>
      </c>
      <c r="K275" s="83"/>
      <c r="L275" s="13"/>
      <c r="M275" s="84"/>
      <c r="N275" s="83"/>
      <c r="O275" s="13"/>
      <c r="P275" s="13"/>
      <c r="Q275" s="13"/>
      <c r="R275" s="13"/>
      <c r="S275" s="90"/>
      <c r="T275" s="13"/>
      <c r="U275" s="44"/>
      <c r="V275" s="13"/>
      <c r="W275" s="365"/>
      <c r="X275" s="90"/>
      <c r="Y275" s="47"/>
      <c r="Z275" s="380"/>
      <c r="AB275" s="259"/>
    </row>
    <row r="276" spans="1:28" ht="15.75" hidden="1" thickBot="1" x14ac:dyDescent="0.3">
      <c r="B276" s="100" t="s">
        <v>994</v>
      </c>
      <c r="C276" s="694" t="s">
        <v>574</v>
      </c>
      <c r="D276" s="695"/>
      <c r="E276" s="695"/>
      <c r="F276" s="183">
        <f>F277+F278+F279+F280+F281</f>
        <v>0</v>
      </c>
      <c r="G276" s="460">
        <f>G277+G278+G279+G280+G281</f>
        <v>0</v>
      </c>
      <c r="H276" s="438">
        <f t="shared" ref="H276:I276" si="281">H277+H278+H279+H280+H281</f>
        <v>0</v>
      </c>
      <c r="I276" s="201">
        <f t="shared" si="281"/>
        <v>0</v>
      </c>
      <c r="J276" s="218">
        <f t="shared" si="269"/>
        <v>0</v>
      </c>
      <c r="K276" s="103">
        <f t="shared" ref="K276:Z276" si="282">K277+K278+K279+K280+K281</f>
        <v>0</v>
      </c>
      <c r="L276" s="104">
        <f t="shared" si="282"/>
        <v>0</v>
      </c>
      <c r="M276" s="105">
        <f t="shared" si="282"/>
        <v>0</v>
      </c>
      <c r="N276" s="103">
        <f t="shared" si="282"/>
        <v>0</v>
      </c>
      <c r="O276" s="104">
        <f t="shared" si="282"/>
        <v>0</v>
      </c>
      <c r="P276" s="104">
        <f t="shared" si="282"/>
        <v>0</v>
      </c>
      <c r="Q276" s="104">
        <f t="shared" si="282"/>
        <v>0</v>
      </c>
      <c r="R276" s="104">
        <f t="shared" si="282"/>
        <v>0</v>
      </c>
      <c r="S276" s="107">
        <f t="shared" ref="S276" si="283">S277+S278+S279+S280+S281</f>
        <v>0</v>
      </c>
      <c r="T276" s="104">
        <f t="shared" si="282"/>
        <v>0</v>
      </c>
      <c r="U276" s="106">
        <f t="shared" si="282"/>
        <v>0</v>
      </c>
      <c r="V276" s="104">
        <f t="shared" si="282"/>
        <v>0</v>
      </c>
      <c r="W276" s="367">
        <f t="shared" ref="W276" si="284">W277+W278+W279+W280+W281</f>
        <v>0</v>
      </c>
      <c r="X276" s="107">
        <f t="shared" si="282"/>
        <v>0</v>
      </c>
      <c r="Y276" s="108">
        <f t="shared" si="282"/>
        <v>0</v>
      </c>
      <c r="Z276" s="379">
        <f t="shared" si="282"/>
        <v>0</v>
      </c>
      <c r="AB276" s="259"/>
    </row>
    <row r="277" spans="1:28" ht="15.75" hidden="1" thickBot="1" x14ac:dyDescent="0.3">
      <c r="A277" s="139" t="s">
        <v>575</v>
      </c>
      <c r="B277" s="61" t="s">
        <v>995</v>
      </c>
      <c r="C277" s="722" t="s">
        <v>656</v>
      </c>
      <c r="D277" s="700"/>
      <c r="E277" s="700"/>
      <c r="F277" s="184"/>
      <c r="G277" s="461"/>
      <c r="H277" s="439"/>
      <c r="I277" s="202"/>
      <c r="J277" s="223">
        <f t="shared" si="269"/>
        <v>0</v>
      </c>
      <c r="K277" s="225"/>
      <c r="L277" s="15"/>
      <c r="M277" s="226"/>
      <c r="N277" s="225"/>
      <c r="O277" s="15"/>
      <c r="P277" s="15"/>
      <c r="Q277" s="15"/>
      <c r="R277" s="15"/>
      <c r="S277" s="374"/>
      <c r="T277" s="15"/>
      <c r="U277" s="45"/>
      <c r="V277" s="15"/>
      <c r="W277" s="388"/>
      <c r="X277" s="374"/>
      <c r="Y277" s="48"/>
      <c r="Z277" s="384"/>
      <c r="AB277" s="259"/>
    </row>
    <row r="278" spans="1:28" ht="15.75" hidden="1" thickBot="1" x14ac:dyDescent="0.3">
      <c r="A278" s="139" t="s">
        <v>576</v>
      </c>
      <c r="B278" s="61" t="s">
        <v>996</v>
      </c>
      <c r="C278" s="722" t="s">
        <v>657</v>
      </c>
      <c r="D278" s="700"/>
      <c r="E278" s="700"/>
      <c r="F278" s="184"/>
      <c r="G278" s="461"/>
      <c r="H278" s="439"/>
      <c r="I278" s="202"/>
      <c r="J278" s="223">
        <f t="shared" si="269"/>
        <v>0</v>
      </c>
      <c r="K278" s="225"/>
      <c r="L278" s="15"/>
      <c r="M278" s="226"/>
      <c r="N278" s="225"/>
      <c r="O278" s="15"/>
      <c r="P278" s="15"/>
      <c r="Q278" s="15"/>
      <c r="R278" s="15"/>
      <c r="S278" s="374"/>
      <c r="T278" s="15"/>
      <c r="U278" s="45"/>
      <c r="V278" s="15"/>
      <c r="W278" s="388"/>
      <c r="X278" s="374"/>
      <c r="Y278" s="48"/>
      <c r="Z278" s="384"/>
      <c r="AB278" s="259"/>
    </row>
    <row r="279" spans="1:28" ht="15.75" hidden="1" thickBot="1" x14ac:dyDescent="0.3">
      <c r="A279" s="139" t="s">
        <v>577</v>
      </c>
      <c r="B279" s="61" t="s">
        <v>997</v>
      </c>
      <c r="C279" s="722" t="s">
        <v>578</v>
      </c>
      <c r="D279" s="700"/>
      <c r="E279" s="700"/>
      <c r="F279" s="184"/>
      <c r="G279" s="461"/>
      <c r="H279" s="439"/>
      <c r="I279" s="202"/>
      <c r="J279" s="223">
        <f t="shared" si="269"/>
        <v>0</v>
      </c>
      <c r="K279" s="225"/>
      <c r="L279" s="15"/>
      <c r="M279" s="226"/>
      <c r="N279" s="225"/>
      <c r="O279" s="15"/>
      <c r="P279" s="15"/>
      <c r="Q279" s="15"/>
      <c r="R279" s="15"/>
      <c r="S279" s="374"/>
      <c r="T279" s="15"/>
      <c r="U279" s="45"/>
      <c r="V279" s="15"/>
      <c r="W279" s="388"/>
      <c r="X279" s="374"/>
      <c r="Y279" s="48"/>
      <c r="Z279" s="384"/>
      <c r="AB279" s="259"/>
    </row>
    <row r="280" spans="1:28" ht="15.75" hidden="1" thickBot="1" x14ac:dyDescent="0.3">
      <c r="A280" s="139" t="s">
        <v>579</v>
      </c>
      <c r="B280" s="61" t="s">
        <v>998</v>
      </c>
      <c r="C280" s="722" t="s">
        <v>580</v>
      </c>
      <c r="D280" s="700"/>
      <c r="E280" s="700"/>
      <c r="F280" s="184"/>
      <c r="G280" s="461"/>
      <c r="H280" s="439"/>
      <c r="I280" s="202"/>
      <c r="J280" s="223">
        <f t="shared" si="269"/>
        <v>0</v>
      </c>
      <c r="K280" s="225"/>
      <c r="L280" s="15"/>
      <c r="M280" s="226"/>
      <c r="N280" s="225"/>
      <c r="O280" s="15"/>
      <c r="P280" s="15"/>
      <c r="Q280" s="15"/>
      <c r="R280" s="15"/>
      <c r="S280" s="374"/>
      <c r="T280" s="15"/>
      <c r="U280" s="45"/>
      <c r="V280" s="15"/>
      <c r="W280" s="388"/>
      <c r="X280" s="374"/>
      <c r="Y280" s="48"/>
      <c r="Z280" s="384"/>
      <c r="AB280" s="259"/>
    </row>
    <row r="281" spans="1:28" ht="15.75" hidden="1" thickBot="1" x14ac:dyDescent="0.3">
      <c r="A281" s="139" t="s">
        <v>581</v>
      </c>
      <c r="B281" s="61" t="s">
        <v>999</v>
      </c>
      <c r="C281" s="722" t="s">
        <v>658</v>
      </c>
      <c r="D281" s="700"/>
      <c r="E281" s="700"/>
      <c r="F281" s="184"/>
      <c r="G281" s="461"/>
      <c r="H281" s="439"/>
      <c r="I281" s="202"/>
      <c r="J281" s="223">
        <f t="shared" si="269"/>
        <v>0</v>
      </c>
      <c r="K281" s="225"/>
      <c r="L281" s="15"/>
      <c r="M281" s="226"/>
      <c r="N281" s="225"/>
      <c r="O281" s="15"/>
      <c r="P281" s="15"/>
      <c r="Q281" s="15"/>
      <c r="R281" s="15"/>
      <c r="S281" s="374"/>
      <c r="T281" s="15"/>
      <c r="U281" s="45"/>
      <c r="V281" s="15"/>
      <c r="W281" s="388"/>
      <c r="X281" s="374"/>
      <c r="Y281" s="48"/>
      <c r="Z281" s="384"/>
      <c r="AB281" s="259"/>
    </row>
    <row r="282" spans="1:28" ht="15.75" hidden="1" thickBot="1" x14ac:dyDescent="0.3">
      <c r="B282" s="100" t="s">
        <v>1000</v>
      </c>
      <c r="C282" s="694" t="s">
        <v>582</v>
      </c>
      <c r="D282" s="695"/>
      <c r="E282" s="695"/>
      <c r="F282" s="183">
        <f>F283</f>
        <v>0</v>
      </c>
      <c r="G282" s="460">
        <f>G283</f>
        <v>0</v>
      </c>
      <c r="H282" s="438">
        <f t="shared" ref="H282:I282" si="285">H283</f>
        <v>0</v>
      </c>
      <c r="I282" s="201">
        <f t="shared" si="285"/>
        <v>0</v>
      </c>
      <c r="J282" s="218">
        <f t="shared" si="269"/>
        <v>0</v>
      </c>
      <c r="K282" s="103">
        <f t="shared" ref="K282:Z282" si="286">K283</f>
        <v>0</v>
      </c>
      <c r="L282" s="104">
        <f t="shared" si="286"/>
        <v>0</v>
      </c>
      <c r="M282" s="105">
        <f t="shared" si="286"/>
        <v>0</v>
      </c>
      <c r="N282" s="103">
        <f t="shared" si="286"/>
        <v>0</v>
      </c>
      <c r="O282" s="104">
        <f t="shared" si="286"/>
        <v>0</v>
      </c>
      <c r="P282" s="104">
        <f t="shared" si="286"/>
        <v>0</v>
      </c>
      <c r="Q282" s="104">
        <f t="shared" si="286"/>
        <v>0</v>
      </c>
      <c r="R282" s="104">
        <f t="shared" si="286"/>
        <v>0</v>
      </c>
      <c r="S282" s="107">
        <f t="shared" si="286"/>
        <v>0</v>
      </c>
      <c r="T282" s="104">
        <f t="shared" si="286"/>
        <v>0</v>
      </c>
      <c r="U282" s="106">
        <f t="shared" si="286"/>
        <v>0</v>
      </c>
      <c r="V282" s="104">
        <f t="shared" si="286"/>
        <v>0</v>
      </c>
      <c r="W282" s="367">
        <f t="shared" si="286"/>
        <v>0</v>
      </c>
      <c r="X282" s="107">
        <f t="shared" si="286"/>
        <v>0</v>
      </c>
      <c r="Y282" s="108">
        <f t="shared" si="286"/>
        <v>0</v>
      </c>
      <c r="Z282" s="379">
        <f t="shared" si="286"/>
        <v>0</v>
      </c>
      <c r="AB282" s="259"/>
    </row>
    <row r="283" spans="1:28" ht="15.75" hidden="1" thickBot="1" x14ac:dyDescent="0.3">
      <c r="A283" s="139" t="s">
        <v>583</v>
      </c>
      <c r="B283" s="61"/>
      <c r="C283" s="722" t="s">
        <v>584</v>
      </c>
      <c r="D283" s="700"/>
      <c r="E283" s="700"/>
      <c r="F283" s="184"/>
      <c r="G283" s="461"/>
      <c r="H283" s="439"/>
      <c r="I283" s="202"/>
      <c r="J283" s="223">
        <f t="shared" si="269"/>
        <v>0</v>
      </c>
      <c r="K283" s="225"/>
      <c r="L283" s="15"/>
      <c r="M283" s="226"/>
      <c r="N283" s="225"/>
      <c r="O283" s="15"/>
      <c r="P283" s="15"/>
      <c r="Q283" s="15"/>
      <c r="R283" s="15"/>
      <c r="S283" s="374"/>
      <c r="T283" s="15"/>
      <c r="U283" s="45"/>
      <c r="V283" s="15"/>
      <c r="W283" s="388"/>
      <c r="X283" s="374"/>
      <c r="Y283" s="48"/>
      <c r="Z283" s="384"/>
      <c r="AB283" s="259"/>
    </row>
    <row r="284" spans="1:28" ht="15.75" thickBot="1" x14ac:dyDescent="0.3">
      <c r="B284" s="723" t="s">
        <v>585</v>
      </c>
      <c r="C284" s="724"/>
      <c r="D284" s="724"/>
      <c r="E284" s="724"/>
      <c r="F284" s="180">
        <f t="shared" ref="F284" si="287">F5+F27+F38+F97+F112+F183+F193+F198+F261</f>
        <v>5919000</v>
      </c>
      <c r="G284" s="457">
        <f t="shared" ref="G284:Z284" si="288">G5+G27+G38+G97+G112+G183+G193+G198+G261</f>
        <v>5980021.4900000002</v>
      </c>
      <c r="H284" s="435">
        <f t="shared" si="288"/>
        <v>6339267.0700000003</v>
      </c>
      <c r="I284" s="198">
        <f t="shared" si="288"/>
        <v>0</v>
      </c>
      <c r="J284" s="216">
        <f t="shared" si="269"/>
        <v>6339267.0700000003</v>
      </c>
      <c r="K284" s="94">
        <f t="shared" ref="K284:M284" si="289">K5+K27+K38+K97+K112+K183+K193+K198+K261</f>
        <v>837664.29</v>
      </c>
      <c r="L284" s="95">
        <f t="shared" si="289"/>
        <v>876089.29</v>
      </c>
      <c r="M284" s="96">
        <f t="shared" si="289"/>
        <v>4625513.49</v>
      </c>
      <c r="N284" s="94">
        <f t="shared" si="288"/>
        <v>603463</v>
      </c>
      <c r="O284" s="95">
        <f t="shared" si="288"/>
        <v>461304</v>
      </c>
      <c r="P284" s="95">
        <f t="shared" si="288"/>
        <v>513586.87</v>
      </c>
      <c r="Q284" s="95">
        <f t="shared" si="288"/>
        <v>571816.87</v>
      </c>
      <c r="R284" s="95">
        <f t="shared" si="288"/>
        <v>495017.58</v>
      </c>
      <c r="S284" s="98">
        <f t="shared" ref="S284" si="290">S5+S27+S38+S97+S112+S183+S193+S198+S261</f>
        <v>525481.6</v>
      </c>
      <c r="T284" s="95">
        <f t="shared" si="288"/>
        <v>431289.87</v>
      </c>
      <c r="U284" s="97">
        <f t="shared" si="288"/>
        <v>400415.14</v>
      </c>
      <c r="V284" s="95">
        <f t="shared" si="288"/>
        <v>434549.14</v>
      </c>
      <c r="W284" s="363">
        <f t="shared" ref="W284" si="291">W5+W27+W38+W97+W112+W183+W193+W198+W261</f>
        <v>4436924.07</v>
      </c>
      <c r="X284" s="98">
        <f t="shared" si="288"/>
        <v>702383</v>
      </c>
      <c r="Y284" s="99">
        <f t="shared" si="288"/>
        <v>487820</v>
      </c>
      <c r="Z284" s="376">
        <f t="shared" si="288"/>
        <v>712140</v>
      </c>
      <c r="AB284" s="259"/>
    </row>
    <row r="285" spans="1:28" x14ac:dyDescent="0.25">
      <c r="B285" s="23"/>
      <c r="C285" s="24"/>
      <c r="D285" s="24"/>
      <c r="E285" s="25"/>
      <c r="F285" s="25"/>
      <c r="G285" s="25"/>
      <c r="H285" s="25"/>
      <c r="I285" s="25"/>
      <c r="J285" s="64"/>
      <c r="K285" s="64"/>
      <c r="L285" s="64"/>
      <c r="M285" s="6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8" x14ac:dyDescent="0.25">
      <c r="B286" s="26"/>
      <c r="C286" s="27"/>
      <c r="D286" s="27"/>
      <c r="E286" s="25"/>
      <c r="F286" s="25"/>
      <c r="G286" s="25"/>
      <c r="H286" s="25"/>
      <c r="I286" s="25"/>
      <c r="J286" s="64"/>
      <c r="K286" s="64"/>
      <c r="L286" s="64"/>
      <c r="M286" s="6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8" x14ac:dyDescent="0.25">
      <c r="B287" s="28"/>
      <c r="C287" s="25"/>
      <c r="D287" s="25"/>
      <c r="E287" s="29"/>
      <c r="F287" s="29"/>
      <c r="G287" s="29"/>
      <c r="H287" s="29"/>
      <c r="I287" s="29"/>
      <c r="J287" s="64"/>
      <c r="K287" s="64"/>
      <c r="L287" s="64"/>
      <c r="M287" s="6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8" x14ac:dyDescent="0.25">
      <c r="B288" s="28"/>
      <c r="C288" s="25"/>
      <c r="D288" s="25"/>
      <c r="E288" s="29"/>
      <c r="F288" s="29"/>
      <c r="G288" s="29"/>
      <c r="H288" s="29"/>
      <c r="I288" s="29"/>
      <c r="J288" s="64"/>
      <c r="K288" s="64"/>
      <c r="L288" s="64"/>
      <c r="M288" s="6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B289" s="28"/>
      <c r="C289" s="25"/>
      <c r="D289" s="25"/>
      <c r="E289" s="29"/>
      <c r="F289" s="29"/>
      <c r="G289" s="29"/>
      <c r="H289" s="29"/>
      <c r="I289" s="29"/>
      <c r="J289" s="64"/>
      <c r="K289" s="64"/>
      <c r="L289" s="64"/>
      <c r="M289" s="6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B290" s="28"/>
      <c r="C290" s="25"/>
      <c r="D290" s="25"/>
      <c r="E290" s="29"/>
      <c r="F290" s="29"/>
      <c r="G290" s="29"/>
      <c r="H290" s="29"/>
      <c r="I290" s="29"/>
      <c r="J290" s="64"/>
      <c r="K290" s="64"/>
      <c r="L290" s="64"/>
      <c r="M290" s="6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B291" s="28"/>
      <c r="C291" s="25"/>
      <c r="D291" s="25"/>
      <c r="E291" s="29"/>
      <c r="F291" s="29"/>
      <c r="G291" s="29"/>
      <c r="H291" s="29"/>
      <c r="I291" s="29"/>
      <c r="J291" s="64"/>
      <c r="K291" s="64"/>
      <c r="L291" s="64"/>
      <c r="M291" s="6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B292" s="28"/>
      <c r="C292" s="25"/>
      <c r="D292" s="25"/>
      <c r="E292" s="29"/>
      <c r="F292" s="29"/>
      <c r="G292" s="29"/>
      <c r="H292" s="29"/>
      <c r="I292" s="29"/>
      <c r="J292" s="64"/>
      <c r="K292" s="64"/>
      <c r="L292" s="64"/>
      <c r="M292" s="6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B293" s="28"/>
      <c r="C293" s="29"/>
      <c r="D293" s="29"/>
      <c r="E293" s="25"/>
      <c r="F293" s="25"/>
      <c r="G293" s="25"/>
      <c r="H293" s="25"/>
      <c r="I293" s="25"/>
      <c r="J293" s="64"/>
      <c r="K293" s="64"/>
      <c r="L293" s="64"/>
      <c r="M293" s="6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B294" s="28"/>
      <c r="C294" s="29"/>
      <c r="D294" s="29"/>
      <c r="E294" s="25"/>
      <c r="F294" s="25"/>
      <c r="G294" s="25"/>
      <c r="H294" s="25"/>
      <c r="I294" s="25"/>
      <c r="J294" s="64"/>
      <c r="K294" s="64"/>
      <c r="L294" s="64"/>
      <c r="M294" s="6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B295" s="28"/>
      <c r="C295" s="29"/>
      <c r="D295" s="29"/>
      <c r="E295" s="25"/>
      <c r="F295" s="25"/>
      <c r="G295" s="25"/>
      <c r="H295" s="25"/>
      <c r="I295" s="25"/>
      <c r="J295" s="64"/>
      <c r="K295" s="64"/>
      <c r="L295" s="64"/>
      <c r="M295" s="6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B296" s="28"/>
      <c r="C296" s="25"/>
      <c r="D296" s="25"/>
      <c r="E296" s="29"/>
      <c r="F296" s="29"/>
      <c r="G296" s="29"/>
      <c r="H296" s="29"/>
      <c r="I296" s="29"/>
      <c r="J296" s="64"/>
      <c r="K296" s="64"/>
      <c r="L296" s="64"/>
      <c r="M296" s="6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B297" s="28"/>
      <c r="C297" s="25"/>
      <c r="D297" s="25"/>
      <c r="E297" s="29"/>
      <c r="F297" s="29"/>
      <c r="G297" s="29"/>
      <c r="H297" s="29"/>
      <c r="I297" s="29"/>
      <c r="J297" s="64"/>
      <c r="K297" s="64"/>
      <c r="L297" s="64"/>
      <c r="M297" s="6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B298" s="28"/>
      <c r="C298" s="25"/>
      <c r="D298" s="25"/>
      <c r="E298" s="29"/>
      <c r="F298" s="29"/>
      <c r="G298" s="29"/>
      <c r="H298" s="29"/>
      <c r="I298" s="29"/>
      <c r="J298" s="64"/>
      <c r="K298" s="64"/>
      <c r="L298" s="64"/>
      <c r="M298" s="6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41"/>
      <c r="B299" s="28"/>
      <c r="C299" s="25"/>
      <c r="D299" s="25"/>
      <c r="E299" s="29"/>
      <c r="F299" s="29"/>
      <c r="G299" s="29"/>
      <c r="H299" s="29"/>
      <c r="I299" s="29"/>
      <c r="J299" s="64"/>
      <c r="K299" s="64"/>
      <c r="L299" s="64"/>
      <c r="M299" s="6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41"/>
      <c r="B300" s="28"/>
      <c r="C300" s="25"/>
      <c r="D300" s="25"/>
      <c r="E300" s="29"/>
      <c r="F300" s="29"/>
      <c r="G300" s="29"/>
      <c r="H300" s="29"/>
      <c r="I300" s="29"/>
      <c r="J300" s="64"/>
      <c r="K300" s="64"/>
      <c r="L300" s="64"/>
      <c r="M300" s="6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41"/>
      <c r="B301" s="28"/>
      <c r="C301" s="25"/>
      <c r="D301" s="25"/>
      <c r="E301" s="29"/>
      <c r="F301" s="29"/>
      <c r="G301" s="29"/>
      <c r="H301" s="29"/>
      <c r="I301" s="29"/>
      <c r="J301" s="64"/>
      <c r="K301" s="64"/>
      <c r="L301" s="64"/>
      <c r="M301" s="6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41"/>
      <c r="B302" s="28"/>
      <c r="C302" s="25"/>
      <c r="D302" s="25"/>
      <c r="E302" s="29"/>
      <c r="F302" s="29"/>
      <c r="G302" s="29"/>
      <c r="H302" s="29"/>
      <c r="I302" s="29"/>
      <c r="J302" s="64"/>
      <c r="K302" s="64"/>
      <c r="L302" s="64"/>
      <c r="M302" s="6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41"/>
      <c r="B303" s="28"/>
      <c r="C303" s="25"/>
      <c r="D303" s="25"/>
      <c r="E303" s="29"/>
      <c r="F303" s="29"/>
      <c r="G303" s="29"/>
      <c r="H303" s="29"/>
      <c r="I303" s="29"/>
      <c r="J303" s="64"/>
      <c r="K303" s="64"/>
      <c r="L303" s="64"/>
      <c r="M303" s="6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41"/>
      <c r="B304" s="28"/>
      <c r="C304" s="25"/>
      <c r="D304" s="25"/>
      <c r="E304" s="29"/>
      <c r="F304" s="29"/>
      <c r="G304" s="29"/>
      <c r="H304" s="29"/>
      <c r="I304" s="29"/>
      <c r="J304" s="64"/>
      <c r="K304" s="64"/>
      <c r="L304" s="64"/>
      <c r="M304" s="6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41"/>
      <c r="B305" s="28"/>
      <c r="C305" s="25"/>
      <c r="D305" s="25"/>
      <c r="E305" s="29"/>
      <c r="F305" s="29"/>
      <c r="G305" s="29"/>
      <c r="H305" s="29"/>
      <c r="I305" s="29"/>
      <c r="J305" s="64"/>
      <c r="K305" s="64"/>
      <c r="L305" s="64"/>
      <c r="M305" s="6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41"/>
      <c r="B306" s="28"/>
      <c r="C306" s="29"/>
      <c r="D306" s="29"/>
      <c r="E306" s="25"/>
      <c r="F306" s="25"/>
      <c r="G306" s="25"/>
      <c r="H306" s="25"/>
      <c r="I306" s="25"/>
      <c r="J306" s="64"/>
      <c r="K306" s="64"/>
      <c r="L306" s="64"/>
      <c r="M306" s="6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41"/>
      <c r="B307" s="28"/>
      <c r="C307" s="25"/>
      <c r="D307" s="25"/>
      <c r="E307" s="29"/>
      <c r="F307" s="29"/>
      <c r="G307" s="29"/>
      <c r="H307" s="29"/>
      <c r="I307" s="29"/>
      <c r="J307" s="64"/>
      <c r="K307" s="64"/>
      <c r="L307" s="64"/>
      <c r="M307" s="6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41"/>
      <c r="B308" s="28"/>
      <c r="C308" s="25"/>
      <c r="D308" s="25"/>
      <c r="E308" s="29"/>
      <c r="F308" s="29"/>
      <c r="G308" s="29"/>
      <c r="H308" s="29"/>
      <c r="I308" s="29"/>
      <c r="J308" s="64"/>
      <c r="K308" s="64"/>
      <c r="L308" s="64"/>
      <c r="M308" s="6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41"/>
      <c r="B309" s="28"/>
      <c r="C309" s="25"/>
      <c r="D309" s="25"/>
      <c r="E309" s="29"/>
      <c r="F309" s="29"/>
      <c r="G309" s="29"/>
      <c r="H309" s="29"/>
      <c r="I309" s="29"/>
      <c r="J309" s="64"/>
      <c r="K309" s="64"/>
      <c r="L309" s="64"/>
      <c r="M309" s="6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41"/>
      <c r="B310" s="28"/>
      <c r="C310" s="25"/>
      <c r="D310" s="25"/>
      <c r="E310" s="29"/>
      <c r="F310" s="29"/>
      <c r="G310" s="29"/>
      <c r="H310" s="29"/>
      <c r="I310" s="29"/>
      <c r="J310" s="64"/>
      <c r="K310" s="64"/>
      <c r="L310" s="64"/>
      <c r="M310" s="6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41"/>
      <c r="B311" s="28"/>
      <c r="C311" s="25"/>
      <c r="D311" s="25"/>
      <c r="E311" s="29"/>
      <c r="F311" s="29"/>
      <c r="G311" s="29"/>
      <c r="H311" s="29"/>
      <c r="I311" s="29"/>
      <c r="J311" s="64"/>
      <c r="K311" s="64"/>
      <c r="L311" s="64"/>
      <c r="M311" s="6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41"/>
      <c r="B312" s="28"/>
      <c r="C312" s="25"/>
      <c r="D312" s="25"/>
      <c r="E312" s="29"/>
      <c r="F312" s="29"/>
      <c r="G312" s="29"/>
      <c r="H312" s="29"/>
      <c r="I312" s="29"/>
      <c r="J312" s="64"/>
      <c r="K312" s="64"/>
      <c r="L312" s="64"/>
      <c r="M312" s="6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41"/>
      <c r="B313" s="28"/>
      <c r="C313" s="25"/>
      <c r="D313" s="25"/>
      <c r="E313" s="29"/>
      <c r="F313" s="29"/>
      <c r="G313" s="29"/>
      <c r="H313" s="29"/>
      <c r="I313" s="29"/>
      <c r="J313" s="64"/>
      <c r="K313" s="64"/>
      <c r="L313" s="64"/>
      <c r="M313" s="6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41"/>
      <c r="B314" s="28"/>
      <c r="C314" s="25"/>
      <c r="D314" s="25"/>
      <c r="E314" s="29"/>
      <c r="F314" s="29"/>
      <c r="G314" s="29"/>
      <c r="H314" s="29"/>
      <c r="I314" s="29"/>
      <c r="J314" s="64"/>
      <c r="K314" s="64"/>
      <c r="L314" s="64"/>
      <c r="M314" s="6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41"/>
      <c r="B315" s="28"/>
      <c r="C315" s="25"/>
      <c r="D315" s="25"/>
      <c r="E315" s="29"/>
      <c r="F315" s="29"/>
      <c r="G315" s="29"/>
      <c r="H315" s="29"/>
      <c r="I315" s="29"/>
      <c r="J315" s="64"/>
      <c r="K315" s="64"/>
      <c r="L315" s="64"/>
      <c r="M315" s="6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41"/>
      <c r="B316" s="28"/>
      <c r="C316" s="25"/>
      <c r="D316" s="25"/>
      <c r="E316" s="29"/>
      <c r="F316" s="29"/>
      <c r="G316" s="29"/>
      <c r="H316" s="29"/>
      <c r="I316" s="29"/>
      <c r="J316" s="64"/>
      <c r="K316" s="64"/>
      <c r="L316" s="64"/>
      <c r="M316" s="6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41"/>
      <c r="B317" s="28"/>
      <c r="C317" s="29"/>
      <c r="D317" s="29"/>
      <c r="E317" s="25"/>
      <c r="F317" s="25"/>
      <c r="G317" s="25"/>
      <c r="H317" s="25"/>
      <c r="I317" s="25"/>
      <c r="J317" s="64"/>
      <c r="K317" s="64"/>
      <c r="L317" s="64"/>
      <c r="M317" s="6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64"/>
      <c r="K318" s="64"/>
      <c r="L318" s="64"/>
      <c r="M318" s="6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25">
      <c r="A319" s="141"/>
      <c r="B319" s="28"/>
      <c r="C319" s="25"/>
      <c r="D319" s="25"/>
      <c r="E319" s="29"/>
      <c r="F319" s="29"/>
      <c r="G319" s="29"/>
      <c r="H319" s="29"/>
      <c r="I319" s="29"/>
      <c r="J319" s="64"/>
      <c r="K319" s="64"/>
      <c r="L319" s="64"/>
      <c r="M319" s="6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25">
      <c r="A320" s="141"/>
      <c r="B320" s="28"/>
      <c r="C320" s="25"/>
      <c r="D320" s="25"/>
      <c r="E320" s="29"/>
      <c r="F320" s="29"/>
      <c r="G320" s="29"/>
      <c r="H320" s="29"/>
      <c r="I320" s="29"/>
      <c r="J320" s="64"/>
      <c r="K320" s="64"/>
      <c r="L320" s="64"/>
      <c r="M320" s="6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25">
      <c r="A321" s="141"/>
      <c r="B321" s="28"/>
      <c r="C321" s="25"/>
      <c r="D321" s="25"/>
      <c r="E321" s="29"/>
      <c r="F321" s="29"/>
      <c r="G321" s="29"/>
      <c r="H321" s="29"/>
      <c r="I321" s="29"/>
      <c r="J321" s="64"/>
      <c r="K321" s="64"/>
      <c r="L321" s="64"/>
      <c r="M321" s="6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25">
      <c r="A322" s="141"/>
      <c r="B322" s="28"/>
      <c r="C322" s="25"/>
      <c r="D322" s="25"/>
      <c r="E322" s="29"/>
      <c r="F322" s="29"/>
      <c r="G322" s="29"/>
      <c r="H322" s="29"/>
      <c r="I322" s="29"/>
      <c r="J322" s="64"/>
      <c r="K322" s="64"/>
      <c r="L322" s="64"/>
      <c r="M322" s="6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25">
      <c r="A323" s="141"/>
      <c r="B323" s="28"/>
      <c r="C323" s="25"/>
      <c r="D323" s="25"/>
      <c r="E323" s="29"/>
      <c r="F323" s="29"/>
      <c r="G323" s="29"/>
      <c r="H323" s="29"/>
      <c r="I323" s="29"/>
      <c r="J323" s="64"/>
      <c r="K323" s="64"/>
      <c r="L323" s="64"/>
      <c r="M323" s="6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64"/>
      <c r="K324" s="64"/>
      <c r="L324" s="64"/>
      <c r="M324" s="6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64"/>
      <c r="K325" s="64"/>
      <c r="L325" s="64"/>
      <c r="M325" s="6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x14ac:dyDescent="0.25">
      <c r="A326" s="141"/>
      <c r="B326" s="28"/>
      <c r="C326" s="25"/>
      <c r="D326" s="25"/>
      <c r="E326" s="29"/>
      <c r="F326" s="29"/>
      <c r="G326" s="29"/>
      <c r="H326" s="29"/>
      <c r="I326" s="29"/>
      <c r="J326" s="64"/>
      <c r="K326" s="64"/>
      <c r="L326" s="64"/>
      <c r="M326" s="6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x14ac:dyDescent="0.25">
      <c r="A327" s="141"/>
      <c r="B327" s="28"/>
      <c r="C327" s="25"/>
      <c r="D327" s="25"/>
      <c r="E327" s="29"/>
      <c r="F327" s="29"/>
      <c r="G327" s="29"/>
      <c r="H327" s="29"/>
      <c r="I327" s="29"/>
      <c r="J327" s="64"/>
      <c r="K327" s="64"/>
      <c r="L327" s="64"/>
      <c r="M327" s="6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x14ac:dyDescent="0.25">
      <c r="A328" s="141"/>
      <c r="B328" s="30"/>
      <c r="C328" s="24"/>
      <c r="D328" s="24"/>
      <c r="E328" s="25"/>
      <c r="F328" s="25"/>
      <c r="G328" s="25"/>
      <c r="H328" s="25"/>
      <c r="I328" s="25"/>
      <c r="J328" s="64"/>
      <c r="K328" s="64"/>
      <c r="L328" s="64"/>
      <c r="M328" s="6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x14ac:dyDescent="0.25">
      <c r="A329" s="141"/>
      <c r="B329" s="28"/>
      <c r="C329" s="29"/>
      <c r="D329" s="29"/>
      <c r="E329" s="25"/>
      <c r="F329" s="25"/>
      <c r="G329" s="25"/>
      <c r="H329" s="25"/>
      <c r="I329" s="25"/>
      <c r="J329" s="64"/>
      <c r="K329" s="64"/>
      <c r="L329" s="64"/>
      <c r="M329" s="6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x14ac:dyDescent="0.25">
      <c r="A330" s="141"/>
      <c r="B330" s="28"/>
      <c r="C330" s="29"/>
      <c r="D330" s="29"/>
      <c r="E330" s="25"/>
      <c r="F330" s="25"/>
      <c r="G330" s="25"/>
      <c r="H330" s="25"/>
      <c r="I330" s="25"/>
      <c r="J330" s="64"/>
      <c r="K330" s="64"/>
      <c r="L330" s="64"/>
      <c r="M330" s="6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x14ac:dyDescent="0.25">
      <c r="A331" s="141"/>
      <c r="B331" s="28"/>
      <c r="C331" s="29"/>
      <c r="D331" s="29"/>
      <c r="E331" s="25"/>
      <c r="F331" s="25"/>
      <c r="G331" s="25"/>
      <c r="H331" s="25"/>
      <c r="I331" s="25"/>
      <c r="J331" s="64"/>
      <c r="K331" s="64"/>
      <c r="L331" s="64"/>
      <c r="M331" s="6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x14ac:dyDescent="0.25">
      <c r="A332" s="141"/>
      <c r="B332" s="28"/>
      <c r="C332" s="25"/>
      <c r="D332" s="25"/>
      <c r="E332" s="29"/>
      <c r="F332" s="29"/>
      <c r="G332" s="29"/>
      <c r="H332" s="29"/>
      <c r="I332" s="29"/>
      <c r="J332" s="64"/>
      <c r="K332" s="64"/>
      <c r="L332" s="64"/>
      <c r="M332" s="6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x14ac:dyDescent="0.25">
      <c r="A333" s="141"/>
      <c r="B333" s="28"/>
      <c r="C333" s="25"/>
      <c r="D333" s="25"/>
      <c r="E333" s="29"/>
      <c r="F333" s="29"/>
      <c r="G333" s="29"/>
      <c r="H333" s="29"/>
      <c r="I333" s="29"/>
      <c r="J333" s="64"/>
      <c r="K333" s="64"/>
      <c r="L333" s="64"/>
      <c r="M333" s="6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x14ac:dyDescent="0.25">
      <c r="A334" s="141"/>
      <c r="B334" s="28"/>
      <c r="C334" s="25"/>
      <c r="D334" s="25"/>
      <c r="E334" s="29"/>
      <c r="F334" s="29"/>
      <c r="G334" s="29"/>
      <c r="H334" s="29"/>
      <c r="I334" s="29"/>
      <c r="J334" s="64"/>
      <c r="K334" s="64"/>
      <c r="L334" s="64"/>
      <c r="M334" s="6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x14ac:dyDescent="0.25">
      <c r="A335" s="141"/>
      <c r="B335" s="28"/>
      <c r="C335" s="25"/>
      <c r="D335" s="25"/>
      <c r="E335" s="29"/>
      <c r="F335" s="29"/>
      <c r="G335" s="29"/>
      <c r="H335" s="29"/>
      <c r="I335" s="29"/>
      <c r="J335" s="64"/>
      <c r="K335" s="64"/>
      <c r="L335" s="64"/>
      <c r="M335" s="6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x14ac:dyDescent="0.25">
      <c r="A336" s="141"/>
      <c r="B336" s="28"/>
      <c r="C336" s="25"/>
      <c r="D336" s="25"/>
      <c r="E336" s="29"/>
      <c r="F336" s="29"/>
      <c r="G336" s="29"/>
      <c r="H336" s="29"/>
      <c r="I336" s="29"/>
      <c r="J336" s="64"/>
      <c r="K336" s="64"/>
      <c r="L336" s="64"/>
      <c r="M336" s="6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x14ac:dyDescent="0.25">
      <c r="A337" s="141"/>
      <c r="B337" s="28"/>
      <c r="C337" s="25"/>
      <c r="D337" s="25"/>
      <c r="E337" s="29"/>
      <c r="F337" s="29"/>
      <c r="G337" s="29"/>
      <c r="H337" s="29"/>
      <c r="I337" s="29"/>
      <c r="J337" s="64"/>
      <c r="K337" s="64"/>
      <c r="L337" s="64"/>
      <c r="M337" s="6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x14ac:dyDescent="0.25">
      <c r="A338" s="141"/>
      <c r="B338" s="28"/>
      <c r="C338" s="25"/>
      <c r="D338" s="25"/>
      <c r="E338" s="29"/>
      <c r="F338" s="29"/>
      <c r="G338" s="29"/>
      <c r="H338" s="29"/>
      <c r="I338" s="29"/>
      <c r="J338" s="64"/>
      <c r="K338" s="64"/>
      <c r="L338" s="64"/>
      <c r="M338" s="6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x14ac:dyDescent="0.25">
      <c r="A339" s="141"/>
      <c r="B339" s="28"/>
      <c r="C339" s="25"/>
      <c r="D339" s="25"/>
      <c r="E339" s="29"/>
      <c r="F339" s="29"/>
      <c r="G339" s="29"/>
      <c r="H339" s="29"/>
      <c r="I339" s="29"/>
      <c r="J339" s="64"/>
      <c r="K339" s="64"/>
      <c r="L339" s="64"/>
      <c r="M339" s="6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x14ac:dyDescent="0.25">
      <c r="A340" s="141"/>
      <c r="B340" s="28"/>
      <c r="C340" s="25"/>
      <c r="D340" s="25"/>
      <c r="E340" s="29"/>
      <c r="F340" s="29"/>
      <c r="G340" s="29"/>
      <c r="H340" s="29"/>
      <c r="I340" s="29"/>
      <c r="J340" s="64"/>
      <c r="K340" s="64"/>
      <c r="L340" s="64"/>
      <c r="M340" s="6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x14ac:dyDescent="0.25">
      <c r="A341" s="141"/>
      <c r="B341" s="28"/>
      <c r="C341" s="25"/>
      <c r="D341" s="25"/>
      <c r="E341" s="29"/>
      <c r="F341" s="29"/>
      <c r="G341" s="29"/>
      <c r="H341" s="29"/>
      <c r="I341" s="29"/>
      <c r="J341" s="64"/>
      <c r="K341" s="64"/>
      <c r="L341" s="64"/>
      <c r="M341" s="6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x14ac:dyDescent="0.25">
      <c r="A342" s="141"/>
      <c r="B342" s="28"/>
      <c r="C342" s="29"/>
      <c r="D342" s="29"/>
      <c r="E342" s="25"/>
      <c r="F342" s="25"/>
      <c r="G342" s="25"/>
      <c r="H342" s="25"/>
      <c r="I342" s="25"/>
      <c r="J342" s="64"/>
      <c r="K342" s="64"/>
      <c r="L342" s="64"/>
      <c r="M342" s="6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x14ac:dyDescent="0.25">
      <c r="A343" s="141"/>
      <c r="B343" s="28"/>
      <c r="C343" s="25"/>
      <c r="D343" s="25"/>
      <c r="E343" s="29"/>
      <c r="F343" s="29"/>
      <c r="G343" s="29"/>
      <c r="H343" s="29"/>
      <c r="I343" s="29"/>
      <c r="J343" s="64"/>
      <c r="K343" s="64"/>
      <c r="L343" s="64"/>
      <c r="M343" s="6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5">
      <c r="A344" s="141"/>
      <c r="B344" s="28"/>
      <c r="C344" s="25"/>
      <c r="D344" s="25"/>
      <c r="E344" s="29"/>
      <c r="F344" s="29"/>
      <c r="G344" s="29"/>
      <c r="H344" s="29"/>
      <c r="I344" s="29"/>
      <c r="J344" s="64"/>
      <c r="K344" s="64"/>
      <c r="L344" s="64"/>
      <c r="M344" s="6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5">
      <c r="A345" s="141"/>
      <c r="B345" s="28"/>
      <c r="C345" s="25"/>
      <c r="D345" s="25"/>
      <c r="E345" s="29"/>
      <c r="F345" s="29"/>
      <c r="G345" s="29"/>
      <c r="H345" s="29"/>
      <c r="I345" s="29"/>
      <c r="J345" s="64"/>
      <c r="K345" s="64"/>
      <c r="L345" s="64"/>
      <c r="M345" s="6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5">
      <c r="A346" s="141"/>
      <c r="B346" s="28"/>
      <c r="C346" s="25"/>
      <c r="D346" s="25"/>
      <c r="E346" s="29"/>
      <c r="F346" s="29"/>
      <c r="G346" s="29"/>
      <c r="H346" s="29"/>
      <c r="I346" s="29"/>
    </row>
    <row r="347" spans="1:26" x14ac:dyDescent="0.25">
      <c r="B347" s="28"/>
      <c r="C347" s="25"/>
      <c r="D347" s="25"/>
      <c r="E347" s="29"/>
      <c r="F347" s="29"/>
      <c r="G347" s="29"/>
      <c r="H347" s="29"/>
      <c r="I347" s="29"/>
      <c r="J347" s="19"/>
      <c r="K347" s="19"/>
      <c r="L347" s="19"/>
      <c r="M347" s="19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s="12" customFormat="1" x14ac:dyDescent="0.25">
      <c r="A348" s="142"/>
      <c r="B348" s="28"/>
      <c r="C348" s="25"/>
      <c r="D348" s="25"/>
      <c r="E348" s="29"/>
      <c r="F348" s="29"/>
      <c r="G348" s="29"/>
      <c r="H348" s="29"/>
      <c r="I348" s="29"/>
      <c r="J348" s="53"/>
      <c r="K348" s="53"/>
      <c r="L348" s="53"/>
      <c r="M348" s="53"/>
    </row>
    <row r="349" spans="1:26" s="12" customFormat="1" x14ac:dyDescent="0.25">
      <c r="A349" s="142"/>
      <c r="B349" s="28"/>
      <c r="C349" s="25"/>
      <c r="D349" s="25"/>
      <c r="E349" s="29"/>
      <c r="F349" s="29"/>
      <c r="G349" s="29"/>
      <c r="H349" s="29"/>
      <c r="I349" s="29"/>
      <c r="J349" s="53"/>
      <c r="K349" s="53"/>
      <c r="L349" s="53"/>
      <c r="M349" s="53"/>
    </row>
    <row r="350" spans="1:26" s="12" customFormat="1" x14ac:dyDescent="0.25">
      <c r="A350" s="142"/>
      <c r="B350" s="28"/>
      <c r="C350" s="25"/>
      <c r="D350" s="25"/>
      <c r="E350" s="29"/>
      <c r="F350" s="29"/>
      <c r="G350" s="29"/>
      <c r="H350" s="29"/>
      <c r="I350" s="29"/>
      <c r="J350" s="53"/>
      <c r="K350" s="53"/>
      <c r="L350" s="53"/>
      <c r="M350" s="53"/>
    </row>
    <row r="351" spans="1:26" s="12" customFormat="1" x14ac:dyDescent="0.25">
      <c r="A351" s="142"/>
      <c r="B351" s="28"/>
      <c r="C351" s="25"/>
      <c r="D351" s="25"/>
      <c r="E351" s="29"/>
      <c r="F351" s="29"/>
      <c r="G351" s="29"/>
      <c r="H351" s="29"/>
      <c r="I351" s="29"/>
      <c r="J351" s="53"/>
      <c r="K351" s="53"/>
      <c r="L351" s="53"/>
      <c r="M351" s="53"/>
    </row>
    <row r="352" spans="1:26" s="12" customFormat="1" x14ac:dyDescent="0.25">
      <c r="A352" s="142"/>
      <c r="B352" s="28"/>
      <c r="C352" s="25"/>
      <c r="D352" s="25"/>
      <c r="E352" s="29"/>
      <c r="F352" s="29"/>
      <c r="G352" s="29"/>
      <c r="H352" s="29"/>
      <c r="I352" s="29"/>
      <c r="J352" s="53"/>
      <c r="K352" s="53"/>
      <c r="L352" s="53"/>
      <c r="M352" s="53"/>
    </row>
    <row r="353" spans="1:26" s="12" customFormat="1" x14ac:dyDescent="0.25">
      <c r="A353" s="142"/>
      <c r="B353" s="28"/>
      <c r="C353" s="29"/>
      <c r="D353" s="29"/>
      <c r="E353" s="25"/>
      <c r="F353" s="25"/>
      <c r="G353" s="25"/>
      <c r="H353" s="25"/>
      <c r="I353" s="25"/>
      <c r="J353" s="53"/>
      <c r="K353" s="53"/>
      <c r="L353" s="53"/>
      <c r="M353" s="53"/>
    </row>
    <row r="354" spans="1:26" s="12" customFormat="1" x14ac:dyDescent="0.25">
      <c r="A354" s="142"/>
      <c r="B354" s="28"/>
      <c r="C354" s="25"/>
      <c r="D354" s="25"/>
      <c r="E354" s="29"/>
      <c r="F354" s="29"/>
      <c r="G354" s="29"/>
      <c r="H354" s="29"/>
      <c r="I354" s="29"/>
      <c r="J354" s="53"/>
      <c r="K354" s="53"/>
      <c r="L354" s="53"/>
      <c r="M354" s="53"/>
    </row>
    <row r="355" spans="1:26" s="12" customFormat="1" x14ac:dyDescent="0.25">
      <c r="A355" s="142"/>
      <c r="B355" s="28"/>
      <c r="C355" s="25"/>
      <c r="D355" s="25"/>
      <c r="E355" s="29"/>
      <c r="F355" s="29"/>
      <c r="G355" s="29"/>
      <c r="H355" s="29"/>
      <c r="I355" s="29"/>
      <c r="J355" s="53"/>
      <c r="K355" s="53"/>
      <c r="L355" s="53"/>
      <c r="M355" s="53"/>
    </row>
    <row r="356" spans="1:26" s="12" customFormat="1" x14ac:dyDescent="0.25">
      <c r="A356" s="142"/>
      <c r="B356" s="28"/>
      <c r="C356" s="25"/>
      <c r="D356" s="25"/>
      <c r="E356" s="29"/>
      <c r="F356" s="29"/>
      <c r="G356" s="29"/>
      <c r="H356" s="29"/>
      <c r="I356" s="29"/>
      <c r="J356" s="53"/>
      <c r="K356" s="53"/>
      <c r="L356" s="53"/>
      <c r="M356" s="53"/>
    </row>
    <row r="357" spans="1:26" s="12" customFormat="1" x14ac:dyDescent="0.25">
      <c r="A357" s="142"/>
      <c r="B357" s="28"/>
      <c r="C357" s="25"/>
      <c r="D357" s="25"/>
      <c r="E357" s="29"/>
      <c r="F357" s="29"/>
      <c r="G357" s="29"/>
      <c r="H357" s="29"/>
      <c r="I357" s="29"/>
      <c r="J357" s="53"/>
      <c r="K357" s="53"/>
      <c r="L357" s="53"/>
      <c r="M357" s="53"/>
    </row>
    <row r="358" spans="1:26" s="12" customFormat="1" x14ac:dyDescent="0.25">
      <c r="A358" s="142"/>
      <c r="B358" s="28"/>
      <c r="C358" s="25"/>
      <c r="D358" s="25"/>
      <c r="E358" s="29"/>
      <c r="F358" s="29"/>
      <c r="G358" s="29"/>
      <c r="H358" s="29"/>
      <c r="I358" s="29"/>
      <c r="J358" s="53"/>
      <c r="K358" s="53"/>
      <c r="L358" s="53"/>
      <c r="M358" s="53"/>
    </row>
    <row r="359" spans="1:26" s="12" customFormat="1" x14ac:dyDescent="0.25">
      <c r="A359" s="142"/>
      <c r="B359" s="28"/>
      <c r="C359" s="25"/>
      <c r="D359" s="25"/>
      <c r="E359" s="29"/>
      <c r="F359" s="29"/>
      <c r="G359" s="29"/>
      <c r="H359" s="29"/>
      <c r="I359" s="29"/>
      <c r="J359" s="53"/>
      <c r="K359" s="53"/>
      <c r="L359" s="53"/>
      <c r="M359" s="53"/>
    </row>
    <row r="360" spans="1:26" s="12" customFormat="1" x14ac:dyDescent="0.25">
      <c r="A360" s="142"/>
      <c r="B360" s="28"/>
      <c r="C360" s="25"/>
      <c r="D360" s="25"/>
      <c r="E360" s="29"/>
      <c r="F360" s="29"/>
      <c r="G360" s="29"/>
      <c r="H360" s="29"/>
      <c r="I360" s="29"/>
      <c r="J360" s="53"/>
      <c r="K360" s="53"/>
      <c r="L360" s="53"/>
      <c r="M360" s="53"/>
    </row>
    <row r="361" spans="1:26" s="12" customFormat="1" x14ac:dyDescent="0.25">
      <c r="A361" s="142"/>
      <c r="B361" s="28"/>
      <c r="C361" s="25"/>
      <c r="D361" s="25"/>
      <c r="E361" s="29"/>
      <c r="F361" s="29"/>
      <c r="G361" s="29"/>
      <c r="H361" s="29"/>
      <c r="I361" s="29"/>
      <c r="J361" s="53"/>
      <c r="K361" s="53"/>
      <c r="L361" s="53"/>
      <c r="M361" s="53"/>
    </row>
    <row r="362" spans="1:26" s="12" customFormat="1" x14ac:dyDescent="0.25">
      <c r="A362" s="142"/>
      <c r="B362" s="28"/>
      <c r="C362" s="25"/>
      <c r="D362" s="25"/>
      <c r="E362" s="29"/>
      <c r="F362" s="29"/>
      <c r="G362" s="29"/>
      <c r="H362" s="29"/>
      <c r="I362" s="29"/>
      <c r="J362" s="53"/>
      <c r="K362" s="53"/>
      <c r="L362" s="53"/>
      <c r="M362" s="53"/>
    </row>
    <row r="363" spans="1:26" s="12" customFormat="1" x14ac:dyDescent="0.25">
      <c r="A363" s="142"/>
      <c r="B363" s="28"/>
      <c r="C363" s="25"/>
      <c r="D363" s="25"/>
      <c r="E363" s="29"/>
      <c r="F363" s="29"/>
      <c r="G363" s="29"/>
      <c r="H363" s="29"/>
      <c r="I363" s="29"/>
      <c r="J363" s="53"/>
      <c r="K363" s="53"/>
      <c r="L363" s="53"/>
      <c r="M363" s="53"/>
    </row>
    <row r="364" spans="1:26" x14ac:dyDescent="0.25">
      <c r="B364" s="30"/>
      <c r="C364" s="24"/>
      <c r="D364" s="24"/>
      <c r="E364" s="29"/>
      <c r="F364" s="29"/>
      <c r="G364" s="29"/>
      <c r="H364" s="29"/>
      <c r="I364" s="29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x14ac:dyDescent="0.25">
      <c r="B365" s="31"/>
      <c r="C365" s="27"/>
      <c r="D365" s="27"/>
      <c r="E365" s="25"/>
      <c r="F365" s="25"/>
      <c r="G365" s="25"/>
      <c r="H365" s="25"/>
      <c r="I365" s="25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x14ac:dyDescent="0.25">
      <c r="B366" s="28"/>
      <c r="C366" s="25"/>
      <c r="D366" s="25"/>
      <c r="E366" s="29"/>
      <c r="F366" s="29"/>
      <c r="G366" s="29"/>
      <c r="H366" s="29"/>
      <c r="I366" s="29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x14ac:dyDescent="0.25">
      <c r="B367" s="28"/>
      <c r="C367" s="29"/>
      <c r="D367" s="29"/>
      <c r="E367" s="25"/>
      <c r="F367" s="25"/>
      <c r="G367" s="25"/>
      <c r="H367" s="25"/>
      <c r="I367" s="25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x14ac:dyDescent="0.25">
      <c r="B368" s="28"/>
      <c r="C368" s="25"/>
      <c r="D368" s="25"/>
      <c r="E368" s="29"/>
      <c r="F368" s="29"/>
      <c r="G368" s="29"/>
      <c r="H368" s="29"/>
      <c r="I368" s="29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x14ac:dyDescent="0.25">
      <c r="B369" s="28"/>
      <c r="C369" s="25"/>
      <c r="D369" s="25"/>
      <c r="E369" s="29"/>
      <c r="F369" s="29"/>
      <c r="G369" s="29"/>
      <c r="H369" s="29"/>
      <c r="I369" s="29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x14ac:dyDescent="0.25">
      <c r="B370" s="28"/>
      <c r="C370" s="25"/>
      <c r="D370" s="25"/>
      <c r="E370" s="29"/>
      <c r="F370" s="29"/>
      <c r="G370" s="29"/>
      <c r="H370" s="29"/>
      <c r="I370" s="29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x14ac:dyDescent="0.25">
      <c r="B371" s="28"/>
      <c r="C371" s="25"/>
      <c r="D371" s="25"/>
      <c r="E371" s="29"/>
      <c r="F371" s="29"/>
      <c r="G371" s="29"/>
      <c r="H371" s="29"/>
      <c r="I371" s="29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x14ac:dyDescent="0.25">
      <c r="B372" s="28"/>
      <c r="C372" s="29"/>
      <c r="D372" s="29"/>
      <c r="E372" s="25"/>
      <c r="F372" s="25"/>
      <c r="G372" s="25"/>
      <c r="H372" s="25"/>
      <c r="I372" s="25"/>
      <c r="J372" s="64"/>
      <c r="K372" s="64"/>
      <c r="L372" s="64"/>
      <c r="M372" s="6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B373" s="28"/>
      <c r="C373" s="25"/>
      <c r="D373" s="25"/>
      <c r="E373" s="29"/>
      <c r="F373" s="29"/>
      <c r="G373" s="29"/>
      <c r="H373" s="29"/>
      <c r="I373" s="29"/>
      <c r="J373" s="64"/>
      <c r="K373" s="64"/>
      <c r="L373" s="64"/>
      <c r="M373" s="6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B374" s="28"/>
      <c r="C374" s="25"/>
      <c r="D374" s="25"/>
      <c r="E374" s="29"/>
      <c r="F374" s="29"/>
      <c r="G374" s="29"/>
      <c r="H374" s="29"/>
      <c r="I374" s="29"/>
      <c r="J374" s="64"/>
      <c r="K374" s="64"/>
      <c r="L374" s="64"/>
      <c r="M374" s="6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B375" s="28"/>
      <c r="C375" s="29"/>
      <c r="D375" s="29"/>
      <c r="E375" s="25"/>
      <c r="F375" s="25"/>
      <c r="G375" s="25"/>
      <c r="H375" s="25"/>
      <c r="I375" s="25"/>
      <c r="J375" s="64"/>
      <c r="K375" s="64"/>
      <c r="L375" s="64"/>
      <c r="M375" s="6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B376" s="28"/>
      <c r="C376" s="29"/>
      <c r="D376" s="29"/>
      <c r="E376" s="25"/>
      <c r="F376" s="25"/>
      <c r="G376" s="25"/>
      <c r="H376" s="25"/>
      <c r="I376" s="25"/>
      <c r="J376" s="64"/>
      <c r="K376" s="64"/>
      <c r="L376" s="64"/>
      <c r="M376" s="6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B377" s="28"/>
      <c r="C377" s="25"/>
      <c r="D377" s="25"/>
      <c r="E377" s="29"/>
      <c r="F377" s="29"/>
      <c r="G377" s="29"/>
      <c r="H377" s="29"/>
      <c r="I377" s="29"/>
      <c r="J377" s="64"/>
      <c r="K377" s="64"/>
      <c r="L377" s="64"/>
      <c r="M377" s="6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B378" s="28"/>
      <c r="C378" s="25"/>
      <c r="D378" s="25"/>
      <c r="E378" s="29"/>
      <c r="F378" s="29"/>
      <c r="G378" s="29"/>
      <c r="H378" s="29"/>
      <c r="I378" s="29"/>
      <c r="J378" s="64"/>
      <c r="K378" s="64"/>
      <c r="L378" s="64"/>
      <c r="M378" s="6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41"/>
      <c r="B379" s="28"/>
      <c r="C379" s="25"/>
      <c r="D379" s="25"/>
      <c r="E379" s="29"/>
      <c r="F379" s="29"/>
      <c r="G379" s="29"/>
      <c r="H379" s="29"/>
      <c r="I379" s="29"/>
      <c r="J379" s="64"/>
      <c r="K379" s="64"/>
      <c r="L379" s="64"/>
      <c r="M379" s="6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41"/>
      <c r="B380" s="28"/>
      <c r="C380" s="29"/>
      <c r="D380" s="29"/>
      <c r="E380" s="25"/>
      <c r="F380" s="25"/>
      <c r="G380" s="25"/>
      <c r="H380" s="25"/>
      <c r="I380" s="25"/>
      <c r="J380" s="64"/>
      <c r="K380" s="64"/>
      <c r="L380" s="64"/>
      <c r="M380" s="6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41"/>
      <c r="B381" s="28"/>
      <c r="C381" s="25"/>
      <c r="D381" s="25"/>
      <c r="E381" s="29"/>
      <c r="F381" s="29"/>
      <c r="G381" s="29"/>
      <c r="H381" s="29"/>
      <c r="I381" s="29"/>
      <c r="J381" s="64"/>
      <c r="K381" s="64"/>
      <c r="L381" s="64"/>
      <c r="M381" s="6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41"/>
      <c r="B382" s="28"/>
      <c r="C382" s="25"/>
      <c r="D382" s="25"/>
      <c r="E382" s="29"/>
      <c r="F382" s="29"/>
      <c r="G382" s="29"/>
      <c r="H382" s="29"/>
      <c r="I382" s="29"/>
      <c r="J382" s="64"/>
      <c r="K382" s="64"/>
      <c r="L382" s="64"/>
      <c r="M382" s="6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41"/>
      <c r="B383" s="28"/>
      <c r="C383" s="25"/>
      <c r="D383" s="25"/>
      <c r="E383" s="29"/>
      <c r="F383" s="29"/>
      <c r="G383" s="29"/>
      <c r="H383" s="29"/>
      <c r="I383" s="29"/>
      <c r="J383" s="64"/>
      <c r="K383" s="64"/>
      <c r="L383" s="64"/>
      <c r="M383" s="6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41"/>
      <c r="B384" s="28"/>
      <c r="C384" s="25"/>
      <c r="D384" s="25"/>
      <c r="E384" s="29"/>
      <c r="F384" s="29"/>
      <c r="G384" s="29"/>
      <c r="H384" s="29"/>
      <c r="I384" s="29"/>
      <c r="J384" s="64"/>
      <c r="K384" s="64"/>
      <c r="L384" s="64"/>
      <c r="M384" s="6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41"/>
      <c r="B385" s="28"/>
      <c r="C385" s="25"/>
      <c r="D385" s="25"/>
      <c r="E385" s="29"/>
      <c r="F385" s="29"/>
      <c r="G385" s="29"/>
      <c r="H385" s="29"/>
      <c r="I385" s="29"/>
      <c r="J385" s="64"/>
      <c r="K385" s="64"/>
      <c r="L385" s="64"/>
      <c r="M385" s="6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41"/>
      <c r="B386" s="28"/>
      <c r="C386" s="25"/>
      <c r="D386" s="25"/>
      <c r="E386" s="29"/>
      <c r="F386" s="29"/>
      <c r="G386" s="29"/>
      <c r="H386" s="29"/>
      <c r="I386" s="29"/>
      <c r="J386" s="64"/>
      <c r="K386" s="64"/>
      <c r="L386" s="64"/>
      <c r="M386" s="6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41"/>
      <c r="B387" s="28"/>
      <c r="C387" s="25"/>
      <c r="D387" s="25"/>
      <c r="E387" s="29"/>
      <c r="F387" s="29"/>
      <c r="G387" s="29"/>
      <c r="H387" s="29"/>
      <c r="I387" s="29"/>
      <c r="J387" s="64"/>
      <c r="K387" s="64"/>
      <c r="L387" s="64"/>
      <c r="M387" s="6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41"/>
      <c r="B388" s="28"/>
      <c r="C388" s="25"/>
      <c r="D388" s="25"/>
      <c r="E388" s="29"/>
      <c r="F388" s="29"/>
      <c r="G388" s="29"/>
      <c r="H388" s="29"/>
      <c r="I388" s="29"/>
      <c r="J388" s="64"/>
      <c r="K388" s="64"/>
      <c r="L388" s="64"/>
      <c r="M388" s="6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41"/>
      <c r="B389" s="28"/>
      <c r="C389" s="25"/>
      <c r="D389" s="25"/>
      <c r="E389" s="29"/>
      <c r="F389" s="29"/>
      <c r="G389" s="29"/>
      <c r="H389" s="29"/>
      <c r="I389" s="29"/>
      <c r="J389" s="64"/>
      <c r="K389" s="64"/>
      <c r="L389" s="64"/>
      <c r="M389" s="6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41"/>
      <c r="B390" s="28"/>
      <c r="C390" s="25"/>
      <c r="D390" s="25"/>
      <c r="E390" s="29"/>
      <c r="F390" s="29"/>
      <c r="G390" s="29"/>
      <c r="H390" s="29"/>
      <c r="I390" s="29"/>
      <c r="J390" s="64"/>
      <c r="K390" s="64"/>
      <c r="L390" s="64"/>
      <c r="M390" s="6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41"/>
      <c r="B391" s="30"/>
      <c r="C391" s="24"/>
      <c r="D391" s="24"/>
      <c r="E391" s="25"/>
      <c r="F391" s="25"/>
      <c r="G391" s="25"/>
      <c r="H391" s="25"/>
      <c r="I391" s="25"/>
      <c r="J391" s="64"/>
      <c r="K391" s="64"/>
      <c r="L391" s="64"/>
      <c r="M391" s="6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41"/>
      <c r="B392" s="28"/>
      <c r="C392" s="29"/>
      <c r="D392" s="29"/>
      <c r="E392" s="25"/>
      <c r="F392" s="25"/>
      <c r="G392" s="25"/>
      <c r="H392" s="25"/>
      <c r="I392" s="25"/>
      <c r="J392" s="64"/>
      <c r="K392" s="64"/>
      <c r="L392" s="64"/>
      <c r="M392" s="6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41"/>
      <c r="B393" s="28"/>
      <c r="C393" s="29"/>
      <c r="D393" s="29"/>
      <c r="E393" s="25"/>
      <c r="F393" s="25"/>
      <c r="G393" s="25"/>
      <c r="H393" s="25"/>
      <c r="I393" s="25"/>
      <c r="J393" s="64"/>
      <c r="K393" s="64"/>
      <c r="L393" s="64"/>
      <c r="M393" s="6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41"/>
      <c r="B394" s="28"/>
      <c r="C394" s="25"/>
      <c r="D394" s="25"/>
      <c r="E394" s="29"/>
      <c r="F394" s="29"/>
      <c r="G394" s="29"/>
      <c r="H394" s="29"/>
      <c r="I394" s="29"/>
      <c r="J394" s="64"/>
      <c r="K394" s="64"/>
      <c r="L394" s="64"/>
      <c r="M394" s="6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41"/>
      <c r="B395" s="28"/>
      <c r="C395" s="25"/>
      <c r="D395" s="25"/>
      <c r="E395" s="29"/>
      <c r="F395" s="29"/>
      <c r="G395" s="29"/>
      <c r="H395" s="29"/>
      <c r="I395" s="29"/>
      <c r="J395" s="64"/>
      <c r="K395" s="64"/>
      <c r="L395" s="64"/>
      <c r="M395" s="6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41"/>
      <c r="B396" s="28"/>
      <c r="C396" s="25"/>
      <c r="D396" s="25"/>
      <c r="E396" s="29"/>
      <c r="F396" s="29"/>
      <c r="G396" s="29"/>
      <c r="H396" s="29"/>
      <c r="I396" s="29"/>
      <c r="J396" s="64"/>
      <c r="K396" s="64"/>
      <c r="L396" s="64"/>
      <c r="M396" s="6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41"/>
      <c r="B397" s="28"/>
      <c r="C397" s="29"/>
      <c r="D397" s="29"/>
      <c r="E397" s="25"/>
      <c r="F397" s="25"/>
      <c r="G397" s="25"/>
      <c r="H397" s="25"/>
      <c r="I397" s="25"/>
      <c r="J397" s="64"/>
      <c r="K397" s="64"/>
      <c r="L397" s="64"/>
      <c r="M397" s="6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41"/>
      <c r="B398" s="28"/>
      <c r="C398" s="25"/>
      <c r="D398" s="25"/>
      <c r="E398" s="29"/>
      <c r="F398" s="29"/>
      <c r="G398" s="29"/>
      <c r="H398" s="29"/>
      <c r="I398" s="29"/>
      <c r="J398" s="64"/>
      <c r="K398" s="64"/>
      <c r="L398" s="64"/>
      <c r="M398" s="6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41"/>
      <c r="B399" s="28"/>
      <c r="C399" s="25"/>
      <c r="D399" s="25"/>
      <c r="E399" s="29"/>
      <c r="F399" s="29"/>
      <c r="G399" s="29"/>
      <c r="H399" s="29"/>
      <c r="I399" s="29"/>
      <c r="J399" s="64"/>
      <c r="K399" s="64"/>
      <c r="L399" s="64"/>
      <c r="M399" s="6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41"/>
      <c r="B400" s="28"/>
      <c r="C400" s="29"/>
      <c r="D400" s="29"/>
      <c r="E400" s="25"/>
      <c r="F400" s="25"/>
      <c r="G400" s="25"/>
      <c r="H400" s="25"/>
      <c r="I400" s="25"/>
      <c r="J400" s="64"/>
      <c r="K400" s="64"/>
      <c r="L400" s="64"/>
      <c r="M400" s="6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41"/>
      <c r="B401" s="28"/>
      <c r="C401" s="25"/>
      <c r="D401" s="25"/>
      <c r="E401" s="29"/>
      <c r="F401" s="29"/>
      <c r="G401" s="29"/>
      <c r="H401" s="29"/>
      <c r="I401" s="29"/>
      <c r="J401" s="64"/>
      <c r="K401" s="64"/>
      <c r="L401" s="64"/>
      <c r="M401" s="6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41"/>
      <c r="B402" s="28"/>
      <c r="C402" s="25"/>
      <c r="D402" s="25"/>
      <c r="E402" s="29"/>
      <c r="F402" s="29"/>
      <c r="G402" s="29"/>
      <c r="H402" s="29"/>
      <c r="I402" s="29"/>
      <c r="J402" s="64"/>
      <c r="K402" s="64"/>
      <c r="L402" s="64"/>
      <c r="M402" s="6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41"/>
      <c r="B403" s="28"/>
      <c r="C403" s="25"/>
      <c r="D403" s="25"/>
      <c r="E403" s="29"/>
      <c r="F403" s="29"/>
      <c r="G403" s="29"/>
      <c r="H403" s="29"/>
      <c r="I403" s="29"/>
      <c r="J403" s="64"/>
      <c r="K403" s="64"/>
      <c r="L403" s="64"/>
      <c r="M403" s="6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41"/>
      <c r="B404" s="28"/>
      <c r="C404" s="25"/>
      <c r="D404" s="25"/>
      <c r="E404" s="29"/>
      <c r="F404" s="29"/>
      <c r="G404" s="29"/>
      <c r="H404" s="29"/>
      <c r="I404" s="29"/>
      <c r="J404" s="64"/>
      <c r="K404" s="64"/>
      <c r="L404" s="64"/>
      <c r="M404" s="6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41"/>
      <c r="B405" s="28"/>
      <c r="C405" s="25"/>
      <c r="D405" s="25"/>
      <c r="E405" s="29"/>
      <c r="F405" s="29"/>
      <c r="G405" s="29"/>
      <c r="H405" s="29"/>
      <c r="I405" s="29"/>
      <c r="J405" s="64"/>
      <c r="K405" s="64"/>
      <c r="L405" s="64"/>
      <c r="M405" s="6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41"/>
      <c r="B406" s="28"/>
      <c r="C406" s="25"/>
      <c r="D406" s="25"/>
      <c r="E406" s="29"/>
      <c r="F406" s="29"/>
      <c r="G406" s="29"/>
      <c r="H406" s="29"/>
      <c r="I406" s="29"/>
      <c r="J406" s="64"/>
      <c r="K406" s="64"/>
      <c r="L406" s="64"/>
      <c r="M406" s="6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41"/>
      <c r="B407" s="28"/>
      <c r="C407" s="25"/>
      <c r="D407" s="25"/>
      <c r="E407" s="29"/>
      <c r="F407" s="29"/>
      <c r="G407" s="29"/>
      <c r="H407" s="29"/>
      <c r="I407" s="29"/>
      <c r="J407" s="64"/>
      <c r="K407" s="64"/>
      <c r="L407" s="64"/>
      <c r="M407" s="6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41"/>
      <c r="B408" s="28"/>
      <c r="C408" s="29"/>
      <c r="D408" s="29"/>
      <c r="E408" s="25"/>
      <c r="F408" s="25"/>
      <c r="G408" s="25"/>
      <c r="H408" s="25"/>
      <c r="I408" s="25"/>
      <c r="J408" s="64"/>
      <c r="K408" s="64"/>
      <c r="L408" s="64"/>
      <c r="M408" s="6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41"/>
      <c r="B409" s="28"/>
      <c r="C409" s="29"/>
      <c r="D409" s="29"/>
      <c r="E409" s="25"/>
      <c r="F409" s="25"/>
      <c r="G409" s="25"/>
      <c r="H409" s="25"/>
      <c r="I409" s="25"/>
      <c r="J409" s="64"/>
      <c r="K409" s="64"/>
      <c r="L409" s="64"/>
      <c r="M409" s="6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41"/>
      <c r="B410" s="28"/>
      <c r="C410" s="29"/>
      <c r="D410" s="29"/>
      <c r="E410" s="25"/>
      <c r="F410" s="25"/>
      <c r="G410" s="25"/>
      <c r="H410" s="25"/>
      <c r="I410" s="25"/>
      <c r="J410" s="64"/>
      <c r="K410" s="64"/>
      <c r="L410" s="64"/>
      <c r="M410" s="6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41"/>
      <c r="B411" s="28"/>
      <c r="C411" s="29"/>
      <c r="D411" s="29"/>
      <c r="E411" s="25"/>
      <c r="F411" s="25"/>
      <c r="G411" s="25"/>
      <c r="H411" s="25"/>
      <c r="I411" s="25"/>
      <c r="J411" s="64"/>
      <c r="K411" s="64"/>
      <c r="L411" s="64"/>
      <c r="M411" s="6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41"/>
      <c r="B412" s="28"/>
      <c r="C412" s="25"/>
      <c r="D412" s="25"/>
      <c r="E412" s="29"/>
      <c r="F412" s="29"/>
      <c r="G412" s="29"/>
      <c r="H412" s="29"/>
      <c r="I412" s="29"/>
      <c r="J412" s="64"/>
      <c r="K412" s="64"/>
      <c r="L412" s="64"/>
      <c r="M412" s="6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41"/>
      <c r="B413" s="28"/>
      <c r="C413" s="25"/>
      <c r="D413" s="25"/>
      <c r="E413" s="29"/>
      <c r="F413" s="29"/>
      <c r="G413" s="29"/>
      <c r="H413" s="29"/>
      <c r="I413" s="29"/>
      <c r="J413" s="64"/>
      <c r="K413" s="64"/>
      <c r="L413" s="64"/>
      <c r="M413" s="6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41"/>
      <c r="B414" s="28"/>
      <c r="C414" s="25"/>
      <c r="D414" s="25"/>
      <c r="E414" s="29"/>
      <c r="F414" s="29"/>
      <c r="G414" s="29"/>
      <c r="H414" s="29"/>
      <c r="I414" s="29"/>
      <c r="J414" s="64"/>
      <c r="K414" s="64"/>
      <c r="L414" s="64"/>
      <c r="M414" s="6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41"/>
      <c r="B415" s="28"/>
      <c r="C415" s="25"/>
      <c r="D415" s="25"/>
      <c r="E415" s="29"/>
      <c r="F415" s="29"/>
      <c r="G415" s="29"/>
      <c r="H415" s="29"/>
      <c r="I415" s="29"/>
      <c r="J415" s="64"/>
      <c r="K415" s="64"/>
      <c r="L415" s="64"/>
      <c r="M415" s="6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41"/>
      <c r="B416" s="28"/>
      <c r="C416" s="29"/>
      <c r="D416" s="29"/>
      <c r="E416" s="25"/>
      <c r="F416" s="25"/>
      <c r="G416" s="25"/>
      <c r="H416" s="25"/>
      <c r="I416" s="25"/>
      <c r="J416" s="64"/>
      <c r="K416" s="64"/>
      <c r="L416" s="64"/>
      <c r="M416" s="6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41"/>
      <c r="B417" s="28"/>
      <c r="C417" s="25"/>
      <c r="D417" s="25"/>
      <c r="E417" s="29"/>
      <c r="F417" s="29"/>
      <c r="G417" s="29"/>
      <c r="H417" s="29"/>
      <c r="I417" s="29"/>
      <c r="J417" s="64"/>
      <c r="K417" s="64"/>
      <c r="L417" s="64"/>
      <c r="M417" s="6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41"/>
      <c r="B418" s="28"/>
      <c r="C418" s="25"/>
      <c r="D418" s="25"/>
      <c r="E418" s="29"/>
      <c r="F418" s="29"/>
      <c r="G418" s="29"/>
      <c r="H418" s="29"/>
      <c r="I418" s="29"/>
      <c r="J418" s="64"/>
      <c r="K418" s="64"/>
      <c r="L418" s="64"/>
      <c r="M418" s="6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41"/>
      <c r="B419" s="28"/>
      <c r="C419" s="25"/>
      <c r="D419" s="25"/>
      <c r="E419" s="29"/>
      <c r="F419" s="29"/>
      <c r="G419" s="29"/>
      <c r="H419" s="29"/>
      <c r="I419" s="29"/>
      <c r="J419" s="64"/>
      <c r="K419" s="64"/>
      <c r="L419" s="64"/>
      <c r="M419" s="6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41"/>
      <c r="B420" s="28"/>
      <c r="C420" s="25"/>
      <c r="D420" s="25"/>
      <c r="E420" s="29"/>
      <c r="F420" s="29"/>
      <c r="G420" s="29"/>
      <c r="H420" s="29"/>
      <c r="I420" s="29"/>
      <c r="J420" s="64"/>
      <c r="K420" s="64"/>
      <c r="L420" s="64"/>
      <c r="M420" s="6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41"/>
      <c r="B421" s="28"/>
      <c r="C421" s="25"/>
      <c r="D421" s="25"/>
      <c r="E421" s="29"/>
      <c r="F421" s="29"/>
      <c r="G421" s="29"/>
      <c r="H421" s="29"/>
      <c r="I421" s="29"/>
      <c r="J421" s="64"/>
      <c r="K421" s="64"/>
      <c r="L421" s="64"/>
      <c r="M421" s="6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41"/>
      <c r="B422" s="28"/>
      <c r="C422" s="29"/>
      <c r="D422" s="29"/>
      <c r="E422" s="25"/>
      <c r="F422" s="25"/>
      <c r="G422" s="25"/>
      <c r="H422" s="25"/>
      <c r="I422" s="25"/>
      <c r="J422" s="64"/>
      <c r="K422" s="64"/>
      <c r="L422" s="64"/>
      <c r="M422" s="6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41"/>
      <c r="B423" s="28"/>
      <c r="C423" s="29"/>
      <c r="D423" s="29"/>
      <c r="E423" s="25"/>
      <c r="F423" s="25"/>
      <c r="G423" s="25"/>
      <c r="H423" s="25"/>
      <c r="I423" s="25"/>
      <c r="J423" s="64"/>
      <c r="K423" s="64"/>
      <c r="L423" s="64"/>
      <c r="M423" s="6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41"/>
      <c r="B424" s="28"/>
      <c r="C424" s="25"/>
      <c r="D424" s="25"/>
      <c r="E424" s="29"/>
      <c r="F424" s="29"/>
      <c r="G424" s="29"/>
      <c r="H424" s="29"/>
      <c r="I424" s="29"/>
      <c r="J424" s="64"/>
      <c r="K424" s="64"/>
      <c r="L424" s="64"/>
      <c r="M424" s="6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41"/>
      <c r="B425" s="28"/>
      <c r="C425" s="25"/>
      <c r="D425" s="25"/>
      <c r="E425" s="29"/>
      <c r="F425" s="29"/>
      <c r="G425" s="29"/>
      <c r="H425" s="29"/>
      <c r="I425" s="29"/>
      <c r="J425" s="64"/>
      <c r="K425" s="64"/>
      <c r="L425" s="64"/>
      <c r="M425" s="6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41"/>
      <c r="B426" s="28"/>
      <c r="C426" s="25"/>
      <c r="D426" s="25"/>
      <c r="E426" s="29"/>
      <c r="F426" s="29"/>
      <c r="G426" s="29"/>
      <c r="H426" s="29"/>
      <c r="I426" s="29"/>
      <c r="J426" s="64"/>
      <c r="K426" s="64"/>
      <c r="L426" s="64"/>
      <c r="M426" s="6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41"/>
      <c r="B427" s="30"/>
      <c r="C427" s="24"/>
      <c r="D427" s="24"/>
      <c r="E427" s="25"/>
      <c r="F427" s="25"/>
      <c r="G427" s="25"/>
      <c r="H427" s="25"/>
      <c r="I427" s="25"/>
      <c r="J427" s="64"/>
      <c r="K427" s="64"/>
      <c r="L427" s="64"/>
      <c r="M427" s="6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41"/>
      <c r="B428" s="28"/>
      <c r="C428" s="29"/>
      <c r="D428" s="29"/>
      <c r="E428" s="25"/>
      <c r="F428" s="25"/>
      <c r="G428" s="25"/>
      <c r="H428" s="25"/>
      <c r="I428" s="25"/>
      <c r="J428" s="64"/>
      <c r="K428" s="64"/>
      <c r="L428" s="64"/>
      <c r="M428" s="6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41"/>
      <c r="B429" s="28"/>
      <c r="C429" s="29"/>
      <c r="D429" s="29"/>
      <c r="E429" s="25"/>
      <c r="F429" s="25"/>
      <c r="G429" s="25"/>
      <c r="H429" s="25"/>
      <c r="I429" s="25"/>
      <c r="J429" s="64"/>
      <c r="K429" s="64"/>
      <c r="L429" s="64"/>
      <c r="M429" s="6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41"/>
      <c r="B430" s="28"/>
      <c r="C430" s="25"/>
      <c r="D430" s="25"/>
      <c r="E430" s="29"/>
      <c r="F430" s="29"/>
      <c r="G430" s="29"/>
      <c r="H430" s="29"/>
      <c r="I430" s="29"/>
      <c r="J430" s="64"/>
      <c r="K430" s="64"/>
      <c r="L430" s="64"/>
      <c r="M430" s="6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41"/>
      <c r="B431" s="28"/>
      <c r="C431" s="25"/>
      <c r="D431" s="25"/>
      <c r="E431" s="29"/>
      <c r="F431" s="29"/>
      <c r="G431" s="29"/>
      <c r="H431" s="29"/>
      <c r="I431" s="29"/>
      <c r="J431" s="64"/>
      <c r="K431" s="64"/>
      <c r="L431" s="64"/>
      <c r="M431" s="6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41"/>
      <c r="B432" s="28"/>
      <c r="C432" s="29"/>
      <c r="D432" s="29"/>
      <c r="E432" s="25"/>
      <c r="F432" s="25"/>
      <c r="G432" s="25"/>
      <c r="H432" s="25"/>
      <c r="I432" s="25"/>
      <c r="J432" s="64"/>
      <c r="K432" s="64"/>
      <c r="L432" s="64"/>
      <c r="M432" s="6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41"/>
      <c r="B433" s="28"/>
      <c r="C433" s="29"/>
      <c r="D433" s="29"/>
      <c r="E433" s="25"/>
      <c r="F433" s="25"/>
      <c r="G433" s="25"/>
      <c r="H433" s="25"/>
      <c r="I433" s="25"/>
      <c r="J433" s="64"/>
      <c r="K433" s="64"/>
      <c r="L433" s="64"/>
      <c r="M433" s="6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41"/>
      <c r="B434" s="28"/>
      <c r="C434" s="25"/>
      <c r="D434" s="25"/>
      <c r="E434" s="29"/>
      <c r="F434" s="29"/>
      <c r="G434" s="29"/>
      <c r="H434" s="29"/>
      <c r="I434" s="29"/>
      <c r="J434" s="64"/>
      <c r="K434" s="64"/>
      <c r="L434" s="64"/>
      <c r="M434" s="6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41"/>
      <c r="B435" s="28"/>
      <c r="C435" s="25"/>
      <c r="D435" s="25"/>
      <c r="E435" s="29"/>
      <c r="F435" s="29"/>
      <c r="G435" s="29"/>
      <c r="H435" s="29"/>
      <c r="I435" s="29"/>
      <c r="J435" s="64"/>
      <c r="K435" s="64"/>
      <c r="L435" s="64"/>
      <c r="M435" s="6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41"/>
      <c r="B436" s="28"/>
      <c r="C436" s="29"/>
      <c r="D436" s="29"/>
      <c r="E436" s="25"/>
      <c r="F436" s="25"/>
      <c r="G436" s="25"/>
      <c r="H436" s="25"/>
      <c r="I436" s="25"/>
      <c r="J436" s="64"/>
      <c r="K436" s="64"/>
      <c r="L436" s="64"/>
      <c r="M436" s="6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41"/>
      <c r="B437" s="30"/>
      <c r="C437" s="24"/>
      <c r="D437" s="24"/>
      <c r="E437" s="25"/>
      <c r="F437" s="25"/>
      <c r="G437" s="25"/>
      <c r="H437" s="25"/>
      <c r="I437" s="25"/>
      <c r="J437" s="64"/>
      <c r="K437" s="64"/>
      <c r="L437" s="64"/>
      <c r="M437" s="6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41"/>
      <c r="B438" s="28"/>
      <c r="C438" s="29"/>
      <c r="D438" s="29"/>
      <c r="E438" s="25"/>
      <c r="F438" s="25"/>
      <c r="G438" s="25"/>
      <c r="H438" s="25"/>
      <c r="I438" s="25"/>
      <c r="J438" s="64"/>
      <c r="K438" s="64"/>
      <c r="L438" s="64"/>
      <c r="M438" s="6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41"/>
      <c r="B439" s="28"/>
      <c r="C439" s="29"/>
      <c r="D439" s="29"/>
      <c r="E439" s="25"/>
      <c r="F439" s="25"/>
      <c r="G439" s="25"/>
      <c r="H439" s="25"/>
      <c r="I439" s="25"/>
      <c r="J439" s="64"/>
      <c r="K439" s="64"/>
      <c r="L439" s="64"/>
      <c r="M439" s="6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41"/>
      <c r="B440" s="28"/>
      <c r="C440" s="29"/>
      <c r="D440" s="29"/>
      <c r="E440" s="25"/>
      <c r="F440" s="25"/>
      <c r="G440" s="25"/>
      <c r="H440" s="25"/>
      <c r="I440" s="25"/>
      <c r="J440" s="64"/>
      <c r="K440" s="64"/>
      <c r="L440" s="64"/>
      <c r="M440" s="6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41"/>
      <c r="B441" s="28"/>
      <c r="C441" s="29"/>
      <c r="D441" s="29"/>
      <c r="E441" s="25"/>
      <c r="F441" s="25"/>
      <c r="G441" s="25"/>
      <c r="H441" s="25"/>
      <c r="I441" s="25"/>
      <c r="J441" s="64"/>
      <c r="K441" s="64"/>
      <c r="L441" s="64"/>
      <c r="M441" s="6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41"/>
      <c r="B442" s="28"/>
      <c r="C442" s="25"/>
      <c r="D442" s="25"/>
      <c r="E442" s="29"/>
      <c r="F442" s="29"/>
      <c r="G442" s="29"/>
      <c r="H442" s="29"/>
      <c r="I442" s="29"/>
      <c r="J442" s="64"/>
      <c r="K442" s="64"/>
      <c r="L442" s="64"/>
      <c r="M442" s="6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41"/>
      <c r="B443" s="28"/>
      <c r="C443" s="25"/>
      <c r="D443" s="25"/>
      <c r="E443" s="29"/>
      <c r="F443" s="29"/>
      <c r="G443" s="29"/>
      <c r="H443" s="29"/>
      <c r="I443" s="29"/>
      <c r="J443" s="64"/>
      <c r="K443" s="64"/>
      <c r="L443" s="64"/>
      <c r="M443" s="6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41"/>
      <c r="B444" s="28"/>
      <c r="C444" s="25"/>
      <c r="D444" s="25"/>
      <c r="E444" s="29"/>
      <c r="F444" s="29"/>
      <c r="G444" s="29"/>
      <c r="H444" s="29"/>
      <c r="I444" s="29"/>
      <c r="J444" s="64"/>
      <c r="K444" s="64"/>
      <c r="L444" s="64"/>
      <c r="M444" s="6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41"/>
      <c r="B445" s="28"/>
      <c r="C445" s="25"/>
      <c r="D445" s="25"/>
      <c r="E445" s="29"/>
      <c r="F445" s="29"/>
      <c r="G445" s="29"/>
      <c r="H445" s="29"/>
      <c r="I445" s="29"/>
      <c r="J445" s="64"/>
      <c r="K445" s="64"/>
      <c r="L445" s="64"/>
      <c r="M445" s="6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41"/>
      <c r="B446" s="28"/>
      <c r="C446" s="25"/>
      <c r="D446" s="25"/>
      <c r="E446" s="29"/>
      <c r="F446" s="29"/>
      <c r="G446" s="29"/>
      <c r="H446" s="29"/>
      <c r="I446" s="29"/>
      <c r="J446" s="64"/>
      <c r="K446" s="64"/>
      <c r="L446" s="64"/>
      <c r="M446" s="6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41"/>
      <c r="B447" s="28"/>
      <c r="C447" s="25"/>
      <c r="D447" s="25"/>
      <c r="E447" s="29"/>
      <c r="F447" s="29"/>
      <c r="G447" s="29"/>
      <c r="H447" s="29"/>
      <c r="I447" s="29"/>
      <c r="J447" s="64"/>
      <c r="K447" s="64"/>
      <c r="L447" s="64"/>
      <c r="M447" s="6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41"/>
      <c r="B448" s="28"/>
      <c r="C448" s="25"/>
      <c r="D448" s="25"/>
      <c r="E448" s="29"/>
      <c r="F448" s="29"/>
      <c r="G448" s="29"/>
      <c r="H448" s="29"/>
      <c r="I448" s="29"/>
      <c r="J448" s="64"/>
      <c r="K448" s="64"/>
      <c r="L448" s="64"/>
      <c r="M448" s="6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41"/>
      <c r="B449" s="28"/>
      <c r="C449" s="25"/>
      <c r="D449" s="25"/>
      <c r="E449" s="29"/>
      <c r="F449" s="29"/>
      <c r="G449" s="29"/>
      <c r="H449" s="29"/>
      <c r="I449" s="29"/>
      <c r="J449" s="64"/>
      <c r="K449" s="64"/>
      <c r="L449" s="64"/>
      <c r="M449" s="6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41"/>
      <c r="B450" s="28"/>
      <c r="C450" s="25"/>
      <c r="D450" s="25"/>
      <c r="E450" s="29"/>
      <c r="F450" s="29"/>
      <c r="G450" s="29"/>
      <c r="H450" s="29"/>
      <c r="I450" s="29"/>
      <c r="J450" s="64"/>
      <c r="K450" s="64"/>
      <c r="L450" s="64"/>
      <c r="M450" s="6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41"/>
      <c r="B451" s="28"/>
      <c r="C451" s="29"/>
      <c r="D451" s="29"/>
      <c r="E451" s="25"/>
      <c r="F451" s="25"/>
      <c r="G451" s="25"/>
      <c r="H451" s="25"/>
      <c r="I451" s="25"/>
      <c r="J451" s="64"/>
      <c r="K451" s="64"/>
      <c r="L451" s="64"/>
      <c r="M451" s="6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41"/>
      <c r="B452" s="28"/>
      <c r="C452" s="25"/>
      <c r="D452" s="25"/>
      <c r="E452" s="29"/>
      <c r="F452" s="29"/>
      <c r="G452" s="29"/>
      <c r="H452" s="29"/>
      <c r="I452" s="29"/>
      <c r="J452" s="64"/>
      <c r="K452" s="64"/>
      <c r="L452" s="64"/>
      <c r="M452" s="6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41"/>
      <c r="B453" s="28"/>
      <c r="C453" s="25"/>
      <c r="D453" s="25"/>
      <c r="E453" s="29"/>
      <c r="F453" s="29"/>
      <c r="G453" s="29"/>
      <c r="H453" s="29"/>
      <c r="I453" s="29"/>
      <c r="J453" s="64"/>
      <c r="K453" s="64"/>
      <c r="L453" s="64"/>
      <c r="M453" s="6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41"/>
      <c r="B454" s="28"/>
      <c r="C454" s="25"/>
      <c r="D454" s="25"/>
      <c r="E454" s="29"/>
      <c r="F454" s="29"/>
      <c r="G454" s="29"/>
      <c r="H454" s="29"/>
      <c r="I454" s="29"/>
      <c r="J454" s="64"/>
      <c r="K454" s="64"/>
      <c r="L454" s="64"/>
      <c r="M454" s="6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41"/>
      <c r="B455" s="28"/>
      <c r="C455" s="25"/>
      <c r="D455" s="25"/>
      <c r="E455" s="29"/>
      <c r="F455" s="29"/>
      <c r="G455" s="29"/>
      <c r="H455" s="29"/>
      <c r="I455" s="29"/>
      <c r="J455" s="64"/>
      <c r="K455" s="64"/>
      <c r="L455" s="64"/>
      <c r="M455" s="6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41"/>
      <c r="B456" s="28"/>
      <c r="C456" s="25"/>
      <c r="D456" s="25"/>
      <c r="E456" s="29"/>
      <c r="F456" s="29"/>
      <c r="G456" s="29"/>
      <c r="H456" s="29"/>
      <c r="I456" s="29"/>
      <c r="J456" s="64"/>
      <c r="K456" s="64"/>
      <c r="L456" s="64"/>
      <c r="M456" s="6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41"/>
      <c r="B457" s="28"/>
      <c r="C457" s="25"/>
      <c r="D457" s="25"/>
      <c r="E457" s="29"/>
      <c r="F457" s="29"/>
      <c r="G457" s="29"/>
      <c r="H457" s="29"/>
      <c r="I457" s="29"/>
      <c r="J457" s="64"/>
      <c r="K457" s="64"/>
      <c r="L457" s="64"/>
      <c r="M457" s="6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41"/>
      <c r="B458" s="28"/>
      <c r="C458" s="25"/>
      <c r="D458" s="25"/>
      <c r="E458" s="29"/>
      <c r="F458" s="29"/>
      <c r="G458" s="29"/>
      <c r="H458" s="29"/>
      <c r="I458" s="29"/>
      <c r="J458" s="64"/>
      <c r="K458" s="64"/>
      <c r="L458" s="64"/>
      <c r="M458" s="6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41"/>
      <c r="B459" s="28"/>
      <c r="C459" s="25"/>
      <c r="D459" s="25"/>
      <c r="E459" s="29"/>
      <c r="F459" s="29"/>
      <c r="G459" s="29"/>
      <c r="H459" s="29"/>
      <c r="I459" s="29"/>
      <c r="J459" s="64"/>
      <c r="K459" s="64"/>
      <c r="L459" s="64"/>
      <c r="M459" s="6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41"/>
      <c r="B460" s="28"/>
      <c r="C460" s="25"/>
      <c r="D460" s="25"/>
      <c r="E460" s="29"/>
      <c r="F460" s="29"/>
      <c r="G460" s="29"/>
      <c r="H460" s="29"/>
      <c r="I460" s="29"/>
      <c r="J460" s="64"/>
      <c r="K460" s="64"/>
      <c r="L460" s="64"/>
      <c r="M460" s="6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41"/>
      <c r="B461" s="28"/>
      <c r="C461" s="25"/>
      <c r="D461" s="25"/>
      <c r="E461" s="29"/>
      <c r="F461" s="29"/>
      <c r="G461" s="29"/>
      <c r="H461" s="29"/>
      <c r="I461" s="29"/>
      <c r="J461" s="64"/>
      <c r="K461" s="64"/>
      <c r="L461" s="64"/>
      <c r="M461" s="6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41"/>
      <c r="B462" s="28"/>
      <c r="C462" s="25"/>
      <c r="D462" s="25"/>
      <c r="E462" s="29"/>
      <c r="F462" s="29"/>
      <c r="G462" s="29"/>
      <c r="H462" s="29"/>
      <c r="I462" s="29"/>
      <c r="J462" s="64"/>
      <c r="K462" s="64"/>
      <c r="L462" s="64"/>
      <c r="M462" s="6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41"/>
      <c r="B463" s="30"/>
      <c r="C463" s="24"/>
      <c r="D463" s="24"/>
      <c r="E463" s="25"/>
      <c r="F463" s="25"/>
      <c r="G463" s="25"/>
      <c r="H463" s="25"/>
      <c r="I463" s="25"/>
      <c r="J463" s="64"/>
      <c r="K463" s="64"/>
      <c r="L463" s="64"/>
      <c r="M463" s="6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41"/>
      <c r="B464" s="28"/>
      <c r="C464" s="29"/>
      <c r="D464" s="29"/>
      <c r="E464" s="25"/>
      <c r="F464" s="25"/>
      <c r="G464" s="25"/>
      <c r="H464" s="25"/>
      <c r="I464" s="25"/>
      <c r="J464" s="64"/>
      <c r="K464" s="64"/>
      <c r="L464" s="64"/>
      <c r="M464" s="6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41"/>
      <c r="B465" s="28"/>
      <c r="C465" s="29"/>
      <c r="D465" s="29"/>
      <c r="E465" s="25"/>
      <c r="F465" s="25"/>
      <c r="G465" s="25"/>
      <c r="H465" s="25"/>
      <c r="I465" s="25"/>
      <c r="J465" s="64"/>
      <c r="K465" s="64"/>
      <c r="L465" s="64"/>
      <c r="M465" s="6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41"/>
      <c r="B466" s="28"/>
      <c r="C466" s="29"/>
      <c r="D466" s="29"/>
      <c r="E466" s="25"/>
      <c r="F466" s="25"/>
      <c r="G466" s="25"/>
      <c r="H466" s="25"/>
      <c r="I466" s="25"/>
      <c r="J466" s="64"/>
      <c r="K466" s="64"/>
      <c r="L466" s="64"/>
      <c r="M466" s="6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41"/>
      <c r="B467" s="28"/>
      <c r="C467" s="29"/>
      <c r="D467" s="29"/>
      <c r="E467" s="25"/>
      <c r="F467" s="25"/>
      <c r="G467" s="25"/>
      <c r="H467" s="25"/>
      <c r="I467" s="25"/>
      <c r="J467" s="64"/>
      <c r="K467" s="64"/>
      <c r="L467" s="64"/>
      <c r="M467" s="6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41"/>
      <c r="B468" s="28"/>
      <c r="C468" s="25"/>
      <c r="D468" s="25"/>
      <c r="E468" s="29"/>
      <c r="F468" s="29"/>
      <c r="G468" s="29"/>
      <c r="H468" s="29"/>
      <c r="I468" s="29"/>
      <c r="J468" s="64"/>
      <c r="K468" s="64"/>
      <c r="L468" s="64"/>
      <c r="M468" s="6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41"/>
      <c r="B469" s="28"/>
      <c r="C469" s="25"/>
      <c r="D469" s="25"/>
      <c r="E469" s="29"/>
      <c r="F469" s="29"/>
      <c r="G469" s="29"/>
      <c r="H469" s="29"/>
      <c r="I469" s="29"/>
      <c r="J469" s="64"/>
      <c r="K469" s="64"/>
      <c r="L469" s="64"/>
      <c r="M469" s="6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5">
      <c r="A470" s="141"/>
      <c r="B470" s="28"/>
      <c r="C470" s="25"/>
      <c r="D470" s="25"/>
      <c r="E470" s="29"/>
      <c r="F470" s="29"/>
      <c r="G470" s="29"/>
      <c r="H470" s="29"/>
      <c r="I470" s="29"/>
      <c r="J470" s="64"/>
      <c r="K470" s="64"/>
      <c r="L470" s="64"/>
      <c r="M470" s="6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5">
      <c r="A471" s="141"/>
      <c r="B471" s="28"/>
      <c r="C471" s="25"/>
      <c r="D471" s="25"/>
      <c r="E471" s="29"/>
      <c r="F471" s="29"/>
      <c r="G471" s="29"/>
      <c r="H471" s="29"/>
      <c r="I471" s="29"/>
      <c r="J471" s="64"/>
      <c r="K471" s="64"/>
      <c r="L471" s="64"/>
      <c r="M471" s="6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5">
      <c r="A472" s="141"/>
      <c r="B472" s="28"/>
      <c r="C472" s="25"/>
      <c r="D472" s="25"/>
      <c r="E472" s="29"/>
      <c r="F472" s="29"/>
      <c r="G472" s="29"/>
      <c r="H472" s="29"/>
      <c r="I472" s="29"/>
      <c r="J472" s="64"/>
      <c r="K472" s="64"/>
      <c r="L472" s="64"/>
      <c r="M472" s="6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5">
      <c r="A473" s="141"/>
      <c r="B473" s="28"/>
      <c r="C473" s="25"/>
      <c r="D473" s="25"/>
      <c r="E473" s="29"/>
      <c r="F473" s="29"/>
      <c r="G473" s="29"/>
      <c r="H473" s="29"/>
      <c r="I473" s="29"/>
      <c r="J473" s="64"/>
      <c r="K473" s="64"/>
      <c r="L473" s="64"/>
      <c r="M473" s="6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x14ac:dyDescent="0.25">
      <c r="A474" s="141"/>
      <c r="B474" s="28"/>
      <c r="C474" s="25"/>
      <c r="D474" s="25"/>
      <c r="E474" s="29"/>
      <c r="F474" s="29"/>
      <c r="G474" s="29"/>
      <c r="H474" s="29"/>
      <c r="I474" s="29"/>
      <c r="J474" s="64"/>
      <c r="K474" s="64"/>
      <c r="L474" s="64"/>
      <c r="M474" s="6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x14ac:dyDescent="0.25">
      <c r="A475" s="141"/>
      <c r="B475" s="28"/>
      <c r="C475" s="25"/>
      <c r="D475" s="25"/>
      <c r="E475" s="29"/>
      <c r="F475" s="29"/>
      <c r="G475" s="29"/>
      <c r="H475" s="29"/>
      <c r="I475" s="29"/>
      <c r="J475" s="64"/>
      <c r="K475" s="64"/>
      <c r="L475" s="64"/>
      <c r="M475" s="6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x14ac:dyDescent="0.25">
      <c r="A476" s="141"/>
      <c r="B476" s="28"/>
      <c r="C476" s="25"/>
      <c r="D476" s="25"/>
      <c r="E476" s="29"/>
      <c r="F476" s="29"/>
      <c r="G476" s="29"/>
      <c r="H476" s="29"/>
      <c r="I476" s="29"/>
      <c r="J476" s="64"/>
      <c r="K476" s="64"/>
      <c r="L476" s="64"/>
      <c r="M476" s="6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x14ac:dyDescent="0.25">
      <c r="A477" s="141"/>
      <c r="B477" s="28"/>
      <c r="C477" s="29"/>
      <c r="D477" s="29"/>
      <c r="E477" s="25"/>
      <c r="F477" s="25"/>
      <c r="G477" s="25"/>
      <c r="H477" s="25"/>
      <c r="I477" s="25"/>
      <c r="J477" s="64"/>
      <c r="K477" s="64"/>
      <c r="L477" s="64"/>
      <c r="M477" s="6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x14ac:dyDescent="0.25">
      <c r="A478" s="141"/>
      <c r="B478" s="28"/>
      <c r="C478" s="25"/>
      <c r="D478" s="25"/>
      <c r="E478" s="29"/>
      <c r="F478" s="29"/>
      <c r="G478" s="29"/>
      <c r="H478" s="29"/>
      <c r="I478" s="29"/>
      <c r="J478" s="64"/>
      <c r="K478" s="64"/>
      <c r="L478" s="64"/>
      <c r="M478" s="6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x14ac:dyDescent="0.25">
      <c r="A479" s="141"/>
      <c r="B479" s="28"/>
      <c r="C479" s="25"/>
      <c r="D479" s="25"/>
      <c r="E479" s="29"/>
      <c r="F479" s="29"/>
      <c r="G479" s="29"/>
      <c r="H479" s="29"/>
      <c r="I479" s="29"/>
      <c r="J479" s="64"/>
      <c r="K479" s="64"/>
      <c r="L479" s="64"/>
      <c r="M479" s="6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x14ac:dyDescent="0.25">
      <c r="A480" s="141"/>
      <c r="B480" s="28"/>
      <c r="C480" s="25"/>
      <c r="D480" s="25"/>
      <c r="E480" s="29"/>
      <c r="F480" s="29"/>
      <c r="G480" s="29"/>
      <c r="H480" s="29"/>
      <c r="I480" s="29"/>
      <c r="J480" s="64"/>
      <c r="K480" s="64"/>
      <c r="L480" s="64"/>
      <c r="M480" s="6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x14ac:dyDescent="0.25">
      <c r="A481" s="141"/>
      <c r="B481" s="28"/>
      <c r="C481" s="25"/>
      <c r="D481" s="25"/>
      <c r="E481" s="29"/>
      <c r="F481" s="29"/>
      <c r="G481" s="29"/>
      <c r="H481" s="29"/>
      <c r="I481" s="29"/>
      <c r="J481" s="64"/>
      <c r="K481" s="64"/>
      <c r="L481" s="64"/>
      <c r="M481" s="6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x14ac:dyDescent="0.25">
      <c r="A482" s="141"/>
      <c r="B482" s="28"/>
      <c r="C482" s="25"/>
      <c r="D482" s="25"/>
      <c r="E482" s="29"/>
      <c r="F482" s="29"/>
      <c r="G482" s="29"/>
      <c r="H482" s="29"/>
      <c r="I482" s="29"/>
      <c r="J482" s="64"/>
      <c r="K482" s="64"/>
      <c r="L482" s="64"/>
      <c r="M482" s="6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x14ac:dyDescent="0.25">
      <c r="A483" s="141"/>
      <c r="B483" s="28"/>
      <c r="C483" s="25"/>
      <c r="D483" s="25"/>
      <c r="E483" s="29"/>
      <c r="F483" s="29"/>
      <c r="G483" s="29"/>
      <c r="H483" s="29"/>
      <c r="I483" s="29"/>
      <c r="J483" s="64"/>
      <c r="K483" s="64"/>
      <c r="L483" s="64"/>
      <c r="M483" s="6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x14ac:dyDescent="0.25">
      <c r="A484" s="141"/>
      <c r="B484" s="28"/>
      <c r="C484" s="25"/>
      <c r="D484" s="25"/>
      <c r="E484" s="29"/>
      <c r="F484" s="29"/>
      <c r="G484" s="29"/>
      <c r="H484" s="29"/>
      <c r="I484" s="29"/>
      <c r="J484" s="64"/>
      <c r="K484" s="64"/>
      <c r="L484" s="64"/>
      <c r="M484" s="6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x14ac:dyDescent="0.25">
      <c r="A485" s="141"/>
      <c r="B485" s="28"/>
      <c r="C485" s="25"/>
      <c r="D485" s="25"/>
      <c r="E485" s="29"/>
      <c r="F485" s="29"/>
      <c r="G485" s="29"/>
      <c r="H485" s="29"/>
      <c r="I485" s="29"/>
      <c r="J485" s="64"/>
      <c r="K485" s="64"/>
      <c r="L485" s="64"/>
      <c r="M485" s="6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x14ac:dyDescent="0.25">
      <c r="A486" s="141"/>
      <c r="B486" s="28"/>
      <c r="C486" s="25"/>
      <c r="D486" s="25"/>
      <c r="E486" s="29"/>
      <c r="F486" s="29"/>
      <c r="G486" s="29"/>
      <c r="H486" s="29"/>
      <c r="I486" s="29"/>
      <c r="J486" s="64"/>
      <c r="K486" s="64"/>
      <c r="L486" s="64"/>
      <c r="M486" s="6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x14ac:dyDescent="0.25">
      <c r="A487" s="141"/>
      <c r="B487" s="28"/>
      <c r="C487" s="25"/>
      <c r="D487" s="25"/>
      <c r="E487" s="29"/>
      <c r="F487" s="29"/>
      <c r="G487" s="29"/>
      <c r="H487" s="29"/>
      <c r="I487" s="29"/>
      <c r="J487" s="64"/>
      <c r="K487" s="64"/>
      <c r="L487" s="64"/>
      <c r="M487" s="6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x14ac:dyDescent="0.25">
      <c r="A488" s="141"/>
      <c r="B488" s="28"/>
      <c r="C488" s="25"/>
      <c r="D488" s="25"/>
      <c r="E488" s="29"/>
      <c r="F488" s="29"/>
      <c r="G488" s="29"/>
      <c r="H488" s="29"/>
      <c r="I488" s="29"/>
      <c r="J488" s="64"/>
      <c r="K488" s="64"/>
      <c r="L488" s="64"/>
      <c r="M488" s="6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x14ac:dyDescent="0.25">
      <c r="A489" s="141"/>
      <c r="B489" s="30"/>
      <c r="C489" s="24"/>
      <c r="D489" s="24"/>
      <c r="E489" s="25"/>
      <c r="F489" s="25"/>
      <c r="G489" s="25"/>
      <c r="H489" s="25"/>
      <c r="I489" s="25"/>
      <c r="J489" s="64"/>
      <c r="K489" s="64"/>
      <c r="L489" s="64"/>
      <c r="M489" s="6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x14ac:dyDescent="0.25">
      <c r="A490" s="141"/>
      <c r="B490" s="33"/>
      <c r="C490" s="34"/>
      <c r="D490" s="34"/>
      <c r="E490" s="25"/>
      <c r="F490" s="25"/>
      <c r="G490" s="25"/>
      <c r="H490" s="25"/>
      <c r="I490" s="25"/>
      <c r="J490" s="64"/>
      <c r="K490" s="64"/>
      <c r="L490" s="64"/>
      <c r="M490" s="6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x14ac:dyDescent="0.25">
      <c r="A491" s="141"/>
      <c r="B491" s="35"/>
      <c r="C491" s="36"/>
      <c r="D491" s="36"/>
      <c r="E491" s="37"/>
      <c r="F491" s="37"/>
      <c r="G491" s="37"/>
      <c r="H491" s="37"/>
      <c r="I491" s="37"/>
      <c r="J491" s="64"/>
      <c r="K491" s="64"/>
      <c r="L491" s="64"/>
      <c r="M491" s="6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x14ac:dyDescent="0.25">
      <c r="A492" s="141"/>
      <c r="B492" s="20"/>
      <c r="C492" s="38"/>
      <c r="D492" s="38"/>
      <c r="E492" s="25"/>
      <c r="F492" s="25"/>
      <c r="G492" s="25"/>
      <c r="H492" s="25"/>
      <c r="I492" s="25"/>
      <c r="J492" s="64"/>
      <c r="K492" s="64"/>
      <c r="L492" s="64"/>
      <c r="M492" s="6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x14ac:dyDescent="0.25">
      <c r="A493" s="141"/>
      <c r="B493" s="20"/>
      <c r="C493" s="38"/>
      <c r="D493" s="38"/>
      <c r="E493" s="25"/>
      <c r="F493" s="25"/>
      <c r="G493" s="25"/>
      <c r="H493" s="25"/>
      <c r="I493" s="25"/>
      <c r="J493" s="64"/>
      <c r="K493" s="64"/>
      <c r="L493" s="64"/>
      <c r="M493" s="6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x14ac:dyDescent="0.25">
      <c r="A494" s="141"/>
      <c r="B494" s="20"/>
      <c r="C494" s="38"/>
      <c r="D494" s="38"/>
      <c r="E494" s="25"/>
      <c r="F494" s="25"/>
      <c r="G494" s="25"/>
      <c r="H494" s="25"/>
      <c r="I494" s="25"/>
      <c r="J494" s="64"/>
      <c r="K494" s="64"/>
      <c r="L494" s="64"/>
      <c r="M494" s="6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x14ac:dyDescent="0.25">
      <c r="A495" s="141"/>
      <c r="B495" s="35"/>
      <c r="C495" s="36"/>
      <c r="D495" s="36"/>
      <c r="E495" s="37"/>
      <c r="F495" s="37"/>
      <c r="G495" s="37"/>
      <c r="H495" s="37"/>
      <c r="I495" s="37"/>
      <c r="J495" s="64"/>
      <c r="K495" s="64"/>
      <c r="L495" s="64"/>
      <c r="M495" s="6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x14ac:dyDescent="0.25">
      <c r="A496" s="141"/>
      <c r="B496" s="20"/>
      <c r="C496" s="38"/>
      <c r="D496" s="38"/>
      <c r="E496" s="25"/>
      <c r="F496" s="25"/>
      <c r="G496" s="25"/>
      <c r="H496" s="25"/>
      <c r="I496" s="25"/>
      <c r="J496" s="64"/>
      <c r="K496" s="64"/>
      <c r="L496" s="64"/>
      <c r="M496" s="6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x14ac:dyDescent="0.25">
      <c r="A497" s="141"/>
      <c r="B497" s="20"/>
      <c r="C497" s="25"/>
      <c r="D497" s="25"/>
      <c r="E497" s="38"/>
      <c r="F497" s="38"/>
      <c r="G497" s="38"/>
      <c r="H497" s="38"/>
      <c r="I497" s="38"/>
    </row>
    <row r="498" spans="1:26" x14ac:dyDescent="0.25">
      <c r="A498" s="141"/>
      <c r="B498" s="20"/>
      <c r="C498" s="25"/>
      <c r="D498" s="25"/>
      <c r="E498" s="38"/>
      <c r="F498" s="38"/>
      <c r="G498" s="38"/>
      <c r="H498" s="38"/>
      <c r="I498" s="38"/>
    </row>
    <row r="499" spans="1:26" x14ac:dyDescent="0.25">
      <c r="A499" s="141"/>
      <c r="B499" s="20"/>
      <c r="C499" s="25"/>
      <c r="D499" s="25"/>
      <c r="E499" s="38"/>
      <c r="F499" s="38"/>
      <c r="G499" s="38"/>
      <c r="H499" s="38"/>
      <c r="I499" s="38"/>
    </row>
    <row r="500" spans="1:26" x14ac:dyDescent="0.25">
      <c r="A500" s="141"/>
      <c r="B500" s="20"/>
      <c r="C500" s="25"/>
      <c r="D500" s="25"/>
      <c r="E500" s="38"/>
      <c r="F500" s="38"/>
      <c r="G500" s="38"/>
      <c r="H500" s="38"/>
      <c r="I500" s="38"/>
    </row>
    <row r="501" spans="1:26" x14ac:dyDescent="0.25">
      <c r="A501" s="141"/>
      <c r="B501" s="20"/>
      <c r="C501" s="25"/>
      <c r="D501" s="25"/>
      <c r="E501" s="38"/>
      <c r="F501" s="38"/>
      <c r="G501" s="38"/>
      <c r="H501" s="38"/>
      <c r="I501" s="38"/>
    </row>
    <row r="502" spans="1:26" x14ac:dyDescent="0.25">
      <c r="A502" s="141"/>
      <c r="B502" s="20"/>
      <c r="C502" s="25"/>
      <c r="D502" s="25"/>
      <c r="E502" s="38"/>
      <c r="F502" s="38"/>
      <c r="G502" s="38"/>
      <c r="H502" s="38"/>
      <c r="I502" s="38"/>
    </row>
    <row r="503" spans="1:26" x14ac:dyDescent="0.25">
      <c r="A503" s="141"/>
      <c r="B503" s="35"/>
      <c r="C503" s="36"/>
      <c r="D503" s="36"/>
      <c r="E503" s="37"/>
      <c r="F503" s="37"/>
      <c r="G503" s="37"/>
      <c r="H503" s="37"/>
      <c r="I503" s="37"/>
    </row>
    <row r="504" spans="1:26" x14ac:dyDescent="0.25">
      <c r="A504" s="141"/>
      <c r="B504" s="20"/>
      <c r="C504" s="38"/>
      <c r="D504" s="38"/>
      <c r="E504" s="25"/>
      <c r="F504" s="25"/>
      <c r="G504" s="25"/>
      <c r="H504" s="25"/>
      <c r="I504" s="25"/>
    </row>
    <row r="505" spans="1:26" x14ac:dyDescent="0.25">
      <c r="A505" s="141"/>
      <c r="B505" s="20"/>
      <c r="C505" s="38"/>
      <c r="D505" s="38"/>
      <c r="E505" s="25"/>
      <c r="F505" s="25"/>
      <c r="G505" s="25"/>
      <c r="H505" s="25"/>
      <c r="I505" s="25"/>
    </row>
    <row r="506" spans="1:26" x14ac:dyDescent="0.25">
      <c r="A506" s="141"/>
      <c r="B506" s="20"/>
      <c r="C506" s="38"/>
      <c r="D506" s="38"/>
      <c r="E506" s="25"/>
      <c r="F506" s="25"/>
      <c r="G506" s="25"/>
      <c r="H506" s="25"/>
      <c r="I506" s="25"/>
    </row>
    <row r="507" spans="1:26" x14ac:dyDescent="0.25">
      <c r="B507" s="20"/>
      <c r="C507" s="38"/>
      <c r="D507" s="38"/>
      <c r="E507" s="25"/>
      <c r="F507" s="25"/>
      <c r="G507" s="25"/>
      <c r="H507" s="25"/>
      <c r="I507" s="25"/>
      <c r="J507" s="19"/>
      <c r="K507" s="19"/>
      <c r="L507" s="19"/>
      <c r="M507" s="19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s="12" customFormat="1" x14ac:dyDescent="0.25">
      <c r="A508" s="142"/>
      <c r="B508" s="20"/>
      <c r="C508" s="38"/>
      <c r="D508" s="38"/>
      <c r="E508" s="25"/>
      <c r="F508" s="25"/>
      <c r="G508" s="25"/>
      <c r="H508" s="25"/>
      <c r="I508" s="25"/>
      <c r="J508" s="53"/>
      <c r="K508" s="53"/>
      <c r="L508" s="53"/>
      <c r="M508" s="53"/>
    </row>
    <row r="509" spans="1:26" s="12" customFormat="1" x14ac:dyDescent="0.25">
      <c r="A509" s="142"/>
      <c r="B509" s="33"/>
      <c r="C509" s="34"/>
      <c r="D509" s="34"/>
      <c r="E509" s="25"/>
      <c r="F509" s="25"/>
      <c r="G509" s="25"/>
      <c r="H509" s="25"/>
      <c r="I509" s="25"/>
      <c r="J509" s="53"/>
      <c r="K509" s="53"/>
      <c r="L509" s="53"/>
      <c r="M509" s="53"/>
    </row>
    <row r="510" spans="1:26" s="12" customFormat="1" x14ac:dyDescent="0.25">
      <c r="A510" s="142"/>
      <c r="B510" s="20"/>
      <c r="C510" s="38"/>
      <c r="D510" s="38"/>
      <c r="E510" s="25"/>
      <c r="F510" s="25"/>
      <c r="G510" s="25"/>
      <c r="H510" s="25"/>
      <c r="I510" s="25"/>
      <c r="J510" s="53"/>
      <c r="K510" s="53"/>
      <c r="L510" s="53"/>
      <c r="M510" s="53"/>
    </row>
    <row r="511" spans="1:26" s="12" customFormat="1" x14ac:dyDescent="0.25">
      <c r="A511" s="142"/>
      <c r="B511" s="20"/>
      <c r="C511" s="38"/>
      <c r="D511" s="38"/>
      <c r="E511" s="25"/>
      <c r="F511" s="25"/>
      <c r="G511" s="25"/>
      <c r="H511" s="25"/>
      <c r="I511" s="25"/>
      <c r="J511" s="53"/>
      <c r="K511" s="53"/>
      <c r="L511" s="53"/>
      <c r="M511" s="53"/>
    </row>
    <row r="512" spans="1:26" s="12" customFormat="1" x14ac:dyDescent="0.25">
      <c r="A512" s="142"/>
      <c r="B512" s="20"/>
      <c r="C512" s="38"/>
      <c r="D512" s="38"/>
      <c r="E512" s="25"/>
      <c r="F512" s="25"/>
      <c r="G512" s="25"/>
      <c r="H512" s="25"/>
      <c r="I512" s="25"/>
      <c r="J512" s="53"/>
      <c r="K512" s="53"/>
      <c r="L512" s="53"/>
      <c r="M512" s="53"/>
    </row>
    <row r="513" spans="1:26" s="12" customFormat="1" x14ac:dyDescent="0.25">
      <c r="A513" s="142"/>
      <c r="B513" s="20"/>
      <c r="C513" s="38"/>
      <c r="D513" s="38"/>
      <c r="E513" s="25"/>
      <c r="F513" s="25"/>
      <c r="G513" s="25"/>
      <c r="H513" s="25"/>
      <c r="I513" s="25"/>
      <c r="J513" s="53"/>
      <c r="K513" s="53"/>
      <c r="L513" s="53"/>
      <c r="M513" s="53"/>
    </row>
    <row r="514" spans="1:26" s="12" customFormat="1" x14ac:dyDescent="0.25">
      <c r="A514" s="142"/>
      <c r="B514" s="20"/>
      <c r="C514" s="38"/>
      <c r="D514" s="38"/>
      <c r="E514" s="25"/>
      <c r="F514" s="25"/>
      <c r="G514" s="25"/>
      <c r="H514" s="25"/>
      <c r="I514" s="25"/>
      <c r="J514" s="53"/>
      <c r="K514" s="53"/>
      <c r="L514" s="53"/>
      <c r="M514" s="53"/>
    </row>
    <row r="515" spans="1:26" s="12" customFormat="1" x14ac:dyDescent="0.25">
      <c r="A515" s="142"/>
      <c r="B515" s="20"/>
      <c r="C515" s="38"/>
      <c r="D515" s="38"/>
      <c r="E515" s="25"/>
      <c r="F515" s="25"/>
      <c r="G515" s="25"/>
      <c r="H515" s="25"/>
      <c r="I515" s="25"/>
      <c r="J515" s="53"/>
      <c r="K515" s="53"/>
      <c r="L515" s="53"/>
      <c r="M515" s="53"/>
    </row>
    <row r="516" spans="1:26" x14ac:dyDescent="0.25">
      <c r="A516" s="141"/>
      <c r="B516" s="18"/>
      <c r="C516" s="18"/>
      <c r="D516" s="18"/>
      <c r="E516" s="18"/>
      <c r="F516" s="18"/>
      <c r="G516" s="18"/>
      <c r="H516" s="18"/>
      <c r="I516" s="18"/>
      <c r="J516" s="19"/>
      <c r="K516" s="19"/>
      <c r="L516" s="19"/>
      <c r="M516" s="19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x14ac:dyDescent="0.25">
      <c r="A517" s="141"/>
      <c r="B517" s="18"/>
      <c r="C517" s="18"/>
      <c r="D517" s="18"/>
      <c r="E517" s="18"/>
      <c r="F517" s="18"/>
      <c r="G517" s="18"/>
      <c r="H517" s="18"/>
      <c r="I517" s="18"/>
      <c r="J517" s="19"/>
      <c r="K517" s="19"/>
      <c r="L517" s="19"/>
      <c r="M517" s="19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x14ac:dyDescent="0.25">
      <c r="A518" s="141"/>
      <c r="B518" s="18"/>
      <c r="C518" s="18"/>
      <c r="D518" s="18"/>
      <c r="E518" s="18"/>
      <c r="F518" s="18"/>
      <c r="G518" s="18"/>
      <c r="H518" s="18"/>
      <c r="I518" s="18"/>
      <c r="J518" s="19"/>
      <c r="K518" s="19"/>
      <c r="L518" s="19"/>
      <c r="M518" s="19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x14ac:dyDescent="0.25">
      <c r="A519" s="141"/>
      <c r="B519" s="18"/>
      <c r="C519" s="18"/>
      <c r="D519" s="18"/>
      <c r="E519" s="18"/>
      <c r="F519" s="18"/>
      <c r="G519" s="18"/>
      <c r="H519" s="18"/>
      <c r="I519" s="18"/>
      <c r="J519" s="19"/>
      <c r="K519" s="19"/>
      <c r="L519" s="19"/>
      <c r="M519" s="19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x14ac:dyDescent="0.25">
      <c r="A520" s="141"/>
      <c r="B520" s="18"/>
      <c r="C520" s="18"/>
      <c r="D520" s="18"/>
      <c r="E520" s="18"/>
      <c r="F520" s="18"/>
      <c r="G520" s="18"/>
      <c r="H520" s="18"/>
      <c r="I520" s="18"/>
      <c r="J520" s="19"/>
      <c r="K520" s="19"/>
      <c r="L520" s="19"/>
      <c r="M520" s="19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x14ac:dyDescent="0.25">
      <c r="A521" s="141"/>
      <c r="B521" s="18"/>
      <c r="C521" s="18"/>
      <c r="D521" s="18"/>
      <c r="E521" s="18"/>
      <c r="F521" s="18"/>
      <c r="G521" s="18"/>
      <c r="H521" s="18"/>
      <c r="I521" s="18"/>
      <c r="J521" s="19"/>
      <c r="K521" s="19"/>
      <c r="L521" s="19"/>
      <c r="M521" s="19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x14ac:dyDescent="0.25">
      <c r="A522" s="141"/>
      <c r="B522" s="18"/>
      <c r="C522" s="18"/>
      <c r="D522" s="18"/>
      <c r="E522" s="18"/>
      <c r="F522" s="18"/>
      <c r="G522" s="18"/>
      <c r="H522" s="18"/>
      <c r="I522" s="18"/>
      <c r="J522" s="19"/>
      <c r="K522" s="19"/>
      <c r="L522" s="19"/>
      <c r="M522" s="19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x14ac:dyDescent="0.25">
      <c r="A523" s="141"/>
      <c r="B523" s="18"/>
      <c r="C523" s="18"/>
      <c r="D523" s="18"/>
      <c r="E523" s="18"/>
      <c r="F523" s="18"/>
      <c r="G523" s="18"/>
      <c r="H523" s="18"/>
      <c r="I523" s="18"/>
      <c r="J523" s="19"/>
      <c r="K523" s="19"/>
      <c r="L523" s="19"/>
      <c r="M523" s="19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x14ac:dyDescent="0.25">
      <c r="A524" s="141"/>
      <c r="B524" s="18"/>
      <c r="C524" s="18"/>
      <c r="D524" s="18"/>
      <c r="E524" s="18"/>
      <c r="F524" s="18"/>
      <c r="G524" s="18"/>
      <c r="H524" s="18"/>
      <c r="I524" s="18"/>
      <c r="J524" s="19"/>
      <c r="K524" s="19"/>
      <c r="L524" s="19"/>
      <c r="M524" s="19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x14ac:dyDescent="0.25">
      <c r="A525" s="141"/>
      <c r="B525" s="18"/>
      <c r="C525" s="18"/>
      <c r="D525" s="18"/>
      <c r="E525" s="18"/>
      <c r="F525" s="18"/>
      <c r="G525" s="18"/>
      <c r="H525" s="18"/>
      <c r="I525" s="18"/>
      <c r="J525" s="19"/>
      <c r="K525" s="19"/>
      <c r="L525" s="19"/>
      <c r="M525" s="19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x14ac:dyDescent="0.25">
      <c r="A526" s="141"/>
      <c r="B526" s="18"/>
      <c r="C526" s="18"/>
      <c r="D526" s="18"/>
      <c r="E526" s="18"/>
      <c r="F526" s="18"/>
      <c r="G526" s="18"/>
      <c r="H526" s="18"/>
      <c r="I526" s="18"/>
      <c r="J526" s="19"/>
      <c r="K526" s="19"/>
      <c r="L526" s="19"/>
      <c r="M526" s="19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x14ac:dyDescent="0.25">
      <c r="A527" s="141"/>
      <c r="B527" s="18"/>
      <c r="C527" s="18"/>
      <c r="D527" s="18"/>
      <c r="E527" s="18"/>
      <c r="F527" s="18"/>
      <c r="G527" s="18"/>
      <c r="H527" s="18"/>
      <c r="I527" s="18"/>
      <c r="J527" s="19"/>
      <c r="K527" s="19"/>
      <c r="L527" s="19"/>
      <c r="M527" s="19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x14ac:dyDescent="0.25">
      <c r="A528" s="141"/>
      <c r="B528" s="18"/>
      <c r="C528" s="18"/>
      <c r="D528" s="18"/>
      <c r="E528" s="18"/>
      <c r="F528" s="18"/>
      <c r="G528" s="18"/>
      <c r="H528" s="18"/>
      <c r="I528" s="18"/>
      <c r="J528" s="19"/>
      <c r="K528" s="19"/>
      <c r="L528" s="19"/>
      <c r="M528" s="19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x14ac:dyDescent="0.25">
      <c r="A529" s="141"/>
      <c r="B529" s="18"/>
      <c r="C529" s="18"/>
      <c r="D529" s="18"/>
      <c r="E529" s="18"/>
      <c r="F529" s="18"/>
      <c r="G529" s="18"/>
      <c r="H529" s="18"/>
      <c r="I529" s="18"/>
      <c r="J529" s="19"/>
      <c r="K529" s="19"/>
      <c r="L529" s="19"/>
      <c r="M529" s="19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x14ac:dyDescent="0.25">
      <c r="A530" s="141"/>
      <c r="B530" s="18"/>
      <c r="C530" s="18"/>
      <c r="D530" s="18"/>
      <c r="E530" s="18"/>
      <c r="F530" s="18"/>
      <c r="G530" s="18"/>
      <c r="H530" s="18"/>
      <c r="I530" s="18"/>
      <c r="J530" s="19"/>
      <c r="K530" s="19"/>
      <c r="L530" s="19"/>
      <c r="M530" s="19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x14ac:dyDescent="0.25">
      <c r="A531" s="141"/>
      <c r="B531" s="18"/>
      <c r="C531" s="18"/>
      <c r="D531" s="18"/>
      <c r="E531" s="18"/>
      <c r="F531" s="18"/>
      <c r="G531" s="18"/>
      <c r="H531" s="18"/>
      <c r="I531" s="18"/>
      <c r="J531" s="19"/>
      <c r="K531" s="19"/>
      <c r="L531" s="19"/>
      <c r="M531" s="19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x14ac:dyDescent="0.25">
      <c r="A532" s="141"/>
      <c r="B532" s="18"/>
      <c r="C532" s="18"/>
      <c r="D532" s="18"/>
      <c r="E532" s="18"/>
      <c r="F532" s="18"/>
      <c r="G532" s="18"/>
      <c r="H532" s="18"/>
      <c r="I532" s="18"/>
      <c r="J532" s="19"/>
      <c r="K532" s="19"/>
      <c r="L532" s="19"/>
      <c r="M532" s="19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x14ac:dyDescent="0.25">
      <c r="A533" s="141"/>
      <c r="B533" s="18"/>
      <c r="C533" s="18"/>
      <c r="D533" s="18"/>
      <c r="E533" s="18"/>
      <c r="F533" s="18"/>
      <c r="G533" s="18"/>
      <c r="H533" s="18"/>
      <c r="I533" s="18"/>
      <c r="J533" s="19"/>
      <c r="K533" s="19"/>
      <c r="L533" s="19"/>
      <c r="M533" s="19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x14ac:dyDescent="0.25">
      <c r="A534" s="141"/>
      <c r="B534" s="18"/>
      <c r="C534" s="18"/>
      <c r="D534" s="18"/>
      <c r="E534" s="18"/>
      <c r="F534" s="18"/>
      <c r="G534" s="18"/>
      <c r="H534" s="18"/>
      <c r="I534" s="18"/>
      <c r="J534" s="19"/>
      <c r="K534" s="19"/>
      <c r="L534" s="19"/>
      <c r="M534" s="19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x14ac:dyDescent="0.25">
      <c r="A535" s="141"/>
      <c r="B535" s="18"/>
      <c r="C535" s="18"/>
      <c r="D535" s="18"/>
      <c r="E535" s="18"/>
      <c r="F535" s="18"/>
      <c r="G535" s="18"/>
      <c r="H535" s="18"/>
      <c r="I535" s="18"/>
      <c r="J535" s="19"/>
      <c r="K535" s="19"/>
      <c r="L535" s="19"/>
      <c r="M535" s="19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x14ac:dyDescent="0.25">
      <c r="A536" s="141"/>
      <c r="B536" s="18"/>
      <c r="C536" s="18"/>
      <c r="D536" s="18"/>
      <c r="E536" s="18"/>
      <c r="F536" s="18"/>
      <c r="G536" s="18"/>
      <c r="H536" s="18"/>
      <c r="I536" s="18"/>
      <c r="J536" s="19"/>
      <c r="K536" s="19"/>
      <c r="L536" s="19"/>
      <c r="M536" s="19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x14ac:dyDescent="0.25">
      <c r="A537" s="141"/>
      <c r="B537" s="18"/>
      <c r="C537" s="18"/>
      <c r="D537" s="18"/>
      <c r="E537" s="18"/>
      <c r="F537" s="18"/>
      <c r="G537" s="18"/>
      <c r="H537" s="18"/>
      <c r="I537" s="18"/>
      <c r="J537" s="19"/>
      <c r="K537" s="19"/>
      <c r="L537" s="19"/>
      <c r="M537" s="19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x14ac:dyDescent="0.25">
      <c r="A538" s="141"/>
      <c r="B538" s="18"/>
      <c r="C538" s="18"/>
      <c r="D538" s="18"/>
      <c r="E538" s="18"/>
      <c r="F538" s="18"/>
      <c r="G538" s="18"/>
      <c r="H538" s="18"/>
      <c r="I538" s="18"/>
      <c r="J538" s="19"/>
      <c r="K538" s="19"/>
      <c r="L538" s="19"/>
      <c r="M538" s="19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x14ac:dyDescent="0.25">
      <c r="A539" s="141"/>
      <c r="B539" s="18"/>
      <c r="C539" s="18"/>
      <c r="D539" s="18"/>
      <c r="E539" s="18"/>
      <c r="F539" s="18"/>
      <c r="G539" s="18"/>
      <c r="H539" s="18"/>
      <c r="I539" s="18"/>
      <c r="J539" s="19"/>
      <c r="K539" s="19"/>
      <c r="L539" s="19"/>
      <c r="M539" s="19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x14ac:dyDescent="0.25">
      <c r="A540" s="141"/>
      <c r="B540" s="18"/>
      <c r="C540" s="18"/>
      <c r="D540" s="18"/>
      <c r="E540" s="18"/>
      <c r="F540" s="18"/>
      <c r="G540" s="18"/>
      <c r="H540" s="18"/>
      <c r="I540" s="18"/>
      <c r="J540" s="19"/>
      <c r="K540" s="19"/>
      <c r="L540" s="19"/>
      <c r="M540" s="19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x14ac:dyDescent="0.25">
      <c r="A541" s="141"/>
      <c r="B541" s="18"/>
      <c r="C541" s="18"/>
      <c r="D541" s="18"/>
      <c r="E541" s="18"/>
      <c r="F541" s="18"/>
      <c r="G541" s="18"/>
      <c r="H541" s="18"/>
      <c r="I541" s="18"/>
      <c r="J541" s="19"/>
      <c r="K541" s="19"/>
      <c r="L541" s="19"/>
      <c r="M541" s="19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x14ac:dyDescent="0.25">
      <c r="A542" s="141"/>
      <c r="B542" s="18"/>
      <c r="C542" s="18"/>
      <c r="D542" s="18"/>
      <c r="E542" s="18"/>
      <c r="F542" s="18"/>
      <c r="G542" s="18"/>
      <c r="H542" s="18"/>
      <c r="I542" s="18"/>
      <c r="J542" s="19"/>
      <c r="K542" s="19"/>
      <c r="L542" s="19"/>
      <c r="M542" s="19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x14ac:dyDescent="0.25">
      <c r="A543" s="141"/>
      <c r="B543" s="18"/>
      <c r="C543" s="18"/>
      <c r="D543" s="18"/>
      <c r="E543" s="18"/>
      <c r="F543" s="18"/>
      <c r="G543" s="18"/>
      <c r="H543" s="18"/>
      <c r="I543" s="18"/>
      <c r="J543" s="19"/>
      <c r="K543" s="19"/>
      <c r="L543" s="19"/>
      <c r="M543" s="19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x14ac:dyDescent="0.25">
      <c r="A544" s="141"/>
      <c r="B544" s="18"/>
      <c r="C544" s="18"/>
      <c r="D544" s="18"/>
      <c r="E544" s="18"/>
      <c r="F544" s="18"/>
      <c r="G544" s="18"/>
      <c r="H544" s="18"/>
      <c r="I544" s="18"/>
      <c r="J544" s="19"/>
      <c r="K544" s="19"/>
      <c r="L544" s="19"/>
      <c r="M544" s="19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x14ac:dyDescent="0.25">
      <c r="A545" s="141"/>
      <c r="B545" s="18"/>
      <c r="C545" s="18"/>
      <c r="D545" s="18"/>
      <c r="E545" s="18"/>
      <c r="F545" s="18"/>
      <c r="G545" s="18"/>
      <c r="H545" s="18"/>
      <c r="I545" s="18"/>
      <c r="J545" s="19"/>
      <c r="K545" s="19"/>
      <c r="L545" s="19"/>
      <c r="M545" s="19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x14ac:dyDescent="0.25">
      <c r="A546" s="141"/>
      <c r="B546" s="18"/>
      <c r="C546" s="18"/>
      <c r="D546" s="18"/>
      <c r="E546" s="18"/>
      <c r="F546" s="18"/>
      <c r="G546" s="18"/>
      <c r="H546" s="18"/>
      <c r="I546" s="18"/>
      <c r="J546" s="19"/>
      <c r="K546" s="19"/>
      <c r="L546" s="19"/>
      <c r="M546" s="19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x14ac:dyDescent="0.25">
      <c r="A547" s="141"/>
      <c r="B547" s="18"/>
      <c r="C547" s="18"/>
      <c r="D547" s="18"/>
      <c r="E547" s="18"/>
      <c r="F547" s="18"/>
      <c r="G547" s="18"/>
      <c r="H547" s="18"/>
      <c r="I547" s="18"/>
      <c r="J547" s="19"/>
      <c r="K547" s="19"/>
      <c r="L547" s="19"/>
      <c r="M547" s="19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x14ac:dyDescent="0.25">
      <c r="A548" s="141"/>
      <c r="B548" s="18"/>
      <c r="C548" s="18"/>
      <c r="D548" s="18"/>
      <c r="E548" s="18"/>
      <c r="F548" s="18"/>
      <c r="G548" s="18"/>
      <c r="H548" s="18"/>
      <c r="I548" s="18"/>
      <c r="J548" s="19"/>
      <c r="K548" s="19"/>
      <c r="L548" s="19"/>
      <c r="M548" s="19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x14ac:dyDescent="0.25">
      <c r="A549" s="141"/>
      <c r="B549" s="18"/>
      <c r="C549" s="18"/>
      <c r="D549" s="18"/>
      <c r="E549" s="18"/>
      <c r="F549" s="18"/>
      <c r="G549" s="18"/>
      <c r="H549" s="18"/>
      <c r="I549" s="18"/>
      <c r="J549" s="19"/>
      <c r="K549" s="19"/>
      <c r="L549" s="19"/>
      <c r="M549" s="19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x14ac:dyDescent="0.25">
      <c r="A550" s="141"/>
      <c r="B550" s="18"/>
      <c r="C550" s="18"/>
      <c r="D550" s="18"/>
      <c r="E550" s="18"/>
      <c r="F550" s="18"/>
      <c r="G550" s="18"/>
      <c r="H550" s="18"/>
      <c r="I550" s="18"/>
      <c r="J550" s="19"/>
      <c r="K550" s="19"/>
      <c r="L550" s="19"/>
      <c r="M550" s="19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x14ac:dyDescent="0.25">
      <c r="A551" s="141"/>
      <c r="B551" s="18"/>
      <c r="C551" s="18"/>
      <c r="D551" s="18"/>
      <c r="E551" s="18"/>
      <c r="F551" s="18"/>
      <c r="G551" s="18"/>
      <c r="H551" s="18"/>
      <c r="I551" s="18"/>
      <c r="J551" s="19"/>
      <c r="K551" s="19"/>
      <c r="L551" s="19"/>
      <c r="M551" s="19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x14ac:dyDescent="0.25">
      <c r="A552" s="141"/>
      <c r="B552" s="18"/>
      <c r="C552" s="18"/>
      <c r="D552" s="18"/>
      <c r="E552" s="18"/>
      <c r="F552" s="18"/>
      <c r="G552" s="18"/>
      <c r="H552" s="18"/>
      <c r="I552" s="18"/>
      <c r="J552" s="19"/>
      <c r="K552" s="19"/>
      <c r="L552" s="19"/>
      <c r="M552" s="19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x14ac:dyDescent="0.25">
      <c r="A553" s="141"/>
      <c r="B553" s="18"/>
      <c r="C553" s="18"/>
      <c r="D553" s="18"/>
      <c r="E553" s="18"/>
      <c r="F553" s="18"/>
      <c r="G553" s="18"/>
      <c r="H553" s="18"/>
      <c r="I553" s="18"/>
      <c r="J553" s="19"/>
      <c r="K553" s="19"/>
      <c r="L553" s="19"/>
      <c r="M553" s="19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x14ac:dyDescent="0.25">
      <c r="A554" s="141"/>
      <c r="B554" s="18"/>
      <c r="C554" s="18"/>
      <c r="D554" s="18"/>
      <c r="E554" s="18"/>
      <c r="F554" s="18"/>
      <c r="G554" s="18"/>
      <c r="H554" s="18"/>
      <c r="I554" s="18"/>
      <c r="J554" s="19"/>
      <c r="K554" s="19"/>
      <c r="L554" s="19"/>
      <c r="M554" s="19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x14ac:dyDescent="0.25">
      <c r="A555" s="141"/>
      <c r="B555" s="18"/>
      <c r="C555" s="18"/>
      <c r="D555" s="18"/>
      <c r="E555" s="18"/>
      <c r="F555" s="18"/>
      <c r="G555" s="18"/>
      <c r="H555" s="18"/>
      <c r="I555" s="18"/>
      <c r="J555" s="19"/>
      <c r="K555" s="19"/>
      <c r="L555" s="19"/>
      <c r="M555" s="19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x14ac:dyDescent="0.25">
      <c r="A556" s="141"/>
      <c r="B556" s="18"/>
      <c r="C556" s="18"/>
      <c r="D556" s="18"/>
      <c r="E556" s="18"/>
      <c r="F556" s="18"/>
      <c r="G556" s="18"/>
      <c r="H556" s="18"/>
      <c r="I556" s="18"/>
      <c r="J556" s="19"/>
      <c r="K556" s="19"/>
      <c r="L556" s="19"/>
      <c r="M556" s="19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x14ac:dyDescent="0.25">
      <c r="A557" s="141"/>
      <c r="B557" s="18"/>
      <c r="C557" s="18"/>
      <c r="D557" s="18"/>
      <c r="E557" s="18"/>
      <c r="F557" s="18"/>
      <c r="G557" s="18"/>
      <c r="H557" s="18"/>
      <c r="I557" s="18"/>
      <c r="J557" s="19"/>
      <c r="K557" s="19"/>
      <c r="L557" s="19"/>
      <c r="M557" s="19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x14ac:dyDescent="0.25">
      <c r="A558" s="141"/>
      <c r="B558" s="18"/>
      <c r="C558" s="18"/>
      <c r="D558" s="18"/>
      <c r="E558" s="18"/>
      <c r="F558" s="18"/>
      <c r="G558" s="18"/>
      <c r="H558" s="18"/>
      <c r="I558" s="18"/>
      <c r="J558" s="19"/>
      <c r="K558" s="19"/>
      <c r="L558" s="19"/>
      <c r="M558" s="19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x14ac:dyDescent="0.25">
      <c r="A559" s="141"/>
      <c r="B559" s="18"/>
      <c r="C559" s="18"/>
      <c r="D559" s="18"/>
      <c r="E559" s="18"/>
      <c r="F559" s="18"/>
      <c r="G559" s="18"/>
      <c r="H559" s="18"/>
      <c r="I559" s="18"/>
      <c r="J559" s="19"/>
      <c r="K559" s="19"/>
      <c r="L559" s="19"/>
      <c r="M559" s="19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x14ac:dyDescent="0.25">
      <c r="A560" s="141"/>
      <c r="B560" s="18"/>
      <c r="C560" s="18"/>
      <c r="D560" s="18"/>
      <c r="E560" s="18"/>
      <c r="F560" s="18"/>
      <c r="G560" s="18"/>
      <c r="H560" s="18"/>
      <c r="I560" s="18"/>
      <c r="J560" s="19"/>
      <c r="K560" s="19"/>
      <c r="L560" s="19"/>
      <c r="M560" s="19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x14ac:dyDescent="0.25">
      <c r="A561" s="141"/>
      <c r="B561" s="18"/>
      <c r="C561" s="18"/>
      <c r="D561" s="18"/>
      <c r="E561" s="18"/>
      <c r="F561" s="18"/>
      <c r="G561" s="18"/>
      <c r="H561" s="18"/>
      <c r="I561" s="18"/>
      <c r="J561" s="19"/>
      <c r="K561" s="19"/>
      <c r="L561" s="19"/>
      <c r="M561" s="19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x14ac:dyDescent="0.25">
      <c r="A562" s="141"/>
      <c r="B562" s="18"/>
      <c r="C562" s="18"/>
      <c r="D562" s="18"/>
      <c r="E562" s="18"/>
      <c r="F562" s="18"/>
      <c r="G562" s="18"/>
      <c r="H562" s="18"/>
      <c r="I562" s="18"/>
      <c r="J562" s="19"/>
      <c r="K562" s="19"/>
      <c r="L562" s="19"/>
      <c r="M562" s="19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x14ac:dyDescent="0.25">
      <c r="A563" s="141"/>
      <c r="B563" s="18"/>
      <c r="C563" s="18"/>
      <c r="D563" s="18"/>
      <c r="E563" s="18"/>
      <c r="F563" s="18"/>
      <c r="G563" s="18"/>
      <c r="H563" s="18"/>
      <c r="I563" s="18"/>
      <c r="J563" s="19"/>
      <c r="K563" s="19"/>
      <c r="L563" s="19"/>
      <c r="M563" s="19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x14ac:dyDescent="0.25">
      <c r="A564" s="141"/>
      <c r="B564" s="18"/>
      <c r="C564" s="18"/>
      <c r="D564" s="18"/>
      <c r="E564" s="18"/>
      <c r="F564" s="18"/>
      <c r="G564" s="18"/>
      <c r="H564" s="18"/>
      <c r="I564" s="18"/>
      <c r="J564" s="19"/>
      <c r="K564" s="19"/>
      <c r="L564" s="19"/>
      <c r="M564" s="19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x14ac:dyDescent="0.25">
      <c r="A565" s="141"/>
      <c r="B565" s="18"/>
      <c r="C565" s="18"/>
      <c r="D565" s="18"/>
      <c r="E565" s="18"/>
      <c r="F565" s="18"/>
      <c r="G565" s="18"/>
      <c r="H565" s="18"/>
      <c r="I565" s="18"/>
      <c r="J565" s="19"/>
      <c r="K565" s="19"/>
      <c r="L565" s="19"/>
      <c r="M565" s="19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x14ac:dyDescent="0.25">
      <c r="A566" s="141"/>
      <c r="B566" s="18"/>
      <c r="C566" s="18"/>
      <c r="D566" s="18"/>
      <c r="E566" s="18"/>
      <c r="F566" s="18"/>
      <c r="G566" s="18"/>
      <c r="H566" s="18"/>
      <c r="I566" s="18"/>
      <c r="J566" s="19"/>
      <c r="K566" s="19"/>
      <c r="L566" s="19"/>
      <c r="M566" s="19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x14ac:dyDescent="0.25">
      <c r="A567" s="141"/>
      <c r="B567" s="18"/>
      <c r="C567" s="18"/>
      <c r="D567" s="18"/>
      <c r="E567" s="18"/>
      <c r="F567" s="18"/>
      <c r="G567" s="18"/>
      <c r="H567" s="18"/>
      <c r="I567" s="18"/>
      <c r="J567" s="19"/>
      <c r="K567" s="19"/>
      <c r="L567" s="19"/>
      <c r="M567" s="19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x14ac:dyDescent="0.25">
      <c r="A568" s="141"/>
      <c r="B568" s="18"/>
      <c r="C568" s="18"/>
      <c r="D568" s="18"/>
      <c r="E568" s="18"/>
      <c r="F568" s="18"/>
      <c r="G568" s="18"/>
      <c r="H568" s="18"/>
      <c r="I568" s="18"/>
      <c r="J568" s="19"/>
      <c r="K568" s="19"/>
      <c r="L568" s="19"/>
      <c r="M568" s="19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x14ac:dyDescent="0.25">
      <c r="A569" s="141"/>
      <c r="B569" s="18"/>
      <c r="C569" s="18"/>
      <c r="D569" s="18"/>
      <c r="E569" s="18"/>
      <c r="F569" s="18"/>
      <c r="G569" s="18"/>
      <c r="H569" s="18"/>
      <c r="I569" s="18"/>
      <c r="J569" s="19"/>
      <c r="K569" s="19"/>
      <c r="L569" s="19"/>
      <c r="M569" s="19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x14ac:dyDescent="0.25">
      <c r="A570" s="141"/>
      <c r="B570" s="18"/>
      <c r="C570" s="18"/>
      <c r="D570" s="18"/>
      <c r="E570" s="18"/>
      <c r="F570" s="18"/>
      <c r="G570" s="18"/>
      <c r="H570" s="18"/>
      <c r="I570" s="18"/>
      <c r="J570" s="19"/>
      <c r="K570" s="19"/>
      <c r="L570" s="19"/>
      <c r="M570" s="19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x14ac:dyDescent="0.25">
      <c r="A571" s="141"/>
      <c r="B571" s="18"/>
      <c r="C571" s="18"/>
      <c r="D571" s="18"/>
      <c r="E571" s="18"/>
      <c r="F571" s="18"/>
      <c r="G571" s="18"/>
      <c r="H571" s="18"/>
      <c r="I571" s="18"/>
      <c r="J571" s="19"/>
      <c r="K571" s="19"/>
      <c r="L571" s="19"/>
      <c r="M571" s="19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x14ac:dyDescent="0.25">
      <c r="A572" s="141"/>
      <c r="B572" s="18"/>
      <c r="C572" s="18"/>
      <c r="D572" s="18"/>
      <c r="E572" s="18"/>
      <c r="F572" s="18"/>
      <c r="G572" s="18"/>
      <c r="H572" s="18"/>
      <c r="I572" s="18"/>
      <c r="J572" s="19"/>
      <c r="K572" s="19"/>
      <c r="L572" s="19"/>
      <c r="M572" s="19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x14ac:dyDescent="0.25">
      <c r="A573" s="141"/>
      <c r="B573" s="18"/>
      <c r="C573" s="18"/>
      <c r="D573" s="18"/>
      <c r="E573" s="18"/>
      <c r="F573" s="18"/>
      <c r="G573" s="18"/>
      <c r="H573" s="18"/>
      <c r="I573" s="18"/>
      <c r="J573" s="19"/>
      <c r="K573" s="19"/>
      <c r="L573" s="19"/>
      <c r="M573" s="19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x14ac:dyDescent="0.25">
      <c r="A574" s="141"/>
      <c r="B574" s="18"/>
      <c r="C574" s="18"/>
      <c r="D574" s="18"/>
      <c r="E574" s="18"/>
      <c r="F574" s="18"/>
      <c r="G574" s="18"/>
      <c r="H574" s="18"/>
      <c r="I574" s="18"/>
      <c r="J574" s="19"/>
      <c r="K574" s="19"/>
      <c r="L574" s="19"/>
      <c r="M574" s="19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x14ac:dyDescent="0.25">
      <c r="A575" s="141"/>
      <c r="B575" s="18"/>
      <c r="C575" s="18"/>
      <c r="D575" s="18"/>
      <c r="E575" s="18"/>
      <c r="F575" s="18"/>
      <c r="G575" s="18"/>
      <c r="H575" s="18"/>
      <c r="I575" s="18"/>
      <c r="J575" s="19"/>
      <c r="K575" s="19"/>
      <c r="L575" s="19"/>
      <c r="M575" s="19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x14ac:dyDescent="0.25">
      <c r="A576" s="141"/>
      <c r="B576" s="18"/>
      <c r="C576" s="18"/>
      <c r="D576" s="18"/>
      <c r="E576" s="18"/>
      <c r="F576" s="18"/>
      <c r="G576" s="18"/>
      <c r="H576" s="18"/>
      <c r="I576" s="18"/>
      <c r="J576" s="19"/>
      <c r="K576" s="19"/>
      <c r="L576" s="19"/>
      <c r="M576" s="19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x14ac:dyDescent="0.25">
      <c r="A577" s="141"/>
      <c r="B577" s="18"/>
      <c r="C577" s="18"/>
      <c r="D577" s="18"/>
      <c r="E577" s="18"/>
      <c r="F577" s="18"/>
      <c r="G577" s="18"/>
      <c r="H577" s="18"/>
      <c r="I577" s="18"/>
      <c r="J577" s="19"/>
      <c r="K577" s="19"/>
      <c r="L577" s="19"/>
      <c r="M577" s="19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x14ac:dyDescent="0.25">
      <c r="A578" s="141"/>
      <c r="B578" s="18"/>
      <c r="C578" s="18"/>
      <c r="D578" s="18"/>
      <c r="E578" s="18"/>
      <c r="F578" s="18"/>
      <c r="G578" s="18"/>
      <c r="H578" s="18"/>
      <c r="I578" s="18"/>
      <c r="J578" s="19"/>
      <c r="K578" s="19"/>
      <c r="L578" s="19"/>
      <c r="M578" s="19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x14ac:dyDescent="0.25">
      <c r="A579" s="141"/>
      <c r="B579" s="18"/>
      <c r="C579" s="18"/>
      <c r="D579" s="18"/>
      <c r="E579" s="18"/>
      <c r="F579" s="18"/>
      <c r="G579" s="18"/>
      <c r="H579" s="18"/>
      <c r="I579" s="18"/>
      <c r="J579" s="19"/>
      <c r="K579" s="19"/>
      <c r="L579" s="19"/>
      <c r="M579" s="19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x14ac:dyDescent="0.25">
      <c r="A580" s="141"/>
      <c r="B580" s="18"/>
      <c r="C580" s="18"/>
      <c r="D580" s="18"/>
      <c r="E580" s="18"/>
      <c r="F580" s="18"/>
      <c r="G580" s="18"/>
      <c r="H580" s="18"/>
      <c r="I580" s="18"/>
      <c r="J580" s="19"/>
      <c r="K580" s="19"/>
      <c r="L580" s="19"/>
      <c r="M580" s="19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x14ac:dyDescent="0.25">
      <c r="A581" s="141"/>
      <c r="B581" s="18"/>
      <c r="C581" s="18"/>
      <c r="D581" s="18"/>
      <c r="E581" s="18"/>
      <c r="F581" s="18"/>
      <c r="G581" s="18"/>
      <c r="H581" s="18"/>
      <c r="I581" s="18"/>
      <c r="J581" s="19"/>
      <c r="K581" s="19"/>
      <c r="L581" s="19"/>
      <c r="M581" s="19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x14ac:dyDescent="0.25">
      <c r="A582" s="141"/>
      <c r="B582" s="18"/>
      <c r="C582" s="18"/>
      <c r="D582" s="18"/>
      <c r="E582" s="18"/>
      <c r="F582" s="18"/>
      <c r="G582" s="18"/>
      <c r="H582" s="18"/>
      <c r="I582" s="18"/>
      <c r="J582" s="19"/>
      <c r="K582" s="19"/>
      <c r="L582" s="19"/>
      <c r="M582" s="19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x14ac:dyDescent="0.25">
      <c r="A583" s="141"/>
      <c r="B583" s="18"/>
      <c r="C583" s="18"/>
      <c r="D583" s="18"/>
      <c r="E583" s="18"/>
      <c r="F583" s="18"/>
      <c r="G583" s="18"/>
      <c r="H583" s="18"/>
      <c r="I583" s="18"/>
      <c r="J583" s="19"/>
      <c r="K583" s="19"/>
      <c r="L583" s="19"/>
      <c r="M583" s="19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x14ac:dyDescent="0.25">
      <c r="A584" s="141"/>
      <c r="B584" s="18"/>
      <c r="C584" s="18"/>
      <c r="D584" s="18"/>
      <c r="E584" s="18"/>
      <c r="F584" s="18"/>
      <c r="G584" s="18"/>
      <c r="H584" s="18"/>
      <c r="I584" s="18"/>
      <c r="J584" s="19"/>
      <c r="K584" s="19"/>
      <c r="L584" s="19"/>
      <c r="M584" s="19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x14ac:dyDescent="0.25">
      <c r="A585" s="141"/>
      <c r="B585" s="18"/>
      <c r="C585" s="18"/>
      <c r="D585" s="18"/>
      <c r="E585" s="18"/>
      <c r="F585" s="18"/>
      <c r="G585" s="18"/>
      <c r="H585" s="18"/>
      <c r="I585" s="18"/>
      <c r="J585" s="19"/>
      <c r="K585" s="19"/>
      <c r="L585" s="19"/>
      <c r="M585" s="19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x14ac:dyDescent="0.25">
      <c r="A586" s="141"/>
      <c r="B586" s="18"/>
      <c r="C586" s="18"/>
      <c r="D586" s="18"/>
      <c r="E586" s="18"/>
      <c r="F586" s="18"/>
      <c r="G586" s="18"/>
      <c r="H586" s="18"/>
      <c r="I586" s="18"/>
      <c r="J586" s="19"/>
      <c r="K586" s="19"/>
      <c r="L586" s="19"/>
      <c r="M586" s="19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x14ac:dyDescent="0.25">
      <c r="A587" s="141"/>
      <c r="B587" s="18"/>
      <c r="C587" s="18"/>
      <c r="D587" s="18"/>
      <c r="E587" s="18"/>
      <c r="F587" s="18"/>
      <c r="G587" s="18"/>
      <c r="H587" s="18"/>
      <c r="I587" s="18"/>
      <c r="J587" s="19"/>
      <c r="K587" s="19"/>
      <c r="L587" s="19"/>
      <c r="M587" s="19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x14ac:dyDescent="0.25">
      <c r="A588" s="141"/>
      <c r="B588" s="18"/>
      <c r="C588" s="18"/>
      <c r="D588" s="18"/>
      <c r="E588" s="18"/>
      <c r="F588" s="18"/>
      <c r="G588" s="18"/>
      <c r="H588" s="18"/>
      <c r="I588" s="18"/>
      <c r="J588" s="19"/>
      <c r="K588" s="19"/>
      <c r="L588" s="19"/>
      <c r="M588" s="19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x14ac:dyDescent="0.25">
      <c r="A589" s="141"/>
      <c r="B589" s="18"/>
      <c r="C589" s="18"/>
      <c r="D589" s="18"/>
      <c r="E589" s="18"/>
      <c r="F589" s="18"/>
      <c r="G589" s="18"/>
      <c r="H589" s="18"/>
      <c r="I589" s="18"/>
      <c r="J589" s="19"/>
      <c r="K589" s="19"/>
      <c r="L589" s="19"/>
      <c r="M589" s="19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x14ac:dyDescent="0.25">
      <c r="A590" s="141"/>
      <c r="B590" s="18"/>
      <c r="C590" s="18"/>
      <c r="D590" s="18"/>
      <c r="E590" s="18"/>
      <c r="F590" s="18"/>
      <c r="G590" s="18"/>
      <c r="H590" s="18"/>
      <c r="I590" s="18"/>
      <c r="J590" s="19"/>
      <c r="K590" s="19"/>
      <c r="L590" s="19"/>
      <c r="M590" s="19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x14ac:dyDescent="0.25">
      <c r="A591" s="141"/>
      <c r="B591" s="18"/>
      <c r="C591" s="18"/>
      <c r="D591" s="18"/>
      <c r="E591" s="18"/>
      <c r="F591" s="18"/>
      <c r="G591" s="18"/>
      <c r="H591" s="18"/>
      <c r="I591" s="18"/>
      <c r="J591" s="19"/>
      <c r="K591" s="19"/>
      <c r="L591" s="19"/>
      <c r="M591" s="19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x14ac:dyDescent="0.25">
      <c r="A592" s="141"/>
      <c r="B592" s="18"/>
      <c r="C592" s="18"/>
      <c r="D592" s="18"/>
      <c r="E592" s="18"/>
      <c r="F592" s="18"/>
      <c r="G592" s="18"/>
      <c r="H592" s="18"/>
      <c r="I592" s="18"/>
      <c r="J592" s="19"/>
      <c r="K592" s="19"/>
      <c r="L592" s="19"/>
      <c r="M592" s="19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x14ac:dyDescent="0.25">
      <c r="A593" s="141"/>
      <c r="B593" s="18"/>
      <c r="C593" s="18"/>
      <c r="D593" s="18"/>
      <c r="E593" s="18"/>
      <c r="F593" s="18"/>
      <c r="G593" s="18"/>
      <c r="H593" s="18"/>
      <c r="I593" s="18"/>
      <c r="J593" s="19"/>
      <c r="K593" s="19"/>
      <c r="L593" s="19"/>
      <c r="M593" s="19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x14ac:dyDescent="0.25">
      <c r="A594" s="141"/>
      <c r="B594" s="18"/>
      <c r="C594" s="18"/>
      <c r="D594" s="18"/>
      <c r="E594" s="18"/>
      <c r="F594" s="18"/>
      <c r="G594" s="18"/>
      <c r="H594" s="18"/>
      <c r="I594" s="18"/>
      <c r="J594" s="19"/>
      <c r="K594" s="19"/>
      <c r="L594" s="19"/>
      <c r="M594" s="19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x14ac:dyDescent="0.25">
      <c r="A595" s="141"/>
      <c r="B595" s="18"/>
      <c r="C595" s="18"/>
      <c r="D595" s="18"/>
      <c r="E595" s="18"/>
      <c r="F595" s="18"/>
      <c r="G595" s="18"/>
      <c r="H595" s="18"/>
      <c r="I595" s="18"/>
      <c r="J595" s="19"/>
      <c r="K595" s="19"/>
      <c r="L595" s="19"/>
      <c r="M595" s="19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x14ac:dyDescent="0.25">
      <c r="A596" s="141"/>
      <c r="B596" s="18"/>
      <c r="C596" s="18"/>
      <c r="D596" s="18"/>
      <c r="E596" s="18"/>
      <c r="F596" s="18"/>
      <c r="G596" s="18"/>
      <c r="H596" s="18"/>
      <c r="I596" s="18"/>
      <c r="J596" s="19"/>
      <c r="K596" s="19"/>
      <c r="L596" s="19"/>
      <c r="M596" s="19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x14ac:dyDescent="0.25">
      <c r="A597" s="141"/>
      <c r="B597" s="18"/>
      <c r="C597" s="18"/>
      <c r="D597" s="18"/>
      <c r="E597" s="18"/>
      <c r="F597" s="18"/>
      <c r="G597" s="18"/>
      <c r="H597" s="18"/>
      <c r="I597" s="18"/>
      <c r="J597" s="19"/>
      <c r="K597" s="19"/>
      <c r="L597" s="19"/>
      <c r="M597" s="19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x14ac:dyDescent="0.25">
      <c r="A598" s="141"/>
      <c r="B598" s="18"/>
      <c r="C598" s="18"/>
      <c r="D598" s="18"/>
      <c r="E598" s="18"/>
      <c r="F598" s="18"/>
      <c r="G598" s="18"/>
      <c r="H598" s="18"/>
      <c r="I598" s="18"/>
      <c r="J598" s="19"/>
      <c r="K598" s="19"/>
      <c r="L598" s="19"/>
      <c r="M598" s="19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x14ac:dyDescent="0.25">
      <c r="A599" s="141"/>
      <c r="B599" s="18"/>
      <c r="C599" s="18"/>
      <c r="D599" s="18"/>
      <c r="E599" s="18"/>
      <c r="F599" s="18"/>
      <c r="G599" s="18"/>
      <c r="H599" s="18"/>
      <c r="I599" s="18"/>
      <c r="J599" s="19"/>
      <c r="K599" s="19"/>
      <c r="L599" s="19"/>
      <c r="M599" s="19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x14ac:dyDescent="0.25">
      <c r="A600" s="141"/>
      <c r="B600" s="18"/>
      <c r="C600" s="18"/>
      <c r="D600" s="18"/>
      <c r="E600" s="18"/>
      <c r="F600" s="18"/>
      <c r="G600" s="18"/>
      <c r="H600" s="18"/>
      <c r="I600" s="18"/>
      <c r="J600" s="19"/>
      <c r="K600" s="19"/>
      <c r="L600" s="19"/>
      <c r="M600" s="19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x14ac:dyDescent="0.25">
      <c r="A601" s="141"/>
      <c r="B601" s="18"/>
      <c r="C601" s="18"/>
      <c r="D601" s="18"/>
      <c r="E601" s="18"/>
      <c r="F601" s="18"/>
      <c r="G601" s="18"/>
      <c r="H601" s="18"/>
      <c r="I601" s="18"/>
      <c r="J601" s="19"/>
      <c r="K601" s="19"/>
      <c r="L601" s="19"/>
      <c r="M601" s="19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x14ac:dyDescent="0.25">
      <c r="A602" s="141"/>
      <c r="B602" s="18"/>
      <c r="C602" s="18"/>
      <c r="D602" s="18"/>
      <c r="E602" s="18"/>
      <c r="F602" s="18"/>
      <c r="G602" s="18"/>
      <c r="H602" s="18"/>
      <c r="I602" s="18"/>
      <c r="J602" s="19"/>
      <c r="K602" s="19"/>
      <c r="L602" s="19"/>
      <c r="M602" s="19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x14ac:dyDescent="0.25">
      <c r="A603" s="141"/>
      <c r="B603" s="18"/>
      <c r="C603" s="18"/>
      <c r="D603" s="18"/>
      <c r="E603" s="18"/>
      <c r="F603" s="18"/>
      <c r="G603" s="18"/>
      <c r="H603" s="18"/>
      <c r="I603" s="18"/>
      <c r="J603" s="19"/>
      <c r="K603" s="19"/>
      <c r="L603" s="19"/>
      <c r="M603" s="19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x14ac:dyDescent="0.25">
      <c r="A604" s="141"/>
      <c r="B604" s="18"/>
      <c r="C604" s="18"/>
      <c r="D604" s="18"/>
      <c r="E604" s="18"/>
      <c r="F604" s="18"/>
      <c r="G604" s="18"/>
      <c r="H604" s="18"/>
      <c r="I604" s="18"/>
      <c r="J604" s="19"/>
      <c r="K604" s="19"/>
      <c r="L604" s="19"/>
      <c r="M604" s="19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x14ac:dyDescent="0.25">
      <c r="A605" s="141"/>
      <c r="B605" s="18"/>
      <c r="C605" s="18"/>
      <c r="D605" s="18"/>
      <c r="E605" s="18"/>
      <c r="F605" s="18"/>
      <c r="G605" s="18"/>
      <c r="H605" s="18"/>
      <c r="I605" s="18"/>
      <c r="J605" s="19"/>
      <c r="K605" s="19"/>
      <c r="L605" s="19"/>
      <c r="M605" s="19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x14ac:dyDescent="0.25">
      <c r="A606" s="141"/>
      <c r="B606" s="18"/>
      <c r="C606" s="18"/>
      <c r="D606" s="18"/>
      <c r="E606" s="18"/>
      <c r="F606" s="18"/>
      <c r="G606" s="18"/>
      <c r="H606" s="18"/>
      <c r="I606" s="18"/>
      <c r="J606" s="19"/>
      <c r="K606" s="19"/>
      <c r="L606" s="19"/>
      <c r="M606" s="19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x14ac:dyDescent="0.25">
      <c r="A607" s="141"/>
      <c r="B607" s="18"/>
      <c r="C607" s="18"/>
      <c r="D607" s="18"/>
      <c r="E607" s="18"/>
      <c r="F607" s="18"/>
      <c r="G607" s="18"/>
      <c r="H607" s="18"/>
      <c r="I607" s="18"/>
      <c r="J607" s="19"/>
      <c r="K607" s="19"/>
      <c r="L607" s="19"/>
      <c r="M607" s="19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x14ac:dyDescent="0.25">
      <c r="A608" s="141"/>
      <c r="B608" s="18"/>
      <c r="C608" s="18"/>
      <c r="D608" s="18"/>
      <c r="E608" s="18"/>
      <c r="F608" s="18"/>
      <c r="G608" s="18"/>
      <c r="H608" s="18"/>
      <c r="I608" s="18"/>
      <c r="J608" s="19"/>
      <c r="K608" s="19"/>
      <c r="L608" s="19"/>
      <c r="M608" s="19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x14ac:dyDescent="0.25">
      <c r="A609" s="141"/>
      <c r="B609" s="18"/>
      <c r="C609" s="18"/>
      <c r="D609" s="18"/>
      <c r="E609" s="18"/>
      <c r="F609" s="18"/>
      <c r="G609" s="18"/>
      <c r="H609" s="18"/>
      <c r="I609" s="18"/>
      <c r="J609" s="19"/>
      <c r="K609" s="19"/>
      <c r="L609" s="19"/>
      <c r="M609" s="19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x14ac:dyDescent="0.25">
      <c r="A610" s="141"/>
      <c r="B610" s="18"/>
      <c r="C610" s="18"/>
      <c r="D610" s="18"/>
      <c r="E610" s="18"/>
      <c r="F610" s="18"/>
      <c r="G610" s="18"/>
      <c r="H610" s="18"/>
      <c r="I610" s="18"/>
      <c r="J610" s="19"/>
      <c r="K610" s="19"/>
      <c r="L610" s="19"/>
      <c r="M610" s="19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x14ac:dyDescent="0.25">
      <c r="A611" s="141"/>
      <c r="B611" s="18"/>
      <c r="C611" s="18"/>
      <c r="D611" s="18"/>
      <c r="E611" s="18"/>
      <c r="F611" s="18"/>
      <c r="G611" s="18"/>
      <c r="H611" s="18"/>
      <c r="I611" s="18"/>
      <c r="J611" s="19"/>
      <c r="K611" s="19"/>
      <c r="L611" s="19"/>
      <c r="M611" s="19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x14ac:dyDescent="0.25">
      <c r="A612" s="141"/>
      <c r="B612" s="18"/>
      <c r="C612" s="18"/>
      <c r="D612" s="18"/>
      <c r="E612" s="18"/>
      <c r="F612" s="18"/>
      <c r="G612" s="18"/>
      <c r="H612" s="18"/>
      <c r="I612" s="18"/>
      <c r="J612" s="19"/>
      <c r="K612" s="19"/>
      <c r="L612" s="19"/>
      <c r="M612" s="19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x14ac:dyDescent="0.25">
      <c r="A613" s="141"/>
      <c r="B613" s="18"/>
      <c r="C613" s="18"/>
      <c r="D613" s="18"/>
      <c r="E613" s="18"/>
      <c r="F613" s="18"/>
      <c r="G613" s="18"/>
      <c r="H613" s="18"/>
      <c r="I613" s="18"/>
      <c r="J613" s="19"/>
      <c r="K613" s="19"/>
      <c r="L613" s="19"/>
      <c r="M613" s="19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x14ac:dyDescent="0.25">
      <c r="A614" s="141"/>
      <c r="B614" s="18"/>
      <c r="C614" s="18"/>
      <c r="D614" s="18"/>
      <c r="E614" s="18"/>
      <c r="F614" s="18"/>
      <c r="G614" s="18"/>
      <c r="H614" s="18"/>
      <c r="I614" s="18"/>
      <c r="J614" s="19"/>
      <c r="K614" s="19"/>
      <c r="L614" s="19"/>
      <c r="M614" s="19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x14ac:dyDescent="0.25">
      <c r="A615" s="141"/>
      <c r="B615" s="18"/>
      <c r="C615" s="18"/>
      <c r="D615" s="18"/>
      <c r="E615" s="18"/>
      <c r="F615" s="18"/>
      <c r="G615" s="18"/>
      <c r="H615" s="18"/>
      <c r="I615" s="18"/>
      <c r="J615" s="19"/>
      <c r="K615" s="19"/>
      <c r="L615" s="19"/>
      <c r="M615" s="19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x14ac:dyDescent="0.25">
      <c r="A616" s="141"/>
      <c r="B616" s="18"/>
      <c r="C616" s="18"/>
      <c r="D616" s="18"/>
      <c r="E616" s="18"/>
      <c r="F616" s="18"/>
      <c r="G616" s="18"/>
      <c r="H616" s="18"/>
      <c r="I616" s="18"/>
      <c r="J616" s="19"/>
      <c r="K616" s="19"/>
      <c r="L616" s="19"/>
      <c r="M616" s="19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x14ac:dyDescent="0.25">
      <c r="A617" s="141"/>
      <c r="B617" s="18"/>
      <c r="C617" s="18"/>
      <c r="D617" s="18"/>
      <c r="E617" s="18"/>
      <c r="F617" s="18"/>
      <c r="G617" s="18"/>
      <c r="H617" s="18"/>
      <c r="I617" s="18"/>
      <c r="J617" s="19"/>
      <c r="K617" s="19"/>
      <c r="L617" s="19"/>
      <c r="M617" s="19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x14ac:dyDescent="0.25">
      <c r="A618" s="141"/>
      <c r="B618" s="18"/>
      <c r="C618" s="18"/>
      <c r="D618" s="18"/>
      <c r="E618" s="18"/>
      <c r="F618" s="18"/>
      <c r="G618" s="18"/>
      <c r="H618" s="18"/>
      <c r="I618" s="18"/>
      <c r="J618" s="19"/>
      <c r="K618" s="19"/>
      <c r="L618" s="19"/>
      <c r="M618" s="19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x14ac:dyDescent="0.25">
      <c r="A619" s="141"/>
      <c r="B619" s="18"/>
      <c r="C619" s="18"/>
      <c r="D619" s="18"/>
      <c r="E619" s="18"/>
      <c r="F619" s="18"/>
      <c r="G619" s="18"/>
      <c r="H619" s="18"/>
      <c r="I619" s="18"/>
      <c r="J619" s="19"/>
      <c r="K619" s="19"/>
      <c r="L619" s="19"/>
      <c r="M619" s="19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x14ac:dyDescent="0.25">
      <c r="A620" s="141"/>
      <c r="B620" s="18"/>
      <c r="C620" s="18"/>
      <c r="D620" s="18"/>
      <c r="E620" s="18"/>
      <c r="F620" s="18"/>
      <c r="G620" s="18"/>
      <c r="H620" s="18"/>
      <c r="I620" s="18"/>
      <c r="J620" s="19"/>
      <c r="K620" s="19"/>
      <c r="L620" s="19"/>
      <c r="M620" s="19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x14ac:dyDescent="0.25">
      <c r="A621" s="141"/>
      <c r="B621" s="18"/>
      <c r="C621" s="18"/>
      <c r="D621" s="18"/>
      <c r="E621" s="18"/>
      <c r="F621" s="18"/>
      <c r="G621" s="18"/>
      <c r="H621" s="18"/>
      <c r="I621" s="18"/>
      <c r="J621" s="19"/>
      <c r="K621" s="19"/>
      <c r="L621" s="19"/>
      <c r="M621" s="19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x14ac:dyDescent="0.25">
      <c r="A622" s="141"/>
      <c r="B622" s="18"/>
      <c r="C622" s="18"/>
      <c r="D622" s="18"/>
      <c r="E622" s="18"/>
      <c r="F622" s="18"/>
      <c r="G622" s="18"/>
      <c r="H622" s="18"/>
      <c r="I622" s="18"/>
      <c r="J622" s="19"/>
      <c r="K622" s="19"/>
      <c r="L622" s="19"/>
      <c r="M622" s="19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x14ac:dyDescent="0.25">
      <c r="A623" s="141"/>
      <c r="B623" s="18"/>
      <c r="C623" s="18"/>
      <c r="D623" s="18"/>
      <c r="E623" s="18"/>
      <c r="F623" s="18"/>
      <c r="G623" s="18"/>
      <c r="H623" s="18"/>
      <c r="I623" s="18"/>
      <c r="J623" s="19"/>
      <c r="K623" s="19"/>
      <c r="L623" s="19"/>
      <c r="M623" s="19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x14ac:dyDescent="0.25">
      <c r="A624" s="141"/>
      <c r="B624" s="18"/>
      <c r="C624" s="18"/>
      <c r="D624" s="18"/>
      <c r="E624" s="18"/>
      <c r="F624" s="18"/>
      <c r="G624" s="18"/>
      <c r="H624" s="18"/>
      <c r="I624" s="18"/>
      <c r="J624" s="19"/>
      <c r="K624" s="19"/>
      <c r="L624" s="19"/>
      <c r="M624" s="19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x14ac:dyDescent="0.25">
      <c r="A625" s="141"/>
      <c r="B625" s="18"/>
      <c r="C625" s="18"/>
      <c r="D625" s="18"/>
      <c r="E625" s="18"/>
      <c r="F625" s="18"/>
      <c r="G625" s="18"/>
      <c r="H625" s="18"/>
      <c r="I625" s="18"/>
      <c r="J625" s="19"/>
      <c r="K625" s="19"/>
      <c r="L625" s="19"/>
      <c r="M625" s="19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x14ac:dyDescent="0.25">
      <c r="A626" s="141"/>
      <c r="B626" s="18"/>
      <c r="C626" s="18"/>
      <c r="D626" s="18"/>
      <c r="E626" s="18"/>
      <c r="F626" s="18"/>
      <c r="G626" s="18"/>
      <c r="H626" s="18"/>
      <c r="I626" s="18"/>
      <c r="J626" s="19"/>
      <c r="K626" s="19"/>
      <c r="L626" s="19"/>
      <c r="M626" s="19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x14ac:dyDescent="0.25">
      <c r="A627" s="141"/>
      <c r="B627" s="18"/>
      <c r="C627" s="18"/>
      <c r="D627" s="18"/>
      <c r="E627" s="18"/>
      <c r="F627" s="18"/>
      <c r="G627" s="18"/>
      <c r="H627" s="18"/>
      <c r="I627" s="18"/>
      <c r="J627" s="19"/>
      <c r="K627" s="19"/>
      <c r="L627" s="19"/>
      <c r="M627" s="19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x14ac:dyDescent="0.25">
      <c r="A628" s="141"/>
      <c r="B628" s="18"/>
      <c r="C628" s="18"/>
      <c r="D628" s="18"/>
      <c r="E628" s="18"/>
      <c r="F628" s="18"/>
      <c r="G628" s="18"/>
      <c r="H628" s="18"/>
      <c r="I628" s="18"/>
      <c r="J628" s="19"/>
      <c r="K628" s="19"/>
      <c r="L628" s="19"/>
      <c r="M628" s="19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x14ac:dyDescent="0.25">
      <c r="A629" s="141"/>
      <c r="B629" s="18"/>
      <c r="C629" s="18"/>
      <c r="D629" s="18"/>
      <c r="E629" s="18"/>
      <c r="F629" s="18"/>
      <c r="G629" s="18"/>
      <c r="H629" s="18"/>
      <c r="I629" s="18"/>
      <c r="J629" s="19"/>
      <c r="K629" s="19"/>
      <c r="L629" s="19"/>
      <c r="M629" s="19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x14ac:dyDescent="0.25">
      <c r="A630" s="141"/>
      <c r="B630" s="18"/>
      <c r="C630" s="18"/>
      <c r="D630" s="18"/>
      <c r="E630" s="18"/>
      <c r="F630" s="18"/>
      <c r="G630" s="18"/>
      <c r="H630" s="18"/>
      <c r="I630" s="18"/>
      <c r="J630" s="19"/>
      <c r="K630" s="19"/>
      <c r="L630" s="19"/>
      <c r="M630" s="19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x14ac:dyDescent="0.25">
      <c r="A631" s="141"/>
      <c r="B631" s="18"/>
      <c r="C631" s="18"/>
      <c r="D631" s="18"/>
      <c r="E631" s="18"/>
      <c r="F631" s="18"/>
      <c r="G631" s="18"/>
      <c r="H631" s="18"/>
      <c r="I631" s="18"/>
      <c r="J631" s="19"/>
      <c r="K631" s="19"/>
      <c r="L631" s="19"/>
      <c r="M631" s="19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x14ac:dyDescent="0.25">
      <c r="A632" s="141"/>
      <c r="B632" s="18"/>
      <c r="C632" s="18"/>
      <c r="D632" s="18"/>
      <c r="E632" s="18"/>
      <c r="F632" s="18"/>
      <c r="G632" s="18"/>
      <c r="H632" s="18"/>
      <c r="I632" s="18"/>
      <c r="J632" s="19"/>
      <c r="K632" s="19"/>
      <c r="L632" s="19"/>
      <c r="M632" s="19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x14ac:dyDescent="0.25">
      <c r="A633" s="141"/>
      <c r="B633" s="18"/>
      <c r="C633" s="18"/>
      <c r="D633" s="18"/>
      <c r="E633" s="18"/>
      <c r="F633" s="18"/>
      <c r="G633" s="18"/>
      <c r="H633" s="18"/>
      <c r="I633" s="18"/>
      <c r="J633" s="19"/>
      <c r="K633" s="19"/>
      <c r="L633" s="19"/>
      <c r="M633" s="19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x14ac:dyDescent="0.25">
      <c r="A634" s="141"/>
      <c r="B634" s="18"/>
      <c r="C634" s="18"/>
      <c r="D634" s="18"/>
      <c r="E634" s="18"/>
      <c r="F634" s="18"/>
      <c r="G634" s="18"/>
      <c r="H634" s="18"/>
      <c r="I634" s="18"/>
      <c r="J634" s="19"/>
      <c r="K634" s="19"/>
      <c r="L634" s="19"/>
      <c r="M634" s="19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x14ac:dyDescent="0.25">
      <c r="A635" s="141"/>
      <c r="B635" s="18"/>
      <c r="C635" s="18"/>
      <c r="D635" s="18"/>
      <c r="E635" s="18"/>
      <c r="F635" s="18"/>
      <c r="G635" s="18"/>
      <c r="H635" s="18"/>
      <c r="I635" s="18"/>
      <c r="J635" s="19"/>
      <c r="K635" s="19"/>
      <c r="L635" s="19"/>
      <c r="M635" s="19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x14ac:dyDescent="0.25">
      <c r="A636" s="141"/>
      <c r="B636" s="18"/>
      <c r="C636" s="18"/>
      <c r="D636" s="18"/>
      <c r="E636" s="18"/>
      <c r="F636" s="18"/>
      <c r="G636" s="18"/>
      <c r="H636" s="18"/>
      <c r="I636" s="18"/>
      <c r="J636" s="19"/>
      <c r="K636" s="19"/>
      <c r="L636" s="19"/>
      <c r="M636" s="19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x14ac:dyDescent="0.25">
      <c r="A637" s="141"/>
      <c r="B637" s="18"/>
      <c r="C637" s="18"/>
      <c r="D637" s="18"/>
      <c r="E637" s="18"/>
      <c r="F637" s="18"/>
      <c r="G637" s="18"/>
      <c r="H637" s="18"/>
      <c r="I637" s="18"/>
      <c r="J637" s="19"/>
      <c r="K637" s="19"/>
      <c r="L637" s="19"/>
      <c r="M637" s="19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x14ac:dyDescent="0.25">
      <c r="A638" s="141"/>
      <c r="B638" s="18"/>
      <c r="C638" s="18"/>
      <c r="D638" s="18"/>
      <c r="E638" s="18"/>
      <c r="F638" s="18"/>
      <c r="G638" s="18"/>
      <c r="H638" s="18"/>
      <c r="I638" s="18"/>
      <c r="J638" s="19"/>
      <c r="K638" s="19"/>
      <c r="L638" s="19"/>
      <c r="M638" s="19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x14ac:dyDescent="0.25">
      <c r="A639" s="141"/>
      <c r="B639" s="18"/>
      <c r="C639" s="18"/>
      <c r="D639" s="18"/>
      <c r="E639" s="18"/>
      <c r="F639" s="18"/>
      <c r="G639" s="18"/>
      <c r="H639" s="18"/>
      <c r="I639" s="18"/>
      <c r="J639" s="19"/>
      <c r="K639" s="19"/>
      <c r="L639" s="19"/>
      <c r="M639" s="19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x14ac:dyDescent="0.25">
      <c r="A640" s="141"/>
      <c r="B640" s="18"/>
      <c r="C640" s="18"/>
      <c r="D640" s="18"/>
      <c r="E640" s="18"/>
      <c r="F640" s="18"/>
      <c r="G640" s="18"/>
      <c r="H640" s="18"/>
      <c r="I640" s="18"/>
      <c r="J640" s="19"/>
      <c r="K640" s="19"/>
      <c r="L640" s="19"/>
      <c r="M640" s="19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x14ac:dyDescent="0.25">
      <c r="A641" s="141"/>
      <c r="B641" s="18"/>
      <c r="C641" s="18"/>
      <c r="D641" s="18"/>
      <c r="E641" s="18"/>
      <c r="F641" s="18"/>
      <c r="G641" s="18"/>
      <c r="H641" s="18"/>
      <c r="I641" s="18"/>
      <c r="J641" s="19"/>
      <c r="K641" s="19"/>
      <c r="L641" s="19"/>
      <c r="M641" s="19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x14ac:dyDescent="0.25">
      <c r="A642" s="141"/>
      <c r="B642" s="18"/>
      <c r="C642" s="18"/>
      <c r="D642" s="18"/>
      <c r="E642" s="18"/>
      <c r="F642" s="18"/>
      <c r="G642" s="18"/>
      <c r="H642" s="18"/>
      <c r="I642" s="18"/>
      <c r="J642" s="19"/>
      <c r="K642" s="19"/>
      <c r="L642" s="19"/>
      <c r="M642" s="19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x14ac:dyDescent="0.25">
      <c r="A643" s="141"/>
      <c r="B643" s="18"/>
      <c r="C643" s="18"/>
      <c r="D643" s="18"/>
      <c r="E643" s="18"/>
      <c r="F643" s="18"/>
      <c r="G643" s="18"/>
      <c r="H643" s="18"/>
      <c r="I643" s="18"/>
      <c r="J643" s="19"/>
      <c r="K643" s="19"/>
      <c r="L643" s="19"/>
      <c r="M643" s="19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x14ac:dyDescent="0.25">
      <c r="A644" s="141"/>
      <c r="B644" s="18"/>
      <c r="C644" s="18"/>
      <c r="D644" s="18"/>
      <c r="E644" s="18"/>
      <c r="F644" s="18"/>
      <c r="G644" s="18"/>
      <c r="H644" s="18"/>
      <c r="I644" s="18"/>
      <c r="J644" s="19"/>
      <c r="K644" s="19"/>
      <c r="L644" s="19"/>
      <c r="M644" s="19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x14ac:dyDescent="0.25">
      <c r="A645" s="141"/>
      <c r="B645" s="18"/>
      <c r="C645" s="18"/>
      <c r="D645" s="18"/>
      <c r="E645" s="18"/>
      <c r="F645" s="18"/>
      <c r="G645" s="18"/>
      <c r="H645" s="18"/>
      <c r="I645" s="18"/>
      <c r="J645" s="19"/>
      <c r="K645" s="19"/>
      <c r="L645" s="19"/>
      <c r="M645" s="19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x14ac:dyDescent="0.25">
      <c r="A646" s="141"/>
      <c r="B646" s="18"/>
      <c r="C646" s="18"/>
      <c r="D646" s="18"/>
      <c r="E646" s="18"/>
      <c r="F646" s="18"/>
      <c r="G646" s="18"/>
      <c r="H646" s="18"/>
      <c r="I646" s="18"/>
      <c r="J646" s="19"/>
      <c r="K646" s="19"/>
      <c r="L646" s="19"/>
      <c r="M646" s="19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x14ac:dyDescent="0.25">
      <c r="A647" s="141"/>
      <c r="B647" s="18"/>
      <c r="C647" s="18"/>
      <c r="D647" s="18"/>
      <c r="E647" s="18"/>
      <c r="F647" s="18"/>
      <c r="G647" s="18"/>
      <c r="H647" s="18"/>
      <c r="I647" s="18"/>
      <c r="J647" s="19"/>
      <c r="K647" s="19"/>
      <c r="L647" s="19"/>
      <c r="M647" s="19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x14ac:dyDescent="0.25">
      <c r="A648" s="141"/>
      <c r="B648" s="18"/>
      <c r="C648" s="18"/>
      <c r="D648" s="18"/>
      <c r="E648" s="18"/>
      <c r="F648" s="18"/>
      <c r="G648" s="18"/>
      <c r="H648" s="18"/>
      <c r="I648" s="18"/>
      <c r="J648" s="19"/>
      <c r="K648" s="19"/>
      <c r="L648" s="19"/>
      <c r="M648" s="19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x14ac:dyDescent="0.25">
      <c r="A649" s="141"/>
      <c r="B649" s="18"/>
      <c r="C649" s="18"/>
      <c r="D649" s="18"/>
      <c r="E649" s="18"/>
      <c r="F649" s="18"/>
      <c r="G649" s="18"/>
      <c r="H649" s="18"/>
      <c r="I649" s="18"/>
      <c r="J649" s="19"/>
      <c r="K649" s="19"/>
      <c r="L649" s="19"/>
      <c r="M649" s="19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x14ac:dyDescent="0.25">
      <c r="A650" s="141"/>
      <c r="B650" s="18"/>
      <c r="C650" s="18"/>
      <c r="D650" s="18"/>
      <c r="E650" s="18"/>
      <c r="F650" s="18"/>
      <c r="G650" s="18"/>
      <c r="H650" s="18"/>
      <c r="I650" s="18"/>
      <c r="J650" s="19"/>
      <c r="K650" s="19"/>
      <c r="L650" s="19"/>
      <c r="M650" s="19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x14ac:dyDescent="0.25">
      <c r="A651" s="141"/>
      <c r="B651" s="18"/>
      <c r="C651" s="18"/>
      <c r="D651" s="18"/>
      <c r="E651" s="18"/>
      <c r="F651" s="18"/>
      <c r="G651" s="18"/>
      <c r="H651" s="18"/>
      <c r="I651" s="18"/>
      <c r="J651" s="19"/>
      <c r="K651" s="19"/>
      <c r="L651" s="19"/>
      <c r="M651" s="19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x14ac:dyDescent="0.25">
      <c r="A652" s="141"/>
      <c r="B652" s="18"/>
      <c r="C652" s="18"/>
      <c r="D652" s="18"/>
      <c r="E652" s="18"/>
      <c r="F652" s="18"/>
      <c r="G652" s="18"/>
      <c r="H652" s="18"/>
      <c r="I652" s="18"/>
      <c r="J652" s="19"/>
      <c r="K652" s="19"/>
      <c r="L652" s="19"/>
      <c r="M652" s="19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x14ac:dyDescent="0.25">
      <c r="A653" s="141"/>
      <c r="B653" s="18"/>
      <c r="C653" s="18"/>
      <c r="D653" s="18"/>
      <c r="E653" s="18"/>
      <c r="F653" s="18"/>
      <c r="G653" s="18"/>
      <c r="H653" s="18"/>
      <c r="I653" s="18"/>
      <c r="J653" s="19"/>
      <c r="K653" s="19"/>
      <c r="L653" s="19"/>
      <c r="M653" s="19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x14ac:dyDescent="0.25">
      <c r="A654" s="141"/>
      <c r="B654" s="18"/>
      <c r="C654" s="18"/>
      <c r="D654" s="18"/>
      <c r="E654" s="18"/>
      <c r="F654" s="18"/>
      <c r="G654" s="18"/>
      <c r="H654" s="18"/>
      <c r="I654" s="18"/>
      <c r="J654" s="19"/>
      <c r="K654" s="19"/>
      <c r="L654" s="19"/>
      <c r="M654" s="19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x14ac:dyDescent="0.25">
      <c r="A655" s="141"/>
      <c r="B655" s="18"/>
      <c r="C655" s="18"/>
      <c r="D655" s="18"/>
      <c r="E655" s="18"/>
      <c r="F655" s="18"/>
      <c r="G655" s="18"/>
      <c r="H655" s="18"/>
      <c r="I655" s="18"/>
      <c r="J655" s="19"/>
      <c r="K655" s="19"/>
      <c r="L655" s="19"/>
      <c r="M655" s="19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x14ac:dyDescent="0.25">
      <c r="A656" s="141"/>
      <c r="B656" s="18"/>
      <c r="C656" s="18"/>
      <c r="D656" s="18"/>
      <c r="E656" s="18"/>
      <c r="F656" s="18"/>
      <c r="G656" s="18"/>
      <c r="H656" s="18"/>
      <c r="I656" s="18"/>
      <c r="J656" s="19"/>
      <c r="K656" s="19"/>
      <c r="L656" s="19"/>
      <c r="M656" s="19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x14ac:dyDescent="0.25">
      <c r="A657" s="141"/>
      <c r="B657" s="18"/>
      <c r="C657" s="18"/>
      <c r="D657" s="18"/>
      <c r="E657" s="18"/>
      <c r="F657" s="18"/>
      <c r="G657" s="18"/>
      <c r="H657" s="18"/>
      <c r="I657" s="18"/>
      <c r="J657" s="19"/>
      <c r="K657" s="19"/>
      <c r="L657" s="19"/>
      <c r="M657" s="19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x14ac:dyDescent="0.25">
      <c r="A658" s="141"/>
      <c r="B658" s="18"/>
      <c r="C658" s="18"/>
      <c r="D658" s="18"/>
      <c r="E658" s="18"/>
      <c r="F658" s="18"/>
      <c r="G658" s="18"/>
      <c r="H658" s="18"/>
      <c r="I658" s="18"/>
      <c r="J658" s="19"/>
      <c r="K658" s="19"/>
      <c r="L658" s="19"/>
      <c r="M658" s="19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x14ac:dyDescent="0.25">
      <c r="A659" s="141"/>
      <c r="B659" s="18"/>
      <c r="C659" s="18"/>
      <c r="D659" s="18"/>
      <c r="E659" s="18"/>
      <c r="F659" s="18"/>
      <c r="G659" s="18"/>
      <c r="H659" s="18"/>
      <c r="I659" s="18"/>
      <c r="J659" s="19"/>
      <c r="K659" s="19"/>
      <c r="L659" s="19"/>
      <c r="M659" s="19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x14ac:dyDescent="0.25">
      <c r="A660" s="141"/>
      <c r="B660" s="18"/>
      <c r="C660" s="18"/>
      <c r="D660" s="18"/>
      <c r="E660" s="18"/>
      <c r="F660" s="18"/>
      <c r="G660" s="18"/>
      <c r="H660" s="18"/>
      <c r="I660" s="18"/>
      <c r="J660" s="19"/>
      <c r="K660" s="19"/>
      <c r="L660" s="19"/>
      <c r="M660" s="19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x14ac:dyDescent="0.25">
      <c r="A661" s="141"/>
      <c r="B661" s="18"/>
      <c r="C661" s="18"/>
      <c r="D661" s="18"/>
      <c r="E661" s="18"/>
      <c r="F661" s="18"/>
      <c r="G661" s="18"/>
      <c r="H661" s="18"/>
      <c r="I661" s="18"/>
      <c r="J661" s="19"/>
      <c r="K661" s="19"/>
      <c r="L661" s="19"/>
      <c r="M661" s="19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x14ac:dyDescent="0.25">
      <c r="A662" s="141"/>
      <c r="B662" s="18"/>
      <c r="C662" s="18"/>
      <c r="D662" s="18"/>
      <c r="E662" s="18"/>
      <c r="F662" s="18"/>
      <c r="G662" s="18"/>
      <c r="H662" s="18"/>
      <c r="I662" s="18"/>
      <c r="J662" s="19"/>
      <c r="K662" s="19"/>
      <c r="L662" s="19"/>
      <c r="M662" s="19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x14ac:dyDescent="0.25">
      <c r="A663" s="141"/>
      <c r="B663" s="18"/>
      <c r="C663" s="18"/>
      <c r="D663" s="18"/>
      <c r="E663" s="18"/>
      <c r="F663" s="18"/>
      <c r="G663" s="18"/>
      <c r="H663" s="18"/>
      <c r="I663" s="18"/>
      <c r="J663" s="19"/>
      <c r="K663" s="19"/>
      <c r="L663" s="19"/>
      <c r="M663" s="19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x14ac:dyDescent="0.25">
      <c r="A664" s="141"/>
      <c r="B664" s="18"/>
      <c r="C664" s="18"/>
      <c r="D664" s="18"/>
      <c r="E664" s="18"/>
      <c r="F664" s="18"/>
      <c r="G664" s="18"/>
      <c r="H664" s="18"/>
      <c r="I664" s="18"/>
      <c r="J664" s="19"/>
      <c r="K664" s="19"/>
      <c r="L664" s="19"/>
      <c r="M664" s="19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x14ac:dyDescent="0.25">
      <c r="A665" s="141"/>
      <c r="B665" s="18"/>
      <c r="C665" s="18"/>
      <c r="D665" s="18"/>
      <c r="E665" s="18"/>
      <c r="F665" s="18"/>
      <c r="G665" s="18"/>
      <c r="H665" s="18"/>
      <c r="I665" s="18"/>
      <c r="J665" s="19"/>
      <c r="K665" s="19"/>
      <c r="L665" s="19"/>
      <c r="M665" s="19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x14ac:dyDescent="0.25">
      <c r="A666" s="141"/>
      <c r="B666" s="18"/>
      <c r="C666" s="18"/>
      <c r="D666" s="18"/>
      <c r="E666" s="18"/>
      <c r="F666" s="18"/>
      <c r="G666" s="18"/>
      <c r="H666" s="18"/>
      <c r="I666" s="18"/>
      <c r="J666" s="19"/>
      <c r="K666" s="19"/>
      <c r="L666" s="19"/>
      <c r="M666" s="19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x14ac:dyDescent="0.25">
      <c r="A667" s="141"/>
      <c r="B667" s="18"/>
      <c r="C667" s="18"/>
      <c r="D667" s="18"/>
      <c r="E667" s="18"/>
      <c r="F667" s="18"/>
      <c r="G667" s="18"/>
      <c r="H667" s="18"/>
      <c r="I667" s="18"/>
      <c r="J667" s="19"/>
      <c r="K667" s="19"/>
      <c r="L667" s="19"/>
      <c r="M667" s="19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x14ac:dyDescent="0.25">
      <c r="A668" s="141"/>
      <c r="B668" s="18"/>
      <c r="C668" s="18"/>
      <c r="D668" s="18"/>
      <c r="E668" s="18"/>
      <c r="F668" s="18"/>
      <c r="G668" s="18"/>
      <c r="H668" s="18"/>
      <c r="I668" s="18"/>
      <c r="J668" s="19"/>
      <c r="K668" s="19"/>
      <c r="L668" s="19"/>
      <c r="M668" s="19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x14ac:dyDescent="0.25">
      <c r="A669" s="141"/>
      <c r="B669" s="18"/>
      <c r="C669" s="18"/>
      <c r="D669" s="18"/>
      <c r="E669" s="18"/>
      <c r="F669" s="18"/>
      <c r="G669" s="18"/>
      <c r="H669" s="18"/>
      <c r="I669" s="18"/>
      <c r="J669" s="19"/>
      <c r="K669" s="19"/>
      <c r="L669" s="19"/>
      <c r="M669" s="19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x14ac:dyDescent="0.25">
      <c r="A670" s="141"/>
      <c r="B670" s="18"/>
      <c r="C670" s="18"/>
      <c r="D670" s="18"/>
      <c r="E670" s="18"/>
      <c r="F670" s="18"/>
      <c r="G670" s="18"/>
      <c r="H670" s="18"/>
      <c r="I670" s="18"/>
      <c r="J670" s="19"/>
      <c r="K670" s="19"/>
      <c r="L670" s="19"/>
      <c r="M670" s="19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x14ac:dyDescent="0.25">
      <c r="A671" s="141"/>
      <c r="B671" s="18"/>
      <c r="C671" s="18"/>
      <c r="D671" s="18"/>
      <c r="E671" s="18"/>
      <c r="F671" s="18"/>
      <c r="G671" s="18"/>
      <c r="H671" s="18"/>
      <c r="I671" s="18"/>
      <c r="J671" s="19"/>
      <c r="K671" s="19"/>
      <c r="L671" s="19"/>
      <c r="M671" s="19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x14ac:dyDescent="0.25">
      <c r="A672" s="141"/>
      <c r="B672" s="18"/>
      <c r="C672" s="18"/>
      <c r="D672" s="18"/>
      <c r="E672" s="18"/>
      <c r="F672" s="18"/>
      <c r="G672" s="18"/>
      <c r="H672" s="18"/>
      <c r="I672" s="18"/>
      <c r="J672" s="19"/>
      <c r="K672" s="19"/>
      <c r="L672" s="19"/>
      <c r="M672" s="19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x14ac:dyDescent="0.25">
      <c r="A673" s="141"/>
      <c r="B673" s="18"/>
      <c r="C673" s="18"/>
      <c r="D673" s="18"/>
      <c r="E673" s="18"/>
      <c r="F673" s="18"/>
      <c r="G673" s="18"/>
      <c r="H673" s="18"/>
      <c r="I673" s="18"/>
      <c r="J673" s="19"/>
      <c r="K673" s="19"/>
      <c r="L673" s="19"/>
      <c r="M673" s="19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x14ac:dyDescent="0.25">
      <c r="A674" s="141"/>
      <c r="B674" s="18"/>
      <c r="C674" s="18"/>
      <c r="D674" s="18"/>
      <c r="E674" s="18"/>
      <c r="F674" s="18"/>
      <c r="G674" s="18"/>
      <c r="H674" s="18"/>
      <c r="I674" s="18"/>
      <c r="J674" s="19"/>
      <c r="K674" s="19"/>
      <c r="L674" s="19"/>
      <c r="M674" s="19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x14ac:dyDescent="0.25">
      <c r="A675" s="141"/>
      <c r="B675" s="18"/>
      <c r="C675" s="18"/>
      <c r="D675" s="18"/>
      <c r="E675" s="18"/>
      <c r="F675" s="18"/>
      <c r="G675" s="18"/>
      <c r="H675" s="18"/>
      <c r="I675" s="18"/>
      <c r="J675" s="19"/>
      <c r="K675" s="19"/>
      <c r="L675" s="19"/>
      <c r="M675" s="19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x14ac:dyDescent="0.25">
      <c r="A676" s="141"/>
      <c r="B676" s="18"/>
      <c r="C676" s="18"/>
      <c r="D676" s="18"/>
      <c r="E676" s="18"/>
      <c r="F676" s="18"/>
      <c r="G676" s="18"/>
      <c r="H676" s="18"/>
      <c r="I676" s="18"/>
      <c r="J676" s="19"/>
      <c r="K676" s="19"/>
      <c r="L676" s="19"/>
      <c r="M676" s="19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x14ac:dyDescent="0.25">
      <c r="A677" s="141"/>
      <c r="B677" s="18"/>
      <c r="C677" s="18"/>
      <c r="D677" s="18"/>
      <c r="E677" s="18"/>
      <c r="F677" s="18"/>
      <c r="G677" s="18"/>
      <c r="H677" s="18"/>
      <c r="I677" s="18"/>
      <c r="J677" s="19"/>
      <c r="K677" s="19"/>
      <c r="L677" s="19"/>
      <c r="M677" s="19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x14ac:dyDescent="0.25">
      <c r="A678" s="141"/>
      <c r="B678" s="18"/>
      <c r="C678" s="18"/>
      <c r="D678" s="18"/>
      <c r="E678" s="18"/>
      <c r="F678" s="18"/>
      <c r="G678" s="18"/>
      <c r="H678" s="18"/>
      <c r="I678" s="18"/>
      <c r="J678" s="19"/>
      <c r="K678" s="19"/>
      <c r="L678" s="19"/>
      <c r="M678" s="19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x14ac:dyDescent="0.25">
      <c r="A679" s="141"/>
      <c r="B679" s="18"/>
      <c r="C679" s="18"/>
      <c r="D679" s="18"/>
      <c r="E679" s="18"/>
      <c r="F679" s="18"/>
      <c r="G679" s="18"/>
      <c r="H679" s="18"/>
      <c r="I679" s="18"/>
      <c r="J679" s="19"/>
      <c r="K679" s="19"/>
      <c r="L679" s="19"/>
      <c r="M679" s="19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x14ac:dyDescent="0.25">
      <c r="A680" s="141"/>
      <c r="B680" s="18"/>
      <c r="C680" s="18"/>
      <c r="D680" s="18"/>
      <c r="E680" s="18"/>
      <c r="F680" s="18"/>
      <c r="G680" s="18"/>
      <c r="H680" s="18"/>
      <c r="I680" s="18"/>
      <c r="J680" s="19"/>
      <c r="K680" s="19"/>
      <c r="L680" s="19"/>
      <c r="M680" s="19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x14ac:dyDescent="0.25">
      <c r="A681" s="141"/>
      <c r="B681" s="18"/>
      <c r="C681" s="18"/>
      <c r="D681" s="18"/>
      <c r="E681" s="18"/>
      <c r="F681" s="18"/>
      <c r="G681" s="18"/>
      <c r="H681" s="18"/>
      <c r="I681" s="18"/>
      <c r="J681" s="19"/>
      <c r="K681" s="19"/>
      <c r="L681" s="19"/>
      <c r="M681" s="19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x14ac:dyDescent="0.25">
      <c r="A682" s="141"/>
      <c r="B682" s="18"/>
      <c r="C682" s="18"/>
      <c r="D682" s="18"/>
      <c r="E682" s="18"/>
      <c r="F682" s="18"/>
      <c r="G682" s="18"/>
      <c r="H682" s="18"/>
      <c r="I682" s="18"/>
      <c r="J682" s="19"/>
      <c r="K682" s="19"/>
      <c r="L682" s="19"/>
      <c r="M682" s="19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x14ac:dyDescent="0.25">
      <c r="A683" s="141"/>
      <c r="B683" s="18"/>
      <c r="C683" s="18"/>
      <c r="D683" s="18"/>
      <c r="E683" s="18"/>
      <c r="F683" s="18"/>
      <c r="G683" s="18"/>
      <c r="H683" s="18"/>
      <c r="I683" s="18"/>
      <c r="J683" s="19"/>
      <c r="K683" s="19"/>
      <c r="L683" s="19"/>
      <c r="M683" s="19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x14ac:dyDescent="0.25">
      <c r="A684" s="141"/>
      <c r="B684" s="18"/>
      <c r="C684" s="18"/>
      <c r="D684" s="18"/>
      <c r="E684" s="18"/>
      <c r="F684" s="18"/>
      <c r="G684" s="18"/>
      <c r="H684" s="18"/>
      <c r="I684" s="18"/>
      <c r="J684" s="19"/>
      <c r="K684" s="19"/>
      <c r="L684" s="19"/>
      <c r="M684" s="19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x14ac:dyDescent="0.25">
      <c r="A685" s="141"/>
      <c r="B685" s="18"/>
      <c r="C685" s="18"/>
      <c r="D685" s="18"/>
      <c r="E685" s="18"/>
      <c r="F685" s="18"/>
      <c r="G685" s="18"/>
      <c r="H685" s="18"/>
      <c r="I685" s="18"/>
      <c r="J685" s="19"/>
      <c r="K685" s="19"/>
      <c r="L685" s="19"/>
      <c r="M685" s="19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x14ac:dyDescent="0.25">
      <c r="A686" s="141"/>
      <c r="B686" s="18"/>
      <c r="C686" s="18"/>
      <c r="D686" s="18"/>
      <c r="E686" s="18"/>
      <c r="F686" s="18"/>
      <c r="G686" s="18"/>
      <c r="H686" s="18"/>
      <c r="I686" s="18"/>
      <c r="J686" s="19"/>
      <c r="K686" s="19"/>
      <c r="L686" s="19"/>
      <c r="M686" s="19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x14ac:dyDescent="0.25">
      <c r="A687" s="141"/>
      <c r="B687" s="18"/>
      <c r="C687" s="18"/>
      <c r="D687" s="18"/>
      <c r="E687" s="18"/>
      <c r="F687" s="18"/>
      <c r="G687" s="18"/>
      <c r="H687" s="18"/>
      <c r="I687" s="18"/>
      <c r="J687" s="19"/>
      <c r="K687" s="19"/>
      <c r="L687" s="19"/>
      <c r="M687" s="19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x14ac:dyDescent="0.25">
      <c r="A688" s="141"/>
      <c r="B688" s="18"/>
      <c r="C688" s="18"/>
      <c r="D688" s="18"/>
      <c r="E688" s="18"/>
      <c r="F688" s="18"/>
      <c r="G688" s="18"/>
      <c r="H688" s="18"/>
      <c r="I688" s="18"/>
      <c r="J688" s="19"/>
      <c r="K688" s="19"/>
      <c r="L688" s="19"/>
      <c r="M688" s="19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x14ac:dyDescent="0.25">
      <c r="A689" s="141"/>
      <c r="B689" s="18"/>
      <c r="C689" s="18"/>
      <c r="D689" s="18"/>
      <c r="E689" s="18"/>
      <c r="F689" s="18"/>
      <c r="G689" s="18"/>
      <c r="H689" s="18"/>
      <c r="I689" s="18"/>
      <c r="J689" s="19"/>
      <c r="K689" s="19"/>
      <c r="L689" s="19"/>
      <c r="M689" s="19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x14ac:dyDescent="0.25">
      <c r="A690" s="141"/>
      <c r="B690" s="18"/>
      <c r="C690" s="18"/>
      <c r="D690" s="18"/>
      <c r="E690" s="18"/>
      <c r="F690" s="18"/>
      <c r="G690" s="18"/>
      <c r="H690" s="18"/>
      <c r="I690" s="18"/>
      <c r="J690" s="19"/>
      <c r="K690" s="19"/>
      <c r="L690" s="19"/>
      <c r="M690" s="19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x14ac:dyDescent="0.25">
      <c r="A691" s="141"/>
      <c r="B691" s="18"/>
      <c r="C691" s="18"/>
      <c r="D691" s="18"/>
      <c r="E691" s="18"/>
      <c r="F691" s="18"/>
      <c r="G691" s="18"/>
      <c r="H691" s="18"/>
      <c r="I691" s="18"/>
      <c r="J691" s="19"/>
      <c r="K691" s="19"/>
      <c r="L691" s="19"/>
      <c r="M691" s="19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x14ac:dyDescent="0.25">
      <c r="A692" s="141"/>
      <c r="B692" s="18"/>
      <c r="C692" s="18"/>
      <c r="D692" s="18"/>
      <c r="E692" s="18"/>
      <c r="F692" s="18"/>
      <c r="G692" s="18"/>
      <c r="H692" s="18"/>
      <c r="I692" s="18"/>
      <c r="J692" s="19"/>
      <c r="K692" s="19"/>
      <c r="L692" s="19"/>
      <c r="M692" s="19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x14ac:dyDescent="0.25">
      <c r="A693" s="141"/>
      <c r="B693" s="18"/>
      <c r="C693" s="18"/>
      <c r="D693" s="18"/>
      <c r="E693" s="18"/>
      <c r="F693" s="18"/>
      <c r="G693" s="18"/>
      <c r="H693" s="18"/>
      <c r="I693" s="18"/>
      <c r="J693" s="19"/>
      <c r="K693" s="19"/>
      <c r="L693" s="19"/>
      <c r="M693" s="19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x14ac:dyDescent="0.25">
      <c r="A694" s="141"/>
      <c r="B694" s="18"/>
      <c r="C694" s="18"/>
      <c r="D694" s="18"/>
      <c r="E694" s="18"/>
      <c r="F694" s="18"/>
      <c r="G694" s="18"/>
      <c r="H694" s="18"/>
      <c r="I694" s="18"/>
      <c r="J694" s="19"/>
      <c r="K694" s="19"/>
      <c r="L694" s="19"/>
      <c r="M694" s="19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x14ac:dyDescent="0.25">
      <c r="A695" s="141"/>
      <c r="B695" s="18"/>
      <c r="C695" s="18"/>
      <c r="D695" s="18"/>
      <c r="E695" s="18"/>
      <c r="F695" s="18"/>
      <c r="G695" s="18"/>
      <c r="H695" s="18"/>
      <c r="I695" s="18"/>
      <c r="J695" s="19"/>
      <c r="K695" s="19"/>
      <c r="L695" s="19"/>
      <c r="M695" s="19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x14ac:dyDescent="0.25">
      <c r="A696" s="141"/>
      <c r="B696" s="18"/>
      <c r="C696" s="18"/>
      <c r="D696" s="18"/>
      <c r="E696" s="18"/>
      <c r="F696" s="18"/>
      <c r="G696" s="18"/>
      <c r="H696" s="18"/>
      <c r="I696" s="18"/>
      <c r="J696" s="19"/>
      <c r="K696" s="19"/>
      <c r="L696" s="19"/>
      <c r="M696" s="19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x14ac:dyDescent="0.25">
      <c r="A697" s="141"/>
      <c r="B697" s="18"/>
      <c r="C697" s="18"/>
      <c r="D697" s="18"/>
      <c r="E697" s="18"/>
      <c r="F697" s="18"/>
      <c r="G697" s="18"/>
      <c r="H697" s="18"/>
      <c r="I697" s="18"/>
      <c r="J697" s="19"/>
      <c r="K697" s="19"/>
      <c r="L697" s="19"/>
      <c r="M697" s="19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x14ac:dyDescent="0.25">
      <c r="A698" s="141"/>
      <c r="B698" s="18"/>
      <c r="C698" s="18"/>
      <c r="D698" s="18"/>
      <c r="E698" s="18"/>
      <c r="F698" s="18"/>
      <c r="G698" s="18"/>
      <c r="H698" s="18"/>
      <c r="I698" s="18"/>
      <c r="J698" s="19"/>
      <c r="K698" s="19"/>
      <c r="L698" s="19"/>
      <c r="M698" s="19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x14ac:dyDescent="0.25">
      <c r="A699" s="141"/>
      <c r="B699" s="18"/>
      <c r="C699" s="18"/>
      <c r="D699" s="18"/>
      <c r="E699" s="18"/>
      <c r="F699" s="18"/>
      <c r="G699" s="18"/>
      <c r="H699" s="18"/>
      <c r="I699" s="18"/>
      <c r="J699" s="19"/>
      <c r="K699" s="19"/>
      <c r="L699" s="19"/>
      <c r="M699" s="19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x14ac:dyDescent="0.25">
      <c r="A700" s="141"/>
      <c r="B700" s="18"/>
      <c r="C700" s="18"/>
      <c r="D700" s="18"/>
      <c r="E700" s="18"/>
      <c r="F700" s="18"/>
      <c r="G700" s="18"/>
      <c r="H700" s="18"/>
      <c r="I700" s="18"/>
      <c r="J700" s="19"/>
      <c r="K700" s="19"/>
      <c r="L700" s="19"/>
      <c r="M700" s="19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x14ac:dyDescent="0.25">
      <c r="A701" s="141"/>
      <c r="B701" s="18"/>
      <c r="C701" s="18"/>
      <c r="D701" s="18"/>
      <c r="E701" s="18"/>
      <c r="F701" s="18"/>
      <c r="G701" s="18"/>
      <c r="H701" s="18"/>
      <c r="I701" s="18"/>
      <c r="J701" s="19"/>
      <c r="K701" s="19"/>
      <c r="L701" s="19"/>
      <c r="M701" s="19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x14ac:dyDescent="0.25">
      <c r="A702" s="141"/>
      <c r="B702" s="18"/>
      <c r="C702" s="18"/>
      <c r="D702" s="18"/>
      <c r="E702" s="18"/>
      <c r="F702" s="18"/>
      <c r="G702" s="18"/>
      <c r="H702" s="18"/>
      <c r="I702" s="18"/>
      <c r="J702" s="19"/>
      <c r="K702" s="19"/>
      <c r="L702" s="19"/>
      <c r="M702" s="19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x14ac:dyDescent="0.25">
      <c r="A703" s="141"/>
      <c r="B703" s="18"/>
      <c r="C703" s="18"/>
      <c r="D703" s="18"/>
      <c r="E703" s="18"/>
      <c r="F703" s="18"/>
      <c r="G703" s="18"/>
      <c r="H703" s="18"/>
      <c r="I703" s="18"/>
      <c r="J703" s="19"/>
      <c r="K703" s="19"/>
      <c r="L703" s="19"/>
      <c r="M703" s="19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x14ac:dyDescent="0.25">
      <c r="A704" s="141"/>
      <c r="B704" s="18"/>
      <c r="C704" s="18"/>
      <c r="D704" s="18"/>
      <c r="E704" s="18"/>
      <c r="F704" s="18"/>
      <c r="G704" s="18"/>
      <c r="H704" s="18"/>
      <c r="I704" s="18"/>
      <c r="J704" s="19"/>
      <c r="K704" s="19"/>
      <c r="L704" s="19"/>
      <c r="M704" s="19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x14ac:dyDescent="0.25">
      <c r="A705" s="141"/>
      <c r="B705" s="18"/>
      <c r="C705" s="18"/>
      <c r="D705" s="18"/>
      <c r="E705" s="18"/>
      <c r="F705" s="18"/>
      <c r="G705" s="18"/>
      <c r="H705" s="18"/>
      <c r="I705" s="18"/>
      <c r="J705" s="19"/>
      <c r="K705" s="19"/>
      <c r="L705" s="19"/>
      <c r="M705" s="19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x14ac:dyDescent="0.25">
      <c r="A706" s="141"/>
      <c r="B706" s="18"/>
      <c r="C706" s="18"/>
      <c r="D706" s="18"/>
      <c r="E706" s="18"/>
      <c r="F706" s="18"/>
      <c r="G706" s="18"/>
      <c r="H706" s="18"/>
      <c r="I706" s="18"/>
      <c r="J706" s="19"/>
      <c r="K706" s="19"/>
      <c r="L706" s="19"/>
      <c r="M706" s="19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x14ac:dyDescent="0.25">
      <c r="A707" s="141"/>
      <c r="B707" s="18"/>
      <c r="C707" s="18"/>
      <c r="D707" s="18"/>
      <c r="E707" s="18"/>
      <c r="F707" s="18"/>
      <c r="G707" s="18"/>
      <c r="H707" s="18"/>
      <c r="I707" s="18"/>
      <c r="J707" s="19"/>
      <c r="K707" s="19"/>
      <c r="L707" s="19"/>
      <c r="M707" s="19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x14ac:dyDescent="0.25">
      <c r="A708" s="141"/>
      <c r="B708" s="18"/>
      <c r="C708" s="18"/>
      <c r="D708" s="18"/>
      <c r="E708" s="18"/>
      <c r="F708" s="18"/>
      <c r="G708" s="18"/>
      <c r="H708" s="18"/>
      <c r="I708" s="18"/>
      <c r="J708" s="19"/>
      <c r="K708" s="19"/>
      <c r="L708" s="19"/>
      <c r="M708" s="19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x14ac:dyDescent="0.25">
      <c r="A709" s="141"/>
      <c r="B709" s="18"/>
      <c r="C709" s="18"/>
      <c r="D709" s="18"/>
      <c r="E709" s="18"/>
      <c r="F709" s="18"/>
      <c r="G709" s="18"/>
      <c r="H709" s="18"/>
      <c r="I709" s="18"/>
      <c r="J709" s="19"/>
      <c r="K709" s="19"/>
      <c r="L709" s="19"/>
      <c r="M709" s="19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x14ac:dyDescent="0.25">
      <c r="A710" s="141"/>
      <c r="B710" s="18"/>
      <c r="C710" s="18"/>
      <c r="D710" s="18"/>
      <c r="E710" s="18"/>
      <c r="F710" s="18"/>
      <c r="G710" s="18"/>
      <c r="H710" s="18"/>
      <c r="I710" s="18"/>
      <c r="J710" s="19"/>
      <c r="K710" s="19"/>
      <c r="L710" s="19"/>
      <c r="M710" s="19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x14ac:dyDescent="0.25">
      <c r="A711" s="141"/>
      <c r="B711" s="18"/>
      <c r="C711" s="18"/>
      <c r="D711" s="18"/>
      <c r="E711" s="18"/>
      <c r="F711" s="18"/>
      <c r="G711" s="18"/>
      <c r="H711" s="18"/>
      <c r="I711" s="18"/>
      <c r="J711" s="19"/>
      <c r="K711" s="19"/>
      <c r="L711" s="19"/>
      <c r="M711" s="19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x14ac:dyDescent="0.25">
      <c r="A712" s="141"/>
      <c r="B712" s="18"/>
      <c r="C712" s="18"/>
      <c r="D712" s="18"/>
      <c r="E712" s="18"/>
      <c r="F712" s="18"/>
      <c r="G712" s="18"/>
      <c r="H712" s="18"/>
      <c r="I712" s="18"/>
      <c r="J712" s="19"/>
      <c r="K712" s="19"/>
      <c r="L712" s="19"/>
      <c r="M712" s="19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x14ac:dyDescent="0.25">
      <c r="A713" s="141"/>
      <c r="B713" s="18"/>
      <c r="C713" s="18"/>
      <c r="D713" s="18"/>
      <c r="E713" s="18"/>
      <c r="F713" s="18"/>
      <c r="G713" s="18"/>
      <c r="H713" s="18"/>
      <c r="I713" s="18"/>
      <c r="J713" s="19"/>
      <c r="K713" s="19"/>
      <c r="L713" s="19"/>
      <c r="M713" s="19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x14ac:dyDescent="0.25">
      <c r="A714" s="141"/>
      <c r="B714" s="18"/>
      <c r="C714" s="18"/>
      <c r="D714" s="18"/>
      <c r="E714" s="18"/>
      <c r="F714" s="18"/>
      <c r="G714" s="18"/>
      <c r="H714" s="18"/>
      <c r="I714" s="18"/>
      <c r="J714" s="19"/>
      <c r="K714" s="19"/>
      <c r="L714" s="19"/>
      <c r="M714" s="19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x14ac:dyDescent="0.25">
      <c r="A715" s="141"/>
      <c r="B715" s="18"/>
      <c r="C715" s="18"/>
      <c r="D715" s="18"/>
      <c r="E715" s="18"/>
      <c r="F715" s="18"/>
      <c r="G715" s="18"/>
      <c r="H715" s="18"/>
      <c r="I715" s="18"/>
      <c r="J715" s="19"/>
      <c r="K715" s="19"/>
      <c r="L715" s="19"/>
      <c r="M715" s="19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x14ac:dyDescent="0.25">
      <c r="A716" s="141"/>
      <c r="B716" s="18"/>
      <c r="C716" s="18"/>
      <c r="D716" s="18"/>
      <c r="E716" s="18"/>
      <c r="F716" s="18"/>
      <c r="G716" s="18"/>
      <c r="H716" s="18"/>
      <c r="I716" s="18"/>
      <c r="J716" s="19"/>
      <c r="K716" s="19"/>
      <c r="L716" s="19"/>
      <c r="M716" s="19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x14ac:dyDescent="0.25">
      <c r="A717" s="141"/>
      <c r="B717" s="18"/>
      <c r="C717" s="18"/>
      <c r="D717" s="18"/>
      <c r="E717" s="18"/>
      <c r="F717" s="18"/>
      <c r="G717" s="18"/>
      <c r="H717" s="18"/>
      <c r="I717" s="18"/>
      <c r="J717" s="19"/>
      <c r="K717" s="19"/>
      <c r="L717" s="19"/>
      <c r="M717" s="19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x14ac:dyDescent="0.25">
      <c r="A718" s="141"/>
      <c r="B718" s="18"/>
      <c r="C718" s="18"/>
      <c r="D718" s="18"/>
      <c r="E718" s="18"/>
      <c r="F718" s="18"/>
      <c r="G718" s="18"/>
      <c r="H718" s="18"/>
      <c r="I718" s="18"/>
      <c r="J718" s="19"/>
      <c r="K718" s="19"/>
      <c r="L718" s="19"/>
      <c r="M718" s="19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x14ac:dyDescent="0.25">
      <c r="A719" s="141"/>
      <c r="B719" s="18"/>
      <c r="C719" s="18"/>
      <c r="D719" s="18"/>
      <c r="E719" s="18"/>
      <c r="F719" s="18"/>
      <c r="G719" s="18"/>
      <c r="H719" s="18"/>
      <c r="I719" s="18"/>
      <c r="J719" s="19"/>
      <c r="K719" s="19"/>
      <c r="L719" s="19"/>
      <c r="M719" s="19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x14ac:dyDescent="0.25">
      <c r="A720" s="141"/>
      <c r="B720" s="18"/>
      <c r="C720" s="18"/>
      <c r="D720" s="18"/>
      <c r="E720" s="18"/>
      <c r="F720" s="18"/>
      <c r="G720" s="18"/>
      <c r="H720" s="18"/>
      <c r="I720" s="18"/>
      <c r="J720" s="19"/>
      <c r="K720" s="19"/>
      <c r="L720" s="19"/>
      <c r="M720" s="19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x14ac:dyDescent="0.25">
      <c r="A721" s="141"/>
      <c r="B721" s="18"/>
      <c r="C721" s="18"/>
      <c r="D721" s="18"/>
      <c r="E721" s="18"/>
      <c r="F721" s="18"/>
      <c r="G721" s="18"/>
      <c r="H721" s="18"/>
      <c r="I721" s="18"/>
      <c r="J721" s="19"/>
      <c r="K721" s="19"/>
      <c r="L721" s="19"/>
      <c r="M721" s="19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x14ac:dyDescent="0.25">
      <c r="A722" s="141"/>
      <c r="B722" s="18"/>
      <c r="C722" s="18"/>
      <c r="D722" s="18"/>
      <c r="E722" s="18"/>
      <c r="F722" s="18"/>
      <c r="G722" s="18"/>
      <c r="H722" s="18"/>
      <c r="I722" s="18"/>
      <c r="J722" s="19"/>
      <c r="K722" s="19"/>
      <c r="L722" s="19"/>
      <c r="M722" s="19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x14ac:dyDescent="0.25">
      <c r="A723" s="141"/>
      <c r="B723" s="18"/>
      <c r="C723" s="18"/>
      <c r="D723" s="18"/>
      <c r="E723" s="18"/>
      <c r="F723" s="18"/>
      <c r="G723" s="18"/>
      <c r="H723" s="18"/>
      <c r="I723" s="18"/>
      <c r="J723" s="19"/>
      <c r="K723" s="19"/>
      <c r="L723" s="19"/>
      <c r="M723" s="19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x14ac:dyDescent="0.25">
      <c r="A724" s="141"/>
      <c r="B724" s="18"/>
      <c r="C724" s="18"/>
      <c r="D724" s="18"/>
      <c r="E724" s="18"/>
      <c r="F724" s="18"/>
      <c r="G724" s="18"/>
      <c r="H724" s="18"/>
      <c r="I724" s="18"/>
      <c r="J724" s="19"/>
      <c r="K724" s="19"/>
      <c r="L724" s="19"/>
      <c r="M724" s="19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x14ac:dyDescent="0.25">
      <c r="A725" s="141"/>
      <c r="B725" s="18"/>
      <c r="C725" s="18"/>
      <c r="D725" s="18"/>
      <c r="E725" s="18"/>
      <c r="F725" s="18"/>
      <c r="G725" s="18"/>
      <c r="H725" s="18"/>
      <c r="I725" s="18"/>
      <c r="J725" s="19"/>
      <c r="K725" s="19"/>
      <c r="L725" s="19"/>
      <c r="M725" s="19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x14ac:dyDescent="0.25">
      <c r="A726" s="141"/>
      <c r="B726" s="18"/>
      <c r="C726" s="18"/>
      <c r="D726" s="18"/>
      <c r="E726" s="18"/>
      <c r="F726" s="18"/>
      <c r="G726" s="18"/>
      <c r="H726" s="18"/>
      <c r="I726" s="18"/>
      <c r="J726" s="19"/>
      <c r="K726" s="19"/>
      <c r="L726" s="19"/>
      <c r="M726" s="19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x14ac:dyDescent="0.25">
      <c r="A727" s="141"/>
      <c r="B727" s="18"/>
      <c r="C727" s="18"/>
      <c r="D727" s="18"/>
      <c r="E727" s="18"/>
      <c r="F727" s="18"/>
      <c r="G727" s="18"/>
      <c r="H727" s="18"/>
      <c r="I727" s="18"/>
      <c r="J727" s="19"/>
      <c r="K727" s="19"/>
      <c r="L727" s="19"/>
      <c r="M727" s="19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x14ac:dyDescent="0.25">
      <c r="A728" s="141"/>
      <c r="B728" s="18"/>
      <c r="C728" s="18"/>
      <c r="D728" s="18"/>
      <c r="E728" s="18"/>
      <c r="F728" s="18"/>
      <c r="G728" s="18"/>
      <c r="H728" s="18"/>
      <c r="I728" s="18"/>
      <c r="J728" s="19"/>
      <c r="K728" s="19"/>
      <c r="L728" s="19"/>
      <c r="M728" s="19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x14ac:dyDescent="0.25">
      <c r="A729" s="141"/>
      <c r="B729" s="18"/>
      <c r="C729" s="18"/>
      <c r="D729" s="18"/>
      <c r="E729" s="18"/>
      <c r="F729" s="18"/>
      <c r="G729" s="18"/>
      <c r="H729" s="18"/>
      <c r="I729" s="18"/>
      <c r="J729" s="19"/>
      <c r="K729" s="19"/>
      <c r="L729" s="19"/>
      <c r="M729" s="19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x14ac:dyDescent="0.25">
      <c r="A730" s="141"/>
      <c r="B730" s="18"/>
      <c r="C730" s="18"/>
      <c r="D730" s="18"/>
      <c r="E730" s="18"/>
      <c r="F730" s="18"/>
      <c r="G730" s="18"/>
      <c r="H730" s="18"/>
      <c r="I730" s="18"/>
      <c r="J730" s="19"/>
      <c r="K730" s="19"/>
      <c r="L730" s="19"/>
      <c r="M730" s="19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x14ac:dyDescent="0.25">
      <c r="A731" s="141"/>
      <c r="B731" s="18"/>
      <c r="C731" s="18"/>
      <c r="D731" s="18"/>
      <c r="E731" s="18"/>
      <c r="F731" s="18"/>
      <c r="G731" s="18"/>
      <c r="H731" s="18"/>
      <c r="I731" s="18"/>
      <c r="J731" s="19"/>
      <c r="K731" s="19"/>
      <c r="L731" s="19"/>
      <c r="M731" s="19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x14ac:dyDescent="0.25">
      <c r="A732" s="141"/>
      <c r="B732" s="18"/>
      <c r="C732" s="18"/>
      <c r="D732" s="18"/>
      <c r="E732" s="18"/>
      <c r="F732" s="18"/>
      <c r="G732" s="18"/>
      <c r="H732" s="18"/>
      <c r="I732" s="18"/>
      <c r="J732" s="19"/>
      <c r="K732" s="19"/>
      <c r="L732" s="19"/>
      <c r="M732" s="19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x14ac:dyDescent="0.25">
      <c r="A733" s="141"/>
      <c r="B733" s="18"/>
      <c r="C733" s="18"/>
      <c r="D733" s="18"/>
      <c r="E733" s="18"/>
      <c r="F733" s="18"/>
      <c r="G733" s="18"/>
      <c r="H733" s="18"/>
      <c r="I733" s="18"/>
      <c r="J733" s="19"/>
      <c r="K733" s="19"/>
      <c r="L733" s="19"/>
      <c r="M733" s="19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x14ac:dyDescent="0.25">
      <c r="A734" s="141"/>
      <c r="B734" s="18"/>
      <c r="C734" s="18"/>
      <c r="D734" s="18"/>
      <c r="E734" s="18"/>
      <c r="F734" s="18"/>
      <c r="G734" s="18"/>
      <c r="H734" s="18"/>
      <c r="I734" s="18"/>
      <c r="J734" s="19"/>
      <c r="K734" s="19"/>
      <c r="L734" s="19"/>
      <c r="M734" s="19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x14ac:dyDescent="0.25">
      <c r="A735" s="141"/>
      <c r="B735" s="18"/>
      <c r="C735" s="18"/>
      <c r="D735" s="18"/>
      <c r="E735" s="18"/>
      <c r="F735" s="18"/>
      <c r="G735" s="18"/>
      <c r="H735" s="18"/>
      <c r="I735" s="18"/>
      <c r="J735" s="19"/>
      <c r="K735" s="19"/>
      <c r="L735" s="19"/>
      <c r="M735" s="19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x14ac:dyDescent="0.25">
      <c r="A736" s="141"/>
      <c r="B736" s="18"/>
      <c r="C736" s="18"/>
      <c r="D736" s="18"/>
      <c r="E736" s="18"/>
      <c r="F736" s="18"/>
      <c r="G736" s="18"/>
      <c r="H736" s="18"/>
      <c r="I736" s="18"/>
      <c r="J736" s="19"/>
      <c r="K736" s="19"/>
      <c r="L736" s="19"/>
      <c r="M736" s="19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x14ac:dyDescent="0.25">
      <c r="A737" s="141"/>
      <c r="B737" s="18"/>
      <c r="C737" s="18"/>
      <c r="D737" s="18"/>
      <c r="E737" s="18"/>
      <c r="F737" s="18"/>
      <c r="G737" s="18"/>
      <c r="H737" s="18"/>
      <c r="I737" s="18"/>
      <c r="J737" s="19"/>
      <c r="K737" s="19"/>
      <c r="L737" s="19"/>
      <c r="M737" s="19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x14ac:dyDescent="0.25">
      <c r="A738" s="141"/>
      <c r="B738" s="18"/>
      <c r="C738" s="18"/>
      <c r="D738" s="18"/>
      <c r="E738" s="18"/>
      <c r="F738" s="18"/>
      <c r="G738" s="18"/>
      <c r="H738" s="18"/>
      <c r="I738" s="18"/>
      <c r="J738" s="19"/>
      <c r="K738" s="19"/>
      <c r="L738" s="19"/>
      <c r="M738" s="19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x14ac:dyDescent="0.25">
      <c r="A739" s="141"/>
      <c r="B739" s="18"/>
      <c r="C739" s="18"/>
      <c r="D739" s="18"/>
      <c r="E739" s="18"/>
      <c r="F739" s="18"/>
      <c r="G739" s="18"/>
      <c r="H739" s="18"/>
      <c r="I739" s="18"/>
      <c r="J739" s="19"/>
      <c r="K739" s="19"/>
      <c r="L739" s="19"/>
      <c r="M739" s="19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x14ac:dyDescent="0.25">
      <c r="A740" s="141"/>
      <c r="B740" s="18"/>
      <c r="C740" s="18"/>
      <c r="D740" s="18"/>
      <c r="E740" s="18"/>
      <c r="F740" s="18"/>
      <c r="G740" s="18"/>
      <c r="H740" s="18"/>
      <c r="I740" s="18"/>
      <c r="J740" s="19"/>
      <c r="K740" s="19"/>
      <c r="L740" s="19"/>
      <c r="M740" s="19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x14ac:dyDescent="0.25">
      <c r="A741" s="141"/>
      <c r="B741" s="18"/>
      <c r="C741" s="18"/>
      <c r="D741" s="18"/>
      <c r="E741" s="18"/>
      <c r="F741" s="18"/>
      <c r="G741" s="18"/>
      <c r="H741" s="18"/>
      <c r="I741" s="18"/>
      <c r="J741" s="19"/>
      <c r="K741" s="19"/>
      <c r="L741" s="19"/>
      <c r="M741" s="19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x14ac:dyDescent="0.25">
      <c r="A742" s="141"/>
      <c r="B742" s="18"/>
      <c r="C742" s="18"/>
      <c r="D742" s="18"/>
      <c r="E742" s="18"/>
      <c r="F742" s="18"/>
      <c r="G742" s="18"/>
      <c r="H742" s="18"/>
      <c r="I742" s="18"/>
      <c r="J742" s="19"/>
      <c r="K742" s="19"/>
      <c r="L742" s="19"/>
      <c r="M742" s="19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x14ac:dyDescent="0.25">
      <c r="A743" s="141"/>
      <c r="B743" s="18"/>
      <c r="C743" s="18"/>
      <c r="D743" s="18"/>
      <c r="E743" s="18"/>
      <c r="F743" s="18"/>
      <c r="G743" s="18"/>
      <c r="H743" s="18"/>
      <c r="I743" s="18"/>
      <c r="J743" s="19"/>
      <c r="K743" s="19"/>
      <c r="L743" s="19"/>
      <c r="M743" s="19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x14ac:dyDescent="0.25">
      <c r="A744" s="141"/>
      <c r="B744" s="18"/>
      <c r="C744" s="18"/>
      <c r="D744" s="18"/>
      <c r="E744" s="18"/>
      <c r="F744" s="18"/>
      <c r="G744" s="18"/>
      <c r="H744" s="18"/>
      <c r="I744" s="18"/>
      <c r="J744" s="19"/>
      <c r="K744" s="19"/>
      <c r="L744" s="19"/>
      <c r="M744" s="19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x14ac:dyDescent="0.25">
      <c r="A745" s="141"/>
      <c r="B745" s="18"/>
      <c r="C745" s="18"/>
      <c r="D745" s="18"/>
      <c r="E745" s="18"/>
      <c r="F745" s="18"/>
      <c r="G745" s="18"/>
      <c r="H745" s="18"/>
      <c r="I745" s="18"/>
      <c r="J745" s="19"/>
      <c r="K745" s="19"/>
      <c r="L745" s="19"/>
      <c r="M745" s="19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x14ac:dyDescent="0.25">
      <c r="A746" s="141"/>
      <c r="B746" s="18"/>
      <c r="C746" s="18"/>
      <c r="D746" s="18"/>
      <c r="E746" s="18"/>
      <c r="F746" s="18"/>
      <c r="G746" s="18"/>
      <c r="H746" s="18"/>
      <c r="I746" s="18"/>
      <c r="J746" s="19"/>
      <c r="K746" s="19"/>
      <c r="L746" s="19"/>
      <c r="M746" s="19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x14ac:dyDescent="0.25">
      <c r="A747" s="141"/>
      <c r="B747" s="18"/>
      <c r="C747" s="18"/>
      <c r="D747" s="18"/>
      <c r="E747" s="18"/>
      <c r="F747" s="18"/>
      <c r="G747" s="18"/>
      <c r="H747" s="18"/>
      <c r="I747" s="18"/>
      <c r="J747" s="19"/>
      <c r="K747" s="19"/>
      <c r="L747" s="19"/>
      <c r="M747" s="19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x14ac:dyDescent="0.25">
      <c r="A748" s="141"/>
      <c r="B748" s="18"/>
      <c r="C748" s="18"/>
      <c r="D748" s="18"/>
      <c r="E748" s="18"/>
      <c r="F748" s="18"/>
      <c r="G748" s="18"/>
      <c r="H748" s="18"/>
      <c r="I748" s="18"/>
      <c r="J748" s="19"/>
      <c r="K748" s="19"/>
      <c r="L748" s="19"/>
      <c r="M748" s="19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</sheetData>
  <mergeCells count="278">
    <mergeCell ref="C280:E280"/>
    <mergeCell ref="C281:E281"/>
    <mergeCell ref="C282:E282"/>
    <mergeCell ref="C283:E283"/>
    <mergeCell ref="B284:E284"/>
    <mergeCell ref="C274:E274"/>
    <mergeCell ref="C275:E275"/>
    <mergeCell ref="C276:E276"/>
    <mergeCell ref="C277:E277"/>
    <mergeCell ref="C278:E278"/>
    <mergeCell ref="C279:E279"/>
    <mergeCell ref="D268:E268"/>
    <mergeCell ref="D269:E269"/>
    <mergeCell ref="D270:E270"/>
    <mergeCell ref="D271:E271"/>
    <mergeCell ref="C272:E272"/>
    <mergeCell ref="C273:E273"/>
    <mergeCell ref="C262:E262"/>
    <mergeCell ref="C263:E263"/>
    <mergeCell ref="D264:E264"/>
    <mergeCell ref="D265:E265"/>
    <mergeCell ref="D266:E266"/>
    <mergeCell ref="C267:E267"/>
    <mergeCell ref="D256:E256"/>
    <mergeCell ref="D257:E257"/>
    <mergeCell ref="D258:E258"/>
    <mergeCell ref="D259:E259"/>
    <mergeCell ref="D260:E260"/>
    <mergeCell ref="C261:E261"/>
    <mergeCell ref="C250:E250"/>
    <mergeCell ref="D251:E251"/>
    <mergeCell ref="D252:E252"/>
    <mergeCell ref="D253:E253"/>
    <mergeCell ref="D254:E254"/>
    <mergeCell ref="D255:E255"/>
    <mergeCell ref="D244:E244"/>
    <mergeCell ref="D245:E245"/>
    <mergeCell ref="D246:E246"/>
    <mergeCell ref="D247:E247"/>
    <mergeCell ref="C248:E248"/>
    <mergeCell ref="C249:E249"/>
    <mergeCell ref="D238:E238"/>
    <mergeCell ref="D239:E239"/>
    <mergeCell ref="D240:E240"/>
    <mergeCell ref="D241:E241"/>
    <mergeCell ref="D242:E242"/>
    <mergeCell ref="D243:E243"/>
    <mergeCell ref="D232:E232"/>
    <mergeCell ref="C233:E233"/>
    <mergeCell ref="D234:E234"/>
    <mergeCell ref="D235:E235"/>
    <mergeCell ref="C236:E236"/>
    <mergeCell ref="D237:E237"/>
    <mergeCell ref="D226:E226"/>
    <mergeCell ref="D227:E227"/>
    <mergeCell ref="D228:E228"/>
    <mergeCell ref="D229:E229"/>
    <mergeCell ref="D230:E230"/>
    <mergeCell ref="D231:E231"/>
    <mergeCell ref="D220:E220"/>
    <mergeCell ref="D221:E221"/>
    <mergeCell ref="C222:E222"/>
    <mergeCell ref="D223:E223"/>
    <mergeCell ref="D224:E224"/>
    <mergeCell ref="D225:E225"/>
    <mergeCell ref="D214:E214"/>
    <mergeCell ref="D215:E215"/>
    <mergeCell ref="D216:E216"/>
    <mergeCell ref="D217:E217"/>
    <mergeCell ref="D218:E218"/>
    <mergeCell ref="D219:E219"/>
    <mergeCell ref="D208:E208"/>
    <mergeCell ref="D209:E209"/>
    <mergeCell ref="D210:E210"/>
    <mergeCell ref="C211:E211"/>
    <mergeCell ref="D212:E212"/>
    <mergeCell ref="D213:E213"/>
    <mergeCell ref="D202:E202"/>
    <mergeCell ref="D203:E203"/>
    <mergeCell ref="D204:E204"/>
    <mergeCell ref="D205:E205"/>
    <mergeCell ref="D206:E206"/>
    <mergeCell ref="D207:E207"/>
    <mergeCell ref="C196:E196"/>
    <mergeCell ref="C197:E197"/>
    <mergeCell ref="C198:E198"/>
    <mergeCell ref="C199:E199"/>
    <mergeCell ref="C200:E200"/>
    <mergeCell ref="D201:E201"/>
    <mergeCell ref="C190:E190"/>
    <mergeCell ref="C191:E191"/>
    <mergeCell ref="C192:E192"/>
    <mergeCell ref="C193:E193"/>
    <mergeCell ref="C194:E194"/>
    <mergeCell ref="C195:E195"/>
    <mergeCell ref="C184:E184"/>
    <mergeCell ref="C185:E185"/>
    <mergeCell ref="D186:E186"/>
    <mergeCell ref="D187:E187"/>
    <mergeCell ref="C188:E188"/>
    <mergeCell ref="C189:E189"/>
    <mergeCell ref="D178:E178"/>
    <mergeCell ref="D179:E179"/>
    <mergeCell ref="D180:E180"/>
    <mergeCell ref="D181:E181"/>
    <mergeCell ref="C182:E182"/>
    <mergeCell ref="C183:E183"/>
    <mergeCell ref="D172:E172"/>
    <mergeCell ref="D173:E173"/>
    <mergeCell ref="D174:E174"/>
    <mergeCell ref="D175:E175"/>
    <mergeCell ref="D176:E176"/>
    <mergeCell ref="D177:E177"/>
    <mergeCell ref="D166:E166"/>
    <mergeCell ref="D167:E167"/>
    <mergeCell ref="C168:E168"/>
    <mergeCell ref="C169:E169"/>
    <mergeCell ref="C170:E170"/>
    <mergeCell ref="C171:E171"/>
    <mergeCell ref="D160:E160"/>
    <mergeCell ref="D161:E161"/>
    <mergeCell ref="D162:E162"/>
    <mergeCell ref="D163:E163"/>
    <mergeCell ref="D164:E164"/>
    <mergeCell ref="D165:E165"/>
    <mergeCell ref="D154:E154"/>
    <mergeCell ref="D155:E155"/>
    <mergeCell ref="C156:E156"/>
    <mergeCell ref="D157:E157"/>
    <mergeCell ref="D158:E158"/>
    <mergeCell ref="D159:E159"/>
    <mergeCell ref="D148:E148"/>
    <mergeCell ref="D149:E149"/>
    <mergeCell ref="D150:E150"/>
    <mergeCell ref="D151:E151"/>
    <mergeCell ref="D152:E152"/>
    <mergeCell ref="C153:E153"/>
    <mergeCell ref="C142:E142"/>
    <mergeCell ref="D143:E143"/>
    <mergeCell ref="D144:E144"/>
    <mergeCell ref="D145:E145"/>
    <mergeCell ref="D146:E146"/>
    <mergeCell ref="D147:E147"/>
    <mergeCell ref="D136:E136"/>
    <mergeCell ref="D137:E137"/>
    <mergeCell ref="D138:E138"/>
    <mergeCell ref="D139:E139"/>
    <mergeCell ref="D140:E140"/>
    <mergeCell ref="D141:E141"/>
    <mergeCell ref="D130:E130"/>
    <mergeCell ref="C131:E131"/>
    <mergeCell ref="D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29:E129"/>
    <mergeCell ref="C118:E118"/>
    <mergeCell ref="C119:E119"/>
    <mergeCell ref="C120:E120"/>
    <mergeCell ref="D121:E121"/>
    <mergeCell ref="D122:E122"/>
    <mergeCell ref="D123:E123"/>
    <mergeCell ref="C112:E112"/>
    <mergeCell ref="C113:E113"/>
    <mergeCell ref="D114:E114"/>
    <mergeCell ref="D115:E115"/>
    <mergeCell ref="C116:E116"/>
    <mergeCell ref="C117:E117"/>
    <mergeCell ref="D106:E106"/>
    <mergeCell ref="C107:E107"/>
    <mergeCell ref="D108:E108"/>
    <mergeCell ref="D109:E109"/>
    <mergeCell ref="D110:E110"/>
    <mergeCell ref="D111:E111"/>
    <mergeCell ref="C100:E100"/>
    <mergeCell ref="C101:E101"/>
    <mergeCell ref="C102:E102"/>
    <mergeCell ref="C103:E103"/>
    <mergeCell ref="D104:E104"/>
    <mergeCell ref="D105:E105"/>
    <mergeCell ref="C91:E91"/>
    <mergeCell ref="C92:E92"/>
    <mergeCell ref="C93:E93"/>
    <mergeCell ref="C97:E97"/>
    <mergeCell ref="C98:E98"/>
    <mergeCell ref="C99:E99"/>
    <mergeCell ref="D94:E94"/>
    <mergeCell ref="D95:E95"/>
    <mergeCell ref="D96:E96"/>
    <mergeCell ref="C82:E82"/>
    <mergeCell ref="C83:E83"/>
    <mergeCell ref="C84:E84"/>
    <mergeCell ref="C85:E85"/>
    <mergeCell ref="C86:E86"/>
    <mergeCell ref="C90:E90"/>
    <mergeCell ref="C65:E65"/>
    <mergeCell ref="C69:E69"/>
    <mergeCell ref="D70:E70"/>
    <mergeCell ref="D71:E71"/>
    <mergeCell ref="C72:E72"/>
    <mergeCell ref="C73:E73"/>
    <mergeCell ref="D74:E74"/>
    <mergeCell ref="D78:E78"/>
    <mergeCell ref="D87:E87"/>
    <mergeCell ref="D88:E88"/>
    <mergeCell ref="D89:E89"/>
    <mergeCell ref="D66:E66"/>
    <mergeCell ref="D67:E67"/>
    <mergeCell ref="D68:E68"/>
    <mergeCell ref="C47:E47"/>
    <mergeCell ref="C48:E48"/>
    <mergeCell ref="C49:E49"/>
    <mergeCell ref="C50:E50"/>
    <mergeCell ref="C63:E63"/>
    <mergeCell ref="C64:E64"/>
    <mergeCell ref="C38:E38"/>
    <mergeCell ref="C39:E39"/>
    <mergeCell ref="C40:E40"/>
    <mergeCell ref="C41:E41"/>
    <mergeCell ref="C45:E45"/>
    <mergeCell ref="C46:E46"/>
    <mergeCell ref="D51:E51"/>
    <mergeCell ref="D55:E55"/>
    <mergeCell ref="D59:E59"/>
    <mergeCell ref="D42:E42"/>
    <mergeCell ref="D43:E43"/>
    <mergeCell ref="D44:E44"/>
    <mergeCell ref="C32:E32"/>
    <mergeCell ref="C33:E33"/>
    <mergeCell ref="C34:E34"/>
    <mergeCell ref="C35:E35"/>
    <mergeCell ref="C36:E36"/>
    <mergeCell ref="C37:E37"/>
    <mergeCell ref="C23:E23"/>
    <mergeCell ref="C24:E24"/>
    <mergeCell ref="C25:E25"/>
    <mergeCell ref="C26:E26"/>
    <mergeCell ref="C27:E27"/>
    <mergeCell ref="C28:E28"/>
    <mergeCell ref="D29:E29"/>
    <mergeCell ref="D30:E30"/>
    <mergeCell ref="D31:E31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N2:Z2"/>
    <mergeCell ref="H3:H4"/>
    <mergeCell ref="I3:I4"/>
    <mergeCell ref="J3:J4"/>
    <mergeCell ref="K3:K4"/>
    <mergeCell ref="L3:L4"/>
    <mergeCell ref="D9:E9"/>
    <mergeCell ref="D8:E8"/>
    <mergeCell ref="N3:Y3"/>
    <mergeCell ref="D10:E10"/>
    <mergeCell ref="M3:M4"/>
    <mergeCell ref="C5:E5"/>
    <mergeCell ref="C6:E6"/>
    <mergeCell ref="C7:E7"/>
    <mergeCell ref="B2:E4"/>
    <mergeCell ref="G2:G4"/>
    <mergeCell ref="H2:J2"/>
    <mergeCell ref="K2:M2"/>
    <mergeCell ref="F2:F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1" orientation="landscape" horizontalDpi="4294967293" r:id="rId1"/>
  <headerFooter>
    <oddHeader>&amp;C&amp;"Times New Roman,Félkövér"&amp;12Egészségügy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717"/>
  <sheetViews>
    <sheetView view="pageLayout" workbookViewId="0">
      <selection activeCell="H1" sqref="H1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1.42578125" style="12" customWidth="1"/>
    <col min="8" max="8" width="11" style="12" customWidth="1"/>
    <col min="9" max="9" width="10" style="12" customWidth="1"/>
    <col min="10" max="10" width="12" style="53" customWidth="1"/>
    <col min="11" max="11" width="10.140625" style="12" bestFit="1" customWidth="1"/>
    <col min="12" max="12" width="9" style="12" bestFit="1" customWidth="1"/>
    <col min="13" max="13" width="10.140625" style="12" bestFit="1" customWidth="1"/>
    <col min="14" max="19" width="9" style="12" bestFit="1" customWidth="1"/>
    <col min="20" max="20" width="13.85546875" style="12" customWidth="1"/>
    <col min="21" max="22" width="9" style="12" bestFit="1" customWidth="1"/>
    <col min="23" max="23" width="10.7109375" style="12" bestFit="1" customWidth="1"/>
    <col min="24" max="24" width="9.140625" style="18"/>
    <col min="25" max="25" width="9.5703125" style="18" bestFit="1" customWidth="1"/>
    <col min="26" max="16384" width="9.140625" style="18"/>
  </cols>
  <sheetData>
    <row r="1" spans="1:25" ht="15.75" thickBot="1" x14ac:dyDescent="0.3">
      <c r="W1" s="11" t="s">
        <v>1121</v>
      </c>
    </row>
    <row r="2" spans="1:25" ht="15" customHeight="1" x14ac:dyDescent="0.25">
      <c r="B2" s="660" t="s">
        <v>0</v>
      </c>
      <c r="C2" s="661"/>
      <c r="D2" s="661"/>
      <c r="E2" s="661"/>
      <c r="F2" s="690" t="s">
        <v>1282</v>
      </c>
      <c r="G2" s="666" t="s">
        <v>1299</v>
      </c>
      <c r="H2" s="673" t="s">
        <v>1114</v>
      </c>
      <c r="I2" s="673"/>
      <c r="J2" s="674"/>
      <c r="K2" s="672" t="s">
        <v>1118</v>
      </c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5"/>
    </row>
    <row r="3" spans="1:25" ht="22.5" customHeight="1" x14ac:dyDescent="0.25">
      <c r="B3" s="662"/>
      <c r="C3" s="663"/>
      <c r="D3" s="663"/>
      <c r="E3" s="663"/>
      <c r="F3" s="691"/>
      <c r="G3" s="667"/>
      <c r="H3" s="740" t="s">
        <v>1160</v>
      </c>
      <c r="I3" s="742" t="s">
        <v>1161</v>
      </c>
      <c r="J3" s="744" t="s">
        <v>856</v>
      </c>
      <c r="K3" s="651" t="s">
        <v>1119</v>
      </c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739"/>
      <c r="W3" s="531" t="s">
        <v>1120</v>
      </c>
    </row>
    <row r="4" spans="1:25" ht="29.25" thickBot="1" x14ac:dyDescent="0.3">
      <c r="B4" s="664"/>
      <c r="C4" s="665"/>
      <c r="D4" s="665"/>
      <c r="E4" s="665"/>
      <c r="F4" s="692"/>
      <c r="G4" s="668"/>
      <c r="H4" s="741"/>
      <c r="I4" s="743"/>
      <c r="J4" s="745"/>
      <c r="K4" s="143" t="s">
        <v>878</v>
      </c>
      <c r="L4" s="71" t="s">
        <v>879</v>
      </c>
      <c r="M4" s="71" t="s">
        <v>880</v>
      </c>
      <c r="N4" s="71" t="s">
        <v>881</v>
      </c>
      <c r="O4" s="71" t="s">
        <v>882</v>
      </c>
      <c r="P4" s="361" t="s">
        <v>883</v>
      </c>
      <c r="Q4" s="326" t="s">
        <v>884</v>
      </c>
      <c r="R4" s="70" t="s">
        <v>885</v>
      </c>
      <c r="S4" s="71" t="s">
        <v>886</v>
      </c>
      <c r="T4" s="362" t="s">
        <v>1300</v>
      </c>
      <c r="U4" s="526" t="s">
        <v>887</v>
      </c>
      <c r="V4" s="72" t="s">
        <v>888</v>
      </c>
      <c r="W4" s="375" t="s">
        <v>889</v>
      </c>
    </row>
    <row r="5" spans="1:25" ht="15.75" thickBot="1" x14ac:dyDescent="0.3">
      <c r="B5" s="91" t="s">
        <v>259</v>
      </c>
      <c r="C5" s="746" t="s">
        <v>260</v>
      </c>
      <c r="D5" s="747"/>
      <c r="E5" s="747"/>
      <c r="F5" s="180">
        <f>F6+F20</f>
        <v>2600000</v>
      </c>
      <c r="G5" s="457">
        <f>G6+G20</f>
        <v>2600400</v>
      </c>
      <c r="H5" s="435">
        <f t="shared" ref="H5:I5" si="0">H6+H20</f>
        <v>2600400</v>
      </c>
      <c r="I5" s="198">
        <f t="shared" si="0"/>
        <v>0</v>
      </c>
      <c r="J5" s="216">
        <f>SUM(H5:I5)</f>
        <v>2600400</v>
      </c>
      <c r="K5" s="94">
        <f t="shared" ref="K5:W5" si="1">K6+K20</f>
        <v>216700</v>
      </c>
      <c r="L5" s="95">
        <f t="shared" si="1"/>
        <v>0</v>
      </c>
      <c r="M5" s="95">
        <f t="shared" si="1"/>
        <v>504600</v>
      </c>
      <c r="N5" s="95">
        <f t="shared" si="1"/>
        <v>216700</v>
      </c>
      <c r="O5" s="95">
        <f t="shared" si="1"/>
        <v>216700</v>
      </c>
      <c r="P5" s="98">
        <f t="shared" ref="P5" si="2">P6+P20</f>
        <v>216700</v>
      </c>
      <c r="Q5" s="95">
        <f t="shared" si="1"/>
        <v>145500</v>
      </c>
      <c r="R5" s="97">
        <f t="shared" si="1"/>
        <v>216700</v>
      </c>
      <c r="S5" s="95">
        <f t="shared" si="1"/>
        <v>216700</v>
      </c>
      <c r="T5" s="363">
        <f t="shared" ref="T5" si="3">T6+T20</f>
        <v>1950300</v>
      </c>
      <c r="U5" s="98">
        <f t="shared" si="1"/>
        <v>216700</v>
      </c>
      <c r="V5" s="99">
        <f t="shared" si="1"/>
        <v>216700</v>
      </c>
      <c r="W5" s="376">
        <f t="shared" si="1"/>
        <v>216700</v>
      </c>
      <c r="Y5" s="259"/>
    </row>
    <row r="6" spans="1:25" hidden="1" x14ac:dyDescent="0.25">
      <c r="B6" s="136" t="s">
        <v>894</v>
      </c>
      <c r="C6" s="658" t="s">
        <v>261</v>
      </c>
      <c r="D6" s="659"/>
      <c r="E6" s="659"/>
      <c r="F6" s="181">
        <f>F7+F8+F9+F10+F11+F12+F13+F14+F15+F16+F17+F18+F19</f>
        <v>0</v>
      </c>
      <c r="G6" s="458">
        <f>G7+G8+G9+G10+G11+G12+G13+G14+G15+G16+G17+G18+G19</f>
        <v>0</v>
      </c>
      <c r="H6" s="436">
        <f t="shared" ref="H6:I6" si="4">H7+H8+H9+H10+H11+H12+H13+H14+H15+H16+H17+H18+H19</f>
        <v>0</v>
      </c>
      <c r="I6" s="199">
        <f t="shared" si="4"/>
        <v>0</v>
      </c>
      <c r="J6" s="217">
        <f t="shared" ref="J6:J76" si="5">SUM(H6:I6)</f>
        <v>0</v>
      </c>
      <c r="K6" s="130">
        <f t="shared" ref="K6:W6" si="6">K7+K8+K9+K10+K11+K12+K13+K14+K15+K16+K17+K18+K19</f>
        <v>0</v>
      </c>
      <c r="L6" s="131">
        <f t="shared" si="6"/>
        <v>0</v>
      </c>
      <c r="M6" s="131">
        <f t="shared" si="6"/>
        <v>0</v>
      </c>
      <c r="N6" s="131">
        <f t="shared" si="6"/>
        <v>0</v>
      </c>
      <c r="O6" s="131">
        <f t="shared" si="6"/>
        <v>0</v>
      </c>
      <c r="P6" s="134">
        <f t="shared" ref="P6" si="7">P7+P8+P9+P10+P11+P12+P13+P14+P15+P16+P17+P18+P19</f>
        <v>0</v>
      </c>
      <c r="Q6" s="131">
        <f t="shared" si="6"/>
        <v>0</v>
      </c>
      <c r="R6" s="133">
        <f t="shared" si="6"/>
        <v>0</v>
      </c>
      <c r="S6" s="131">
        <f t="shared" si="6"/>
        <v>0</v>
      </c>
      <c r="T6" s="364">
        <f t="shared" ref="T6" si="8">T7+T8+T9+T10+T11+T12+T13+T14+T15+T16+T17+T18+T19</f>
        <v>0</v>
      </c>
      <c r="U6" s="134">
        <f t="shared" si="6"/>
        <v>0</v>
      </c>
      <c r="V6" s="135">
        <f t="shared" si="6"/>
        <v>0</v>
      </c>
      <c r="W6" s="377">
        <f t="shared" si="6"/>
        <v>0</v>
      </c>
      <c r="Y6" s="259"/>
    </row>
    <row r="7" spans="1:25" hidden="1" x14ac:dyDescent="0.25">
      <c r="A7" s="139" t="s">
        <v>262</v>
      </c>
      <c r="B7" s="59" t="s">
        <v>895</v>
      </c>
      <c r="C7" s="718" t="s">
        <v>263</v>
      </c>
      <c r="D7" s="719"/>
      <c r="E7" s="719"/>
      <c r="F7" s="182"/>
      <c r="G7" s="459"/>
      <c r="H7" s="437"/>
      <c r="I7" s="200"/>
      <c r="J7" s="219">
        <f t="shared" si="5"/>
        <v>0</v>
      </c>
      <c r="K7" s="81"/>
      <c r="L7" s="1"/>
      <c r="M7" s="1"/>
      <c r="N7" s="1"/>
      <c r="O7" s="1"/>
      <c r="P7" s="89"/>
      <c r="Q7" s="1"/>
      <c r="R7" s="43"/>
      <c r="S7" s="1"/>
      <c r="T7" s="366"/>
      <c r="U7" s="89"/>
      <c r="V7" s="46"/>
      <c r="W7" s="378"/>
      <c r="Y7" s="259"/>
    </row>
    <row r="8" spans="1:25" hidden="1" x14ac:dyDescent="0.25">
      <c r="A8" s="139" t="s">
        <v>264</v>
      </c>
      <c r="B8" s="59" t="s">
        <v>896</v>
      </c>
      <c r="C8" s="718" t="s">
        <v>265</v>
      </c>
      <c r="D8" s="719"/>
      <c r="E8" s="719"/>
      <c r="F8" s="182"/>
      <c r="G8" s="459"/>
      <c r="H8" s="437"/>
      <c r="I8" s="200"/>
      <c r="J8" s="219">
        <f t="shared" si="5"/>
        <v>0</v>
      </c>
      <c r="K8" s="81"/>
      <c r="L8" s="1"/>
      <c r="M8" s="1"/>
      <c r="N8" s="1"/>
      <c r="O8" s="1"/>
      <c r="P8" s="89"/>
      <c r="Q8" s="1"/>
      <c r="R8" s="43"/>
      <c r="S8" s="1"/>
      <c r="T8" s="366"/>
      <c r="U8" s="89"/>
      <c r="V8" s="46"/>
      <c r="W8" s="378"/>
      <c r="Y8" s="259"/>
    </row>
    <row r="9" spans="1:25" hidden="1" x14ac:dyDescent="0.25">
      <c r="A9" s="139" t="s">
        <v>266</v>
      </c>
      <c r="B9" s="59" t="s">
        <v>897</v>
      </c>
      <c r="C9" s="718" t="s">
        <v>267</v>
      </c>
      <c r="D9" s="719"/>
      <c r="E9" s="719"/>
      <c r="F9" s="182"/>
      <c r="G9" s="459"/>
      <c r="H9" s="437"/>
      <c r="I9" s="200"/>
      <c r="J9" s="219">
        <f t="shared" si="5"/>
        <v>0</v>
      </c>
      <c r="K9" s="81"/>
      <c r="L9" s="1"/>
      <c r="M9" s="1"/>
      <c r="N9" s="1"/>
      <c r="O9" s="1"/>
      <c r="P9" s="89"/>
      <c r="Q9" s="1"/>
      <c r="R9" s="43"/>
      <c r="S9" s="1"/>
      <c r="T9" s="366"/>
      <c r="U9" s="89"/>
      <c r="V9" s="46"/>
      <c r="W9" s="378"/>
      <c r="Y9" s="259"/>
    </row>
    <row r="10" spans="1:25" hidden="1" x14ac:dyDescent="0.25">
      <c r="A10" s="139" t="s">
        <v>268</v>
      </c>
      <c r="B10" s="59" t="s">
        <v>898</v>
      </c>
      <c r="C10" s="718" t="s">
        <v>622</v>
      </c>
      <c r="D10" s="719"/>
      <c r="E10" s="719"/>
      <c r="F10" s="182"/>
      <c r="G10" s="459"/>
      <c r="H10" s="437"/>
      <c r="I10" s="200"/>
      <c r="J10" s="219">
        <f t="shared" si="5"/>
        <v>0</v>
      </c>
      <c r="K10" s="81"/>
      <c r="L10" s="1"/>
      <c r="M10" s="1"/>
      <c r="N10" s="1"/>
      <c r="O10" s="1"/>
      <c r="P10" s="89"/>
      <c r="Q10" s="1"/>
      <c r="R10" s="43"/>
      <c r="S10" s="1"/>
      <c r="T10" s="366"/>
      <c r="U10" s="89"/>
      <c r="V10" s="46"/>
      <c r="W10" s="378"/>
      <c r="Y10" s="259"/>
    </row>
    <row r="11" spans="1:25" hidden="1" x14ac:dyDescent="0.25">
      <c r="A11" s="139" t="s">
        <v>269</v>
      </c>
      <c r="B11" s="59" t="s">
        <v>899</v>
      </c>
      <c r="C11" s="718" t="s">
        <v>270</v>
      </c>
      <c r="D11" s="719"/>
      <c r="E11" s="719"/>
      <c r="F11" s="182"/>
      <c r="G11" s="459"/>
      <c r="H11" s="437"/>
      <c r="I11" s="200"/>
      <c r="J11" s="219">
        <f t="shared" si="5"/>
        <v>0</v>
      </c>
      <c r="K11" s="81"/>
      <c r="L11" s="1"/>
      <c r="M11" s="1"/>
      <c r="N11" s="1"/>
      <c r="O11" s="1"/>
      <c r="P11" s="89"/>
      <c r="Q11" s="1"/>
      <c r="R11" s="43"/>
      <c r="S11" s="1"/>
      <c r="T11" s="366"/>
      <c r="U11" s="89"/>
      <c r="V11" s="46"/>
      <c r="W11" s="378"/>
      <c r="Y11" s="259"/>
    </row>
    <row r="12" spans="1:25" hidden="1" x14ac:dyDescent="0.25">
      <c r="A12" s="139" t="s">
        <v>271</v>
      </c>
      <c r="B12" s="59" t="s">
        <v>900</v>
      </c>
      <c r="C12" s="718" t="s">
        <v>272</v>
      </c>
      <c r="D12" s="719"/>
      <c r="E12" s="719"/>
      <c r="F12" s="182"/>
      <c r="G12" s="459"/>
      <c r="H12" s="437"/>
      <c r="I12" s="200"/>
      <c r="J12" s="219">
        <f t="shared" si="5"/>
        <v>0</v>
      </c>
      <c r="K12" s="81"/>
      <c r="L12" s="1"/>
      <c r="M12" s="1"/>
      <c r="N12" s="1"/>
      <c r="O12" s="1"/>
      <c r="P12" s="89"/>
      <c r="Q12" s="1"/>
      <c r="R12" s="43"/>
      <c r="S12" s="1"/>
      <c r="T12" s="366"/>
      <c r="U12" s="89"/>
      <c r="V12" s="46"/>
      <c r="W12" s="378"/>
      <c r="Y12" s="259"/>
    </row>
    <row r="13" spans="1:25" hidden="1" x14ac:dyDescent="0.25">
      <c r="A13" s="139" t="s">
        <v>273</v>
      </c>
      <c r="B13" s="59" t="s">
        <v>901</v>
      </c>
      <c r="C13" s="718" t="s">
        <v>274</v>
      </c>
      <c r="D13" s="719"/>
      <c r="E13" s="719"/>
      <c r="F13" s="182"/>
      <c r="G13" s="459"/>
      <c r="H13" s="437"/>
      <c r="I13" s="200"/>
      <c r="J13" s="219">
        <f t="shared" si="5"/>
        <v>0</v>
      </c>
      <c r="K13" s="81"/>
      <c r="L13" s="1"/>
      <c r="M13" s="1"/>
      <c r="N13" s="1"/>
      <c r="O13" s="1"/>
      <c r="P13" s="89"/>
      <c r="Q13" s="1"/>
      <c r="R13" s="43"/>
      <c r="S13" s="1"/>
      <c r="T13" s="366"/>
      <c r="U13" s="89"/>
      <c r="V13" s="46"/>
      <c r="W13" s="378"/>
      <c r="Y13" s="259"/>
    </row>
    <row r="14" spans="1:25" hidden="1" x14ac:dyDescent="0.25">
      <c r="A14" s="139" t="s">
        <v>275</v>
      </c>
      <c r="B14" s="59" t="s">
        <v>902</v>
      </c>
      <c r="C14" s="718" t="s">
        <v>276</v>
      </c>
      <c r="D14" s="719"/>
      <c r="E14" s="719"/>
      <c r="F14" s="182"/>
      <c r="G14" s="459"/>
      <c r="H14" s="437"/>
      <c r="I14" s="200"/>
      <c r="J14" s="219">
        <f t="shared" si="5"/>
        <v>0</v>
      </c>
      <c r="K14" s="81"/>
      <c r="L14" s="1"/>
      <c r="M14" s="1"/>
      <c r="N14" s="1"/>
      <c r="O14" s="1"/>
      <c r="P14" s="89"/>
      <c r="Q14" s="1"/>
      <c r="R14" s="43"/>
      <c r="S14" s="1"/>
      <c r="T14" s="366"/>
      <c r="U14" s="89"/>
      <c r="V14" s="46"/>
      <c r="W14" s="378"/>
      <c r="Y14" s="259"/>
    </row>
    <row r="15" spans="1:25" hidden="1" x14ac:dyDescent="0.25">
      <c r="A15" s="139" t="s">
        <v>277</v>
      </c>
      <c r="B15" s="59" t="s">
        <v>903</v>
      </c>
      <c r="C15" s="718" t="s">
        <v>278</v>
      </c>
      <c r="D15" s="719"/>
      <c r="E15" s="719"/>
      <c r="F15" s="182"/>
      <c r="G15" s="459"/>
      <c r="H15" s="437"/>
      <c r="I15" s="200"/>
      <c r="J15" s="219">
        <f t="shared" si="5"/>
        <v>0</v>
      </c>
      <c r="K15" s="81"/>
      <c r="L15" s="1"/>
      <c r="M15" s="1"/>
      <c r="N15" s="1"/>
      <c r="O15" s="1"/>
      <c r="P15" s="89"/>
      <c r="Q15" s="1"/>
      <c r="R15" s="43"/>
      <c r="S15" s="1"/>
      <c r="T15" s="366"/>
      <c r="U15" s="89"/>
      <c r="V15" s="46"/>
      <c r="W15" s="378"/>
      <c r="Y15" s="259"/>
    </row>
    <row r="16" spans="1:25" hidden="1" x14ac:dyDescent="0.25">
      <c r="A16" s="139" t="s">
        <v>279</v>
      </c>
      <c r="B16" s="59" t="s">
        <v>904</v>
      </c>
      <c r="C16" s="718" t="s">
        <v>280</v>
      </c>
      <c r="D16" s="719"/>
      <c r="E16" s="719"/>
      <c r="F16" s="182"/>
      <c r="G16" s="459"/>
      <c r="H16" s="437"/>
      <c r="I16" s="200"/>
      <c r="J16" s="219">
        <f t="shared" si="5"/>
        <v>0</v>
      </c>
      <c r="K16" s="81"/>
      <c r="L16" s="1"/>
      <c r="M16" s="1"/>
      <c r="N16" s="1"/>
      <c r="O16" s="1"/>
      <c r="P16" s="89"/>
      <c r="Q16" s="1"/>
      <c r="R16" s="43"/>
      <c r="S16" s="1"/>
      <c r="T16" s="366"/>
      <c r="U16" s="89"/>
      <c r="V16" s="46"/>
      <c r="W16" s="378"/>
      <c r="Y16" s="259"/>
    </row>
    <row r="17" spans="1:25" hidden="1" x14ac:dyDescent="0.25">
      <c r="A17" s="139" t="s">
        <v>281</v>
      </c>
      <c r="B17" s="59" t="s">
        <v>905</v>
      </c>
      <c r="C17" s="718" t="s">
        <v>282</v>
      </c>
      <c r="D17" s="719"/>
      <c r="E17" s="719"/>
      <c r="F17" s="182"/>
      <c r="G17" s="459"/>
      <c r="H17" s="437"/>
      <c r="I17" s="200"/>
      <c r="J17" s="219">
        <f t="shared" si="5"/>
        <v>0</v>
      </c>
      <c r="K17" s="81"/>
      <c r="L17" s="1"/>
      <c r="M17" s="1"/>
      <c r="N17" s="1"/>
      <c r="O17" s="1"/>
      <c r="P17" s="89"/>
      <c r="Q17" s="1"/>
      <c r="R17" s="43"/>
      <c r="S17" s="1"/>
      <c r="T17" s="366"/>
      <c r="U17" s="89"/>
      <c r="V17" s="46"/>
      <c r="W17" s="378"/>
      <c r="Y17" s="259"/>
    </row>
    <row r="18" spans="1:25" hidden="1" x14ac:dyDescent="0.25">
      <c r="A18" s="139" t="s">
        <v>283</v>
      </c>
      <c r="B18" s="59" t="s">
        <v>906</v>
      </c>
      <c r="C18" s="718" t="s">
        <v>284</v>
      </c>
      <c r="D18" s="719"/>
      <c r="E18" s="719"/>
      <c r="F18" s="182"/>
      <c r="G18" s="459"/>
      <c r="H18" s="437"/>
      <c r="I18" s="200"/>
      <c r="J18" s="219">
        <f t="shared" si="5"/>
        <v>0</v>
      </c>
      <c r="K18" s="81"/>
      <c r="L18" s="1"/>
      <c r="M18" s="1"/>
      <c r="N18" s="1"/>
      <c r="O18" s="1"/>
      <c r="P18" s="89"/>
      <c r="Q18" s="1"/>
      <c r="R18" s="43"/>
      <c r="S18" s="1"/>
      <c r="T18" s="366"/>
      <c r="U18" s="89"/>
      <c r="V18" s="46"/>
      <c r="W18" s="378"/>
      <c r="Y18" s="259"/>
    </row>
    <row r="19" spans="1:25" hidden="1" x14ac:dyDescent="0.25">
      <c r="A19" s="139" t="s">
        <v>285</v>
      </c>
      <c r="B19" s="59" t="s">
        <v>907</v>
      </c>
      <c r="C19" s="718" t="s">
        <v>286</v>
      </c>
      <c r="D19" s="719"/>
      <c r="E19" s="719"/>
      <c r="F19" s="182"/>
      <c r="G19" s="459"/>
      <c r="H19" s="437"/>
      <c r="I19" s="200"/>
      <c r="J19" s="219">
        <f t="shared" si="5"/>
        <v>0</v>
      </c>
      <c r="K19" s="81"/>
      <c r="L19" s="1"/>
      <c r="M19" s="1"/>
      <c r="N19" s="1"/>
      <c r="O19" s="1"/>
      <c r="P19" s="89"/>
      <c r="Q19" s="1"/>
      <c r="R19" s="43"/>
      <c r="S19" s="1"/>
      <c r="T19" s="366"/>
      <c r="U19" s="89"/>
      <c r="V19" s="46"/>
      <c r="W19" s="378"/>
      <c r="Y19" s="259"/>
    </row>
    <row r="20" spans="1:25" x14ac:dyDescent="0.25">
      <c r="B20" s="100" t="s">
        <v>908</v>
      </c>
      <c r="C20" s="688" t="s">
        <v>287</v>
      </c>
      <c r="D20" s="689"/>
      <c r="E20" s="689"/>
      <c r="F20" s="183">
        <f>F21+F22+F23</f>
        <v>2600000</v>
      </c>
      <c r="G20" s="460">
        <f>G21+G22+G23</f>
        <v>2600400</v>
      </c>
      <c r="H20" s="438">
        <f t="shared" ref="H20:I20" si="9">H21+H22+H23</f>
        <v>2600400</v>
      </c>
      <c r="I20" s="201">
        <f t="shared" si="9"/>
        <v>0</v>
      </c>
      <c r="J20" s="218">
        <f t="shared" si="5"/>
        <v>2600400</v>
      </c>
      <c r="K20" s="103">
        <f t="shared" ref="K20:W20" si="10">K21+K22+K23</f>
        <v>216700</v>
      </c>
      <c r="L20" s="104">
        <f t="shared" si="10"/>
        <v>0</v>
      </c>
      <c r="M20" s="104">
        <f t="shared" si="10"/>
        <v>504600</v>
      </c>
      <c r="N20" s="104">
        <f t="shared" si="10"/>
        <v>216700</v>
      </c>
      <c r="O20" s="104">
        <f t="shared" si="10"/>
        <v>216700</v>
      </c>
      <c r="P20" s="107">
        <f t="shared" ref="P20" si="11">P21+P22+P23</f>
        <v>216700</v>
      </c>
      <c r="Q20" s="104">
        <f t="shared" si="10"/>
        <v>145500</v>
      </c>
      <c r="R20" s="106">
        <f t="shared" si="10"/>
        <v>216700</v>
      </c>
      <c r="S20" s="104">
        <f t="shared" si="10"/>
        <v>216700</v>
      </c>
      <c r="T20" s="367">
        <f t="shared" ref="T20" si="12">T21+T22+T23</f>
        <v>1950300</v>
      </c>
      <c r="U20" s="107">
        <f t="shared" si="10"/>
        <v>216700</v>
      </c>
      <c r="V20" s="108">
        <f t="shared" si="10"/>
        <v>216700</v>
      </c>
      <c r="W20" s="379">
        <f t="shared" si="10"/>
        <v>216700</v>
      </c>
      <c r="Y20" s="259"/>
    </row>
    <row r="21" spans="1:25" hidden="1" x14ac:dyDescent="0.25">
      <c r="A21" s="139" t="s">
        <v>288</v>
      </c>
      <c r="B21" s="59" t="s">
        <v>909</v>
      </c>
      <c r="C21" s="718" t="s">
        <v>289</v>
      </c>
      <c r="D21" s="719"/>
      <c r="E21" s="719"/>
      <c r="F21" s="182"/>
      <c r="G21" s="459"/>
      <c r="H21" s="437"/>
      <c r="I21" s="200"/>
      <c r="J21" s="219">
        <f t="shared" si="5"/>
        <v>0</v>
      </c>
      <c r="K21" s="81"/>
      <c r="L21" s="1"/>
      <c r="M21" s="1"/>
      <c r="N21" s="1"/>
      <c r="O21" s="1"/>
      <c r="P21" s="89"/>
      <c r="Q21" s="1"/>
      <c r="R21" s="43"/>
      <c r="S21" s="1"/>
      <c r="T21" s="366"/>
      <c r="U21" s="89"/>
      <c r="V21" s="46"/>
      <c r="W21" s="378"/>
      <c r="Y21" s="259"/>
    </row>
    <row r="22" spans="1:25" ht="15.75" thickBot="1" x14ac:dyDescent="0.3">
      <c r="A22" s="139" t="s">
        <v>290</v>
      </c>
      <c r="B22" s="59" t="s">
        <v>910</v>
      </c>
      <c r="C22" s="718" t="s">
        <v>291</v>
      </c>
      <c r="D22" s="719"/>
      <c r="E22" s="719"/>
      <c r="F22" s="182">
        <v>2600000</v>
      </c>
      <c r="G22" s="459">
        <v>2600400</v>
      </c>
      <c r="H22" s="437">
        <f>SUM(T22:W22)</f>
        <v>2600400</v>
      </c>
      <c r="I22" s="200"/>
      <c r="J22" s="219">
        <f t="shared" si="5"/>
        <v>2600400</v>
      </c>
      <c r="K22" s="81">
        <f>71200+145500</f>
        <v>216700</v>
      </c>
      <c r="L22" s="282"/>
      <c r="M22" s="1">
        <v>504600</v>
      </c>
      <c r="N22" s="1">
        <v>216700</v>
      </c>
      <c r="O22" s="1">
        <v>216700</v>
      </c>
      <c r="P22" s="89">
        <v>216700</v>
      </c>
      <c r="Q22" s="1">
        <v>145500</v>
      </c>
      <c r="R22" s="43">
        <v>216700</v>
      </c>
      <c r="S22" s="1">
        <v>216700</v>
      </c>
      <c r="T22" s="366">
        <f>SUM(K22:S22)</f>
        <v>1950300</v>
      </c>
      <c r="U22" s="89">
        <v>216700</v>
      </c>
      <c r="V22" s="46">
        <v>216700</v>
      </c>
      <c r="W22" s="378">
        <v>216700</v>
      </c>
      <c r="Y22" s="259"/>
    </row>
    <row r="23" spans="1:25" ht="15.75" hidden="1" thickBot="1" x14ac:dyDescent="0.3">
      <c r="A23" s="139" t="s">
        <v>292</v>
      </c>
      <c r="B23" s="61" t="s">
        <v>911</v>
      </c>
      <c r="C23" s="748" t="s">
        <v>293</v>
      </c>
      <c r="D23" s="749"/>
      <c r="E23" s="749"/>
      <c r="F23" s="184"/>
      <c r="G23" s="461"/>
      <c r="H23" s="439"/>
      <c r="I23" s="202"/>
      <c r="J23" s="219">
        <f t="shared" si="5"/>
        <v>0</v>
      </c>
      <c r="K23" s="81"/>
      <c r="L23" s="1"/>
      <c r="M23" s="1"/>
      <c r="N23" s="1"/>
      <c r="O23" s="1"/>
      <c r="P23" s="89"/>
      <c r="Q23" s="1"/>
      <c r="R23" s="43"/>
      <c r="S23" s="1"/>
      <c r="T23" s="366"/>
      <c r="U23" s="89"/>
      <c r="V23" s="46"/>
      <c r="W23" s="378"/>
      <c r="Y23" s="259"/>
    </row>
    <row r="24" spans="1:25" ht="15.75" thickBot="1" x14ac:dyDescent="0.3">
      <c r="B24" s="91" t="s">
        <v>294</v>
      </c>
      <c r="C24" s="656" t="s">
        <v>1089</v>
      </c>
      <c r="D24" s="656"/>
      <c r="E24" s="657"/>
      <c r="F24" s="185">
        <f>F25+F26+F27+F28+F29+F30+F31</f>
        <v>702000</v>
      </c>
      <c r="G24" s="462">
        <f>G25+G26+G27+G28+G29+G30+G31</f>
        <v>631908</v>
      </c>
      <c r="H24" s="440">
        <f t="shared" ref="H24:I24" si="13">H25+H26+H27+H28+H29+H30+H31</f>
        <v>631908</v>
      </c>
      <c r="I24" s="203">
        <f t="shared" si="13"/>
        <v>0</v>
      </c>
      <c r="J24" s="216">
        <f t="shared" si="5"/>
        <v>631908</v>
      </c>
      <c r="K24" s="94">
        <f t="shared" ref="K24:W24" si="14">K25+K26+K27+K28+K29+K30+K31</f>
        <v>52659</v>
      </c>
      <c r="L24" s="95">
        <f t="shared" si="14"/>
        <v>0</v>
      </c>
      <c r="M24" s="95">
        <f t="shared" si="14"/>
        <v>122620</v>
      </c>
      <c r="N24" s="95">
        <f t="shared" si="14"/>
        <v>52659</v>
      </c>
      <c r="O24" s="95">
        <f t="shared" si="14"/>
        <v>52659</v>
      </c>
      <c r="P24" s="98">
        <f t="shared" ref="P24" si="15">P25+P26+P27+P28+P29+P30+P31</f>
        <v>52659</v>
      </c>
      <c r="Q24" s="95">
        <f t="shared" si="14"/>
        <v>35357</v>
      </c>
      <c r="R24" s="97">
        <f t="shared" si="14"/>
        <v>52659</v>
      </c>
      <c r="S24" s="95">
        <f t="shared" si="14"/>
        <v>52659</v>
      </c>
      <c r="T24" s="363">
        <f t="shared" ref="T24" si="16">T25+T26+T27+T28+T29+T30+T31</f>
        <v>473931</v>
      </c>
      <c r="U24" s="98">
        <f t="shared" si="14"/>
        <v>52659</v>
      </c>
      <c r="V24" s="99">
        <f t="shared" si="14"/>
        <v>52659</v>
      </c>
      <c r="W24" s="376">
        <f t="shared" si="14"/>
        <v>52659</v>
      </c>
      <c r="Y24" s="259"/>
    </row>
    <row r="25" spans="1:25" ht="15.75" thickBot="1" x14ac:dyDescent="0.3">
      <c r="A25" s="139" t="s">
        <v>296</v>
      </c>
      <c r="B25" s="65"/>
      <c r="C25" s="750" t="s">
        <v>297</v>
      </c>
      <c r="D25" s="751"/>
      <c r="E25" s="751"/>
      <c r="F25" s="186">
        <v>702000</v>
      </c>
      <c r="G25" s="463">
        <v>631908</v>
      </c>
      <c r="H25" s="441">
        <f>SUM(T25:W25)</f>
        <v>631908</v>
      </c>
      <c r="I25" s="204"/>
      <c r="J25" s="219">
        <f t="shared" si="5"/>
        <v>631908</v>
      </c>
      <c r="K25" s="81">
        <v>52659</v>
      </c>
      <c r="L25" s="1"/>
      <c r="M25" s="1">
        <v>122620</v>
      </c>
      <c r="N25" s="1">
        <v>52659</v>
      </c>
      <c r="O25" s="1">
        <v>52659</v>
      </c>
      <c r="P25" s="89">
        <v>52659</v>
      </c>
      <c r="Q25" s="1">
        <v>35357</v>
      </c>
      <c r="R25" s="43">
        <v>52659</v>
      </c>
      <c r="S25" s="1">
        <v>52659</v>
      </c>
      <c r="T25" s="366">
        <f>SUM(K25:S25)</f>
        <v>473931</v>
      </c>
      <c r="U25" s="89">
        <v>52659</v>
      </c>
      <c r="V25" s="46">
        <v>52659</v>
      </c>
      <c r="W25" s="378">
        <v>52659</v>
      </c>
      <c r="Y25" s="259"/>
    </row>
    <row r="26" spans="1:25" ht="15.75" hidden="1" thickBot="1" x14ac:dyDescent="0.3">
      <c r="A26" s="139" t="s">
        <v>298</v>
      </c>
      <c r="B26" s="66"/>
      <c r="C26" s="735" t="s">
        <v>299</v>
      </c>
      <c r="D26" s="736"/>
      <c r="E26" s="736"/>
      <c r="F26" s="187"/>
      <c r="G26" s="464"/>
      <c r="H26" s="442"/>
      <c r="I26" s="205"/>
      <c r="J26" s="219">
        <f t="shared" si="5"/>
        <v>0</v>
      </c>
      <c r="K26" s="81"/>
      <c r="L26" s="1"/>
      <c r="M26" s="1"/>
      <c r="N26" s="1"/>
      <c r="O26" s="1"/>
      <c r="P26" s="89"/>
      <c r="Q26" s="1"/>
      <c r="R26" s="43"/>
      <c r="S26" s="1"/>
      <c r="T26" s="366"/>
      <c r="U26" s="89"/>
      <c r="V26" s="46"/>
      <c r="W26" s="378"/>
      <c r="Y26" s="259"/>
    </row>
    <row r="27" spans="1:25" ht="15.75" hidden="1" thickBot="1" x14ac:dyDescent="0.3">
      <c r="A27" s="139" t="s">
        <v>300</v>
      </c>
      <c r="B27" s="66"/>
      <c r="C27" s="735" t="s">
        <v>301</v>
      </c>
      <c r="D27" s="736"/>
      <c r="E27" s="736"/>
      <c r="F27" s="187"/>
      <c r="G27" s="464"/>
      <c r="H27" s="442"/>
      <c r="I27" s="205"/>
      <c r="J27" s="219">
        <f t="shared" si="5"/>
        <v>0</v>
      </c>
      <c r="K27" s="81"/>
      <c r="L27" s="1"/>
      <c r="M27" s="1"/>
      <c r="N27" s="1"/>
      <c r="O27" s="1"/>
      <c r="P27" s="89"/>
      <c r="Q27" s="1"/>
      <c r="R27" s="43"/>
      <c r="S27" s="1"/>
      <c r="T27" s="366"/>
      <c r="U27" s="89"/>
      <c r="V27" s="46"/>
      <c r="W27" s="378"/>
      <c r="Y27" s="259"/>
    </row>
    <row r="28" spans="1:25" ht="15.75" hidden="1" thickBot="1" x14ac:dyDescent="0.3">
      <c r="A28" s="139" t="s">
        <v>302</v>
      </c>
      <c r="B28" s="66"/>
      <c r="C28" s="735" t="s">
        <v>303</v>
      </c>
      <c r="D28" s="736"/>
      <c r="E28" s="736"/>
      <c r="F28" s="187"/>
      <c r="G28" s="464"/>
      <c r="H28" s="442"/>
      <c r="I28" s="205"/>
      <c r="J28" s="219">
        <f t="shared" si="5"/>
        <v>0</v>
      </c>
      <c r="K28" s="81"/>
      <c r="L28" s="1"/>
      <c r="M28" s="1"/>
      <c r="N28" s="1"/>
      <c r="O28" s="1"/>
      <c r="P28" s="89"/>
      <c r="Q28" s="1"/>
      <c r="R28" s="43"/>
      <c r="S28" s="1"/>
      <c r="T28" s="366"/>
      <c r="U28" s="89"/>
      <c r="V28" s="46"/>
      <c r="W28" s="378"/>
      <c r="Y28" s="259"/>
    </row>
    <row r="29" spans="1:25" ht="15.75" hidden="1" thickBot="1" x14ac:dyDescent="0.3">
      <c r="A29" s="139" t="s">
        <v>304</v>
      </c>
      <c r="B29" s="66"/>
      <c r="C29" s="735" t="s">
        <v>305</v>
      </c>
      <c r="D29" s="736"/>
      <c r="E29" s="736"/>
      <c r="F29" s="187"/>
      <c r="G29" s="464"/>
      <c r="H29" s="442"/>
      <c r="I29" s="205"/>
      <c r="J29" s="219">
        <f t="shared" si="5"/>
        <v>0</v>
      </c>
      <c r="K29" s="81"/>
      <c r="L29" s="1"/>
      <c r="M29" s="1"/>
      <c r="N29" s="1"/>
      <c r="O29" s="1"/>
      <c r="P29" s="89"/>
      <c r="Q29" s="1"/>
      <c r="R29" s="43"/>
      <c r="S29" s="1"/>
      <c r="T29" s="366"/>
      <c r="U29" s="89"/>
      <c r="V29" s="46"/>
      <c r="W29" s="378"/>
      <c r="Y29" s="259"/>
    </row>
    <row r="30" spans="1:25" ht="15.75" hidden="1" thickBot="1" x14ac:dyDescent="0.3">
      <c r="A30" s="139" t="s">
        <v>306</v>
      </c>
      <c r="B30" s="66"/>
      <c r="C30" s="735" t="s">
        <v>307</v>
      </c>
      <c r="D30" s="736"/>
      <c r="E30" s="736"/>
      <c r="F30" s="187"/>
      <c r="G30" s="464"/>
      <c r="H30" s="442"/>
      <c r="I30" s="205"/>
      <c r="J30" s="219">
        <f t="shared" si="5"/>
        <v>0</v>
      </c>
      <c r="K30" s="81"/>
      <c r="L30" s="1"/>
      <c r="M30" s="1"/>
      <c r="N30" s="1"/>
      <c r="O30" s="1"/>
      <c r="P30" s="89"/>
      <c r="Q30" s="1"/>
      <c r="R30" s="43"/>
      <c r="S30" s="1"/>
      <c r="T30" s="366"/>
      <c r="U30" s="89"/>
      <c r="V30" s="46"/>
      <c r="W30" s="378"/>
      <c r="Y30" s="259"/>
    </row>
    <row r="31" spans="1:25" ht="15.75" hidden="1" thickBot="1" x14ac:dyDescent="0.3">
      <c r="A31" s="139" t="s">
        <v>308</v>
      </c>
      <c r="B31" s="67"/>
      <c r="C31" s="737" t="s">
        <v>309</v>
      </c>
      <c r="D31" s="738"/>
      <c r="E31" s="738"/>
      <c r="F31" s="188"/>
      <c r="G31" s="465"/>
      <c r="H31" s="443"/>
      <c r="I31" s="206"/>
      <c r="J31" s="219">
        <f t="shared" si="5"/>
        <v>0</v>
      </c>
      <c r="K31" s="81"/>
      <c r="L31" s="1"/>
      <c r="M31" s="1"/>
      <c r="N31" s="1"/>
      <c r="O31" s="1"/>
      <c r="P31" s="89"/>
      <c r="Q31" s="1"/>
      <c r="R31" s="43"/>
      <c r="S31" s="1"/>
      <c r="T31" s="366"/>
      <c r="U31" s="89"/>
      <c r="V31" s="46"/>
      <c r="W31" s="378"/>
      <c r="Y31" s="259"/>
    </row>
    <row r="32" spans="1:25" ht="15.75" thickBot="1" x14ac:dyDescent="0.3">
      <c r="B32" s="91" t="s">
        <v>310</v>
      </c>
      <c r="C32" s="657" t="s">
        <v>311</v>
      </c>
      <c r="D32" s="699"/>
      <c r="E32" s="699"/>
      <c r="F32" s="185">
        <f t="shared" ref="F32" si="17">F33+F37+F40+F57+F60</f>
        <v>7111000</v>
      </c>
      <c r="G32" s="462">
        <f t="shared" ref="G32:W32" si="18">G33+G37+G40+G57+G60</f>
        <v>7092760</v>
      </c>
      <c r="H32" s="440">
        <f t="shared" si="18"/>
        <v>6919347</v>
      </c>
      <c r="I32" s="203">
        <f t="shared" si="18"/>
        <v>166842</v>
      </c>
      <c r="J32" s="216">
        <f t="shared" si="5"/>
        <v>7086189</v>
      </c>
      <c r="K32" s="94">
        <f t="shared" si="18"/>
        <v>1263041</v>
      </c>
      <c r="L32" s="95">
        <f t="shared" si="18"/>
        <v>703861</v>
      </c>
      <c r="M32" s="95">
        <f t="shared" si="18"/>
        <v>635513</v>
      </c>
      <c r="N32" s="95">
        <f t="shared" si="18"/>
        <v>629847</v>
      </c>
      <c r="O32" s="95">
        <f t="shared" si="18"/>
        <v>433729</v>
      </c>
      <c r="P32" s="98">
        <f t="shared" ref="P32" si="19">P33+P37+P40+P57+P60</f>
        <v>655525</v>
      </c>
      <c r="Q32" s="95">
        <f t="shared" si="18"/>
        <v>160031</v>
      </c>
      <c r="R32" s="97">
        <f t="shared" si="18"/>
        <v>263945</v>
      </c>
      <c r="S32" s="95">
        <f t="shared" si="18"/>
        <v>78095</v>
      </c>
      <c r="T32" s="363">
        <f t="shared" ref="T32" si="20">T33+T37+T40+T57+T60</f>
        <v>4823587</v>
      </c>
      <c r="U32" s="98">
        <f t="shared" si="18"/>
        <v>251034</v>
      </c>
      <c r="V32" s="99">
        <f t="shared" si="18"/>
        <v>365046</v>
      </c>
      <c r="W32" s="376">
        <f t="shared" si="18"/>
        <v>1646522</v>
      </c>
      <c r="Y32" s="259"/>
    </row>
    <row r="33" spans="1:25" x14ac:dyDescent="0.25">
      <c r="B33" s="136" t="s">
        <v>912</v>
      </c>
      <c r="C33" s="658" t="s">
        <v>312</v>
      </c>
      <c r="D33" s="659"/>
      <c r="E33" s="659"/>
      <c r="F33" s="181">
        <f t="shared" ref="F33" si="21">F34+F35+F36</f>
        <v>209000</v>
      </c>
      <c r="G33" s="458">
        <f t="shared" ref="G33:W33" si="22">G34+G35+G36</f>
        <v>171562</v>
      </c>
      <c r="H33" s="436">
        <f t="shared" si="22"/>
        <v>140764</v>
      </c>
      <c r="I33" s="199">
        <f t="shared" si="22"/>
        <v>0</v>
      </c>
      <c r="J33" s="217">
        <f t="shared" si="5"/>
        <v>140764</v>
      </c>
      <c r="K33" s="130">
        <f t="shared" si="22"/>
        <v>8553</v>
      </c>
      <c r="L33" s="131">
        <f t="shared" si="22"/>
        <v>1748</v>
      </c>
      <c r="M33" s="131">
        <f t="shared" si="22"/>
        <v>35677</v>
      </c>
      <c r="N33" s="131">
        <f t="shared" si="22"/>
        <v>31924</v>
      </c>
      <c r="O33" s="131">
        <f t="shared" si="22"/>
        <v>36502</v>
      </c>
      <c r="P33" s="134">
        <f t="shared" ref="P33" si="23">P34+P35+P36</f>
        <v>-20204</v>
      </c>
      <c r="Q33" s="131">
        <f t="shared" si="22"/>
        <v>7362</v>
      </c>
      <c r="R33" s="133">
        <f t="shared" si="22"/>
        <v>3071</v>
      </c>
      <c r="S33" s="131">
        <f t="shared" si="22"/>
        <v>1110</v>
      </c>
      <c r="T33" s="364">
        <f t="shared" ref="T33" si="24">T34+T35+T36</f>
        <v>105743</v>
      </c>
      <c r="U33" s="134">
        <f t="shared" si="22"/>
        <v>0</v>
      </c>
      <c r="V33" s="135">
        <f t="shared" si="22"/>
        <v>30966</v>
      </c>
      <c r="W33" s="377">
        <f t="shared" si="22"/>
        <v>4055</v>
      </c>
      <c r="Y33" s="259"/>
    </row>
    <row r="34" spans="1:25" hidden="1" x14ac:dyDescent="0.25">
      <c r="A34" s="139" t="s">
        <v>313</v>
      </c>
      <c r="B34" s="59" t="s">
        <v>913</v>
      </c>
      <c r="C34" s="718" t="s">
        <v>314</v>
      </c>
      <c r="D34" s="719"/>
      <c r="E34" s="719"/>
      <c r="F34" s="182"/>
      <c r="G34" s="459"/>
      <c r="H34" s="437"/>
      <c r="I34" s="200"/>
      <c r="J34" s="219">
        <f t="shared" si="5"/>
        <v>0</v>
      </c>
      <c r="K34" s="81"/>
      <c r="L34" s="1"/>
      <c r="M34" s="1"/>
      <c r="N34" s="1"/>
      <c r="O34" s="1"/>
      <c r="P34" s="89"/>
      <c r="Q34" s="1"/>
      <c r="R34" s="43"/>
      <c r="S34" s="1"/>
      <c r="T34" s="366"/>
      <c r="U34" s="89"/>
      <c r="V34" s="46"/>
      <c r="W34" s="378"/>
      <c r="Y34" s="259"/>
    </row>
    <row r="35" spans="1:25" x14ac:dyDescent="0.25">
      <c r="A35" s="139" t="s">
        <v>315</v>
      </c>
      <c r="B35" s="59" t="s">
        <v>914</v>
      </c>
      <c r="C35" s="718" t="s">
        <v>316</v>
      </c>
      <c r="D35" s="719"/>
      <c r="E35" s="719"/>
      <c r="F35" s="182">
        <v>209000</v>
      </c>
      <c r="G35" s="459">
        <v>171562</v>
      </c>
      <c r="H35" s="437">
        <f>SUM(T35:W35)</f>
        <v>140764</v>
      </c>
      <c r="I35" s="200"/>
      <c r="J35" s="219">
        <f t="shared" si="5"/>
        <v>140764</v>
      </c>
      <c r="K35" s="81">
        <v>8553</v>
      </c>
      <c r="L35" s="1">
        <v>1748</v>
      </c>
      <c r="M35" s="1">
        <v>35677</v>
      </c>
      <c r="N35" s="1">
        <v>31924</v>
      </c>
      <c r="O35" s="1">
        <v>36502</v>
      </c>
      <c r="P35" s="89">
        <v>-20204</v>
      </c>
      <c r="Q35" s="1">
        <v>7362</v>
      </c>
      <c r="R35" s="43">
        <v>3071</v>
      </c>
      <c r="S35" s="1">
        <v>1110</v>
      </c>
      <c r="T35" s="366">
        <f>SUM(K35:S35)</f>
        <v>105743</v>
      </c>
      <c r="U35" s="89"/>
      <c r="V35" s="46">
        <v>30966</v>
      </c>
      <c r="W35" s="378">
        <v>4055</v>
      </c>
      <c r="Y35" s="259"/>
    </row>
    <row r="36" spans="1:25" hidden="1" x14ac:dyDescent="0.25">
      <c r="A36" s="139" t="s">
        <v>317</v>
      </c>
      <c r="B36" s="59" t="s">
        <v>915</v>
      </c>
      <c r="C36" s="718" t="s">
        <v>318</v>
      </c>
      <c r="D36" s="719"/>
      <c r="E36" s="719"/>
      <c r="F36" s="182"/>
      <c r="G36" s="459"/>
      <c r="H36" s="437"/>
      <c r="I36" s="200"/>
      <c r="J36" s="219">
        <f t="shared" si="5"/>
        <v>0</v>
      </c>
      <c r="K36" s="81"/>
      <c r="L36" s="1"/>
      <c r="M36" s="1"/>
      <c r="N36" s="1"/>
      <c r="O36" s="1"/>
      <c r="P36" s="89"/>
      <c r="Q36" s="1"/>
      <c r="R36" s="43"/>
      <c r="S36" s="1"/>
      <c r="T36" s="366"/>
      <c r="U36" s="89"/>
      <c r="V36" s="46"/>
      <c r="W36" s="378"/>
      <c r="Y36" s="259"/>
    </row>
    <row r="37" spans="1:25" x14ac:dyDescent="0.25">
      <c r="B37" s="100" t="s">
        <v>916</v>
      </c>
      <c r="C37" s="688" t="s">
        <v>319</v>
      </c>
      <c r="D37" s="689"/>
      <c r="E37" s="689"/>
      <c r="F37" s="183">
        <f t="shared" ref="F37" si="25">F38+F39</f>
        <v>192000</v>
      </c>
      <c r="G37" s="460">
        <f t="shared" ref="G37:W37" si="26">G38+G39</f>
        <v>153137</v>
      </c>
      <c r="H37" s="438">
        <f t="shared" si="26"/>
        <v>156000</v>
      </c>
      <c r="I37" s="201">
        <f t="shared" si="26"/>
        <v>0</v>
      </c>
      <c r="J37" s="218">
        <f t="shared" si="5"/>
        <v>156000</v>
      </c>
      <c r="K37" s="103">
        <f t="shared" si="26"/>
        <v>30048</v>
      </c>
      <c r="L37" s="104">
        <f t="shared" si="26"/>
        <v>12495</v>
      </c>
      <c r="M37" s="104">
        <f t="shared" si="26"/>
        <v>11593</v>
      </c>
      <c r="N37" s="104">
        <f t="shared" si="26"/>
        <v>11853</v>
      </c>
      <c r="O37" s="104">
        <f t="shared" si="26"/>
        <v>10628</v>
      </c>
      <c r="P37" s="107">
        <f t="shared" ref="P37" si="27">P38+P39</f>
        <v>10563</v>
      </c>
      <c r="Q37" s="104">
        <f t="shared" si="26"/>
        <v>10067</v>
      </c>
      <c r="R37" s="106">
        <f t="shared" si="26"/>
        <v>12920</v>
      </c>
      <c r="S37" s="104">
        <f t="shared" si="26"/>
        <v>9929</v>
      </c>
      <c r="T37" s="367">
        <f t="shared" ref="T37" si="28">T38+T39</f>
        <v>120096</v>
      </c>
      <c r="U37" s="107">
        <f t="shared" si="26"/>
        <v>10451</v>
      </c>
      <c r="V37" s="108">
        <f t="shared" si="26"/>
        <v>12841</v>
      </c>
      <c r="W37" s="379">
        <f t="shared" si="26"/>
        <v>12612</v>
      </c>
      <c r="Y37" s="259"/>
    </row>
    <row r="38" spans="1:25" x14ac:dyDescent="0.25">
      <c r="A38" s="139" t="s">
        <v>320</v>
      </c>
      <c r="B38" s="59" t="s">
        <v>917</v>
      </c>
      <c r="C38" s="718" t="s">
        <v>1256</v>
      </c>
      <c r="D38" s="719"/>
      <c r="E38" s="719"/>
      <c r="F38" s="182">
        <v>168000</v>
      </c>
      <c r="G38" s="459">
        <v>133000</v>
      </c>
      <c r="H38" s="437">
        <f t="shared" ref="H38:H39" si="29">SUM(T38:W38)</f>
        <v>133000</v>
      </c>
      <c r="I38" s="200"/>
      <c r="J38" s="219">
        <f t="shared" si="5"/>
        <v>133000</v>
      </c>
      <c r="K38" s="81">
        <v>28500</v>
      </c>
      <c r="L38" s="1">
        <v>9500</v>
      </c>
      <c r="M38" s="1">
        <v>9500</v>
      </c>
      <c r="N38" s="1">
        <v>9500</v>
      </c>
      <c r="O38" s="1">
        <v>9500</v>
      </c>
      <c r="P38" s="89">
        <v>9500</v>
      </c>
      <c r="Q38" s="1">
        <v>9500</v>
      </c>
      <c r="R38" s="43">
        <v>9500</v>
      </c>
      <c r="S38" s="1">
        <v>9500</v>
      </c>
      <c r="T38" s="366">
        <f t="shared" ref="T38:T39" si="30">SUM(K38:S38)</f>
        <v>104500</v>
      </c>
      <c r="U38" s="89">
        <v>9000</v>
      </c>
      <c r="V38" s="46">
        <v>9500</v>
      </c>
      <c r="W38" s="378">
        <v>10000</v>
      </c>
      <c r="Y38" s="259"/>
    </row>
    <row r="39" spans="1:25" x14ac:dyDescent="0.25">
      <c r="A39" s="139" t="s">
        <v>322</v>
      </c>
      <c r="B39" s="59" t="s">
        <v>918</v>
      </c>
      <c r="C39" s="718" t="s">
        <v>323</v>
      </c>
      <c r="D39" s="719"/>
      <c r="E39" s="719"/>
      <c r="F39" s="182">
        <v>24000</v>
      </c>
      <c r="G39" s="459">
        <v>20137</v>
      </c>
      <c r="H39" s="437">
        <f t="shared" si="29"/>
        <v>23000</v>
      </c>
      <c r="I39" s="200"/>
      <c r="J39" s="219">
        <f t="shared" si="5"/>
        <v>23000</v>
      </c>
      <c r="K39" s="81">
        <v>1548</v>
      </c>
      <c r="L39" s="1">
        <v>2995</v>
      </c>
      <c r="M39" s="1">
        <v>2093</v>
      </c>
      <c r="N39" s="1">
        <v>2353</v>
      </c>
      <c r="O39" s="1">
        <v>1128</v>
      </c>
      <c r="P39" s="89">
        <v>1063</v>
      </c>
      <c r="Q39" s="1">
        <v>567</v>
      </c>
      <c r="R39" s="43">
        <v>3420</v>
      </c>
      <c r="S39" s="1">
        <v>429</v>
      </c>
      <c r="T39" s="366">
        <f t="shared" si="30"/>
        <v>15596</v>
      </c>
      <c r="U39" s="89">
        <v>1451</v>
      </c>
      <c r="V39" s="46">
        <v>3341</v>
      </c>
      <c r="W39" s="378">
        <v>2612</v>
      </c>
      <c r="Y39" s="259"/>
    </row>
    <row r="40" spans="1:25" x14ac:dyDescent="0.25">
      <c r="B40" s="100" t="s">
        <v>919</v>
      </c>
      <c r="C40" s="688" t="s">
        <v>324</v>
      </c>
      <c r="D40" s="689"/>
      <c r="E40" s="689"/>
      <c r="F40" s="183">
        <f>F41+F45+F46+F47+F48+F51+F52</f>
        <v>6708000</v>
      </c>
      <c r="G40" s="460">
        <f>G41+G45+G46+G47+G48+G51+G52</f>
        <v>4909772</v>
      </c>
      <c r="H40" s="438">
        <f t="shared" ref="H40:I40" si="31">H41+H45+H46+H47+H48+H51+H52</f>
        <v>4925923</v>
      </c>
      <c r="I40" s="201">
        <f t="shared" si="31"/>
        <v>0</v>
      </c>
      <c r="J40" s="218">
        <f t="shared" si="5"/>
        <v>4925923</v>
      </c>
      <c r="K40" s="103">
        <f t="shared" ref="K40:W40" si="32">K41+K45+K46+K47+K48+K51+K52</f>
        <v>960479</v>
      </c>
      <c r="L40" s="104">
        <f t="shared" si="32"/>
        <v>539358</v>
      </c>
      <c r="M40" s="104">
        <f t="shared" si="32"/>
        <v>454537</v>
      </c>
      <c r="N40" s="104">
        <f t="shared" si="32"/>
        <v>457545</v>
      </c>
      <c r="O40" s="104">
        <f t="shared" si="32"/>
        <v>273602</v>
      </c>
      <c r="P40" s="107">
        <f t="shared" ref="P40" si="33">P41+P45+P46+P47+P48+P51+P52</f>
        <v>313579</v>
      </c>
      <c r="Q40" s="104">
        <f t="shared" si="32"/>
        <v>103459</v>
      </c>
      <c r="R40" s="106">
        <f t="shared" si="32"/>
        <v>189479</v>
      </c>
      <c r="S40" s="104">
        <f t="shared" si="32"/>
        <v>50453</v>
      </c>
      <c r="T40" s="367">
        <f t="shared" ref="T40" si="34">T41+T45+T46+T47+T48+T51+T52</f>
        <v>3342491</v>
      </c>
      <c r="U40" s="107">
        <f t="shared" si="32"/>
        <v>187213</v>
      </c>
      <c r="V40" s="108">
        <f t="shared" si="32"/>
        <v>262733</v>
      </c>
      <c r="W40" s="379">
        <f t="shared" si="32"/>
        <v>1133486</v>
      </c>
      <c r="Y40" s="259"/>
    </row>
    <row r="41" spans="1:25" s="42" customFormat="1" x14ac:dyDescent="0.25">
      <c r="A41" s="139" t="s">
        <v>325</v>
      </c>
      <c r="B41" s="57" t="s">
        <v>920</v>
      </c>
      <c r="C41" s="696" t="s">
        <v>326</v>
      </c>
      <c r="D41" s="697"/>
      <c r="E41" s="697"/>
      <c r="F41" s="189">
        <f>SUM(F42:F44)</f>
        <v>5672000</v>
      </c>
      <c r="G41" s="466">
        <f>SUM(G42:G44)</f>
        <v>4041124</v>
      </c>
      <c r="H41" s="444">
        <f t="shared" ref="H41:W41" si="35">SUM(H42:H44)</f>
        <v>3947107</v>
      </c>
      <c r="I41" s="207">
        <f t="shared" si="35"/>
        <v>0</v>
      </c>
      <c r="J41" s="220">
        <f t="shared" si="5"/>
        <v>3947107</v>
      </c>
      <c r="K41" s="83">
        <f t="shared" si="35"/>
        <v>648158</v>
      </c>
      <c r="L41" s="13">
        <f t="shared" si="35"/>
        <v>468240</v>
      </c>
      <c r="M41" s="13">
        <f t="shared" si="35"/>
        <v>415571</v>
      </c>
      <c r="N41" s="13">
        <f t="shared" si="35"/>
        <v>350028</v>
      </c>
      <c r="O41" s="13">
        <f t="shared" si="35"/>
        <v>181585</v>
      </c>
      <c r="P41" s="90">
        <f t="shared" ref="P41" si="36">SUM(P42:P44)</f>
        <v>302594</v>
      </c>
      <c r="Q41" s="13">
        <f t="shared" si="35"/>
        <v>17597</v>
      </c>
      <c r="R41" s="44">
        <f t="shared" si="35"/>
        <v>167207</v>
      </c>
      <c r="S41" s="13">
        <f t="shared" si="35"/>
        <v>24853</v>
      </c>
      <c r="T41" s="365">
        <f t="shared" ref="T41" si="37">SUM(T42:T44)</f>
        <v>2575833</v>
      </c>
      <c r="U41" s="90">
        <f t="shared" si="35"/>
        <v>119822</v>
      </c>
      <c r="V41" s="47">
        <f t="shared" si="35"/>
        <v>155972</v>
      </c>
      <c r="W41" s="380">
        <f t="shared" si="35"/>
        <v>1095480</v>
      </c>
      <c r="Y41" s="259"/>
    </row>
    <row r="42" spans="1:25" hidden="1" x14ac:dyDescent="0.25">
      <c r="B42" s="59"/>
      <c r="C42" s="233"/>
      <c r="D42" s="686" t="s">
        <v>1192</v>
      </c>
      <c r="E42" s="698"/>
      <c r="F42" s="182">
        <v>979000</v>
      </c>
      <c r="G42" s="459">
        <v>794757</v>
      </c>
      <c r="H42" s="437">
        <f t="shared" ref="H42:H47" si="38">SUM(T42:W42)</f>
        <v>794757</v>
      </c>
      <c r="I42" s="200"/>
      <c r="J42" s="219">
        <f t="shared" si="5"/>
        <v>794757</v>
      </c>
      <c r="K42" s="81">
        <v>87990</v>
      </c>
      <c r="L42" s="1">
        <v>23014</v>
      </c>
      <c r="M42" s="1">
        <v>83971</v>
      </c>
      <c r="N42" s="1">
        <v>55821</v>
      </c>
      <c r="O42" s="1">
        <v>149169</v>
      </c>
      <c r="P42" s="89">
        <v>82010</v>
      </c>
      <c r="Q42" s="1"/>
      <c r="R42" s="43">
        <v>23782</v>
      </c>
      <c r="S42" s="1">
        <v>23001</v>
      </c>
      <c r="T42" s="366">
        <f t="shared" ref="T42:T47" si="39">SUM(K42:S42)</f>
        <v>528758</v>
      </c>
      <c r="U42" s="89">
        <v>26155</v>
      </c>
      <c r="V42" s="46">
        <v>49156</v>
      </c>
      <c r="W42" s="378">
        <v>190688</v>
      </c>
      <c r="Y42" s="259"/>
    </row>
    <row r="43" spans="1:25" hidden="1" x14ac:dyDescent="0.25">
      <c r="B43" s="59"/>
      <c r="C43" s="233"/>
      <c r="D43" s="686" t="s">
        <v>1193</v>
      </c>
      <c r="E43" s="698"/>
      <c r="F43" s="182">
        <v>4221000</v>
      </c>
      <c r="G43" s="459">
        <v>2792070</v>
      </c>
      <c r="H43" s="437">
        <f t="shared" si="38"/>
        <v>2792070</v>
      </c>
      <c r="I43" s="200"/>
      <c r="J43" s="219">
        <f t="shared" si="5"/>
        <v>2792070</v>
      </c>
      <c r="K43" s="81">
        <v>525899</v>
      </c>
      <c r="L43" s="1">
        <v>401696</v>
      </c>
      <c r="M43" s="1">
        <v>265842</v>
      </c>
      <c r="N43" s="1">
        <v>215483</v>
      </c>
      <c r="O43" s="1"/>
      <c r="P43" s="89">
        <v>195578</v>
      </c>
      <c r="Q43" s="1"/>
      <c r="R43" s="43">
        <v>137868</v>
      </c>
      <c r="S43" s="1"/>
      <c r="T43" s="366">
        <f t="shared" si="39"/>
        <v>1742366</v>
      </c>
      <c r="U43" s="89">
        <v>77922</v>
      </c>
      <c r="V43" s="46">
        <v>92923</v>
      </c>
      <c r="W43" s="378">
        <v>878859</v>
      </c>
      <c r="Y43" s="259"/>
    </row>
    <row r="44" spans="1:25" hidden="1" x14ac:dyDescent="0.25">
      <c r="B44" s="59"/>
      <c r="C44" s="233"/>
      <c r="D44" s="686" t="s">
        <v>1194</v>
      </c>
      <c r="E44" s="698"/>
      <c r="F44" s="182">
        <v>472000</v>
      </c>
      <c r="G44" s="459">
        <v>454297</v>
      </c>
      <c r="H44" s="437">
        <f t="shared" si="38"/>
        <v>360280</v>
      </c>
      <c r="I44" s="200"/>
      <c r="J44" s="219">
        <f t="shared" si="5"/>
        <v>360280</v>
      </c>
      <c r="K44" s="81">
        <v>34269</v>
      </c>
      <c r="L44" s="1">
        <v>43530</v>
      </c>
      <c r="M44" s="1">
        <v>65758</v>
      </c>
      <c r="N44" s="1">
        <v>78724</v>
      </c>
      <c r="O44" s="1">
        <v>32416</v>
      </c>
      <c r="P44" s="89">
        <v>25006</v>
      </c>
      <c r="Q44" s="1">
        <v>17597</v>
      </c>
      <c r="R44" s="43">
        <v>5557</v>
      </c>
      <c r="S44" s="1">
        <v>1852</v>
      </c>
      <c r="T44" s="366">
        <f t="shared" si="39"/>
        <v>304709</v>
      </c>
      <c r="U44" s="89">
        <v>15745</v>
      </c>
      <c r="V44" s="46">
        <v>13893</v>
      </c>
      <c r="W44" s="378">
        <v>25933</v>
      </c>
      <c r="Y44" s="259"/>
    </row>
    <row r="45" spans="1:25" s="42" customFormat="1" hidden="1" x14ac:dyDescent="0.25">
      <c r="A45" s="139" t="s">
        <v>327</v>
      </c>
      <c r="B45" s="57" t="s">
        <v>921</v>
      </c>
      <c r="C45" s="696" t="s">
        <v>328</v>
      </c>
      <c r="D45" s="697"/>
      <c r="E45" s="697"/>
      <c r="F45" s="189"/>
      <c r="G45" s="466">
        <v>0</v>
      </c>
      <c r="H45" s="444">
        <f t="shared" si="38"/>
        <v>0</v>
      </c>
      <c r="I45" s="207"/>
      <c r="J45" s="220">
        <f t="shared" si="5"/>
        <v>0</v>
      </c>
      <c r="K45" s="83"/>
      <c r="L45" s="13"/>
      <c r="M45" s="13"/>
      <c r="N45" s="13"/>
      <c r="O45" s="13"/>
      <c r="P45" s="90"/>
      <c r="Q45" s="13"/>
      <c r="R45" s="44"/>
      <c r="S45" s="13"/>
      <c r="T45" s="365">
        <f t="shared" si="39"/>
        <v>0</v>
      </c>
      <c r="U45" s="90"/>
      <c r="V45" s="47"/>
      <c r="W45" s="380"/>
      <c r="Y45" s="259"/>
    </row>
    <row r="46" spans="1:25" s="42" customFormat="1" hidden="1" x14ac:dyDescent="0.25">
      <c r="A46" s="139" t="s">
        <v>329</v>
      </c>
      <c r="B46" s="57" t="s">
        <v>922</v>
      </c>
      <c r="C46" s="696" t="s">
        <v>330</v>
      </c>
      <c r="D46" s="697"/>
      <c r="E46" s="697"/>
      <c r="F46" s="189"/>
      <c r="G46" s="466">
        <v>0</v>
      </c>
      <c r="H46" s="444">
        <f t="shared" si="38"/>
        <v>0</v>
      </c>
      <c r="I46" s="207"/>
      <c r="J46" s="220">
        <f t="shared" si="5"/>
        <v>0</v>
      </c>
      <c r="K46" s="83"/>
      <c r="L46" s="13"/>
      <c r="M46" s="13"/>
      <c r="N46" s="13"/>
      <c r="O46" s="13"/>
      <c r="P46" s="90"/>
      <c r="Q46" s="13"/>
      <c r="R46" s="44"/>
      <c r="S46" s="13"/>
      <c r="T46" s="365">
        <f t="shared" si="39"/>
        <v>0</v>
      </c>
      <c r="U46" s="90"/>
      <c r="V46" s="47"/>
      <c r="W46" s="380"/>
      <c r="Y46" s="259"/>
    </row>
    <row r="47" spans="1:25" s="42" customFormat="1" x14ac:dyDescent="0.25">
      <c r="A47" s="139" t="s">
        <v>331</v>
      </c>
      <c r="B47" s="57" t="s">
        <v>923</v>
      </c>
      <c r="C47" s="696" t="s">
        <v>332</v>
      </c>
      <c r="D47" s="697"/>
      <c r="E47" s="697"/>
      <c r="F47" s="189">
        <v>420000</v>
      </c>
      <c r="G47" s="466">
        <v>354574</v>
      </c>
      <c r="H47" s="444">
        <f t="shared" si="38"/>
        <v>380000</v>
      </c>
      <c r="I47" s="207"/>
      <c r="J47" s="220">
        <f t="shared" si="5"/>
        <v>380000</v>
      </c>
      <c r="K47" s="83">
        <v>210460</v>
      </c>
      <c r="L47" s="13">
        <v>55118</v>
      </c>
      <c r="M47" s="13">
        <v>22966</v>
      </c>
      <c r="N47" s="13">
        <v>11755</v>
      </c>
      <c r="O47" s="13">
        <v>59291</v>
      </c>
      <c r="P47" s="90">
        <v>-5016</v>
      </c>
      <c r="Q47" s="13"/>
      <c r="R47" s="44"/>
      <c r="S47" s="13"/>
      <c r="T47" s="365">
        <f t="shared" si="39"/>
        <v>354574</v>
      </c>
      <c r="U47" s="90">
        <v>3420</v>
      </c>
      <c r="V47" s="47"/>
      <c r="W47" s="380">
        <v>22006</v>
      </c>
      <c r="Y47" s="259"/>
    </row>
    <row r="48" spans="1:25" s="19" customFormat="1" hidden="1" x14ac:dyDescent="0.25">
      <c r="A48" s="139" t="s">
        <v>333</v>
      </c>
      <c r="B48" s="57" t="s">
        <v>924</v>
      </c>
      <c r="C48" s="696" t="s">
        <v>334</v>
      </c>
      <c r="D48" s="697"/>
      <c r="E48" s="697"/>
      <c r="F48" s="189">
        <f t="shared" ref="F48" si="40">F49+F50</f>
        <v>0</v>
      </c>
      <c r="G48" s="466">
        <f t="shared" ref="G48:W48" si="41">G49+G50</f>
        <v>0</v>
      </c>
      <c r="H48" s="444">
        <f t="shared" si="41"/>
        <v>0</v>
      </c>
      <c r="I48" s="207">
        <f t="shared" si="41"/>
        <v>0</v>
      </c>
      <c r="J48" s="220">
        <f t="shared" si="5"/>
        <v>0</v>
      </c>
      <c r="K48" s="83">
        <f t="shared" si="41"/>
        <v>0</v>
      </c>
      <c r="L48" s="13">
        <f t="shared" si="41"/>
        <v>0</v>
      </c>
      <c r="M48" s="13">
        <f t="shared" si="41"/>
        <v>0</v>
      </c>
      <c r="N48" s="13">
        <f t="shared" si="41"/>
        <v>0</v>
      </c>
      <c r="O48" s="13">
        <f t="shared" si="41"/>
        <v>0</v>
      </c>
      <c r="P48" s="90">
        <f t="shared" ref="P48" si="42">P49+P50</f>
        <v>0</v>
      </c>
      <c r="Q48" s="13">
        <f t="shared" si="41"/>
        <v>0</v>
      </c>
      <c r="R48" s="44">
        <f t="shared" si="41"/>
        <v>0</v>
      </c>
      <c r="S48" s="13">
        <f t="shared" si="41"/>
        <v>0</v>
      </c>
      <c r="T48" s="365">
        <f t="shared" ref="T48" si="43">T49+T50</f>
        <v>0</v>
      </c>
      <c r="U48" s="90">
        <f t="shared" si="41"/>
        <v>0</v>
      </c>
      <c r="V48" s="47">
        <f t="shared" si="41"/>
        <v>0</v>
      </c>
      <c r="W48" s="380">
        <f t="shared" si="41"/>
        <v>0</v>
      </c>
      <c r="Y48" s="259"/>
    </row>
    <row r="49" spans="1:25" hidden="1" x14ac:dyDescent="0.25">
      <c r="A49" s="139" t="s">
        <v>335</v>
      </c>
      <c r="B49" s="59"/>
      <c r="C49" s="151"/>
      <c r="D49" s="686" t="s">
        <v>336</v>
      </c>
      <c r="E49" s="686"/>
      <c r="F49" s="182"/>
      <c r="G49" s="459"/>
      <c r="H49" s="437"/>
      <c r="I49" s="200"/>
      <c r="J49" s="219">
        <f t="shared" si="5"/>
        <v>0</v>
      </c>
      <c r="K49" s="81"/>
      <c r="L49" s="1"/>
      <c r="M49" s="1"/>
      <c r="N49" s="1"/>
      <c r="O49" s="1"/>
      <c r="P49" s="89"/>
      <c r="Q49" s="1"/>
      <c r="R49" s="43"/>
      <c r="S49" s="1"/>
      <c r="T49" s="366"/>
      <c r="U49" s="89"/>
      <c r="V49" s="46"/>
      <c r="W49" s="378"/>
      <c r="Y49" s="259"/>
    </row>
    <row r="50" spans="1:25" hidden="1" x14ac:dyDescent="0.25">
      <c r="A50" s="139" t="s">
        <v>337</v>
      </c>
      <c r="B50" s="59"/>
      <c r="C50" s="151"/>
      <c r="D50" s="686" t="s">
        <v>338</v>
      </c>
      <c r="E50" s="686"/>
      <c r="F50" s="182"/>
      <c r="G50" s="459"/>
      <c r="H50" s="437"/>
      <c r="I50" s="200"/>
      <c r="J50" s="219">
        <f t="shared" si="5"/>
        <v>0</v>
      </c>
      <c r="K50" s="81"/>
      <c r="L50" s="1"/>
      <c r="M50" s="1"/>
      <c r="N50" s="1"/>
      <c r="O50" s="1"/>
      <c r="P50" s="89"/>
      <c r="Q50" s="1"/>
      <c r="R50" s="43"/>
      <c r="S50" s="1"/>
      <c r="T50" s="366"/>
      <c r="U50" s="89"/>
      <c r="V50" s="46"/>
      <c r="W50" s="378"/>
      <c r="Y50" s="259"/>
    </row>
    <row r="51" spans="1:25" s="42" customFormat="1" hidden="1" x14ac:dyDescent="0.25">
      <c r="A51" s="139" t="s">
        <v>339</v>
      </c>
      <c r="B51" s="57" t="s">
        <v>925</v>
      </c>
      <c r="C51" s="653" t="s">
        <v>340</v>
      </c>
      <c r="D51" s="654"/>
      <c r="E51" s="654"/>
      <c r="F51" s="189"/>
      <c r="G51" s="466"/>
      <c r="H51" s="444"/>
      <c r="I51" s="207"/>
      <c r="J51" s="220">
        <f t="shared" si="5"/>
        <v>0</v>
      </c>
      <c r="K51" s="83"/>
      <c r="L51" s="13"/>
      <c r="M51" s="13"/>
      <c r="N51" s="13"/>
      <c r="O51" s="13"/>
      <c r="P51" s="90"/>
      <c r="Q51" s="13"/>
      <c r="R51" s="44"/>
      <c r="S51" s="13"/>
      <c r="T51" s="365"/>
      <c r="U51" s="90"/>
      <c r="V51" s="47"/>
      <c r="W51" s="380"/>
      <c r="Y51" s="259"/>
    </row>
    <row r="52" spans="1:25" s="42" customFormat="1" x14ac:dyDescent="0.25">
      <c r="A52" s="139" t="s">
        <v>341</v>
      </c>
      <c r="B52" s="57" t="s">
        <v>926</v>
      </c>
      <c r="C52" s="653" t="s">
        <v>342</v>
      </c>
      <c r="D52" s="654"/>
      <c r="E52" s="654"/>
      <c r="F52" s="189">
        <f>SUM(F53:F56)</f>
        <v>616000</v>
      </c>
      <c r="G52" s="466">
        <f>SUM(G53:G56)</f>
        <v>514074</v>
      </c>
      <c r="H52" s="444">
        <f t="shared" ref="H52:W52" si="44">SUM(H53:H56)</f>
        <v>598816</v>
      </c>
      <c r="I52" s="207">
        <f t="shared" si="44"/>
        <v>0</v>
      </c>
      <c r="J52" s="220">
        <f t="shared" si="5"/>
        <v>598816</v>
      </c>
      <c r="K52" s="83">
        <f t="shared" si="44"/>
        <v>101861</v>
      </c>
      <c r="L52" s="13">
        <f t="shared" si="44"/>
        <v>16000</v>
      </c>
      <c r="M52" s="13">
        <f t="shared" si="44"/>
        <v>16000</v>
      </c>
      <c r="N52" s="13">
        <f t="shared" si="44"/>
        <v>95762</v>
      </c>
      <c r="O52" s="13">
        <f t="shared" si="44"/>
        <v>32726</v>
      </c>
      <c r="P52" s="90">
        <f t="shared" ref="P52" si="45">SUM(P53:P56)</f>
        <v>16001</v>
      </c>
      <c r="Q52" s="13">
        <f t="shared" si="44"/>
        <v>85862</v>
      </c>
      <c r="R52" s="44">
        <f t="shared" si="44"/>
        <v>22272</v>
      </c>
      <c r="S52" s="13">
        <f t="shared" si="44"/>
        <v>25600</v>
      </c>
      <c r="T52" s="365">
        <f t="shared" ref="T52" si="46">SUM(T53:T56)</f>
        <v>412084</v>
      </c>
      <c r="U52" s="90">
        <f t="shared" si="44"/>
        <v>63971</v>
      </c>
      <c r="V52" s="47">
        <f t="shared" si="44"/>
        <v>106761</v>
      </c>
      <c r="W52" s="380">
        <f t="shared" si="44"/>
        <v>16000</v>
      </c>
      <c r="Y52" s="259"/>
    </row>
    <row r="53" spans="1:25" hidden="1" x14ac:dyDescent="0.25">
      <c r="B53" s="59"/>
      <c r="C53" s="232"/>
      <c r="D53" s="686" t="s">
        <v>1196</v>
      </c>
      <c r="E53" s="698"/>
      <c r="F53" s="182">
        <v>244000</v>
      </c>
      <c r="G53" s="459">
        <v>191884</v>
      </c>
      <c r="H53" s="437">
        <f t="shared" ref="H53:H56" si="47">SUM(T53:W53)</f>
        <v>201484</v>
      </c>
      <c r="I53" s="200"/>
      <c r="J53" s="219">
        <f t="shared" si="5"/>
        <v>201484</v>
      </c>
      <c r="K53" s="81">
        <v>47971</v>
      </c>
      <c r="L53" s="282"/>
      <c r="M53" s="282"/>
      <c r="N53" s="1">
        <v>47971</v>
      </c>
      <c r="O53" s="1"/>
      <c r="P53" s="89"/>
      <c r="Q53" s="1">
        <v>47971</v>
      </c>
      <c r="R53" s="43"/>
      <c r="S53" s="1">
        <v>9600</v>
      </c>
      <c r="T53" s="366">
        <f t="shared" ref="T53:T56" si="48">SUM(K53:S53)</f>
        <v>153513</v>
      </c>
      <c r="U53" s="89">
        <v>47971</v>
      </c>
      <c r="V53" s="46"/>
      <c r="W53" s="378"/>
      <c r="Y53" s="259"/>
    </row>
    <row r="54" spans="1:25" hidden="1" x14ac:dyDescent="0.25">
      <c r="B54" s="59"/>
      <c r="C54" s="232"/>
      <c r="D54" s="686" t="s">
        <v>1254</v>
      </c>
      <c r="E54" s="698"/>
      <c r="F54" s="182">
        <v>265000</v>
      </c>
      <c r="G54" s="459">
        <v>208000</v>
      </c>
      <c r="H54" s="437">
        <f t="shared" si="47"/>
        <v>208000</v>
      </c>
      <c r="I54" s="200"/>
      <c r="J54" s="219">
        <f t="shared" si="5"/>
        <v>208000</v>
      </c>
      <c r="K54" s="81">
        <v>32000</v>
      </c>
      <c r="L54" s="1">
        <v>16000</v>
      </c>
      <c r="M54" s="1">
        <v>16000</v>
      </c>
      <c r="N54" s="1">
        <v>16000</v>
      </c>
      <c r="O54" s="1">
        <v>16000</v>
      </c>
      <c r="P54" s="89">
        <v>16000</v>
      </c>
      <c r="Q54" s="1">
        <v>16000</v>
      </c>
      <c r="R54" s="43">
        <v>16000</v>
      </c>
      <c r="S54" s="1">
        <v>16000</v>
      </c>
      <c r="T54" s="366">
        <f t="shared" si="48"/>
        <v>160000</v>
      </c>
      <c r="U54" s="89">
        <v>16000</v>
      </c>
      <c r="V54" s="46">
        <v>16000</v>
      </c>
      <c r="W54" s="378">
        <v>16000</v>
      </c>
      <c r="Y54" s="259"/>
    </row>
    <row r="55" spans="1:25" hidden="1" x14ac:dyDescent="0.25">
      <c r="B55" s="59"/>
      <c r="C55" s="232"/>
      <c r="D55" s="686" t="s">
        <v>1228</v>
      </c>
      <c r="E55" s="698"/>
      <c r="F55" s="182">
        <v>88000</v>
      </c>
      <c r="G55" s="459">
        <v>87564</v>
      </c>
      <c r="H55" s="437">
        <f t="shared" si="47"/>
        <v>156434</v>
      </c>
      <c r="I55" s="200"/>
      <c r="J55" s="219">
        <f t="shared" si="5"/>
        <v>156434</v>
      </c>
      <c r="K55" s="81">
        <v>21890</v>
      </c>
      <c r="L55" s="282"/>
      <c r="M55" s="282"/>
      <c r="N55" s="1">
        <v>21891</v>
      </c>
      <c r="O55" s="1"/>
      <c r="P55" s="89">
        <v>1</v>
      </c>
      <c r="Q55" s="1">
        <v>21891</v>
      </c>
      <c r="R55" s="43"/>
      <c r="S55" s="1"/>
      <c r="T55" s="366">
        <f t="shared" si="48"/>
        <v>65673</v>
      </c>
      <c r="U55" s="89"/>
      <c r="V55" s="46">
        <v>90761</v>
      </c>
      <c r="W55" s="378"/>
      <c r="Y55" s="259"/>
    </row>
    <row r="56" spans="1:25" hidden="1" x14ac:dyDescent="0.25">
      <c r="B56" s="59"/>
      <c r="C56" s="232"/>
      <c r="D56" s="686" t="s">
        <v>1255</v>
      </c>
      <c r="E56" s="698"/>
      <c r="F56" s="182">
        <v>19000</v>
      </c>
      <c r="G56" s="459">
        <v>26626</v>
      </c>
      <c r="H56" s="437">
        <f t="shared" si="47"/>
        <v>32898</v>
      </c>
      <c r="I56" s="200"/>
      <c r="J56" s="219">
        <f t="shared" si="5"/>
        <v>32898</v>
      </c>
      <c r="K56" s="312"/>
      <c r="L56" s="282"/>
      <c r="M56" s="1"/>
      <c r="N56" s="1">
        <v>9900</v>
      </c>
      <c r="O56" s="1">
        <v>16726</v>
      </c>
      <c r="P56" s="89"/>
      <c r="Q56" s="1"/>
      <c r="R56" s="43">
        <v>6272</v>
      </c>
      <c r="S56" s="1"/>
      <c r="T56" s="366">
        <f t="shared" si="48"/>
        <v>32898</v>
      </c>
      <c r="U56" s="89"/>
      <c r="V56" s="46"/>
      <c r="W56" s="378"/>
      <c r="Y56" s="259"/>
    </row>
    <row r="57" spans="1:25" x14ac:dyDescent="0.25">
      <c r="B57" s="100" t="s">
        <v>927</v>
      </c>
      <c r="C57" s="694" t="s">
        <v>343</v>
      </c>
      <c r="D57" s="695"/>
      <c r="E57" s="695"/>
      <c r="F57" s="183">
        <f>F58+F59</f>
        <v>0</v>
      </c>
      <c r="G57" s="460">
        <f>G58+G59</f>
        <v>166842</v>
      </c>
      <c r="H57" s="438">
        <f t="shared" ref="H57:I57" si="49">H58+H59</f>
        <v>0</v>
      </c>
      <c r="I57" s="201">
        <f t="shared" si="49"/>
        <v>166842</v>
      </c>
      <c r="J57" s="218">
        <f t="shared" si="5"/>
        <v>166842</v>
      </c>
      <c r="K57" s="103">
        <f t="shared" ref="K57:W57" si="50">K58+K59</f>
        <v>0</v>
      </c>
      <c r="L57" s="104">
        <f t="shared" si="50"/>
        <v>0</v>
      </c>
      <c r="M57" s="104">
        <f t="shared" si="50"/>
        <v>0</v>
      </c>
      <c r="N57" s="104">
        <f t="shared" si="50"/>
        <v>0</v>
      </c>
      <c r="O57" s="104">
        <f t="shared" si="50"/>
        <v>23850</v>
      </c>
      <c r="P57" s="107">
        <f t="shared" ref="P57" si="51">P58+P59</f>
        <v>142992</v>
      </c>
      <c r="Q57" s="104">
        <f t="shared" si="50"/>
        <v>0</v>
      </c>
      <c r="R57" s="106">
        <f t="shared" si="50"/>
        <v>0</v>
      </c>
      <c r="S57" s="104">
        <f t="shared" si="50"/>
        <v>0</v>
      </c>
      <c r="T57" s="367">
        <f t="shared" ref="T57" si="52">T58+T59</f>
        <v>166842</v>
      </c>
      <c r="U57" s="107">
        <f t="shared" si="50"/>
        <v>0</v>
      </c>
      <c r="V57" s="108">
        <f t="shared" si="50"/>
        <v>0</v>
      </c>
      <c r="W57" s="379">
        <f t="shared" si="50"/>
        <v>0</v>
      </c>
      <c r="Y57" s="259"/>
    </row>
    <row r="58" spans="1:25" hidden="1" x14ac:dyDescent="0.25">
      <c r="A58" s="139" t="s">
        <v>344</v>
      </c>
      <c r="B58" s="59" t="s">
        <v>928</v>
      </c>
      <c r="C58" s="720" t="s">
        <v>345</v>
      </c>
      <c r="D58" s="686"/>
      <c r="E58" s="686"/>
      <c r="F58" s="182"/>
      <c r="G58" s="459"/>
      <c r="H58" s="437"/>
      <c r="I58" s="200"/>
      <c r="J58" s="219">
        <f t="shared" si="5"/>
        <v>0</v>
      </c>
      <c r="K58" s="81"/>
      <c r="L58" s="1"/>
      <c r="M58" s="1"/>
      <c r="N58" s="1"/>
      <c r="O58" s="1"/>
      <c r="P58" s="89"/>
      <c r="Q58" s="1"/>
      <c r="R58" s="43"/>
      <c r="S58" s="1"/>
      <c r="T58" s="366"/>
      <c r="U58" s="89"/>
      <c r="V58" s="46"/>
      <c r="W58" s="378"/>
      <c r="Y58" s="259"/>
    </row>
    <row r="59" spans="1:25" x14ac:dyDescent="0.25">
      <c r="A59" s="139" t="s">
        <v>346</v>
      </c>
      <c r="B59" s="59" t="s">
        <v>929</v>
      </c>
      <c r="C59" s="720" t="s">
        <v>347</v>
      </c>
      <c r="D59" s="686"/>
      <c r="E59" s="686"/>
      <c r="F59" s="182">
        <v>0</v>
      </c>
      <c r="G59" s="459">
        <v>166842</v>
      </c>
      <c r="H59" s="437"/>
      <c r="I59" s="200">
        <f>SUM(T59:W59)</f>
        <v>166842</v>
      </c>
      <c r="J59" s="219">
        <f t="shared" si="5"/>
        <v>166842</v>
      </c>
      <c r="K59" s="81"/>
      <c r="L59" s="1"/>
      <c r="M59" s="1"/>
      <c r="N59" s="1"/>
      <c r="O59" s="1">
        <v>23850</v>
      </c>
      <c r="P59" s="89">
        <v>142992</v>
      </c>
      <c r="Q59" s="1"/>
      <c r="R59" s="43"/>
      <c r="S59" s="1"/>
      <c r="T59" s="366">
        <f>SUM(K59:S59)</f>
        <v>166842</v>
      </c>
      <c r="U59" s="89"/>
      <c r="V59" s="46"/>
      <c r="W59" s="378"/>
      <c r="Y59" s="259"/>
    </row>
    <row r="60" spans="1:25" x14ac:dyDescent="0.25">
      <c r="B60" s="100" t="s">
        <v>930</v>
      </c>
      <c r="C60" s="694" t="s">
        <v>348</v>
      </c>
      <c r="D60" s="695"/>
      <c r="E60" s="695"/>
      <c r="F60" s="183">
        <f>F61+F62+F63+F64+F65</f>
        <v>2000</v>
      </c>
      <c r="G60" s="460">
        <f>G61+G62+G63+G64+G65</f>
        <v>1691447</v>
      </c>
      <c r="H60" s="438">
        <f t="shared" ref="H60:I60" si="53">H61+H62+H63+H64+H65</f>
        <v>1696660</v>
      </c>
      <c r="I60" s="201">
        <f t="shared" si="53"/>
        <v>0</v>
      </c>
      <c r="J60" s="218">
        <f t="shared" si="5"/>
        <v>1696660</v>
      </c>
      <c r="K60" s="103">
        <f t="shared" ref="K60:W60" si="54">K61+K62+K63+K64+K65</f>
        <v>263961</v>
      </c>
      <c r="L60" s="104">
        <f t="shared" si="54"/>
        <v>150260</v>
      </c>
      <c r="M60" s="104">
        <f t="shared" si="54"/>
        <v>133706</v>
      </c>
      <c r="N60" s="104">
        <f t="shared" si="54"/>
        <v>128525</v>
      </c>
      <c r="O60" s="104">
        <f t="shared" si="54"/>
        <v>89147</v>
      </c>
      <c r="P60" s="107">
        <f t="shared" ref="P60" si="55">P61+P62+P63+P64+P65</f>
        <v>208595</v>
      </c>
      <c r="Q60" s="104">
        <f t="shared" si="54"/>
        <v>39143</v>
      </c>
      <c r="R60" s="106">
        <f t="shared" si="54"/>
        <v>58475</v>
      </c>
      <c r="S60" s="104">
        <f t="shared" si="54"/>
        <v>16603</v>
      </c>
      <c r="T60" s="367">
        <f t="shared" ref="T60" si="56">T61+T62+T63+T64+T65</f>
        <v>1088415</v>
      </c>
      <c r="U60" s="107">
        <f t="shared" si="54"/>
        <v>53370</v>
      </c>
      <c r="V60" s="108">
        <f t="shared" si="54"/>
        <v>58506</v>
      </c>
      <c r="W60" s="379">
        <f t="shared" si="54"/>
        <v>496369</v>
      </c>
      <c r="Y60" s="259"/>
    </row>
    <row r="61" spans="1:25" x14ac:dyDescent="0.25">
      <c r="A61" s="139" t="s">
        <v>349</v>
      </c>
      <c r="B61" s="59" t="s">
        <v>931</v>
      </c>
      <c r="C61" s="720" t="s">
        <v>350</v>
      </c>
      <c r="D61" s="686"/>
      <c r="E61" s="686"/>
      <c r="F61" s="182">
        <v>0</v>
      </c>
      <c r="G61" s="459">
        <v>1576660</v>
      </c>
      <c r="H61" s="437">
        <f t="shared" ref="H61:H65" si="57">SUM(T61:W61)</f>
        <v>1576660</v>
      </c>
      <c r="I61" s="200"/>
      <c r="J61" s="219">
        <f t="shared" si="5"/>
        <v>1576660</v>
      </c>
      <c r="K61" s="81">
        <v>262384</v>
      </c>
      <c r="L61" s="1">
        <v>149473</v>
      </c>
      <c r="M61" s="1">
        <v>133706</v>
      </c>
      <c r="N61" s="1">
        <v>128525</v>
      </c>
      <c r="O61" s="1">
        <v>89147</v>
      </c>
      <c r="P61" s="89">
        <v>108586</v>
      </c>
      <c r="Q61" s="1">
        <v>26729</v>
      </c>
      <c r="R61" s="43">
        <v>55475</v>
      </c>
      <c r="S61" s="1">
        <v>16603</v>
      </c>
      <c r="T61" s="366">
        <f t="shared" ref="T61:T65" si="58">SUM(K61:S61)</f>
        <v>970628</v>
      </c>
      <c r="U61" s="89">
        <v>53370</v>
      </c>
      <c r="V61" s="46">
        <v>58260</v>
      </c>
      <c r="W61" s="378">
        <v>494402</v>
      </c>
      <c r="Y61" s="259"/>
    </row>
    <row r="62" spans="1:25" hidden="1" x14ac:dyDescent="0.25">
      <c r="A62" s="139" t="s">
        <v>351</v>
      </c>
      <c r="B62" s="59" t="s">
        <v>932</v>
      </c>
      <c r="C62" s="720" t="s">
        <v>352</v>
      </c>
      <c r="D62" s="686"/>
      <c r="E62" s="686"/>
      <c r="F62" s="182"/>
      <c r="G62" s="459"/>
      <c r="H62" s="437">
        <f t="shared" si="57"/>
        <v>0</v>
      </c>
      <c r="I62" s="200"/>
      <c r="J62" s="219">
        <f t="shared" si="5"/>
        <v>0</v>
      </c>
      <c r="K62" s="81"/>
      <c r="L62" s="1"/>
      <c r="M62" s="1"/>
      <c r="N62" s="1"/>
      <c r="O62" s="1"/>
      <c r="P62" s="89"/>
      <c r="Q62" s="1"/>
      <c r="R62" s="43"/>
      <c r="S62" s="1"/>
      <c r="T62" s="366">
        <f t="shared" si="58"/>
        <v>0</v>
      </c>
      <c r="U62" s="89"/>
      <c r="V62" s="46"/>
      <c r="W62" s="378"/>
      <c r="Y62" s="259"/>
    </row>
    <row r="63" spans="1:25" hidden="1" x14ac:dyDescent="0.25">
      <c r="A63" s="139" t="s">
        <v>353</v>
      </c>
      <c r="B63" s="59" t="s">
        <v>933</v>
      </c>
      <c r="C63" s="720" t="s">
        <v>354</v>
      </c>
      <c r="D63" s="686"/>
      <c r="E63" s="686"/>
      <c r="F63" s="182"/>
      <c r="G63" s="459"/>
      <c r="H63" s="437">
        <f t="shared" si="57"/>
        <v>0</v>
      </c>
      <c r="I63" s="200"/>
      <c r="J63" s="219">
        <f t="shared" si="5"/>
        <v>0</v>
      </c>
      <c r="K63" s="81"/>
      <c r="L63" s="1"/>
      <c r="M63" s="1"/>
      <c r="N63" s="1"/>
      <c r="O63" s="1"/>
      <c r="P63" s="89"/>
      <c r="Q63" s="1"/>
      <c r="R63" s="43"/>
      <c r="S63" s="1"/>
      <c r="T63" s="366">
        <f t="shared" si="58"/>
        <v>0</v>
      </c>
      <c r="U63" s="89"/>
      <c r="V63" s="46"/>
      <c r="W63" s="378"/>
      <c r="Y63" s="259"/>
    </row>
    <row r="64" spans="1:25" hidden="1" x14ac:dyDescent="0.25">
      <c r="A64" s="139" t="s">
        <v>355</v>
      </c>
      <c r="B64" s="59" t="s">
        <v>934</v>
      </c>
      <c r="C64" s="720" t="s">
        <v>356</v>
      </c>
      <c r="D64" s="686"/>
      <c r="E64" s="686"/>
      <c r="F64" s="182"/>
      <c r="G64" s="459"/>
      <c r="H64" s="437">
        <f t="shared" si="57"/>
        <v>0</v>
      </c>
      <c r="I64" s="200"/>
      <c r="J64" s="219">
        <f t="shared" si="5"/>
        <v>0</v>
      </c>
      <c r="K64" s="81"/>
      <c r="L64" s="1"/>
      <c r="M64" s="1"/>
      <c r="N64" s="1"/>
      <c r="O64" s="1"/>
      <c r="P64" s="89"/>
      <c r="Q64" s="1"/>
      <c r="R64" s="43"/>
      <c r="S64" s="1"/>
      <c r="T64" s="366">
        <f t="shared" si="58"/>
        <v>0</v>
      </c>
      <c r="U64" s="89"/>
      <c r="V64" s="46"/>
      <c r="W64" s="378"/>
      <c r="Y64" s="259"/>
    </row>
    <row r="65" spans="1:25" ht="15.75" thickBot="1" x14ac:dyDescent="0.3">
      <c r="A65" s="139" t="s">
        <v>357</v>
      </c>
      <c r="B65" s="61" t="s">
        <v>935</v>
      </c>
      <c r="C65" s="722" t="s">
        <v>358</v>
      </c>
      <c r="D65" s="700"/>
      <c r="E65" s="700"/>
      <c r="F65" s="184">
        <v>2000</v>
      </c>
      <c r="G65" s="461">
        <v>114787</v>
      </c>
      <c r="H65" s="439">
        <f t="shared" si="57"/>
        <v>120000</v>
      </c>
      <c r="I65" s="202"/>
      <c r="J65" s="219">
        <f t="shared" si="5"/>
        <v>120000</v>
      </c>
      <c r="K65" s="81">
        <v>1577</v>
      </c>
      <c r="L65" s="1">
        <v>787</v>
      </c>
      <c r="M65" s="1"/>
      <c r="N65" s="1"/>
      <c r="O65" s="1"/>
      <c r="P65" s="89">
        <v>100009</v>
      </c>
      <c r="Q65" s="1">
        <v>12414</v>
      </c>
      <c r="R65" s="43">
        <v>3000</v>
      </c>
      <c r="S65" s="1"/>
      <c r="T65" s="366">
        <f t="shared" si="58"/>
        <v>117787</v>
      </c>
      <c r="U65" s="89"/>
      <c r="V65" s="46">
        <v>246</v>
      </c>
      <c r="W65" s="378">
        <v>1967</v>
      </c>
      <c r="Y65" s="259"/>
    </row>
    <row r="66" spans="1:25" ht="15.75" thickBot="1" x14ac:dyDescent="0.3">
      <c r="B66" s="91" t="s">
        <v>359</v>
      </c>
      <c r="C66" s="701" t="s">
        <v>360</v>
      </c>
      <c r="D66" s="702"/>
      <c r="E66" s="702"/>
      <c r="F66" s="185">
        <f>F67+F68+F69+F70+F71+F72+F76</f>
        <v>0</v>
      </c>
      <c r="G66" s="462">
        <f>G67+G68+G69+G70+G71+G72+G76</f>
        <v>0</v>
      </c>
      <c r="H66" s="440">
        <f t="shared" ref="H66:I66" si="59">H67+H68+H69+H70+H71+H72+H76</f>
        <v>0</v>
      </c>
      <c r="I66" s="203">
        <f t="shared" si="59"/>
        <v>0</v>
      </c>
      <c r="J66" s="216">
        <f t="shared" si="5"/>
        <v>0</v>
      </c>
      <c r="K66" s="94">
        <f t="shared" ref="K66:W66" si="60">K67+K68+K69+K70+K71+K72+K76</f>
        <v>0</v>
      </c>
      <c r="L66" s="95">
        <f t="shared" si="60"/>
        <v>0</v>
      </c>
      <c r="M66" s="95">
        <f t="shared" si="60"/>
        <v>0</v>
      </c>
      <c r="N66" s="95">
        <f t="shared" si="60"/>
        <v>0</v>
      </c>
      <c r="O66" s="95">
        <f t="shared" si="60"/>
        <v>0</v>
      </c>
      <c r="P66" s="98">
        <f t="shared" ref="P66" si="61">P67+P68+P69+P70+P71+P72+P76</f>
        <v>0</v>
      </c>
      <c r="Q66" s="95">
        <f t="shared" si="60"/>
        <v>0</v>
      </c>
      <c r="R66" s="97">
        <f t="shared" si="60"/>
        <v>0</v>
      </c>
      <c r="S66" s="95">
        <f t="shared" si="60"/>
        <v>0</v>
      </c>
      <c r="T66" s="363">
        <f t="shared" ref="T66" si="62">T67+T68+T69+T70+T71+T72+T76</f>
        <v>0</v>
      </c>
      <c r="U66" s="98">
        <f t="shared" si="60"/>
        <v>0</v>
      </c>
      <c r="V66" s="99">
        <f t="shared" si="60"/>
        <v>0</v>
      </c>
      <c r="W66" s="376">
        <f t="shared" si="60"/>
        <v>0</v>
      </c>
      <c r="Y66" s="259"/>
    </row>
    <row r="67" spans="1:25" s="19" customFormat="1" ht="15.75" hidden="1" thickBot="1" x14ac:dyDescent="0.3">
      <c r="A67" s="139" t="s">
        <v>361</v>
      </c>
      <c r="B67" s="127" t="s">
        <v>936</v>
      </c>
      <c r="C67" s="714" t="s">
        <v>362</v>
      </c>
      <c r="D67" s="715"/>
      <c r="E67" s="715"/>
      <c r="F67" s="181"/>
      <c r="G67" s="458"/>
      <c r="H67" s="436"/>
      <c r="I67" s="199"/>
      <c r="J67" s="218">
        <f t="shared" si="5"/>
        <v>0</v>
      </c>
      <c r="K67" s="103"/>
      <c r="L67" s="104"/>
      <c r="M67" s="104"/>
      <c r="N67" s="104"/>
      <c r="O67" s="104"/>
      <c r="P67" s="107"/>
      <c r="Q67" s="104"/>
      <c r="R67" s="106"/>
      <c r="S67" s="104"/>
      <c r="T67" s="367"/>
      <c r="U67" s="107"/>
      <c r="V67" s="108"/>
      <c r="W67" s="379"/>
      <c r="Y67" s="259"/>
    </row>
    <row r="68" spans="1:25" s="19" customFormat="1" ht="15.75" hidden="1" thickBot="1" x14ac:dyDescent="0.3">
      <c r="A68" s="139" t="s">
        <v>363</v>
      </c>
      <c r="B68" s="100" t="s">
        <v>937</v>
      </c>
      <c r="C68" s="694" t="s">
        <v>623</v>
      </c>
      <c r="D68" s="695"/>
      <c r="E68" s="695"/>
      <c r="F68" s="183"/>
      <c r="G68" s="460"/>
      <c r="H68" s="438"/>
      <c r="I68" s="201"/>
      <c r="J68" s="218">
        <f t="shared" si="5"/>
        <v>0</v>
      </c>
      <c r="K68" s="103"/>
      <c r="L68" s="104"/>
      <c r="M68" s="104"/>
      <c r="N68" s="104"/>
      <c r="O68" s="104"/>
      <c r="P68" s="107"/>
      <c r="Q68" s="104"/>
      <c r="R68" s="106"/>
      <c r="S68" s="104"/>
      <c r="T68" s="367"/>
      <c r="U68" s="107"/>
      <c r="V68" s="108"/>
      <c r="W68" s="379"/>
      <c r="Y68" s="259"/>
    </row>
    <row r="69" spans="1:25" s="19" customFormat="1" ht="15.75" hidden="1" thickBot="1" x14ac:dyDescent="0.3">
      <c r="A69" s="139" t="s">
        <v>364</v>
      </c>
      <c r="B69" s="127" t="s">
        <v>938</v>
      </c>
      <c r="C69" s="694" t="s">
        <v>365</v>
      </c>
      <c r="D69" s="695"/>
      <c r="E69" s="695"/>
      <c r="F69" s="183"/>
      <c r="G69" s="460"/>
      <c r="H69" s="438"/>
      <c r="I69" s="201"/>
      <c r="J69" s="218">
        <f t="shared" si="5"/>
        <v>0</v>
      </c>
      <c r="K69" s="103"/>
      <c r="L69" s="104"/>
      <c r="M69" s="104"/>
      <c r="N69" s="104"/>
      <c r="O69" s="104"/>
      <c r="P69" s="107"/>
      <c r="Q69" s="104"/>
      <c r="R69" s="106"/>
      <c r="S69" s="104"/>
      <c r="T69" s="367"/>
      <c r="U69" s="107"/>
      <c r="V69" s="108"/>
      <c r="W69" s="379"/>
      <c r="Y69" s="259"/>
    </row>
    <row r="70" spans="1:25" s="19" customFormat="1" ht="15.75" hidden="1" thickBot="1" x14ac:dyDescent="0.3">
      <c r="A70" s="139" t="s">
        <v>366</v>
      </c>
      <c r="B70" s="100" t="s">
        <v>939</v>
      </c>
      <c r="C70" s="694" t="s">
        <v>367</v>
      </c>
      <c r="D70" s="695"/>
      <c r="E70" s="695"/>
      <c r="F70" s="183"/>
      <c r="G70" s="460"/>
      <c r="H70" s="438"/>
      <c r="I70" s="201"/>
      <c r="J70" s="218">
        <f t="shared" si="5"/>
        <v>0</v>
      </c>
      <c r="K70" s="103"/>
      <c r="L70" s="104"/>
      <c r="M70" s="104"/>
      <c r="N70" s="104"/>
      <c r="O70" s="104"/>
      <c r="P70" s="107"/>
      <c r="Q70" s="104"/>
      <c r="R70" s="106"/>
      <c r="S70" s="104"/>
      <c r="T70" s="367"/>
      <c r="U70" s="107"/>
      <c r="V70" s="108"/>
      <c r="W70" s="379"/>
      <c r="Y70" s="259"/>
    </row>
    <row r="71" spans="1:25" s="19" customFormat="1" ht="15.75" hidden="1" thickBot="1" x14ac:dyDescent="0.3">
      <c r="A71" s="139" t="s">
        <v>368</v>
      </c>
      <c r="B71" s="127" t="s">
        <v>940</v>
      </c>
      <c r="C71" s="694" t="s">
        <v>369</v>
      </c>
      <c r="D71" s="695"/>
      <c r="E71" s="695"/>
      <c r="F71" s="183"/>
      <c r="G71" s="460"/>
      <c r="H71" s="438"/>
      <c r="I71" s="201"/>
      <c r="J71" s="218">
        <f t="shared" si="5"/>
        <v>0</v>
      </c>
      <c r="K71" s="103"/>
      <c r="L71" s="104"/>
      <c r="M71" s="104"/>
      <c r="N71" s="104"/>
      <c r="O71" s="104"/>
      <c r="P71" s="107"/>
      <c r="Q71" s="104"/>
      <c r="R71" s="106"/>
      <c r="S71" s="104"/>
      <c r="T71" s="367"/>
      <c r="U71" s="107"/>
      <c r="V71" s="108"/>
      <c r="W71" s="379"/>
      <c r="Y71" s="259"/>
    </row>
    <row r="72" spans="1:25" s="19" customFormat="1" ht="15.75" hidden="1" thickBot="1" x14ac:dyDescent="0.3">
      <c r="A72" s="139" t="s">
        <v>370</v>
      </c>
      <c r="B72" s="100" t="s">
        <v>941</v>
      </c>
      <c r="C72" s="694" t="s">
        <v>371</v>
      </c>
      <c r="D72" s="695"/>
      <c r="E72" s="695"/>
      <c r="F72" s="183">
        <f>F73+F74+F75</f>
        <v>0</v>
      </c>
      <c r="G72" s="460">
        <f>G73+G74+G75</f>
        <v>0</v>
      </c>
      <c r="H72" s="438">
        <f t="shared" ref="H72:I72" si="63">H73+H74+H75</f>
        <v>0</v>
      </c>
      <c r="I72" s="201">
        <f t="shared" si="63"/>
        <v>0</v>
      </c>
      <c r="J72" s="218">
        <f t="shared" si="5"/>
        <v>0</v>
      </c>
      <c r="K72" s="103">
        <f t="shared" ref="K72:W72" si="64">K73+K74+K75</f>
        <v>0</v>
      </c>
      <c r="L72" s="104">
        <f t="shared" si="64"/>
        <v>0</v>
      </c>
      <c r="M72" s="104">
        <f t="shared" si="64"/>
        <v>0</v>
      </c>
      <c r="N72" s="104">
        <f t="shared" si="64"/>
        <v>0</v>
      </c>
      <c r="O72" s="104">
        <f t="shared" si="64"/>
        <v>0</v>
      </c>
      <c r="P72" s="107">
        <f t="shared" ref="P72" si="65">P73+P74+P75</f>
        <v>0</v>
      </c>
      <c r="Q72" s="104">
        <f t="shared" si="64"/>
        <v>0</v>
      </c>
      <c r="R72" s="106">
        <f t="shared" si="64"/>
        <v>0</v>
      </c>
      <c r="S72" s="104">
        <f t="shared" si="64"/>
        <v>0</v>
      </c>
      <c r="T72" s="367">
        <f t="shared" ref="T72" si="66">T73+T74+T75</f>
        <v>0</v>
      </c>
      <c r="U72" s="107">
        <f t="shared" si="64"/>
        <v>0</v>
      </c>
      <c r="V72" s="108">
        <f t="shared" si="64"/>
        <v>0</v>
      </c>
      <c r="W72" s="379">
        <f t="shared" si="64"/>
        <v>0</v>
      </c>
      <c r="Y72" s="259"/>
    </row>
    <row r="73" spans="1:25" ht="15.75" hidden="1" thickBot="1" x14ac:dyDescent="0.3">
      <c r="A73" s="139" t="s">
        <v>372</v>
      </c>
      <c r="B73" s="59"/>
      <c r="C73" s="2"/>
      <c r="D73" s="686" t="s">
        <v>614</v>
      </c>
      <c r="E73" s="686"/>
      <c r="F73" s="182"/>
      <c r="G73" s="459"/>
      <c r="H73" s="437"/>
      <c r="I73" s="200"/>
      <c r="J73" s="219">
        <f t="shared" si="5"/>
        <v>0</v>
      </c>
      <c r="K73" s="81"/>
      <c r="L73" s="1"/>
      <c r="M73" s="1"/>
      <c r="N73" s="1"/>
      <c r="O73" s="1"/>
      <c r="P73" s="89"/>
      <c r="Q73" s="1"/>
      <c r="R73" s="43"/>
      <c r="S73" s="1"/>
      <c r="T73" s="366"/>
      <c r="U73" s="89"/>
      <c r="V73" s="46"/>
      <c r="W73" s="378"/>
      <c r="X73" s="22"/>
      <c r="Y73" s="259"/>
    </row>
    <row r="74" spans="1:25" ht="15.75" hidden="1" thickBot="1" x14ac:dyDescent="0.3">
      <c r="A74" s="139" t="s">
        <v>373</v>
      </c>
      <c r="B74" s="59"/>
      <c r="C74" s="2"/>
      <c r="D74" s="686" t="s">
        <v>615</v>
      </c>
      <c r="E74" s="686"/>
      <c r="F74" s="182"/>
      <c r="G74" s="459"/>
      <c r="H74" s="437"/>
      <c r="I74" s="200"/>
      <c r="J74" s="219">
        <f t="shared" si="5"/>
        <v>0</v>
      </c>
      <c r="K74" s="81"/>
      <c r="L74" s="1"/>
      <c r="M74" s="1"/>
      <c r="N74" s="1"/>
      <c r="O74" s="1"/>
      <c r="P74" s="89"/>
      <c r="Q74" s="1"/>
      <c r="R74" s="43"/>
      <c r="S74" s="1"/>
      <c r="T74" s="366"/>
      <c r="U74" s="89"/>
      <c r="V74" s="46"/>
      <c r="W74" s="378"/>
      <c r="Y74" s="259"/>
    </row>
    <row r="75" spans="1:25" ht="15.75" hidden="1" thickBot="1" x14ac:dyDescent="0.3">
      <c r="A75" s="139" t="s">
        <v>374</v>
      </c>
      <c r="B75" s="59"/>
      <c r="C75" s="2"/>
      <c r="D75" s="686" t="s">
        <v>616</v>
      </c>
      <c r="E75" s="686"/>
      <c r="F75" s="182"/>
      <c r="G75" s="459"/>
      <c r="H75" s="437"/>
      <c r="I75" s="200"/>
      <c r="J75" s="219">
        <f t="shared" si="5"/>
        <v>0</v>
      </c>
      <c r="K75" s="81"/>
      <c r="L75" s="1"/>
      <c r="M75" s="1"/>
      <c r="N75" s="1"/>
      <c r="O75" s="1"/>
      <c r="P75" s="89"/>
      <c r="Q75" s="1"/>
      <c r="R75" s="43"/>
      <c r="S75" s="1"/>
      <c r="T75" s="366"/>
      <c r="U75" s="89"/>
      <c r="V75" s="46"/>
      <c r="W75" s="378"/>
      <c r="Y75" s="259"/>
    </row>
    <row r="76" spans="1:25" s="19" customFormat="1" ht="15.75" hidden="1" thickBot="1" x14ac:dyDescent="0.3">
      <c r="A76" s="139" t="s">
        <v>375</v>
      </c>
      <c r="B76" s="100" t="s">
        <v>942</v>
      </c>
      <c r="C76" s="694" t="s">
        <v>376</v>
      </c>
      <c r="D76" s="695"/>
      <c r="E76" s="695"/>
      <c r="F76" s="183">
        <f>F77+F78+F79+F80</f>
        <v>0</v>
      </c>
      <c r="G76" s="460">
        <f>G77+G78+G79+G80</f>
        <v>0</v>
      </c>
      <c r="H76" s="438">
        <f t="shared" ref="H76:I76" si="67">H77+H78+H79+H80</f>
        <v>0</v>
      </c>
      <c r="I76" s="201">
        <f t="shared" si="67"/>
        <v>0</v>
      </c>
      <c r="J76" s="218">
        <f t="shared" si="5"/>
        <v>0</v>
      </c>
      <c r="K76" s="103">
        <f t="shared" ref="K76:W76" si="68">K77+K78+K79+K80</f>
        <v>0</v>
      </c>
      <c r="L76" s="104">
        <f t="shared" si="68"/>
        <v>0</v>
      </c>
      <c r="M76" s="104">
        <f t="shared" si="68"/>
        <v>0</v>
      </c>
      <c r="N76" s="104">
        <f t="shared" si="68"/>
        <v>0</v>
      </c>
      <c r="O76" s="104">
        <f t="shared" si="68"/>
        <v>0</v>
      </c>
      <c r="P76" s="107">
        <f t="shared" ref="P76" si="69">P77+P78+P79+P80</f>
        <v>0</v>
      </c>
      <c r="Q76" s="104">
        <f t="shared" si="68"/>
        <v>0</v>
      </c>
      <c r="R76" s="106">
        <f t="shared" si="68"/>
        <v>0</v>
      </c>
      <c r="S76" s="104">
        <f t="shared" si="68"/>
        <v>0</v>
      </c>
      <c r="T76" s="367">
        <f t="shared" ref="T76" si="70">T77+T78+T79+T80</f>
        <v>0</v>
      </c>
      <c r="U76" s="107">
        <f t="shared" si="68"/>
        <v>0</v>
      </c>
      <c r="V76" s="108">
        <f t="shared" si="68"/>
        <v>0</v>
      </c>
      <c r="W76" s="379">
        <f t="shared" si="68"/>
        <v>0</v>
      </c>
      <c r="Y76" s="259"/>
    </row>
    <row r="77" spans="1:25" ht="15.75" hidden="1" thickBot="1" x14ac:dyDescent="0.3">
      <c r="A77" s="139" t="s">
        <v>1142</v>
      </c>
      <c r="B77" s="59"/>
      <c r="C77" s="2"/>
      <c r="D77" s="686" t="s">
        <v>1143</v>
      </c>
      <c r="E77" s="686"/>
      <c r="F77" s="182"/>
      <c r="G77" s="459"/>
      <c r="H77" s="437"/>
      <c r="I77" s="200"/>
      <c r="J77" s="219">
        <f t="shared" ref="J77:J140" si="71">SUM(H77:I77)</f>
        <v>0</v>
      </c>
      <c r="K77" s="81"/>
      <c r="L77" s="1"/>
      <c r="M77" s="1"/>
      <c r="N77" s="1"/>
      <c r="O77" s="1"/>
      <c r="P77" s="89"/>
      <c r="Q77" s="1"/>
      <c r="R77" s="43"/>
      <c r="S77" s="1"/>
      <c r="T77" s="366"/>
      <c r="U77" s="89"/>
      <c r="V77" s="46"/>
      <c r="W77" s="378"/>
      <c r="Y77" s="259"/>
    </row>
    <row r="78" spans="1:25" ht="15.75" hidden="1" thickBot="1" x14ac:dyDescent="0.3">
      <c r="A78" s="139" t="s">
        <v>1144</v>
      </c>
      <c r="B78" s="59"/>
      <c r="C78" s="2"/>
      <c r="D78" s="686" t="s">
        <v>617</v>
      </c>
      <c r="E78" s="686"/>
      <c r="F78" s="182"/>
      <c r="G78" s="459"/>
      <c r="H78" s="437"/>
      <c r="I78" s="200"/>
      <c r="J78" s="219">
        <f t="shared" si="71"/>
        <v>0</v>
      </c>
      <c r="K78" s="81"/>
      <c r="L78" s="1"/>
      <c r="M78" s="1"/>
      <c r="N78" s="1"/>
      <c r="O78" s="1"/>
      <c r="P78" s="89"/>
      <c r="Q78" s="1"/>
      <c r="R78" s="43"/>
      <c r="S78" s="1"/>
      <c r="T78" s="366"/>
      <c r="U78" s="89"/>
      <c r="V78" s="46"/>
      <c r="W78" s="378"/>
      <c r="Y78" s="259"/>
    </row>
    <row r="79" spans="1:25" ht="15.75" hidden="1" thickBot="1" x14ac:dyDescent="0.3">
      <c r="A79" s="139" t="s">
        <v>1145</v>
      </c>
      <c r="B79" s="59"/>
      <c r="C79" s="2"/>
      <c r="D79" s="686" t="s">
        <v>1146</v>
      </c>
      <c r="E79" s="686"/>
      <c r="F79" s="182"/>
      <c r="G79" s="459"/>
      <c r="H79" s="437"/>
      <c r="I79" s="200"/>
      <c r="J79" s="219">
        <f t="shared" si="71"/>
        <v>0</v>
      </c>
      <c r="K79" s="81"/>
      <c r="L79" s="1"/>
      <c r="M79" s="1"/>
      <c r="N79" s="1"/>
      <c r="O79" s="1"/>
      <c r="P79" s="89"/>
      <c r="Q79" s="1"/>
      <c r="R79" s="43"/>
      <c r="S79" s="1"/>
      <c r="T79" s="366"/>
      <c r="U79" s="89"/>
      <c r="V79" s="46"/>
      <c r="W79" s="378"/>
      <c r="Y79" s="259"/>
    </row>
    <row r="80" spans="1:25" ht="15.75" hidden="1" thickBot="1" x14ac:dyDescent="0.3">
      <c r="A80" s="139" t="s">
        <v>1140</v>
      </c>
      <c r="B80" s="59"/>
      <c r="C80" s="2"/>
      <c r="D80" s="686" t="s">
        <v>1141</v>
      </c>
      <c r="E80" s="686"/>
      <c r="F80" s="182"/>
      <c r="G80" s="459"/>
      <c r="H80" s="437"/>
      <c r="I80" s="200"/>
      <c r="J80" s="219">
        <f t="shared" si="71"/>
        <v>0</v>
      </c>
      <c r="K80" s="81"/>
      <c r="L80" s="1"/>
      <c r="M80" s="1"/>
      <c r="N80" s="1"/>
      <c r="O80" s="1"/>
      <c r="P80" s="89"/>
      <c r="Q80" s="1"/>
      <c r="R80" s="43"/>
      <c r="S80" s="1"/>
      <c r="T80" s="366"/>
      <c r="U80" s="89"/>
      <c r="V80" s="46"/>
      <c r="W80" s="378"/>
      <c r="Y80" s="259"/>
    </row>
    <row r="81" spans="1:25" ht="15.75" thickBot="1" x14ac:dyDescent="0.3">
      <c r="B81" s="109" t="s">
        <v>377</v>
      </c>
      <c r="C81" s="701" t="s">
        <v>378</v>
      </c>
      <c r="D81" s="702"/>
      <c r="E81" s="702"/>
      <c r="F81" s="185">
        <f t="shared" ref="F81" si="72">F82+F86+F87+F88+F89+F100+F111+F122+F125+F137+F138+F139+F140+F151</f>
        <v>0</v>
      </c>
      <c r="G81" s="462">
        <f t="shared" ref="G81:W81" si="73">G82+G86+G87+G88+G89+G100+G111+G122+G125+G137+G138+G139+G140+G151</f>
        <v>0</v>
      </c>
      <c r="H81" s="440">
        <f t="shared" si="73"/>
        <v>0</v>
      </c>
      <c r="I81" s="203">
        <f t="shared" si="73"/>
        <v>0</v>
      </c>
      <c r="J81" s="216">
        <f t="shared" si="71"/>
        <v>0</v>
      </c>
      <c r="K81" s="94">
        <f t="shared" si="73"/>
        <v>0</v>
      </c>
      <c r="L81" s="95">
        <f t="shared" si="73"/>
        <v>0</v>
      </c>
      <c r="M81" s="95">
        <f t="shared" si="73"/>
        <v>0</v>
      </c>
      <c r="N81" s="95">
        <f t="shared" si="73"/>
        <v>0</v>
      </c>
      <c r="O81" s="95">
        <f t="shared" si="73"/>
        <v>0</v>
      </c>
      <c r="P81" s="98">
        <f t="shared" ref="P81" si="74">P82+P86+P87+P88+P89+P100+P111+P122+P125+P137+P138+P139+P140+P151</f>
        <v>0</v>
      </c>
      <c r="Q81" s="95">
        <f t="shared" si="73"/>
        <v>0</v>
      </c>
      <c r="R81" s="97">
        <f t="shared" si="73"/>
        <v>0</v>
      </c>
      <c r="S81" s="95">
        <f t="shared" si="73"/>
        <v>0</v>
      </c>
      <c r="T81" s="363">
        <f t="shared" ref="T81" si="75">T82+T86+T87+T88+T89+T100+T111+T122+T125+T137+T138+T139+T140+T151</f>
        <v>0</v>
      </c>
      <c r="U81" s="98">
        <f t="shared" si="73"/>
        <v>0</v>
      </c>
      <c r="V81" s="99">
        <f t="shared" si="73"/>
        <v>0</v>
      </c>
      <c r="W81" s="376">
        <f t="shared" si="73"/>
        <v>0</v>
      </c>
      <c r="Y81" s="259"/>
    </row>
    <row r="82" spans="1:25" s="42" customFormat="1" ht="15.75" hidden="1" thickBot="1" x14ac:dyDescent="0.3">
      <c r="A82" s="139" t="s">
        <v>379</v>
      </c>
      <c r="B82" s="137" t="s">
        <v>943</v>
      </c>
      <c r="C82" s="703" t="s">
        <v>380</v>
      </c>
      <c r="D82" s="704"/>
      <c r="E82" s="704"/>
      <c r="F82" s="190">
        <f>F83+F84</f>
        <v>0</v>
      </c>
      <c r="G82" s="468">
        <f>G83+G84</f>
        <v>0</v>
      </c>
      <c r="H82" s="446">
        <f t="shared" ref="H82:I82" si="76">H83+H84</f>
        <v>0</v>
      </c>
      <c r="I82" s="208">
        <f t="shared" si="76"/>
        <v>0</v>
      </c>
      <c r="J82" s="221">
        <f t="shared" si="71"/>
        <v>0</v>
      </c>
      <c r="K82" s="224">
        <f t="shared" ref="K82:W82" si="77">K83+K84</f>
        <v>0</v>
      </c>
      <c r="L82" s="146">
        <f t="shared" si="77"/>
        <v>0</v>
      </c>
      <c r="M82" s="146">
        <f t="shared" si="77"/>
        <v>0</v>
      </c>
      <c r="N82" s="146">
        <f t="shared" si="77"/>
        <v>0</v>
      </c>
      <c r="O82" s="146">
        <f t="shared" si="77"/>
        <v>0</v>
      </c>
      <c r="P82" s="371">
        <f t="shared" ref="P82" si="78">P83+P84</f>
        <v>0</v>
      </c>
      <c r="Q82" s="146">
        <f t="shared" si="77"/>
        <v>0</v>
      </c>
      <c r="R82" s="145">
        <f t="shared" si="77"/>
        <v>0</v>
      </c>
      <c r="S82" s="146">
        <f t="shared" si="77"/>
        <v>0</v>
      </c>
      <c r="T82" s="385">
        <f t="shared" ref="T82" si="79">T83+T84</f>
        <v>0</v>
      </c>
      <c r="U82" s="371">
        <f t="shared" si="77"/>
        <v>0</v>
      </c>
      <c r="V82" s="147">
        <f t="shared" si="77"/>
        <v>0</v>
      </c>
      <c r="W82" s="381">
        <f t="shared" si="77"/>
        <v>0</v>
      </c>
      <c r="Y82" s="259"/>
    </row>
    <row r="83" spans="1:25" ht="15.75" hidden="1" thickBot="1" x14ac:dyDescent="0.3">
      <c r="A83" s="139" t="s">
        <v>381</v>
      </c>
      <c r="B83" s="59"/>
      <c r="C83" s="2"/>
      <c r="D83" s="686" t="s">
        <v>618</v>
      </c>
      <c r="E83" s="686"/>
      <c r="F83" s="182"/>
      <c r="G83" s="459"/>
      <c r="H83" s="437"/>
      <c r="I83" s="200"/>
      <c r="J83" s="219">
        <f t="shared" si="71"/>
        <v>0</v>
      </c>
      <c r="K83" s="81"/>
      <c r="L83" s="1"/>
      <c r="M83" s="1"/>
      <c r="N83" s="1"/>
      <c r="O83" s="1"/>
      <c r="P83" s="89"/>
      <c r="Q83" s="1"/>
      <c r="R83" s="43"/>
      <c r="S83" s="1"/>
      <c r="T83" s="366"/>
      <c r="U83" s="89"/>
      <c r="V83" s="46"/>
      <c r="W83" s="378"/>
      <c r="Y83" s="259"/>
    </row>
    <row r="84" spans="1:25" ht="15.75" hidden="1" thickBot="1" x14ac:dyDescent="0.3">
      <c r="A84" s="139" t="s">
        <v>382</v>
      </c>
      <c r="B84" s="59"/>
      <c r="C84" s="2"/>
      <c r="D84" s="686" t="s">
        <v>619</v>
      </c>
      <c r="E84" s="686"/>
      <c r="F84" s="182"/>
      <c r="G84" s="459"/>
      <c r="H84" s="437"/>
      <c r="I84" s="200"/>
      <c r="J84" s="219">
        <f t="shared" si="71"/>
        <v>0</v>
      </c>
      <c r="K84" s="81"/>
      <c r="L84" s="1"/>
      <c r="M84" s="1"/>
      <c r="N84" s="1"/>
      <c r="O84" s="1"/>
      <c r="P84" s="89"/>
      <c r="Q84" s="1"/>
      <c r="R84" s="43"/>
      <c r="S84" s="1"/>
      <c r="T84" s="366"/>
      <c r="U84" s="89"/>
      <c r="V84" s="46"/>
      <c r="W84" s="378"/>
      <c r="Y84" s="259"/>
    </row>
    <row r="85" spans="1:25" ht="15.75" hidden="1" thickBot="1" x14ac:dyDescent="0.3">
      <c r="B85" s="137" t="s">
        <v>1147</v>
      </c>
      <c r="C85" s="703" t="s">
        <v>1148</v>
      </c>
      <c r="D85" s="704"/>
      <c r="E85" s="704"/>
      <c r="F85" s="190">
        <f>F86+F87</f>
        <v>0</v>
      </c>
      <c r="G85" s="468">
        <f>G86+G87</f>
        <v>0</v>
      </c>
      <c r="H85" s="446">
        <f t="shared" ref="H85:I85" si="80">H86+H87</f>
        <v>0</v>
      </c>
      <c r="I85" s="208">
        <f t="shared" si="80"/>
        <v>0</v>
      </c>
      <c r="J85" s="221">
        <f t="shared" si="71"/>
        <v>0</v>
      </c>
      <c r="K85" s="224">
        <f t="shared" ref="K85:W85" si="81">K86+K87</f>
        <v>0</v>
      </c>
      <c r="L85" s="146">
        <f t="shared" si="81"/>
        <v>0</v>
      </c>
      <c r="M85" s="146">
        <f t="shared" si="81"/>
        <v>0</v>
      </c>
      <c r="N85" s="146">
        <f t="shared" si="81"/>
        <v>0</v>
      </c>
      <c r="O85" s="146">
        <f t="shared" si="81"/>
        <v>0</v>
      </c>
      <c r="P85" s="371">
        <f t="shared" ref="P85" si="82">P86+P87</f>
        <v>0</v>
      </c>
      <c r="Q85" s="146">
        <f t="shared" si="81"/>
        <v>0</v>
      </c>
      <c r="R85" s="145">
        <f t="shared" si="81"/>
        <v>0</v>
      </c>
      <c r="S85" s="146">
        <f t="shared" si="81"/>
        <v>0</v>
      </c>
      <c r="T85" s="385">
        <f t="shared" ref="T85" si="83">T86+T87</f>
        <v>0</v>
      </c>
      <c r="U85" s="371">
        <f t="shared" si="81"/>
        <v>0</v>
      </c>
      <c r="V85" s="147">
        <f t="shared" si="81"/>
        <v>0</v>
      </c>
      <c r="W85" s="381">
        <f t="shared" si="81"/>
        <v>0</v>
      </c>
      <c r="Y85" s="259"/>
    </row>
    <row r="86" spans="1:25" ht="15.75" hidden="1" thickBot="1" x14ac:dyDescent="0.3">
      <c r="A86" s="139" t="s">
        <v>383</v>
      </c>
      <c r="B86" s="59" t="s">
        <v>944</v>
      </c>
      <c r="C86" s="720" t="s">
        <v>384</v>
      </c>
      <c r="D86" s="686"/>
      <c r="E86" s="686"/>
      <c r="F86" s="182"/>
      <c r="G86" s="459"/>
      <c r="H86" s="437"/>
      <c r="I86" s="200"/>
      <c r="J86" s="219">
        <f t="shared" si="71"/>
        <v>0</v>
      </c>
      <c r="K86" s="81"/>
      <c r="L86" s="1"/>
      <c r="M86" s="1"/>
      <c r="N86" s="1"/>
      <c r="O86" s="1"/>
      <c r="P86" s="89"/>
      <c r="Q86" s="1"/>
      <c r="R86" s="43"/>
      <c r="S86" s="1"/>
      <c r="T86" s="366"/>
      <c r="U86" s="89"/>
      <c r="V86" s="46"/>
      <c r="W86" s="378"/>
      <c r="Y86" s="259"/>
    </row>
    <row r="87" spans="1:25" ht="15.75" hidden="1" thickBot="1" x14ac:dyDescent="0.3">
      <c r="A87" s="139" t="s">
        <v>385</v>
      </c>
      <c r="B87" s="59" t="s">
        <v>945</v>
      </c>
      <c r="C87" s="720" t="s">
        <v>386</v>
      </c>
      <c r="D87" s="686"/>
      <c r="E87" s="686"/>
      <c r="F87" s="182"/>
      <c r="G87" s="459"/>
      <c r="H87" s="437"/>
      <c r="I87" s="200"/>
      <c r="J87" s="219">
        <f t="shared" si="71"/>
        <v>0</v>
      </c>
      <c r="K87" s="81"/>
      <c r="L87" s="1"/>
      <c r="M87" s="1"/>
      <c r="N87" s="1"/>
      <c r="O87" s="1"/>
      <c r="P87" s="89"/>
      <c r="Q87" s="1"/>
      <c r="R87" s="43"/>
      <c r="S87" s="1"/>
      <c r="T87" s="366"/>
      <c r="U87" s="89"/>
      <c r="V87" s="46"/>
      <c r="W87" s="378"/>
      <c r="Y87" s="259"/>
    </row>
    <row r="88" spans="1:25" s="42" customFormat="1" ht="27.75" hidden="1" customHeight="1" x14ac:dyDescent="0.25">
      <c r="A88" s="139" t="s">
        <v>387</v>
      </c>
      <c r="B88" s="118" t="s">
        <v>946</v>
      </c>
      <c r="C88" s="733" t="s">
        <v>624</v>
      </c>
      <c r="D88" s="734"/>
      <c r="E88" s="734"/>
      <c r="F88" s="191"/>
      <c r="G88" s="469"/>
      <c r="H88" s="447"/>
      <c r="I88" s="209"/>
      <c r="J88" s="222">
        <f t="shared" si="71"/>
        <v>0</v>
      </c>
      <c r="K88" s="121"/>
      <c r="L88" s="122"/>
      <c r="M88" s="122"/>
      <c r="N88" s="122"/>
      <c r="O88" s="122"/>
      <c r="P88" s="125"/>
      <c r="Q88" s="122"/>
      <c r="R88" s="124"/>
      <c r="S88" s="122"/>
      <c r="T88" s="368"/>
      <c r="U88" s="125"/>
      <c r="V88" s="126"/>
      <c r="W88" s="382"/>
      <c r="Y88" s="259"/>
    </row>
    <row r="89" spans="1:25" s="42" customFormat="1" ht="15.75" hidden="1" thickBot="1" x14ac:dyDescent="0.3">
      <c r="A89" s="139" t="s">
        <v>388</v>
      </c>
      <c r="B89" s="118" t="s">
        <v>947</v>
      </c>
      <c r="C89" s="733" t="s">
        <v>1090</v>
      </c>
      <c r="D89" s="734"/>
      <c r="E89" s="734"/>
      <c r="F89" s="191">
        <f>F90+F91+F92+F93+F94+F95+F96+F97+F98+F99</f>
        <v>0</v>
      </c>
      <c r="G89" s="469">
        <f>G90+G91+G92+G93+G94+G95+G96+G97+G98+G99</f>
        <v>0</v>
      </c>
      <c r="H89" s="447">
        <f t="shared" ref="H89:I89" si="84">H90+H91+H92+H93+H94+H95+H96+H97+H98+H99</f>
        <v>0</v>
      </c>
      <c r="I89" s="209">
        <f t="shared" si="84"/>
        <v>0</v>
      </c>
      <c r="J89" s="222">
        <f t="shared" si="71"/>
        <v>0</v>
      </c>
      <c r="K89" s="121">
        <f t="shared" ref="K89:W89" si="85">K90+K91+K92+K93+K94+K95+K96+K97+K98+K99</f>
        <v>0</v>
      </c>
      <c r="L89" s="122">
        <f t="shared" si="85"/>
        <v>0</v>
      </c>
      <c r="M89" s="122">
        <f t="shared" si="85"/>
        <v>0</v>
      </c>
      <c r="N89" s="122">
        <f t="shared" si="85"/>
        <v>0</v>
      </c>
      <c r="O89" s="122">
        <f t="shared" si="85"/>
        <v>0</v>
      </c>
      <c r="P89" s="125">
        <f t="shared" ref="P89" si="86">P90+P91+P92+P93+P94+P95+P96+P97+P98+P99</f>
        <v>0</v>
      </c>
      <c r="Q89" s="122">
        <f t="shared" si="85"/>
        <v>0</v>
      </c>
      <c r="R89" s="124">
        <f t="shared" si="85"/>
        <v>0</v>
      </c>
      <c r="S89" s="122">
        <f t="shared" si="85"/>
        <v>0</v>
      </c>
      <c r="T89" s="368">
        <f t="shared" ref="T89" si="87">T90+T91+T92+T93+T94+T95+T96+T97+T98+T99</f>
        <v>0</v>
      </c>
      <c r="U89" s="125">
        <f t="shared" si="85"/>
        <v>0</v>
      </c>
      <c r="V89" s="126">
        <f t="shared" si="85"/>
        <v>0</v>
      </c>
      <c r="W89" s="382">
        <f t="shared" si="85"/>
        <v>0</v>
      </c>
      <c r="Y89" s="259"/>
    </row>
    <row r="90" spans="1:25" ht="15.75" hidden="1" thickBot="1" x14ac:dyDescent="0.3">
      <c r="A90" s="139" t="s">
        <v>389</v>
      </c>
      <c r="B90" s="59"/>
      <c r="C90" s="2"/>
      <c r="D90" s="686" t="s">
        <v>641</v>
      </c>
      <c r="E90" s="686"/>
      <c r="F90" s="182"/>
      <c r="G90" s="459"/>
      <c r="H90" s="437"/>
      <c r="I90" s="200"/>
      <c r="J90" s="219">
        <f t="shared" si="71"/>
        <v>0</v>
      </c>
      <c r="K90" s="81"/>
      <c r="L90" s="1"/>
      <c r="M90" s="1"/>
      <c r="N90" s="1"/>
      <c r="O90" s="1"/>
      <c r="P90" s="89"/>
      <c r="Q90" s="1"/>
      <c r="R90" s="43"/>
      <c r="S90" s="1"/>
      <c r="T90" s="366"/>
      <c r="U90" s="89"/>
      <c r="V90" s="46"/>
      <c r="W90" s="378"/>
      <c r="Y90" s="259"/>
    </row>
    <row r="91" spans="1:25" ht="15.75" hidden="1" thickBot="1" x14ac:dyDescent="0.3">
      <c r="A91" s="139" t="s">
        <v>390</v>
      </c>
      <c r="B91" s="59"/>
      <c r="C91" s="2"/>
      <c r="D91" s="686" t="s">
        <v>791</v>
      </c>
      <c r="E91" s="686"/>
      <c r="F91" s="182"/>
      <c r="G91" s="459"/>
      <c r="H91" s="437"/>
      <c r="I91" s="200"/>
      <c r="J91" s="219">
        <f t="shared" si="71"/>
        <v>0</v>
      </c>
      <c r="K91" s="81"/>
      <c r="L91" s="1"/>
      <c r="M91" s="1"/>
      <c r="N91" s="1"/>
      <c r="O91" s="1"/>
      <c r="P91" s="89"/>
      <c r="Q91" s="1"/>
      <c r="R91" s="43"/>
      <c r="S91" s="1"/>
      <c r="T91" s="366"/>
      <c r="U91" s="89"/>
      <c r="V91" s="46"/>
      <c r="W91" s="378"/>
      <c r="Y91" s="259"/>
    </row>
    <row r="92" spans="1:25" ht="15.75" hidden="1" thickBot="1" x14ac:dyDescent="0.3">
      <c r="A92" s="139" t="s">
        <v>391</v>
      </c>
      <c r="B92" s="59"/>
      <c r="C92" s="2"/>
      <c r="D92" s="686" t="s">
        <v>792</v>
      </c>
      <c r="E92" s="686"/>
      <c r="F92" s="182"/>
      <c r="G92" s="459"/>
      <c r="H92" s="437"/>
      <c r="I92" s="200"/>
      <c r="J92" s="219">
        <f t="shared" si="71"/>
        <v>0</v>
      </c>
      <c r="K92" s="81"/>
      <c r="L92" s="1"/>
      <c r="M92" s="1"/>
      <c r="N92" s="1"/>
      <c r="O92" s="1"/>
      <c r="P92" s="89"/>
      <c r="Q92" s="1"/>
      <c r="R92" s="43"/>
      <c r="S92" s="1"/>
      <c r="T92" s="366"/>
      <c r="U92" s="89"/>
      <c r="V92" s="46"/>
      <c r="W92" s="378"/>
      <c r="Y92" s="259"/>
    </row>
    <row r="93" spans="1:25" ht="15.75" hidden="1" thickBot="1" x14ac:dyDescent="0.3">
      <c r="A93" s="139" t="s">
        <v>392</v>
      </c>
      <c r="B93" s="59"/>
      <c r="C93" s="2"/>
      <c r="D93" s="686" t="s">
        <v>793</v>
      </c>
      <c r="E93" s="686"/>
      <c r="F93" s="182"/>
      <c r="G93" s="459"/>
      <c r="H93" s="437"/>
      <c r="I93" s="200"/>
      <c r="J93" s="219">
        <f t="shared" si="71"/>
        <v>0</v>
      </c>
      <c r="K93" s="81"/>
      <c r="L93" s="1"/>
      <c r="M93" s="1"/>
      <c r="N93" s="1"/>
      <c r="O93" s="1"/>
      <c r="P93" s="89"/>
      <c r="Q93" s="1"/>
      <c r="R93" s="43"/>
      <c r="S93" s="1"/>
      <c r="T93" s="366"/>
      <c r="U93" s="89"/>
      <c r="V93" s="46"/>
      <c r="W93" s="378"/>
      <c r="Y93" s="259"/>
    </row>
    <row r="94" spans="1:25" ht="15.75" hidden="1" thickBot="1" x14ac:dyDescent="0.3">
      <c r="A94" s="139" t="s">
        <v>393</v>
      </c>
      <c r="B94" s="59"/>
      <c r="C94" s="2"/>
      <c r="D94" s="686" t="s">
        <v>794</v>
      </c>
      <c r="E94" s="686"/>
      <c r="F94" s="182"/>
      <c r="G94" s="459"/>
      <c r="H94" s="437"/>
      <c r="I94" s="200"/>
      <c r="J94" s="219">
        <f t="shared" si="71"/>
        <v>0</v>
      </c>
      <c r="K94" s="81"/>
      <c r="L94" s="1"/>
      <c r="M94" s="1"/>
      <c r="N94" s="1"/>
      <c r="O94" s="1"/>
      <c r="P94" s="89"/>
      <c r="Q94" s="1"/>
      <c r="R94" s="43"/>
      <c r="S94" s="1"/>
      <c r="T94" s="366"/>
      <c r="U94" s="89"/>
      <c r="V94" s="46"/>
      <c r="W94" s="378"/>
      <c r="Y94" s="259"/>
    </row>
    <row r="95" spans="1:25" ht="15.75" hidden="1" thickBot="1" x14ac:dyDescent="0.3">
      <c r="A95" s="139" t="s">
        <v>394</v>
      </c>
      <c r="B95" s="59"/>
      <c r="C95" s="2"/>
      <c r="D95" s="686" t="s">
        <v>795</v>
      </c>
      <c r="E95" s="686"/>
      <c r="F95" s="182"/>
      <c r="G95" s="459"/>
      <c r="H95" s="437"/>
      <c r="I95" s="200"/>
      <c r="J95" s="219">
        <f t="shared" si="71"/>
        <v>0</v>
      </c>
      <c r="K95" s="81"/>
      <c r="L95" s="1"/>
      <c r="M95" s="1"/>
      <c r="N95" s="1"/>
      <c r="O95" s="1"/>
      <c r="P95" s="89"/>
      <c r="Q95" s="1"/>
      <c r="R95" s="43"/>
      <c r="S95" s="1"/>
      <c r="T95" s="366"/>
      <c r="U95" s="89"/>
      <c r="V95" s="46"/>
      <c r="W95" s="378"/>
      <c r="Y95" s="259"/>
    </row>
    <row r="96" spans="1:25" ht="25.5" hidden="1" customHeight="1" x14ac:dyDescent="0.25">
      <c r="A96" s="139" t="s">
        <v>395</v>
      </c>
      <c r="B96" s="59"/>
      <c r="C96" s="2"/>
      <c r="D96" s="685" t="s">
        <v>796</v>
      </c>
      <c r="E96" s="685"/>
      <c r="F96" s="192"/>
      <c r="G96" s="471"/>
      <c r="H96" s="449"/>
      <c r="I96" s="210"/>
      <c r="J96" s="219">
        <f t="shared" si="71"/>
        <v>0</v>
      </c>
      <c r="K96" s="81"/>
      <c r="L96" s="1"/>
      <c r="M96" s="1"/>
      <c r="N96" s="1"/>
      <c r="O96" s="1"/>
      <c r="P96" s="89"/>
      <c r="Q96" s="1"/>
      <c r="R96" s="43"/>
      <c r="S96" s="1"/>
      <c r="T96" s="366"/>
      <c r="U96" s="89"/>
      <c r="V96" s="46"/>
      <c r="W96" s="378"/>
      <c r="Y96" s="259"/>
    </row>
    <row r="97" spans="1:25" ht="15.75" hidden="1" thickBot="1" x14ac:dyDescent="0.3">
      <c r="A97" s="139" t="s">
        <v>396</v>
      </c>
      <c r="B97" s="59"/>
      <c r="C97" s="2"/>
      <c r="D97" s="686" t="s">
        <v>1091</v>
      </c>
      <c r="E97" s="686"/>
      <c r="F97" s="182"/>
      <c r="G97" s="459"/>
      <c r="H97" s="437"/>
      <c r="I97" s="200"/>
      <c r="J97" s="219">
        <f t="shared" si="71"/>
        <v>0</v>
      </c>
      <c r="K97" s="81"/>
      <c r="L97" s="1"/>
      <c r="M97" s="1"/>
      <c r="N97" s="1"/>
      <c r="O97" s="1"/>
      <c r="P97" s="89"/>
      <c r="Q97" s="1"/>
      <c r="R97" s="43"/>
      <c r="S97" s="1"/>
      <c r="T97" s="366"/>
      <c r="U97" s="89"/>
      <c r="V97" s="46"/>
      <c r="W97" s="378"/>
      <c r="Y97" s="259"/>
    </row>
    <row r="98" spans="1:25" ht="25.5" hidden="1" customHeight="1" x14ac:dyDescent="0.25">
      <c r="A98" s="139" t="s">
        <v>397</v>
      </c>
      <c r="B98" s="59"/>
      <c r="C98" s="2"/>
      <c r="D98" s="685" t="s">
        <v>797</v>
      </c>
      <c r="E98" s="685"/>
      <c r="F98" s="192"/>
      <c r="G98" s="471"/>
      <c r="H98" s="449"/>
      <c r="I98" s="210"/>
      <c r="J98" s="219">
        <f t="shared" si="71"/>
        <v>0</v>
      </c>
      <c r="K98" s="81"/>
      <c r="L98" s="1"/>
      <c r="M98" s="1"/>
      <c r="N98" s="1"/>
      <c r="O98" s="1"/>
      <c r="P98" s="89"/>
      <c r="Q98" s="1"/>
      <c r="R98" s="43"/>
      <c r="S98" s="1"/>
      <c r="T98" s="366"/>
      <c r="U98" s="89"/>
      <c r="V98" s="46"/>
      <c r="W98" s="378"/>
      <c r="Y98" s="259"/>
    </row>
    <row r="99" spans="1:25" ht="25.5" hidden="1" customHeight="1" x14ac:dyDescent="0.25">
      <c r="A99" s="139" t="s">
        <v>398</v>
      </c>
      <c r="B99" s="59"/>
      <c r="C99" s="2"/>
      <c r="D99" s="685" t="s">
        <v>798</v>
      </c>
      <c r="E99" s="685"/>
      <c r="F99" s="192"/>
      <c r="G99" s="471"/>
      <c r="H99" s="449"/>
      <c r="I99" s="210"/>
      <c r="J99" s="219">
        <f t="shared" si="71"/>
        <v>0</v>
      </c>
      <c r="K99" s="81"/>
      <c r="L99" s="1"/>
      <c r="M99" s="1"/>
      <c r="N99" s="1"/>
      <c r="O99" s="1"/>
      <c r="P99" s="89"/>
      <c r="Q99" s="1"/>
      <c r="R99" s="43"/>
      <c r="S99" s="1"/>
      <c r="T99" s="366"/>
      <c r="U99" s="89"/>
      <c r="V99" s="46"/>
      <c r="W99" s="378"/>
      <c r="Y99" s="259"/>
    </row>
    <row r="100" spans="1:25" s="42" customFormat="1" ht="15" hidden="1" customHeight="1" x14ac:dyDescent="0.25">
      <c r="A100" s="139" t="s">
        <v>399</v>
      </c>
      <c r="B100" s="118" t="s">
        <v>948</v>
      </c>
      <c r="C100" s="733" t="s">
        <v>1092</v>
      </c>
      <c r="D100" s="734"/>
      <c r="E100" s="734"/>
      <c r="F100" s="191">
        <f>F101+F102+F103+F104+F105+F106+F107+F108+F109+F110</f>
        <v>0</v>
      </c>
      <c r="G100" s="469">
        <f>G101+G102+G103+G104+G105+G106+G107+G108+G109+G110</f>
        <v>0</v>
      </c>
      <c r="H100" s="447">
        <f t="shared" ref="H100:I100" si="88">H101+H102+H103+H104+H105+H106+H107+H108+H109+H110</f>
        <v>0</v>
      </c>
      <c r="I100" s="209">
        <f t="shared" si="88"/>
        <v>0</v>
      </c>
      <c r="J100" s="222">
        <f t="shared" si="71"/>
        <v>0</v>
      </c>
      <c r="K100" s="121">
        <f t="shared" ref="K100:W100" si="89">K101+K102+K103+K104+K105+K106+K107+K108+K109+K110</f>
        <v>0</v>
      </c>
      <c r="L100" s="122">
        <f t="shared" si="89"/>
        <v>0</v>
      </c>
      <c r="M100" s="122">
        <f t="shared" si="89"/>
        <v>0</v>
      </c>
      <c r="N100" s="122">
        <f t="shared" si="89"/>
        <v>0</v>
      </c>
      <c r="O100" s="122">
        <f t="shared" si="89"/>
        <v>0</v>
      </c>
      <c r="P100" s="125">
        <f t="shared" ref="P100" si="90">P101+P102+P103+P104+P105+P106+P107+P108+P109+P110</f>
        <v>0</v>
      </c>
      <c r="Q100" s="122">
        <f t="shared" si="89"/>
        <v>0</v>
      </c>
      <c r="R100" s="124">
        <f t="shared" si="89"/>
        <v>0</v>
      </c>
      <c r="S100" s="122">
        <f t="shared" si="89"/>
        <v>0</v>
      </c>
      <c r="T100" s="368">
        <f t="shared" ref="T100" si="91">T101+T102+T103+T104+T105+T106+T107+T108+T109+T110</f>
        <v>0</v>
      </c>
      <c r="U100" s="125">
        <f t="shared" si="89"/>
        <v>0</v>
      </c>
      <c r="V100" s="126">
        <f t="shared" si="89"/>
        <v>0</v>
      </c>
      <c r="W100" s="382">
        <f t="shared" si="89"/>
        <v>0</v>
      </c>
      <c r="Y100" s="259"/>
    </row>
    <row r="101" spans="1:25" ht="15.75" hidden="1" thickBot="1" x14ac:dyDescent="0.3">
      <c r="A101" s="139" t="s">
        <v>400</v>
      </c>
      <c r="B101" s="59"/>
      <c r="C101" s="2"/>
      <c r="D101" s="686" t="s">
        <v>640</v>
      </c>
      <c r="E101" s="686"/>
      <c r="F101" s="182"/>
      <c r="G101" s="459"/>
      <c r="H101" s="437"/>
      <c r="I101" s="200"/>
      <c r="J101" s="219">
        <f t="shared" si="71"/>
        <v>0</v>
      </c>
      <c r="K101" s="81"/>
      <c r="L101" s="1"/>
      <c r="M101" s="1"/>
      <c r="N101" s="1"/>
      <c r="O101" s="1"/>
      <c r="P101" s="89"/>
      <c r="Q101" s="1"/>
      <c r="R101" s="43"/>
      <c r="S101" s="1"/>
      <c r="T101" s="366"/>
      <c r="U101" s="89"/>
      <c r="V101" s="46"/>
      <c r="W101" s="378"/>
      <c r="Y101" s="259"/>
    </row>
    <row r="102" spans="1:25" ht="15.75" hidden="1" thickBot="1" x14ac:dyDescent="0.3">
      <c r="A102" s="139" t="s">
        <v>401</v>
      </c>
      <c r="B102" s="59"/>
      <c r="C102" s="2"/>
      <c r="D102" s="686" t="s">
        <v>799</v>
      </c>
      <c r="E102" s="686"/>
      <c r="F102" s="182"/>
      <c r="G102" s="459"/>
      <c r="H102" s="437"/>
      <c r="I102" s="200"/>
      <c r="J102" s="219">
        <f t="shared" si="71"/>
        <v>0</v>
      </c>
      <c r="K102" s="81"/>
      <c r="L102" s="1"/>
      <c r="M102" s="1"/>
      <c r="N102" s="1"/>
      <c r="O102" s="1"/>
      <c r="P102" s="89"/>
      <c r="Q102" s="1"/>
      <c r="R102" s="43"/>
      <c r="S102" s="1"/>
      <c r="T102" s="366"/>
      <c r="U102" s="89"/>
      <c r="V102" s="46"/>
      <c r="W102" s="378"/>
      <c r="Y102" s="259"/>
    </row>
    <row r="103" spans="1:25" ht="15.75" hidden="1" thickBot="1" x14ac:dyDescent="0.3">
      <c r="A103" s="139" t="s">
        <v>402</v>
      </c>
      <c r="B103" s="59"/>
      <c r="C103" s="2"/>
      <c r="D103" s="686" t="s">
        <v>801</v>
      </c>
      <c r="E103" s="686"/>
      <c r="F103" s="182"/>
      <c r="G103" s="459"/>
      <c r="H103" s="437"/>
      <c r="I103" s="200"/>
      <c r="J103" s="219">
        <f t="shared" si="71"/>
        <v>0</v>
      </c>
      <c r="K103" s="81"/>
      <c r="L103" s="1"/>
      <c r="M103" s="1"/>
      <c r="N103" s="1"/>
      <c r="O103" s="1"/>
      <c r="P103" s="89"/>
      <c r="Q103" s="1"/>
      <c r="R103" s="43"/>
      <c r="S103" s="1"/>
      <c r="T103" s="366"/>
      <c r="U103" s="89"/>
      <c r="V103" s="46"/>
      <c r="W103" s="378"/>
      <c r="Y103" s="259"/>
    </row>
    <row r="104" spans="1:25" ht="15.75" hidden="1" thickBot="1" x14ac:dyDescent="0.3">
      <c r="A104" s="139" t="s">
        <v>403</v>
      </c>
      <c r="B104" s="59"/>
      <c r="C104" s="2"/>
      <c r="D104" s="686" t="s">
        <v>1094</v>
      </c>
      <c r="E104" s="686"/>
      <c r="F104" s="182"/>
      <c r="G104" s="459"/>
      <c r="H104" s="437"/>
      <c r="I104" s="200"/>
      <c r="J104" s="219">
        <f t="shared" si="71"/>
        <v>0</v>
      </c>
      <c r="K104" s="81"/>
      <c r="L104" s="1"/>
      <c r="M104" s="1"/>
      <c r="N104" s="1"/>
      <c r="O104" s="1"/>
      <c r="P104" s="89"/>
      <c r="Q104" s="1"/>
      <c r="R104" s="43"/>
      <c r="S104" s="1"/>
      <c r="T104" s="366"/>
      <c r="U104" s="89"/>
      <c r="V104" s="46"/>
      <c r="W104" s="378"/>
      <c r="Y104" s="259"/>
    </row>
    <row r="105" spans="1:25" ht="15.75" hidden="1" thickBot="1" x14ac:dyDescent="0.3">
      <c r="A105" s="139" t="s">
        <v>404</v>
      </c>
      <c r="B105" s="59"/>
      <c r="C105" s="2"/>
      <c r="D105" s="686" t="s">
        <v>806</v>
      </c>
      <c r="E105" s="686"/>
      <c r="F105" s="182"/>
      <c r="G105" s="459"/>
      <c r="H105" s="437"/>
      <c r="I105" s="200"/>
      <c r="J105" s="219">
        <f t="shared" si="71"/>
        <v>0</v>
      </c>
      <c r="K105" s="81"/>
      <c r="L105" s="1"/>
      <c r="M105" s="1"/>
      <c r="N105" s="1"/>
      <c r="O105" s="1"/>
      <c r="P105" s="89"/>
      <c r="Q105" s="1"/>
      <c r="R105" s="43"/>
      <c r="S105" s="1"/>
      <c r="T105" s="366"/>
      <c r="U105" s="89"/>
      <c r="V105" s="46"/>
      <c r="W105" s="378"/>
      <c r="Y105" s="259"/>
    </row>
    <row r="106" spans="1:25" ht="15.75" hidden="1" thickBot="1" x14ac:dyDescent="0.3">
      <c r="A106" s="139" t="s">
        <v>405</v>
      </c>
      <c r="B106" s="59"/>
      <c r="C106" s="2"/>
      <c r="D106" s="686" t="s">
        <v>804</v>
      </c>
      <c r="E106" s="686"/>
      <c r="F106" s="182"/>
      <c r="G106" s="459"/>
      <c r="H106" s="437"/>
      <c r="I106" s="200"/>
      <c r="J106" s="219">
        <f t="shared" si="71"/>
        <v>0</v>
      </c>
      <c r="K106" s="81"/>
      <c r="L106" s="1"/>
      <c r="M106" s="1"/>
      <c r="N106" s="1"/>
      <c r="O106" s="1"/>
      <c r="P106" s="89"/>
      <c r="Q106" s="1"/>
      <c r="R106" s="43"/>
      <c r="S106" s="1"/>
      <c r="T106" s="366"/>
      <c r="U106" s="89"/>
      <c r="V106" s="46"/>
      <c r="W106" s="378"/>
      <c r="Y106" s="259"/>
    </row>
    <row r="107" spans="1:25" ht="25.5" hidden="1" customHeight="1" x14ac:dyDescent="0.25">
      <c r="A107" s="139" t="s">
        <v>406</v>
      </c>
      <c r="B107" s="59"/>
      <c r="C107" s="2"/>
      <c r="D107" s="685" t="s">
        <v>808</v>
      </c>
      <c r="E107" s="685"/>
      <c r="F107" s="192"/>
      <c r="G107" s="471"/>
      <c r="H107" s="449"/>
      <c r="I107" s="210"/>
      <c r="J107" s="219">
        <f t="shared" si="71"/>
        <v>0</v>
      </c>
      <c r="K107" s="81"/>
      <c r="L107" s="1"/>
      <c r="M107" s="1"/>
      <c r="N107" s="1"/>
      <c r="O107" s="1"/>
      <c r="P107" s="89"/>
      <c r="Q107" s="1"/>
      <c r="R107" s="43"/>
      <c r="S107" s="1"/>
      <c r="T107" s="366"/>
      <c r="U107" s="89"/>
      <c r="V107" s="46"/>
      <c r="W107" s="378"/>
      <c r="Y107" s="259"/>
    </row>
    <row r="108" spans="1:25" ht="15.75" hidden="1" thickBot="1" x14ac:dyDescent="0.3">
      <c r="A108" s="139" t="s">
        <v>407</v>
      </c>
      <c r="B108" s="59"/>
      <c r="C108" s="2"/>
      <c r="D108" s="686" t="s">
        <v>1093</v>
      </c>
      <c r="E108" s="686"/>
      <c r="F108" s="182"/>
      <c r="G108" s="459"/>
      <c r="H108" s="437"/>
      <c r="I108" s="200"/>
      <c r="J108" s="219">
        <f t="shared" si="71"/>
        <v>0</v>
      </c>
      <c r="K108" s="81"/>
      <c r="L108" s="1"/>
      <c r="M108" s="1"/>
      <c r="N108" s="1"/>
      <c r="O108" s="1"/>
      <c r="P108" s="89"/>
      <c r="Q108" s="1"/>
      <c r="R108" s="43"/>
      <c r="S108" s="1"/>
      <c r="T108" s="366"/>
      <c r="U108" s="89"/>
      <c r="V108" s="46"/>
      <c r="W108" s="378"/>
      <c r="Y108" s="259"/>
    </row>
    <row r="109" spans="1:25" ht="25.5" hidden="1" customHeight="1" x14ac:dyDescent="0.25">
      <c r="A109" s="139" t="s">
        <v>408</v>
      </c>
      <c r="B109" s="59"/>
      <c r="C109" s="2"/>
      <c r="D109" s="685" t="s">
        <v>811</v>
      </c>
      <c r="E109" s="685"/>
      <c r="F109" s="192"/>
      <c r="G109" s="471"/>
      <c r="H109" s="449"/>
      <c r="I109" s="210"/>
      <c r="J109" s="219">
        <f t="shared" si="71"/>
        <v>0</v>
      </c>
      <c r="K109" s="81"/>
      <c r="L109" s="1"/>
      <c r="M109" s="1"/>
      <c r="N109" s="1"/>
      <c r="O109" s="1"/>
      <c r="P109" s="89"/>
      <c r="Q109" s="1"/>
      <c r="R109" s="43"/>
      <c r="S109" s="1"/>
      <c r="T109" s="366"/>
      <c r="U109" s="89"/>
      <c r="V109" s="46"/>
      <c r="W109" s="378"/>
      <c r="Y109" s="259"/>
    </row>
    <row r="110" spans="1:25" ht="25.5" hidden="1" customHeight="1" x14ac:dyDescent="0.25">
      <c r="A110" s="139" t="s">
        <v>409</v>
      </c>
      <c r="B110" s="59"/>
      <c r="C110" s="2"/>
      <c r="D110" s="685" t="s">
        <v>813</v>
      </c>
      <c r="E110" s="685"/>
      <c r="F110" s="192"/>
      <c r="G110" s="471"/>
      <c r="H110" s="449"/>
      <c r="I110" s="210"/>
      <c r="J110" s="219">
        <f t="shared" si="71"/>
        <v>0</v>
      </c>
      <c r="K110" s="81"/>
      <c r="L110" s="1"/>
      <c r="M110" s="1"/>
      <c r="N110" s="1"/>
      <c r="O110" s="1"/>
      <c r="P110" s="89"/>
      <c r="Q110" s="1"/>
      <c r="R110" s="43"/>
      <c r="S110" s="1"/>
      <c r="T110" s="366"/>
      <c r="U110" s="89"/>
      <c r="V110" s="46"/>
      <c r="W110" s="378"/>
      <c r="Y110" s="259"/>
    </row>
    <row r="111" spans="1:25" s="42" customFormat="1" ht="15.75" hidden="1" thickBot="1" x14ac:dyDescent="0.3">
      <c r="A111" s="139" t="s">
        <v>410</v>
      </c>
      <c r="B111" s="118" t="s">
        <v>949</v>
      </c>
      <c r="C111" s="705" t="s">
        <v>411</v>
      </c>
      <c r="D111" s="706"/>
      <c r="E111" s="706"/>
      <c r="F111" s="193">
        <f>F112+F113+F114+F115+F116+F117+F118+F119+F120+F121</f>
        <v>0</v>
      </c>
      <c r="G111" s="472">
        <f>G112+G113+G114+G115+G116+G117+G118+G119+G120+G121</f>
        <v>0</v>
      </c>
      <c r="H111" s="450">
        <f t="shared" ref="H111:I111" si="92">H112+H113+H114+H115+H116+H117+H118+H119+H120+H121</f>
        <v>0</v>
      </c>
      <c r="I111" s="211">
        <f t="shared" si="92"/>
        <v>0</v>
      </c>
      <c r="J111" s="222">
        <f t="shared" si="71"/>
        <v>0</v>
      </c>
      <c r="K111" s="121">
        <f t="shared" ref="K111:W111" si="93">K112+K113+K114+K115+K116+K117+K118+K119+K120+K121</f>
        <v>0</v>
      </c>
      <c r="L111" s="122">
        <f t="shared" si="93"/>
        <v>0</v>
      </c>
      <c r="M111" s="122">
        <f t="shared" si="93"/>
        <v>0</v>
      </c>
      <c r="N111" s="122">
        <f t="shared" si="93"/>
        <v>0</v>
      </c>
      <c r="O111" s="122">
        <f t="shared" si="93"/>
        <v>0</v>
      </c>
      <c r="P111" s="125">
        <f t="shared" ref="P111" si="94">P112+P113+P114+P115+P116+P117+P118+P119+P120+P121</f>
        <v>0</v>
      </c>
      <c r="Q111" s="122">
        <f t="shared" si="93"/>
        <v>0</v>
      </c>
      <c r="R111" s="124">
        <f t="shared" si="93"/>
        <v>0</v>
      </c>
      <c r="S111" s="122">
        <f t="shared" si="93"/>
        <v>0</v>
      </c>
      <c r="T111" s="368">
        <f t="shared" ref="T111" si="95">T112+T113+T114+T115+T116+T117+T118+T119+T120+T121</f>
        <v>0</v>
      </c>
      <c r="U111" s="125">
        <f t="shared" si="93"/>
        <v>0</v>
      </c>
      <c r="V111" s="126">
        <f t="shared" si="93"/>
        <v>0</v>
      </c>
      <c r="W111" s="382">
        <f t="shared" si="93"/>
        <v>0</v>
      </c>
      <c r="Y111" s="259"/>
    </row>
    <row r="112" spans="1:25" ht="15.75" hidden="1" thickBot="1" x14ac:dyDescent="0.3">
      <c r="A112" s="139" t="s">
        <v>412</v>
      </c>
      <c r="B112" s="59"/>
      <c r="C112" s="2"/>
      <c r="D112" s="686" t="s">
        <v>639</v>
      </c>
      <c r="E112" s="686"/>
      <c r="F112" s="182"/>
      <c r="G112" s="459"/>
      <c r="H112" s="437"/>
      <c r="I112" s="200"/>
      <c r="J112" s="219">
        <f t="shared" si="71"/>
        <v>0</v>
      </c>
      <c r="K112" s="81"/>
      <c r="L112" s="1"/>
      <c r="M112" s="1"/>
      <c r="N112" s="1"/>
      <c r="O112" s="1"/>
      <c r="P112" s="89"/>
      <c r="Q112" s="1"/>
      <c r="R112" s="43"/>
      <c r="S112" s="1"/>
      <c r="T112" s="366"/>
      <c r="U112" s="89"/>
      <c r="V112" s="46"/>
      <c r="W112" s="378"/>
      <c r="Y112" s="259"/>
    </row>
    <row r="113" spans="1:25" ht="15.75" hidden="1" thickBot="1" x14ac:dyDescent="0.3">
      <c r="A113" s="139" t="s">
        <v>413</v>
      </c>
      <c r="B113" s="59"/>
      <c r="C113" s="2"/>
      <c r="D113" s="686" t="s">
        <v>800</v>
      </c>
      <c r="E113" s="686"/>
      <c r="F113" s="182"/>
      <c r="G113" s="459"/>
      <c r="H113" s="437"/>
      <c r="I113" s="200"/>
      <c r="J113" s="219">
        <f t="shared" si="71"/>
        <v>0</v>
      </c>
      <c r="K113" s="81"/>
      <c r="L113" s="1"/>
      <c r="M113" s="1"/>
      <c r="N113" s="1"/>
      <c r="O113" s="1"/>
      <c r="P113" s="89"/>
      <c r="Q113" s="1"/>
      <c r="R113" s="43"/>
      <c r="S113" s="1"/>
      <c r="T113" s="366"/>
      <c r="U113" s="89"/>
      <c r="V113" s="46"/>
      <c r="W113" s="378"/>
      <c r="Y113" s="259"/>
    </row>
    <row r="114" spans="1:25" ht="15.75" hidden="1" thickBot="1" x14ac:dyDescent="0.3">
      <c r="A114" s="139" t="s">
        <v>414</v>
      </c>
      <c r="B114" s="59"/>
      <c r="C114" s="2"/>
      <c r="D114" s="686" t="s">
        <v>802</v>
      </c>
      <c r="E114" s="686"/>
      <c r="F114" s="182"/>
      <c r="G114" s="459"/>
      <c r="H114" s="437"/>
      <c r="I114" s="200"/>
      <c r="J114" s="219">
        <f t="shared" si="71"/>
        <v>0</v>
      </c>
      <c r="K114" s="81"/>
      <c r="L114" s="1"/>
      <c r="M114" s="1"/>
      <c r="N114" s="1"/>
      <c r="O114" s="1"/>
      <c r="P114" s="89"/>
      <c r="Q114" s="1"/>
      <c r="R114" s="43"/>
      <c r="S114" s="1"/>
      <c r="T114" s="366"/>
      <c r="U114" s="89"/>
      <c r="V114" s="46"/>
      <c r="W114" s="378"/>
      <c r="Y114" s="259"/>
    </row>
    <row r="115" spans="1:25" ht="15.75" hidden="1" thickBot="1" x14ac:dyDescent="0.3">
      <c r="A115" s="139" t="s">
        <v>415</v>
      </c>
      <c r="B115" s="59"/>
      <c r="C115" s="2"/>
      <c r="D115" s="686" t="s">
        <v>803</v>
      </c>
      <c r="E115" s="686"/>
      <c r="F115" s="182"/>
      <c r="G115" s="459"/>
      <c r="H115" s="437"/>
      <c r="I115" s="200"/>
      <c r="J115" s="219">
        <f t="shared" si="71"/>
        <v>0</v>
      </c>
      <c r="K115" s="81"/>
      <c r="L115" s="1"/>
      <c r="M115" s="1"/>
      <c r="N115" s="1"/>
      <c r="O115" s="1"/>
      <c r="P115" s="89"/>
      <c r="Q115" s="1"/>
      <c r="R115" s="43"/>
      <c r="S115" s="1"/>
      <c r="T115" s="366"/>
      <c r="U115" s="89"/>
      <c r="V115" s="46"/>
      <c r="W115" s="378"/>
      <c r="Y115" s="259"/>
    </row>
    <row r="116" spans="1:25" ht="15.75" hidden="1" thickBot="1" x14ac:dyDescent="0.3">
      <c r="A116" s="139" t="s">
        <v>416</v>
      </c>
      <c r="B116" s="59"/>
      <c r="C116" s="2"/>
      <c r="D116" s="686" t="s">
        <v>807</v>
      </c>
      <c r="E116" s="686"/>
      <c r="F116" s="182"/>
      <c r="G116" s="459"/>
      <c r="H116" s="437"/>
      <c r="I116" s="200"/>
      <c r="J116" s="219">
        <f t="shared" si="71"/>
        <v>0</v>
      </c>
      <c r="K116" s="81"/>
      <c r="L116" s="1"/>
      <c r="M116" s="1"/>
      <c r="N116" s="1"/>
      <c r="O116" s="1"/>
      <c r="P116" s="89"/>
      <c r="Q116" s="1"/>
      <c r="R116" s="43"/>
      <c r="S116" s="1"/>
      <c r="T116" s="366"/>
      <c r="U116" s="89"/>
      <c r="V116" s="46"/>
      <c r="W116" s="378"/>
      <c r="Y116" s="259"/>
    </row>
    <row r="117" spans="1:25" ht="15.75" hidden="1" thickBot="1" x14ac:dyDescent="0.3">
      <c r="A117" s="139" t="s">
        <v>417</v>
      </c>
      <c r="B117" s="59"/>
      <c r="C117" s="2"/>
      <c r="D117" s="686" t="s">
        <v>805</v>
      </c>
      <c r="E117" s="686"/>
      <c r="F117" s="182"/>
      <c r="G117" s="459"/>
      <c r="H117" s="437"/>
      <c r="I117" s="200"/>
      <c r="J117" s="219">
        <f t="shared" si="71"/>
        <v>0</v>
      </c>
      <c r="K117" s="81"/>
      <c r="L117" s="1"/>
      <c r="M117" s="1"/>
      <c r="N117" s="1"/>
      <c r="O117" s="1"/>
      <c r="P117" s="89"/>
      <c r="Q117" s="1"/>
      <c r="R117" s="43"/>
      <c r="S117" s="1"/>
      <c r="T117" s="366"/>
      <c r="U117" s="89"/>
      <c r="V117" s="46"/>
      <c r="W117" s="378"/>
      <c r="Y117" s="259"/>
    </row>
    <row r="118" spans="1:25" ht="25.5" hidden="1" customHeight="1" x14ac:dyDescent="0.25">
      <c r="A118" s="139" t="s">
        <v>418</v>
      </c>
      <c r="B118" s="59"/>
      <c r="C118" s="2"/>
      <c r="D118" s="685" t="s">
        <v>809</v>
      </c>
      <c r="E118" s="685"/>
      <c r="F118" s="192"/>
      <c r="G118" s="471"/>
      <c r="H118" s="449"/>
      <c r="I118" s="210"/>
      <c r="J118" s="219">
        <f t="shared" si="71"/>
        <v>0</v>
      </c>
      <c r="K118" s="81"/>
      <c r="L118" s="1"/>
      <c r="M118" s="1"/>
      <c r="N118" s="1"/>
      <c r="O118" s="1"/>
      <c r="P118" s="89"/>
      <c r="Q118" s="1"/>
      <c r="R118" s="43"/>
      <c r="S118" s="1"/>
      <c r="T118" s="366"/>
      <c r="U118" s="89"/>
      <c r="V118" s="46"/>
      <c r="W118" s="378"/>
      <c r="Y118" s="259"/>
    </row>
    <row r="119" spans="1:25" ht="15.75" hidden="1" thickBot="1" x14ac:dyDescent="0.3">
      <c r="A119" s="139" t="s">
        <v>419</v>
      </c>
      <c r="B119" s="59"/>
      <c r="C119" s="2"/>
      <c r="D119" s="686" t="s">
        <v>810</v>
      </c>
      <c r="E119" s="686"/>
      <c r="F119" s="182"/>
      <c r="G119" s="459"/>
      <c r="H119" s="437"/>
      <c r="I119" s="200"/>
      <c r="J119" s="219">
        <f t="shared" si="71"/>
        <v>0</v>
      </c>
      <c r="K119" s="81"/>
      <c r="L119" s="1"/>
      <c r="M119" s="1"/>
      <c r="N119" s="1"/>
      <c r="O119" s="1"/>
      <c r="P119" s="89"/>
      <c r="Q119" s="1"/>
      <c r="R119" s="43"/>
      <c r="S119" s="1"/>
      <c r="T119" s="366"/>
      <c r="U119" s="89"/>
      <c r="V119" s="46"/>
      <c r="W119" s="378"/>
      <c r="Y119" s="259"/>
    </row>
    <row r="120" spans="1:25" ht="25.5" hidden="1" customHeight="1" x14ac:dyDescent="0.25">
      <c r="A120" s="139" t="s">
        <v>420</v>
      </c>
      <c r="B120" s="59"/>
      <c r="C120" s="2"/>
      <c r="D120" s="685" t="s">
        <v>812</v>
      </c>
      <c r="E120" s="685"/>
      <c r="F120" s="192"/>
      <c r="G120" s="471"/>
      <c r="H120" s="449"/>
      <c r="I120" s="210"/>
      <c r="J120" s="219">
        <f t="shared" si="71"/>
        <v>0</v>
      </c>
      <c r="K120" s="81"/>
      <c r="L120" s="1"/>
      <c r="M120" s="1"/>
      <c r="N120" s="1"/>
      <c r="O120" s="1"/>
      <c r="P120" s="89"/>
      <c r="Q120" s="1"/>
      <c r="R120" s="43"/>
      <c r="S120" s="1"/>
      <c r="T120" s="366"/>
      <c r="U120" s="89"/>
      <c r="V120" s="46"/>
      <c r="W120" s="378"/>
      <c r="Y120" s="259"/>
    </row>
    <row r="121" spans="1:25" ht="25.5" hidden="1" customHeight="1" x14ac:dyDescent="0.25">
      <c r="A121" s="139" t="s">
        <v>421</v>
      </c>
      <c r="B121" s="59"/>
      <c r="C121" s="2"/>
      <c r="D121" s="685" t="s">
        <v>814</v>
      </c>
      <c r="E121" s="685"/>
      <c r="F121" s="192"/>
      <c r="G121" s="471"/>
      <c r="H121" s="449"/>
      <c r="I121" s="210"/>
      <c r="J121" s="219">
        <f t="shared" si="71"/>
        <v>0</v>
      </c>
      <c r="K121" s="81"/>
      <c r="L121" s="1"/>
      <c r="M121" s="1"/>
      <c r="N121" s="1"/>
      <c r="O121" s="1"/>
      <c r="P121" s="89"/>
      <c r="Q121" s="1"/>
      <c r="R121" s="43"/>
      <c r="S121" s="1"/>
      <c r="T121" s="366"/>
      <c r="U121" s="89"/>
      <c r="V121" s="46"/>
      <c r="W121" s="378"/>
      <c r="Y121" s="259"/>
    </row>
    <row r="122" spans="1:25" s="42" customFormat="1" ht="27.75" hidden="1" customHeight="1" x14ac:dyDescent="0.25">
      <c r="A122" s="139" t="s">
        <v>422</v>
      </c>
      <c r="B122" s="118" t="s">
        <v>950</v>
      </c>
      <c r="C122" s="733" t="s">
        <v>1095</v>
      </c>
      <c r="D122" s="734"/>
      <c r="E122" s="734"/>
      <c r="F122" s="191">
        <f>F123+F124</f>
        <v>0</v>
      </c>
      <c r="G122" s="469">
        <f>G123+G124</f>
        <v>0</v>
      </c>
      <c r="H122" s="447">
        <f t="shared" ref="H122:I122" si="96">H123+H124</f>
        <v>0</v>
      </c>
      <c r="I122" s="209">
        <f t="shared" si="96"/>
        <v>0</v>
      </c>
      <c r="J122" s="222">
        <f t="shared" si="71"/>
        <v>0</v>
      </c>
      <c r="K122" s="121">
        <f t="shared" ref="K122:W122" si="97">K123+K124</f>
        <v>0</v>
      </c>
      <c r="L122" s="122">
        <f t="shared" si="97"/>
        <v>0</v>
      </c>
      <c r="M122" s="122">
        <f t="shared" si="97"/>
        <v>0</v>
      </c>
      <c r="N122" s="122">
        <f t="shared" si="97"/>
        <v>0</v>
      </c>
      <c r="O122" s="122">
        <f t="shared" si="97"/>
        <v>0</v>
      </c>
      <c r="P122" s="125">
        <f t="shared" ref="P122" si="98">P123+P124</f>
        <v>0</v>
      </c>
      <c r="Q122" s="122">
        <f t="shared" si="97"/>
        <v>0</v>
      </c>
      <c r="R122" s="124">
        <f t="shared" si="97"/>
        <v>0</v>
      </c>
      <c r="S122" s="122">
        <f t="shared" si="97"/>
        <v>0</v>
      </c>
      <c r="T122" s="368">
        <f t="shared" ref="T122" si="99">T123+T124</f>
        <v>0</v>
      </c>
      <c r="U122" s="125">
        <f t="shared" si="97"/>
        <v>0</v>
      </c>
      <c r="V122" s="126">
        <f t="shared" si="97"/>
        <v>0</v>
      </c>
      <c r="W122" s="382">
        <f t="shared" si="97"/>
        <v>0</v>
      </c>
      <c r="Y122" s="259"/>
    </row>
    <row r="123" spans="1:25" ht="15.75" hidden="1" thickBot="1" x14ac:dyDescent="0.3">
      <c r="A123" s="139" t="s">
        <v>423</v>
      </c>
      <c r="B123" s="59"/>
      <c r="C123" s="2"/>
      <c r="D123" s="686" t="s">
        <v>816</v>
      </c>
      <c r="E123" s="686"/>
      <c r="F123" s="182"/>
      <c r="G123" s="459"/>
      <c r="H123" s="437"/>
      <c r="I123" s="200"/>
      <c r="J123" s="219">
        <f t="shared" si="71"/>
        <v>0</v>
      </c>
      <c r="K123" s="81"/>
      <c r="L123" s="1"/>
      <c r="M123" s="1"/>
      <c r="N123" s="1"/>
      <c r="O123" s="1"/>
      <c r="P123" s="89"/>
      <c r="Q123" s="1"/>
      <c r="R123" s="43"/>
      <c r="S123" s="1"/>
      <c r="T123" s="366"/>
      <c r="U123" s="89"/>
      <c r="V123" s="46"/>
      <c r="W123" s="378"/>
      <c r="Y123" s="259"/>
    </row>
    <row r="124" spans="1:25" ht="25.5" hidden="1" customHeight="1" x14ac:dyDescent="0.25">
      <c r="A124" s="139" t="s">
        <v>424</v>
      </c>
      <c r="B124" s="59"/>
      <c r="C124" s="2"/>
      <c r="D124" s="685" t="s">
        <v>815</v>
      </c>
      <c r="E124" s="685"/>
      <c r="F124" s="192"/>
      <c r="G124" s="471"/>
      <c r="H124" s="449"/>
      <c r="I124" s="210"/>
      <c r="J124" s="219">
        <f t="shared" si="71"/>
        <v>0</v>
      </c>
      <c r="K124" s="81"/>
      <c r="L124" s="1"/>
      <c r="M124" s="1"/>
      <c r="N124" s="1"/>
      <c r="O124" s="1"/>
      <c r="P124" s="89"/>
      <c r="Q124" s="1"/>
      <c r="R124" s="43"/>
      <c r="S124" s="1"/>
      <c r="T124" s="366"/>
      <c r="U124" s="89"/>
      <c r="V124" s="46"/>
      <c r="W124" s="378"/>
      <c r="Y124" s="259"/>
    </row>
    <row r="125" spans="1:25" s="42" customFormat="1" ht="15.75" hidden="1" thickBot="1" x14ac:dyDescent="0.3">
      <c r="A125" s="139" t="s">
        <v>425</v>
      </c>
      <c r="B125" s="118" t="s">
        <v>952</v>
      </c>
      <c r="C125" s="733" t="s">
        <v>1096</v>
      </c>
      <c r="D125" s="734"/>
      <c r="E125" s="734"/>
      <c r="F125" s="191">
        <f>F126+F127+F128+F129+F130+F131+F132+F133+F134+F135+F136</f>
        <v>0</v>
      </c>
      <c r="G125" s="469">
        <f>G126+G127+G128+G129+G130+G131+G132+G133+G134+G135+G136</f>
        <v>0</v>
      </c>
      <c r="H125" s="447">
        <f t="shared" ref="H125:I125" si="100">H126+H127+H128+H129+H130+H131+H132+H133+H134+H135+H136</f>
        <v>0</v>
      </c>
      <c r="I125" s="209">
        <f t="shared" si="100"/>
        <v>0</v>
      </c>
      <c r="J125" s="222">
        <f t="shared" si="71"/>
        <v>0</v>
      </c>
      <c r="K125" s="121">
        <f t="shared" ref="K125:W125" si="101">K126+K127+K128+K129+K130+K131+K132+K133+K134+K135+K136</f>
        <v>0</v>
      </c>
      <c r="L125" s="122">
        <f t="shared" si="101"/>
        <v>0</v>
      </c>
      <c r="M125" s="122">
        <f t="shared" si="101"/>
        <v>0</v>
      </c>
      <c r="N125" s="122">
        <f t="shared" si="101"/>
        <v>0</v>
      </c>
      <c r="O125" s="122">
        <f t="shared" si="101"/>
        <v>0</v>
      </c>
      <c r="P125" s="125">
        <f t="shared" ref="P125" si="102">P126+P127+P128+P129+P130+P131+P132+P133+P134+P135+P136</f>
        <v>0</v>
      </c>
      <c r="Q125" s="122">
        <f t="shared" si="101"/>
        <v>0</v>
      </c>
      <c r="R125" s="124">
        <f t="shared" si="101"/>
        <v>0</v>
      </c>
      <c r="S125" s="122">
        <f t="shared" si="101"/>
        <v>0</v>
      </c>
      <c r="T125" s="368">
        <f t="shared" ref="T125" si="103">T126+T127+T128+T129+T130+T131+T132+T133+T134+T135+T136</f>
        <v>0</v>
      </c>
      <c r="U125" s="125">
        <f t="shared" si="101"/>
        <v>0</v>
      </c>
      <c r="V125" s="126">
        <f t="shared" si="101"/>
        <v>0</v>
      </c>
      <c r="W125" s="382">
        <f t="shared" si="101"/>
        <v>0</v>
      </c>
      <c r="Y125" s="259"/>
    </row>
    <row r="126" spans="1:25" ht="15.75" hidden="1" thickBot="1" x14ac:dyDescent="0.3">
      <c r="A126" s="139" t="s">
        <v>426</v>
      </c>
      <c r="B126" s="59"/>
      <c r="C126" s="2"/>
      <c r="D126" s="686" t="s">
        <v>625</v>
      </c>
      <c r="E126" s="686"/>
      <c r="F126" s="182"/>
      <c r="G126" s="459"/>
      <c r="H126" s="437"/>
      <c r="I126" s="200"/>
      <c r="J126" s="219">
        <f t="shared" si="71"/>
        <v>0</v>
      </c>
      <c r="K126" s="81"/>
      <c r="L126" s="1"/>
      <c r="M126" s="1"/>
      <c r="N126" s="1"/>
      <c r="O126" s="1"/>
      <c r="P126" s="89"/>
      <c r="Q126" s="1"/>
      <c r="R126" s="43"/>
      <c r="S126" s="1"/>
      <c r="T126" s="366"/>
      <c r="U126" s="89"/>
      <c r="V126" s="46"/>
      <c r="W126" s="378"/>
      <c r="Y126" s="259"/>
    </row>
    <row r="127" spans="1:25" ht="15.75" hidden="1" thickBot="1" x14ac:dyDescent="0.3">
      <c r="A127" s="139" t="s">
        <v>427</v>
      </c>
      <c r="B127" s="59"/>
      <c r="C127" s="2"/>
      <c r="D127" s="686" t="s">
        <v>628</v>
      </c>
      <c r="E127" s="686"/>
      <c r="F127" s="182"/>
      <c r="G127" s="459"/>
      <c r="H127" s="437"/>
      <c r="I127" s="200"/>
      <c r="J127" s="219">
        <f t="shared" si="71"/>
        <v>0</v>
      </c>
      <c r="K127" s="81"/>
      <c r="L127" s="1"/>
      <c r="M127" s="1"/>
      <c r="N127" s="1"/>
      <c r="O127" s="1"/>
      <c r="P127" s="89"/>
      <c r="Q127" s="1"/>
      <c r="R127" s="43"/>
      <c r="S127" s="1"/>
      <c r="T127" s="366"/>
      <c r="U127" s="89"/>
      <c r="V127" s="46"/>
      <c r="W127" s="378"/>
      <c r="Y127" s="259"/>
    </row>
    <row r="128" spans="1:25" ht="15.75" hidden="1" thickBot="1" x14ac:dyDescent="0.3">
      <c r="A128" s="139" t="s">
        <v>428</v>
      </c>
      <c r="B128" s="59"/>
      <c r="C128" s="2"/>
      <c r="D128" s="686" t="s">
        <v>629</v>
      </c>
      <c r="E128" s="686"/>
      <c r="F128" s="182"/>
      <c r="G128" s="459"/>
      <c r="H128" s="437"/>
      <c r="I128" s="200"/>
      <c r="J128" s="219">
        <f t="shared" si="71"/>
        <v>0</v>
      </c>
      <c r="K128" s="81"/>
      <c r="L128" s="1"/>
      <c r="M128" s="1"/>
      <c r="N128" s="1"/>
      <c r="O128" s="1"/>
      <c r="P128" s="89"/>
      <c r="Q128" s="1"/>
      <c r="R128" s="43"/>
      <c r="S128" s="1"/>
      <c r="T128" s="366"/>
      <c r="U128" s="89"/>
      <c r="V128" s="46"/>
      <c r="W128" s="378"/>
      <c r="Y128" s="259"/>
    </row>
    <row r="129" spans="1:25" ht="15.75" hidden="1" thickBot="1" x14ac:dyDescent="0.3">
      <c r="A129" s="139" t="s">
        <v>429</v>
      </c>
      <c r="B129" s="59"/>
      <c r="C129" s="2"/>
      <c r="D129" s="686" t="s">
        <v>626</v>
      </c>
      <c r="E129" s="686"/>
      <c r="F129" s="182"/>
      <c r="G129" s="459"/>
      <c r="H129" s="437"/>
      <c r="I129" s="200"/>
      <c r="J129" s="219">
        <f t="shared" si="71"/>
        <v>0</v>
      </c>
      <c r="K129" s="81"/>
      <c r="L129" s="1"/>
      <c r="M129" s="1"/>
      <c r="N129" s="1"/>
      <c r="O129" s="1"/>
      <c r="P129" s="89"/>
      <c r="Q129" s="1"/>
      <c r="R129" s="43"/>
      <c r="S129" s="1"/>
      <c r="T129" s="366"/>
      <c r="U129" s="89"/>
      <c r="V129" s="46"/>
      <c r="W129" s="378"/>
      <c r="Y129" s="259"/>
    </row>
    <row r="130" spans="1:25" ht="15.75" hidden="1" thickBot="1" x14ac:dyDescent="0.3">
      <c r="A130" s="139" t="s">
        <v>430</v>
      </c>
      <c r="B130" s="59"/>
      <c r="C130" s="2"/>
      <c r="D130" s="686" t="s">
        <v>1097</v>
      </c>
      <c r="E130" s="686"/>
      <c r="F130" s="182"/>
      <c r="G130" s="459"/>
      <c r="H130" s="437"/>
      <c r="I130" s="200"/>
      <c r="J130" s="219">
        <f t="shared" si="71"/>
        <v>0</v>
      </c>
      <c r="K130" s="81"/>
      <c r="L130" s="1"/>
      <c r="M130" s="1"/>
      <c r="N130" s="1"/>
      <c r="O130" s="1"/>
      <c r="P130" s="89"/>
      <c r="Q130" s="1"/>
      <c r="R130" s="43"/>
      <c r="S130" s="1"/>
      <c r="T130" s="366"/>
      <c r="U130" s="89"/>
      <c r="V130" s="46"/>
      <c r="W130" s="378"/>
      <c r="Y130" s="259"/>
    </row>
    <row r="131" spans="1:25" ht="25.5" hidden="1" customHeight="1" x14ac:dyDescent="0.25">
      <c r="A131" s="139" t="s">
        <v>431</v>
      </c>
      <c r="B131" s="59"/>
      <c r="C131" s="2"/>
      <c r="D131" s="685" t="s">
        <v>817</v>
      </c>
      <c r="E131" s="685"/>
      <c r="F131" s="192"/>
      <c r="G131" s="471"/>
      <c r="H131" s="449"/>
      <c r="I131" s="210"/>
      <c r="J131" s="219">
        <f t="shared" si="71"/>
        <v>0</v>
      </c>
      <c r="K131" s="81"/>
      <c r="L131" s="1"/>
      <c r="M131" s="1"/>
      <c r="N131" s="1"/>
      <c r="O131" s="1"/>
      <c r="P131" s="89"/>
      <c r="Q131" s="1"/>
      <c r="R131" s="43"/>
      <c r="S131" s="1"/>
      <c r="T131" s="366"/>
      <c r="U131" s="89"/>
      <c r="V131" s="46"/>
      <c r="W131" s="378"/>
      <c r="Y131" s="259"/>
    </row>
    <row r="132" spans="1:25" ht="25.5" hidden="1" customHeight="1" x14ac:dyDescent="0.25">
      <c r="A132" s="139" t="s">
        <v>432</v>
      </c>
      <c r="B132" s="59"/>
      <c r="C132" s="2"/>
      <c r="D132" s="685" t="s">
        <v>818</v>
      </c>
      <c r="E132" s="685"/>
      <c r="F132" s="192"/>
      <c r="G132" s="471"/>
      <c r="H132" s="449"/>
      <c r="I132" s="210"/>
      <c r="J132" s="219">
        <f t="shared" si="71"/>
        <v>0</v>
      </c>
      <c r="K132" s="81"/>
      <c r="L132" s="1"/>
      <c r="M132" s="1"/>
      <c r="N132" s="1"/>
      <c r="O132" s="1"/>
      <c r="P132" s="89"/>
      <c r="Q132" s="1"/>
      <c r="R132" s="43"/>
      <c r="S132" s="1"/>
      <c r="T132" s="366"/>
      <c r="U132" s="89"/>
      <c r="V132" s="46"/>
      <c r="W132" s="378"/>
      <c r="Y132" s="259"/>
    </row>
    <row r="133" spans="1:25" ht="15.75" hidden="1" thickBot="1" x14ac:dyDescent="0.3">
      <c r="A133" s="139" t="s">
        <v>433</v>
      </c>
      <c r="B133" s="59"/>
      <c r="C133" s="2"/>
      <c r="D133" s="686" t="s">
        <v>635</v>
      </c>
      <c r="E133" s="686"/>
      <c r="F133" s="182"/>
      <c r="G133" s="459"/>
      <c r="H133" s="437"/>
      <c r="I133" s="200"/>
      <c r="J133" s="219">
        <f t="shared" si="71"/>
        <v>0</v>
      </c>
      <c r="K133" s="81"/>
      <c r="L133" s="1"/>
      <c r="M133" s="1"/>
      <c r="N133" s="1"/>
      <c r="O133" s="1"/>
      <c r="P133" s="89"/>
      <c r="Q133" s="1"/>
      <c r="R133" s="43"/>
      <c r="S133" s="1"/>
      <c r="T133" s="366"/>
      <c r="U133" s="89"/>
      <c r="V133" s="46"/>
      <c r="W133" s="378"/>
      <c r="Y133" s="259"/>
    </row>
    <row r="134" spans="1:25" ht="15.75" hidden="1" thickBot="1" x14ac:dyDescent="0.3">
      <c r="A134" s="139" t="s">
        <v>434</v>
      </c>
      <c r="B134" s="59"/>
      <c r="C134" s="2"/>
      <c r="D134" s="686" t="s">
        <v>627</v>
      </c>
      <c r="E134" s="686"/>
      <c r="F134" s="182"/>
      <c r="G134" s="459"/>
      <c r="H134" s="437"/>
      <c r="I134" s="200"/>
      <c r="J134" s="219">
        <f t="shared" si="71"/>
        <v>0</v>
      </c>
      <c r="K134" s="81"/>
      <c r="L134" s="1"/>
      <c r="M134" s="1"/>
      <c r="N134" s="1"/>
      <c r="O134" s="1"/>
      <c r="P134" s="89"/>
      <c r="Q134" s="1"/>
      <c r="R134" s="43"/>
      <c r="S134" s="1"/>
      <c r="T134" s="366"/>
      <c r="U134" s="89"/>
      <c r="V134" s="46"/>
      <c r="W134" s="378"/>
      <c r="Y134" s="259"/>
    </row>
    <row r="135" spans="1:25" ht="25.5" hidden="1" customHeight="1" x14ac:dyDescent="0.25">
      <c r="A135" s="139" t="s">
        <v>435</v>
      </c>
      <c r="B135" s="59"/>
      <c r="C135" s="2"/>
      <c r="D135" s="685" t="s">
        <v>819</v>
      </c>
      <c r="E135" s="685"/>
      <c r="F135" s="192"/>
      <c r="G135" s="471"/>
      <c r="H135" s="449"/>
      <c r="I135" s="210"/>
      <c r="J135" s="219">
        <f t="shared" si="71"/>
        <v>0</v>
      </c>
      <c r="K135" s="81"/>
      <c r="L135" s="1"/>
      <c r="M135" s="1"/>
      <c r="N135" s="1"/>
      <c r="O135" s="1"/>
      <c r="P135" s="89"/>
      <c r="Q135" s="1"/>
      <c r="R135" s="43"/>
      <c r="S135" s="1"/>
      <c r="T135" s="366"/>
      <c r="U135" s="89"/>
      <c r="V135" s="46"/>
      <c r="W135" s="378"/>
      <c r="Y135" s="259"/>
    </row>
    <row r="136" spans="1:25" ht="15.75" hidden="1" thickBot="1" x14ac:dyDescent="0.3">
      <c r="A136" s="139" t="s">
        <v>436</v>
      </c>
      <c r="B136" s="59"/>
      <c r="C136" s="2"/>
      <c r="D136" s="686" t="s">
        <v>820</v>
      </c>
      <c r="E136" s="686"/>
      <c r="F136" s="182"/>
      <c r="G136" s="459"/>
      <c r="H136" s="437"/>
      <c r="I136" s="200"/>
      <c r="J136" s="219">
        <f t="shared" si="71"/>
        <v>0</v>
      </c>
      <c r="K136" s="81"/>
      <c r="L136" s="1"/>
      <c r="M136" s="1"/>
      <c r="N136" s="1"/>
      <c r="O136" s="1"/>
      <c r="P136" s="89"/>
      <c r="Q136" s="1"/>
      <c r="R136" s="43"/>
      <c r="S136" s="1"/>
      <c r="T136" s="366"/>
      <c r="U136" s="89"/>
      <c r="V136" s="46"/>
      <c r="W136" s="378"/>
      <c r="Y136" s="259"/>
    </row>
    <row r="137" spans="1:25" s="42" customFormat="1" ht="15.75" hidden="1" thickBot="1" x14ac:dyDescent="0.3">
      <c r="A137" s="139" t="s">
        <v>437</v>
      </c>
      <c r="B137" s="118" t="s">
        <v>951</v>
      </c>
      <c r="C137" s="705" t="s">
        <v>438</v>
      </c>
      <c r="D137" s="706"/>
      <c r="E137" s="706"/>
      <c r="F137" s="193"/>
      <c r="G137" s="472"/>
      <c r="H137" s="450"/>
      <c r="I137" s="211"/>
      <c r="J137" s="222">
        <f t="shared" si="71"/>
        <v>0</v>
      </c>
      <c r="K137" s="121"/>
      <c r="L137" s="122"/>
      <c r="M137" s="122"/>
      <c r="N137" s="122"/>
      <c r="O137" s="122"/>
      <c r="P137" s="125"/>
      <c r="Q137" s="122"/>
      <c r="R137" s="124"/>
      <c r="S137" s="122"/>
      <c r="T137" s="368"/>
      <c r="U137" s="125"/>
      <c r="V137" s="126"/>
      <c r="W137" s="382"/>
      <c r="Y137" s="259"/>
    </row>
    <row r="138" spans="1:25" s="42" customFormat="1" ht="15.75" hidden="1" thickBot="1" x14ac:dyDescent="0.3">
      <c r="A138" s="139" t="s">
        <v>439</v>
      </c>
      <c r="B138" s="118" t="s">
        <v>953</v>
      </c>
      <c r="C138" s="705" t="s">
        <v>440</v>
      </c>
      <c r="D138" s="706"/>
      <c r="E138" s="706"/>
      <c r="F138" s="193"/>
      <c r="G138" s="472"/>
      <c r="H138" s="450"/>
      <c r="I138" s="211"/>
      <c r="J138" s="222">
        <f t="shared" si="71"/>
        <v>0</v>
      </c>
      <c r="K138" s="121"/>
      <c r="L138" s="122"/>
      <c r="M138" s="122"/>
      <c r="N138" s="122"/>
      <c r="O138" s="122"/>
      <c r="P138" s="125"/>
      <c r="Q138" s="122"/>
      <c r="R138" s="124"/>
      <c r="S138" s="122"/>
      <c r="T138" s="368"/>
      <c r="U138" s="125"/>
      <c r="V138" s="126"/>
      <c r="W138" s="382"/>
      <c r="Y138" s="259"/>
    </row>
    <row r="139" spans="1:25" s="42" customFormat="1" ht="15.75" hidden="1" thickBot="1" x14ac:dyDescent="0.3">
      <c r="A139" s="139" t="s">
        <v>441</v>
      </c>
      <c r="B139" s="118" t="s">
        <v>954</v>
      </c>
      <c r="C139" s="705" t="s">
        <v>442</v>
      </c>
      <c r="D139" s="706"/>
      <c r="E139" s="706"/>
      <c r="F139" s="193"/>
      <c r="G139" s="472"/>
      <c r="H139" s="450"/>
      <c r="I139" s="211"/>
      <c r="J139" s="222">
        <f t="shared" si="71"/>
        <v>0</v>
      </c>
      <c r="K139" s="121"/>
      <c r="L139" s="122"/>
      <c r="M139" s="122"/>
      <c r="N139" s="122"/>
      <c r="O139" s="122"/>
      <c r="P139" s="125"/>
      <c r="Q139" s="122"/>
      <c r="R139" s="124"/>
      <c r="S139" s="122"/>
      <c r="T139" s="368"/>
      <c r="U139" s="125"/>
      <c r="V139" s="126"/>
      <c r="W139" s="382"/>
      <c r="Y139" s="259"/>
    </row>
    <row r="140" spans="1:25" s="42" customFormat="1" ht="15.75" hidden="1" thickBot="1" x14ac:dyDescent="0.3">
      <c r="A140" s="139" t="s">
        <v>443</v>
      </c>
      <c r="B140" s="118" t="s">
        <v>955</v>
      </c>
      <c r="C140" s="705" t="s">
        <v>444</v>
      </c>
      <c r="D140" s="706"/>
      <c r="E140" s="706"/>
      <c r="F140" s="193">
        <f t="shared" ref="F140" si="104">F141+F142+F143+F144+F145+F146+F147+F148+F149+F150</f>
        <v>0</v>
      </c>
      <c r="G140" s="472">
        <f t="shared" ref="G140:W140" si="105">G141+G142+G143+G144+G145+G146+G147+G148+G149+G150</f>
        <v>0</v>
      </c>
      <c r="H140" s="450">
        <f t="shared" si="105"/>
        <v>0</v>
      </c>
      <c r="I140" s="211">
        <f t="shared" si="105"/>
        <v>0</v>
      </c>
      <c r="J140" s="222">
        <f t="shared" si="71"/>
        <v>0</v>
      </c>
      <c r="K140" s="121">
        <f t="shared" si="105"/>
        <v>0</v>
      </c>
      <c r="L140" s="122">
        <f t="shared" si="105"/>
        <v>0</v>
      </c>
      <c r="M140" s="122">
        <f t="shared" si="105"/>
        <v>0</v>
      </c>
      <c r="N140" s="122">
        <f t="shared" si="105"/>
        <v>0</v>
      </c>
      <c r="O140" s="122">
        <f t="shared" si="105"/>
        <v>0</v>
      </c>
      <c r="P140" s="125">
        <f t="shared" ref="P140" si="106">P141+P142+P143+P144+P145+P146+P147+P148+P149+P150</f>
        <v>0</v>
      </c>
      <c r="Q140" s="122">
        <f t="shared" si="105"/>
        <v>0</v>
      </c>
      <c r="R140" s="124">
        <f t="shared" si="105"/>
        <v>0</v>
      </c>
      <c r="S140" s="122">
        <f t="shared" si="105"/>
        <v>0</v>
      </c>
      <c r="T140" s="368">
        <f t="shared" ref="T140" si="107">T141+T142+T143+T144+T145+T146+T147+T148+T149+T150</f>
        <v>0</v>
      </c>
      <c r="U140" s="125">
        <f t="shared" si="105"/>
        <v>0</v>
      </c>
      <c r="V140" s="126">
        <f t="shared" si="105"/>
        <v>0</v>
      </c>
      <c r="W140" s="382">
        <f t="shared" si="105"/>
        <v>0</v>
      </c>
      <c r="Y140" s="259"/>
    </row>
    <row r="141" spans="1:25" ht="15.75" hidden="1" thickBot="1" x14ac:dyDescent="0.3">
      <c r="A141" s="139" t="s">
        <v>445</v>
      </c>
      <c r="B141" s="59"/>
      <c r="C141" s="2"/>
      <c r="D141" s="686" t="s">
        <v>630</v>
      </c>
      <c r="E141" s="686"/>
      <c r="F141" s="182"/>
      <c r="G141" s="459"/>
      <c r="H141" s="437"/>
      <c r="I141" s="200"/>
      <c r="J141" s="219">
        <f t="shared" ref="J141:J204" si="108">SUM(H141:I141)</f>
        <v>0</v>
      </c>
      <c r="K141" s="81"/>
      <c r="L141" s="1"/>
      <c r="M141" s="1"/>
      <c r="N141" s="1"/>
      <c r="O141" s="1"/>
      <c r="P141" s="89"/>
      <c r="Q141" s="1"/>
      <c r="R141" s="43"/>
      <c r="S141" s="1"/>
      <c r="T141" s="366"/>
      <c r="U141" s="89"/>
      <c r="V141" s="46"/>
      <c r="W141" s="378"/>
      <c r="Y141" s="259"/>
    </row>
    <row r="142" spans="1:25" ht="15.75" hidden="1" thickBot="1" x14ac:dyDescent="0.3">
      <c r="A142" s="139" t="s">
        <v>446</v>
      </c>
      <c r="B142" s="59"/>
      <c r="C142" s="2"/>
      <c r="D142" s="686" t="s">
        <v>631</v>
      </c>
      <c r="E142" s="686"/>
      <c r="F142" s="182"/>
      <c r="G142" s="459"/>
      <c r="H142" s="437"/>
      <c r="I142" s="200"/>
      <c r="J142" s="219">
        <f t="shared" si="108"/>
        <v>0</v>
      </c>
      <c r="K142" s="81"/>
      <c r="L142" s="1"/>
      <c r="M142" s="1"/>
      <c r="N142" s="1"/>
      <c r="O142" s="1"/>
      <c r="P142" s="89"/>
      <c r="Q142" s="1"/>
      <c r="R142" s="43"/>
      <c r="S142" s="1"/>
      <c r="T142" s="366"/>
      <c r="U142" s="89"/>
      <c r="V142" s="46"/>
      <c r="W142" s="378"/>
      <c r="Y142" s="259"/>
    </row>
    <row r="143" spans="1:25" ht="15.75" hidden="1" thickBot="1" x14ac:dyDescent="0.3">
      <c r="A143" s="139" t="s">
        <v>447</v>
      </c>
      <c r="B143" s="59"/>
      <c r="C143" s="2"/>
      <c r="D143" s="686" t="s">
        <v>632</v>
      </c>
      <c r="E143" s="686"/>
      <c r="F143" s="182"/>
      <c r="G143" s="459"/>
      <c r="H143" s="437"/>
      <c r="I143" s="200"/>
      <c r="J143" s="219">
        <f t="shared" si="108"/>
        <v>0</v>
      </c>
      <c r="K143" s="81"/>
      <c r="L143" s="1"/>
      <c r="M143" s="1"/>
      <c r="N143" s="1"/>
      <c r="O143" s="1"/>
      <c r="P143" s="89"/>
      <c r="Q143" s="1"/>
      <c r="R143" s="43"/>
      <c r="S143" s="1"/>
      <c r="T143" s="366"/>
      <c r="U143" s="89"/>
      <c r="V143" s="46"/>
      <c r="W143" s="378"/>
      <c r="Y143" s="259"/>
    </row>
    <row r="144" spans="1:25" ht="15.75" hidden="1" thickBot="1" x14ac:dyDescent="0.3">
      <c r="A144" s="139" t="s">
        <v>448</v>
      </c>
      <c r="B144" s="59"/>
      <c r="C144" s="2"/>
      <c r="D144" s="686" t="s">
        <v>633</v>
      </c>
      <c r="E144" s="686"/>
      <c r="F144" s="182"/>
      <c r="G144" s="459"/>
      <c r="H144" s="437"/>
      <c r="I144" s="200"/>
      <c r="J144" s="219">
        <f t="shared" si="108"/>
        <v>0</v>
      </c>
      <c r="K144" s="81"/>
      <c r="L144" s="1"/>
      <c r="M144" s="1"/>
      <c r="N144" s="1"/>
      <c r="O144" s="1"/>
      <c r="P144" s="89"/>
      <c r="Q144" s="1"/>
      <c r="R144" s="43"/>
      <c r="S144" s="1"/>
      <c r="T144" s="366"/>
      <c r="U144" s="89"/>
      <c r="V144" s="46"/>
      <c r="W144" s="378"/>
      <c r="Y144" s="259"/>
    </row>
    <row r="145" spans="1:25" ht="15.75" hidden="1" thickBot="1" x14ac:dyDescent="0.3">
      <c r="A145" s="139" t="s">
        <v>449</v>
      </c>
      <c r="B145" s="59"/>
      <c r="C145" s="2"/>
      <c r="D145" s="686" t="s">
        <v>634</v>
      </c>
      <c r="E145" s="686"/>
      <c r="F145" s="182"/>
      <c r="G145" s="459"/>
      <c r="H145" s="437"/>
      <c r="I145" s="200"/>
      <c r="J145" s="219">
        <f t="shared" si="108"/>
        <v>0</v>
      </c>
      <c r="K145" s="81"/>
      <c r="L145" s="1"/>
      <c r="M145" s="1"/>
      <c r="N145" s="1"/>
      <c r="O145" s="1"/>
      <c r="P145" s="89"/>
      <c r="Q145" s="1"/>
      <c r="R145" s="43"/>
      <c r="S145" s="1"/>
      <c r="T145" s="366"/>
      <c r="U145" s="89"/>
      <c r="V145" s="46"/>
      <c r="W145" s="378"/>
      <c r="Y145" s="259"/>
    </row>
    <row r="146" spans="1:25" ht="25.5" hidden="1" customHeight="1" x14ac:dyDescent="0.25">
      <c r="A146" s="139" t="s">
        <v>450</v>
      </c>
      <c r="B146" s="59"/>
      <c r="C146" s="2"/>
      <c r="D146" s="685" t="s">
        <v>821</v>
      </c>
      <c r="E146" s="685"/>
      <c r="F146" s="192"/>
      <c r="G146" s="471"/>
      <c r="H146" s="449"/>
      <c r="I146" s="210"/>
      <c r="J146" s="219">
        <f t="shared" si="108"/>
        <v>0</v>
      </c>
      <c r="K146" s="81"/>
      <c r="L146" s="1"/>
      <c r="M146" s="1"/>
      <c r="N146" s="1"/>
      <c r="O146" s="1"/>
      <c r="P146" s="89"/>
      <c r="Q146" s="1"/>
      <c r="R146" s="43"/>
      <c r="S146" s="1"/>
      <c r="T146" s="366"/>
      <c r="U146" s="89"/>
      <c r="V146" s="46"/>
      <c r="W146" s="378"/>
      <c r="Y146" s="259"/>
    </row>
    <row r="147" spans="1:25" ht="25.5" hidden="1" customHeight="1" x14ac:dyDescent="0.25">
      <c r="A147" s="139" t="s">
        <v>451</v>
      </c>
      <c r="B147" s="59"/>
      <c r="C147" s="2"/>
      <c r="D147" s="685" t="s">
        <v>824</v>
      </c>
      <c r="E147" s="685"/>
      <c r="F147" s="192"/>
      <c r="G147" s="471"/>
      <c r="H147" s="449"/>
      <c r="I147" s="210"/>
      <c r="J147" s="219">
        <f t="shared" si="108"/>
        <v>0</v>
      </c>
      <c r="K147" s="81"/>
      <c r="L147" s="1"/>
      <c r="M147" s="1"/>
      <c r="N147" s="1"/>
      <c r="O147" s="1"/>
      <c r="P147" s="89"/>
      <c r="Q147" s="1"/>
      <c r="R147" s="43"/>
      <c r="S147" s="1"/>
      <c r="T147" s="366"/>
      <c r="U147" s="89"/>
      <c r="V147" s="46"/>
      <c r="W147" s="378"/>
      <c r="Y147" s="259"/>
    </row>
    <row r="148" spans="1:25" ht="15.75" hidden="1" thickBot="1" x14ac:dyDescent="0.3">
      <c r="A148" s="139" t="s">
        <v>452</v>
      </c>
      <c r="B148" s="59"/>
      <c r="C148" s="2"/>
      <c r="D148" s="686" t="s">
        <v>636</v>
      </c>
      <c r="E148" s="686"/>
      <c r="F148" s="182"/>
      <c r="G148" s="459"/>
      <c r="H148" s="437"/>
      <c r="I148" s="200"/>
      <c r="J148" s="219">
        <f t="shared" si="108"/>
        <v>0</v>
      </c>
      <c r="K148" s="81"/>
      <c r="L148" s="1"/>
      <c r="M148" s="1"/>
      <c r="N148" s="1"/>
      <c r="O148" s="1"/>
      <c r="P148" s="89"/>
      <c r="Q148" s="1"/>
      <c r="R148" s="43"/>
      <c r="S148" s="1"/>
      <c r="T148" s="366"/>
      <c r="U148" s="89"/>
      <c r="V148" s="46"/>
      <c r="W148" s="378"/>
      <c r="Y148" s="259"/>
    </row>
    <row r="149" spans="1:25" ht="25.5" hidden="1" customHeight="1" x14ac:dyDescent="0.25">
      <c r="A149" s="139" t="s">
        <v>453</v>
      </c>
      <c r="B149" s="59"/>
      <c r="C149" s="2"/>
      <c r="D149" s="685" t="s">
        <v>827</v>
      </c>
      <c r="E149" s="685"/>
      <c r="F149" s="192"/>
      <c r="G149" s="471"/>
      <c r="H149" s="449"/>
      <c r="I149" s="210"/>
      <c r="J149" s="219">
        <f t="shared" si="108"/>
        <v>0</v>
      </c>
      <c r="K149" s="81"/>
      <c r="L149" s="1"/>
      <c r="M149" s="1"/>
      <c r="N149" s="1"/>
      <c r="O149" s="1"/>
      <c r="P149" s="89"/>
      <c r="Q149" s="1"/>
      <c r="R149" s="43"/>
      <c r="S149" s="1"/>
      <c r="T149" s="366"/>
      <c r="U149" s="89"/>
      <c r="V149" s="46"/>
      <c r="W149" s="378"/>
      <c r="Y149" s="259"/>
    </row>
    <row r="150" spans="1:25" ht="15.75" hidden="1" thickBot="1" x14ac:dyDescent="0.3">
      <c r="A150" s="139" t="s">
        <v>454</v>
      </c>
      <c r="B150" s="59"/>
      <c r="C150" s="2"/>
      <c r="D150" s="686" t="s">
        <v>828</v>
      </c>
      <c r="E150" s="686"/>
      <c r="F150" s="182"/>
      <c r="G150" s="459"/>
      <c r="H150" s="437"/>
      <c r="I150" s="200"/>
      <c r="J150" s="219">
        <f t="shared" si="108"/>
        <v>0</v>
      </c>
      <c r="K150" s="81"/>
      <c r="L150" s="1"/>
      <c r="M150" s="1"/>
      <c r="N150" s="1"/>
      <c r="O150" s="1"/>
      <c r="P150" s="89"/>
      <c r="Q150" s="1"/>
      <c r="R150" s="43"/>
      <c r="S150" s="1"/>
      <c r="T150" s="366"/>
      <c r="U150" s="89"/>
      <c r="V150" s="46"/>
      <c r="W150" s="378"/>
      <c r="Y150" s="259"/>
    </row>
    <row r="151" spans="1:25" s="42" customFormat="1" ht="15.75" hidden="1" thickBot="1" x14ac:dyDescent="0.3">
      <c r="A151" s="139" t="s">
        <v>455</v>
      </c>
      <c r="B151" s="148" t="s">
        <v>956</v>
      </c>
      <c r="C151" s="731" t="s">
        <v>456</v>
      </c>
      <c r="D151" s="732"/>
      <c r="E151" s="732"/>
      <c r="F151" s="194"/>
      <c r="G151" s="474"/>
      <c r="H151" s="452"/>
      <c r="I151" s="212"/>
      <c r="J151" s="222">
        <f t="shared" si="108"/>
        <v>0</v>
      </c>
      <c r="K151" s="121"/>
      <c r="L151" s="122"/>
      <c r="M151" s="122"/>
      <c r="N151" s="122"/>
      <c r="O151" s="122"/>
      <c r="P151" s="125"/>
      <c r="Q151" s="122"/>
      <c r="R151" s="124"/>
      <c r="S151" s="122"/>
      <c r="T151" s="368"/>
      <c r="U151" s="125"/>
      <c r="V151" s="126"/>
      <c r="W151" s="382"/>
      <c r="Y151" s="259"/>
    </row>
    <row r="152" spans="1:25" ht="15.75" thickBot="1" x14ac:dyDescent="0.3">
      <c r="B152" s="109" t="s">
        <v>457</v>
      </c>
      <c r="C152" s="701" t="s">
        <v>458</v>
      </c>
      <c r="D152" s="702"/>
      <c r="E152" s="702"/>
      <c r="F152" s="185">
        <f>F153+F154+F157+F158+F159+F160+F161</f>
        <v>0</v>
      </c>
      <c r="G152" s="462">
        <f>G153+G154+G157+G158+G159+G160+G161</f>
        <v>0</v>
      </c>
      <c r="H152" s="440">
        <f t="shared" ref="H152:I152" si="109">H153+H154+H157+H158+H159+H160+H161</f>
        <v>0</v>
      </c>
      <c r="I152" s="203">
        <f t="shared" si="109"/>
        <v>40640</v>
      </c>
      <c r="J152" s="216">
        <f t="shared" si="108"/>
        <v>40640</v>
      </c>
      <c r="K152" s="94">
        <f t="shared" ref="K152:W152" si="110">K153+K154+K157+K158+K159+K160+K161</f>
        <v>0</v>
      </c>
      <c r="L152" s="95">
        <f t="shared" si="110"/>
        <v>0</v>
      </c>
      <c r="M152" s="95">
        <f t="shared" si="110"/>
        <v>0</v>
      </c>
      <c r="N152" s="95">
        <f t="shared" si="110"/>
        <v>0</v>
      </c>
      <c r="O152" s="95">
        <f t="shared" si="110"/>
        <v>0</v>
      </c>
      <c r="P152" s="98">
        <f t="shared" ref="P152" si="111">P153+P154+P157+P158+P159+P160+P161</f>
        <v>0</v>
      </c>
      <c r="Q152" s="95">
        <f t="shared" si="110"/>
        <v>0</v>
      </c>
      <c r="R152" s="97">
        <f t="shared" si="110"/>
        <v>0</v>
      </c>
      <c r="S152" s="95">
        <f t="shared" si="110"/>
        <v>0</v>
      </c>
      <c r="T152" s="363">
        <f t="shared" ref="T152" si="112">T153+T154+T157+T158+T159+T160+T161</f>
        <v>0</v>
      </c>
      <c r="U152" s="98">
        <f t="shared" si="110"/>
        <v>0</v>
      </c>
      <c r="V152" s="99">
        <f t="shared" si="110"/>
        <v>40640</v>
      </c>
      <c r="W152" s="376">
        <f t="shared" si="110"/>
        <v>0</v>
      </c>
      <c r="Y152" s="259"/>
    </row>
    <row r="153" spans="1:25" s="19" customFormat="1" hidden="1" x14ac:dyDescent="0.25">
      <c r="A153" s="139" t="s">
        <v>459</v>
      </c>
      <c r="B153" s="127" t="s">
        <v>957</v>
      </c>
      <c r="C153" s="714" t="s">
        <v>460</v>
      </c>
      <c r="D153" s="715"/>
      <c r="E153" s="715"/>
      <c r="F153" s="181"/>
      <c r="G153" s="458"/>
      <c r="H153" s="436"/>
      <c r="I153" s="199"/>
      <c r="J153" s="218">
        <f t="shared" si="108"/>
        <v>0</v>
      </c>
      <c r="K153" s="103"/>
      <c r="L153" s="104"/>
      <c r="M153" s="104"/>
      <c r="N153" s="104"/>
      <c r="O153" s="104"/>
      <c r="P153" s="107"/>
      <c r="Q153" s="104"/>
      <c r="R153" s="106"/>
      <c r="S153" s="104"/>
      <c r="T153" s="367"/>
      <c r="U153" s="107"/>
      <c r="V153" s="108"/>
      <c r="W153" s="379"/>
      <c r="Y153" s="259"/>
    </row>
    <row r="154" spans="1:25" s="19" customFormat="1" hidden="1" x14ac:dyDescent="0.25">
      <c r="A154" s="139" t="s">
        <v>461</v>
      </c>
      <c r="B154" s="100" t="s">
        <v>958</v>
      </c>
      <c r="C154" s="694" t="s">
        <v>462</v>
      </c>
      <c r="D154" s="695"/>
      <c r="E154" s="695"/>
      <c r="F154" s="183">
        <f>F155+F156</f>
        <v>0</v>
      </c>
      <c r="G154" s="460">
        <f>G155+G156</f>
        <v>0</v>
      </c>
      <c r="H154" s="438">
        <f t="shared" ref="H154:I154" si="113">H155+H156</f>
        <v>0</v>
      </c>
      <c r="I154" s="201">
        <f t="shared" si="113"/>
        <v>0</v>
      </c>
      <c r="J154" s="218">
        <f t="shared" si="108"/>
        <v>0</v>
      </c>
      <c r="K154" s="103">
        <f t="shared" ref="K154:W154" si="114">K155+K156</f>
        <v>0</v>
      </c>
      <c r="L154" s="104">
        <f t="shared" si="114"/>
        <v>0</v>
      </c>
      <c r="M154" s="104">
        <f t="shared" si="114"/>
        <v>0</v>
      </c>
      <c r="N154" s="104">
        <f t="shared" si="114"/>
        <v>0</v>
      </c>
      <c r="O154" s="104">
        <f t="shared" si="114"/>
        <v>0</v>
      </c>
      <c r="P154" s="107">
        <f t="shared" ref="P154" si="115">P155+P156</f>
        <v>0</v>
      </c>
      <c r="Q154" s="104">
        <f t="shared" si="114"/>
        <v>0</v>
      </c>
      <c r="R154" s="106">
        <f t="shared" si="114"/>
        <v>0</v>
      </c>
      <c r="S154" s="104">
        <f t="shared" si="114"/>
        <v>0</v>
      </c>
      <c r="T154" s="367">
        <f t="shared" ref="T154" si="116">T155+T156</f>
        <v>0</v>
      </c>
      <c r="U154" s="107">
        <f t="shared" si="114"/>
        <v>0</v>
      </c>
      <c r="V154" s="108">
        <f t="shared" si="114"/>
        <v>0</v>
      </c>
      <c r="W154" s="379">
        <f t="shared" si="114"/>
        <v>0</v>
      </c>
      <c r="Y154" s="259"/>
    </row>
    <row r="155" spans="1:25" hidden="1" x14ac:dyDescent="0.25">
      <c r="A155" s="139" t="s">
        <v>463</v>
      </c>
      <c r="B155" s="59"/>
      <c r="C155" s="2"/>
      <c r="D155" s="686" t="s">
        <v>462</v>
      </c>
      <c r="E155" s="686"/>
      <c r="F155" s="182"/>
      <c r="G155" s="459"/>
      <c r="H155" s="437"/>
      <c r="I155" s="200"/>
      <c r="J155" s="219">
        <f t="shared" si="108"/>
        <v>0</v>
      </c>
      <c r="K155" s="81"/>
      <c r="L155" s="1"/>
      <c r="M155" s="1"/>
      <c r="N155" s="1"/>
      <c r="O155" s="1"/>
      <c r="P155" s="89"/>
      <c r="Q155" s="1"/>
      <c r="R155" s="43"/>
      <c r="S155" s="1"/>
      <c r="T155" s="366"/>
      <c r="U155" s="89"/>
      <c r="V155" s="46"/>
      <c r="W155" s="378"/>
      <c r="Y155" s="259"/>
    </row>
    <row r="156" spans="1:25" hidden="1" x14ac:dyDescent="0.25">
      <c r="A156" s="139" t="s">
        <v>464</v>
      </c>
      <c r="B156" s="59"/>
      <c r="C156" s="2"/>
      <c r="D156" s="686" t="s">
        <v>620</v>
      </c>
      <c r="E156" s="686"/>
      <c r="F156" s="182"/>
      <c r="G156" s="459"/>
      <c r="H156" s="437"/>
      <c r="I156" s="200"/>
      <c r="J156" s="219">
        <f t="shared" si="108"/>
        <v>0</v>
      </c>
      <c r="K156" s="81"/>
      <c r="L156" s="1"/>
      <c r="M156" s="1"/>
      <c r="N156" s="1"/>
      <c r="O156" s="1"/>
      <c r="P156" s="89"/>
      <c r="Q156" s="1"/>
      <c r="R156" s="43"/>
      <c r="S156" s="1"/>
      <c r="T156" s="366"/>
      <c r="U156" s="89"/>
      <c r="V156" s="46"/>
      <c r="W156" s="378"/>
      <c r="Y156" s="259"/>
    </row>
    <row r="157" spans="1:25" s="19" customFormat="1" hidden="1" x14ac:dyDescent="0.25">
      <c r="A157" s="139" t="s">
        <v>465</v>
      </c>
      <c r="B157" s="100" t="s">
        <v>959</v>
      </c>
      <c r="C157" s="694" t="s">
        <v>466</v>
      </c>
      <c r="D157" s="695"/>
      <c r="E157" s="695"/>
      <c r="F157" s="183"/>
      <c r="G157" s="460"/>
      <c r="H157" s="438"/>
      <c r="I157" s="201"/>
      <c r="J157" s="218">
        <f t="shared" si="108"/>
        <v>0</v>
      </c>
      <c r="K157" s="103"/>
      <c r="L157" s="104"/>
      <c r="M157" s="104"/>
      <c r="N157" s="104"/>
      <c r="O157" s="104"/>
      <c r="P157" s="107"/>
      <c r="Q157" s="104"/>
      <c r="R157" s="106"/>
      <c r="S157" s="104"/>
      <c r="T157" s="367"/>
      <c r="U157" s="107"/>
      <c r="V157" s="108"/>
      <c r="W157" s="379"/>
      <c r="Y157" s="259"/>
    </row>
    <row r="158" spans="1:25" s="19" customFormat="1" x14ac:dyDescent="0.25">
      <c r="A158" s="139" t="s">
        <v>467</v>
      </c>
      <c r="B158" s="100" t="s">
        <v>960</v>
      </c>
      <c r="C158" s="694" t="s">
        <v>468</v>
      </c>
      <c r="D158" s="695"/>
      <c r="E158" s="695"/>
      <c r="F158" s="183">
        <v>0</v>
      </c>
      <c r="G158" s="460">
        <v>0</v>
      </c>
      <c r="H158" s="438"/>
      <c r="I158" s="201">
        <f>SUM(T158:W158)</f>
        <v>32000</v>
      </c>
      <c r="J158" s="218">
        <f t="shared" si="108"/>
        <v>32000</v>
      </c>
      <c r="K158" s="103"/>
      <c r="L158" s="104"/>
      <c r="M158" s="104"/>
      <c r="N158" s="104"/>
      <c r="O158" s="104"/>
      <c r="P158" s="107"/>
      <c r="Q158" s="104"/>
      <c r="R158" s="106"/>
      <c r="S158" s="104"/>
      <c r="T158" s="367"/>
      <c r="U158" s="107"/>
      <c r="V158" s="108">
        <v>32000</v>
      </c>
      <c r="W158" s="379"/>
      <c r="Y158" s="259"/>
    </row>
    <row r="159" spans="1:25" s="19" customFormat="1" hidden="1" x14ac:dyDescent="0.25">
      <c r="A159" s="139" t="s">
        <v>469</v>
      </c>
      <c r="B159" s="100" t="s">
        <v>961</v>
      </c>
      <c r="C159" s="694" t="s">
        <v>470</v>
      </c>
      <c r="D159" s="695"/>
      <c r="E159" s="695"/>
      <c r="F159" s="183"/>
      <c r="G159" s="460"/>
      <c r="H159" s="438"/>
      <c r="I159" s="201"/>
      <c r="J159" s="218">
        <f t="shared" si="108"/>
        <v>0</v>
      </c>
      <c r="K159" s="103"/>
      <c r="L159" s="104"/>
      <c r="M159" s="104"/>
      <c r="N159" s="104"/>
      <c r="O159" s="104"/>
      <c r="P159" s="107"/>
      <c r="Q159" s="104"/>
      <c r="R159" s="106"/>
      <c r="S159" s="104"/>
      <c r="T159" s="367"/>
      <c r="U159" s="107"/>
      <c r="V159" s="108"/>
      <c r="W159" s="379"/>
      <c r="Y159" s="259"/>
    </row>
    <row r="160" spans="1:25" s="19" customFormat="1" hidden="1" x14ac:dyDescent="0.25">
      <c r="A160" s="139" t="s">
        <v>471</v>
      </c>
      <c r="B160" s="100" t="s">
        <v>962</v>
      </c>
      <c r="C160" s="694" t="s">
        <v>472</v>
      </c>
      <c r="D160" s="695"/>
      <c r="E160" s="695"/>
      <c r="F160" s="183"/>
      <c r="G160" s="460"/>
      <c r="H160" s="438"/>
      <c r="I160" s="201"/>
      <c r="J160" s="218">
        <f t="shared" si="108"/>
        <v>0</v>
      </c>
      <c r="K160" s="103"/>
      <c r="L160" s="104"/>
      <c r="M160" s="104"/>
      <c r="N160" s="104"/>
      <c r="O160" s="104"/>
      <c r="P160" s="107"/>
      <c r="Q160" s="104"/>
      <c r="R160" s="106"/>
      <c r="S160" s="104"/>
      <c r="T160" s="367"/>
      <c r="U160" s="107"/>
      <c r="V160" s="108"/>
      <c r="W160" s="379"/>
      <c r="Y160" s="259"/>
    </row>
    <row r="161" spans="1:25" s="19" customFormat="1" ht="15.75" thickBot="1" x14ac:dyDescent="0.3">
      <c r="A161" s="139" t="s">
        <v>473</v>
      </c>
      <c r="B161" s="138" t="s">
        <v>963</v>
      </c>
      <c r="C161" s="727" t="s">
        <v>474</v>
      </c>
      <c r="D161" s="728"/>
      <c r="E161" s="728"/>
      <c r="F161" s="195">
        <v>0</v>
      </c>
      <c r="G161" s="476">
        <v>0</v>
      </c>
      <c r="H161" s="454"/>
      <c r="I161" s="213">
        <f>SUM(T161:W161)</f>
        <v>8640</v>
      </c>
      <c r="J161" s="218">
        <f t="shared" si="108"/>
        <v>8640</v>
      </c>
      <c r="K161" s="103"/>
      <c r="L161" s="104"/>
      <c r="M161" s="104"/>
      <c r="N161" s="104"/>
      <c r="O161" s="104"/>
      <c r="P161" s="107"/>
      <c r="Q161" s="104"/>
      <c r="R161" s="106"/>
      <c r="S161" s="104"/>
      <c r="T161" s="367"/>
      <c r="U161" s="107"/>
      <c r="V161" s="108">
        <v>8640</v>
      </c>
      <c r="W161" s="379"/>
      <c r="Y161" s="259"/>
    </row>
    <row r="162" spans="1:25" ht="15.75" thickBot="1" x14ac:dyDescent="0.3">
      <c r="B162" s="109" t="s">
        <v>475</v>
      </c>
      <c r="C162" s="701" t="s">
        <v>476</v>
      </c>
      <c r="D162" s="702"/>
      <c r="E162" s="702"/>
      <c r="F162" s="185">
        <f>F163+F164+F165+F166</f>
        <v>0</v>
      </c>
      <c r="G162" s="462">
        <f>G163+G164+G165+G166</f>
        <v>0</v>
      </c>
      <c r="H162" s="440">
        <f t="shared" ref="H162:I162" si="117">H163+H164+H165+H166</f>
        <v>0</v>
      </c>
      <c r="I162" s="203">
        <f t="shared" si="117"/>
        <v>0</v>
      </c>
      <c r="J162" s="216">
        <f t="shared" si="108"/>
        <v>0</v>
      </c>
      <c r="K162" s="94">
        <f t="shared" ref="K162:W162" si="118">K163+K164+K165+K166</f>
        <v>0</v>
      </c>
      <c r="L162" s="95">
        <f t="shared" si="118"/>
        <v>0</v>
      </c>
      <c r="M162" s="95">
        <f t="shared" si="118"/>
        <v>0</v>
      </c>
      <c r="N162" s="95">
        <f t="shared" si="118"/>
        <v>0</v>
      </c>
      <c r="O162" s="95">
        <f t="shared" si="118"/>
        <v>0</v>
      </c>
      <c r="P162" s="98">
        <f t="shared" ref="P162" si="119">P163+P164+P165+P166</f>
        <v>0</v>
      </c>
      <c r="Q162" s="95">
        <f t="shared" si="118"/>
        <v>0</v>
      </c>
      <c r="R162" s="97">
        <f t="shared" si="118"/>
        <v>0</v>
      </c>
      <c r="S162" s="95">
        <f t="shared" si="118"/>
        <v>0</v>
      </c>
      <c r="T162" s="363">
        <f t="shared" ref="T162" si="120">T163+T164+T165+T166</f>
        <v>0</v>
      </c>
      <c r="U162" s="98">
        <f t="shared" si="118"/>
        <v>0</v>
      </c>
      <c r="V162" s="99">
        <f t="shared" si="118"/>
        <v>0</v>
      </c>
      <c r="W162" s="376">
        <f t="shared" si="118"/>
        <v>0</v>
      </c>
      <c r="Y162" s="259"/>
    </row>
    <row r="163" spans="1:25" ht="15.75" hidden="1" thickBot="1" x14ac:dyDescent="0.3">
      <c r="A163" s="139" t="s">
        <v>477</v>
      </c>
      <c r="B163" s="68" t="s">
        <v>964</v>
      </c>
      <c r="C163" s="729" t="s">
        <v>478</v>
      </c>
      <c r="D163" s="730"/>
      <c r="E163" s="730"/>
      <c r="F163" s="196"/>
      <c r="G163" s="477"/>
      <c r="H163" s="455"/>
      <c r="I163" s="214"/>
      <c r="J163" s="219">
        <f t="shared" si="108"/>
        <v>0</v>
      </c>
      <c r="K163" s="81"/>
      <c r="L163" s="1"/>
      <c r="M163" s="1"/>
      <c r="N163" s="1"/>
      <c r="O163" s="1"/>
      <c r="P163" s="89"/>
      <c r="Q163" s="1"/>
      <c r="R163" s="43"/>
      <c r="S163" s="1"/>
      <c r="T163" s="366"/>
      <c r="U163" s="89"/>
      <c r="V163" s="46"/>
      <c r="W163" s="378"/>
      <c r="Y163" s="259"/>
    </row>
    <row r="164" spans="1:25" ht="15.75" hidden="1" thickBot="1" x14ac:dyDescent="0.3">
      <c r="A164" s="139" t="s">
        <v>479</v>
      </c>
      <c r="B164" s="59" t="s">
        <v>965</v>
      </c>
      <c r="C164" s="720" t="s">
        <v>480</v>
      </c>
      <c r="D164" s="686"/>
      <c r="E164" s="686"/>
      <c r="F164" s="182"/>
      <c r="G164" s="459"/>
      <c r="H164" s="437"/>
      <c r="I164" s="200"/>
      <c r="J164" s="219">
        <f t="shared" si="108"/>
        <v>0</v>
      </c>
      <c r="K164" s="81"/>
      <c r="L164" s="1"/>
      <c r="M164" s="1"/>
      <c r="N164" s="1"/>
      <c r="O164" s="1"/>
      <c r="P164" s="89"/>
      <c r="Q164" s="1"/>
      <c r="R164" s="43"/>
      <c r="S164" s="1"/>
      <c r="T164" s="366"/>
      <c r="U164" s="89"/>
      <c r="V164" s="46"/>
      <c r="W164" s="378"/>
      <c r="Y164" s="259"/>
    </row>
    <row r="165" spans="1:25" ht="15.75" hidden="1" thickBot="1" x14ac:dyDescent="0.3">
      <c r="A165" s="139" t="s">
        <v>481</v>
      </c>
      <c r="B165" s="59" t="s">
        <v>966</v>
      </c>
      <c r="C165" s="720" t="s">
        <v>482</v>
      </c>
      <c r="D165" s="686"/>
      <c r="E165" s="686"/>
      <c r="F165" s="182"/>
      <c r="G165" s="459"/>
      <c r="H165" s="437"/>
      <c r="I165" s="200"/>
      <c r="J165" s="219">
        <f t="shared" si="108"/>
        <v>0</v>
      </c>
      <c r="K165" s="81"/>
      <c r="L165" s="1"/>
      <c r="M165" s="1"/>
      <c r="N165" s="1"/>
      <c r="O165" s="1"/>
      <c r="P165" s="89"/>
      <c r="Q165" s="1"/>
      <c r="R165" s="43"/>
      <c r="S165" s="1"/>
      <c r="T165" s="366"/>
      <c r="U165" s="89"/>
      <c r="V165" s="46"/>
      <c r="W165" s="378"/>
      <c r="Y165" s="259"/>
    </row>
    <row r="166" spans="1:25" ht="15.75" hidden="1" thickBot="1" x14ac:dyDescent="0.3">
      <c r="A166" s="139" t="s">
        <v>483</v>
      </c>
      <c r="B166" s="61" t="s">
        <v>967</v>
      </c>
      <c r="C166" s="722" t="s">
        <v>637</v>
      </c>
      <c r="D166" s="700"/>
      <c r="E166" s="700"/>
      <c r="F166" s="184"/>
      <c r="G166" s="461"/>
      <c r="H166" s="439"/>
      <c r="I166" s="202"/>
      <c r="J166" s="219">
        <f t="shared" si="108"/>
        <v>0</v>
      </c>
      <c r="K166" s="81"/>
      <c r="L166" s="1"/>
      <c r="M166" s="1"/>
      <c r="N166" s="1"/>
      <c r="O166" s="1"/>
      <c r="P166" s="89"/>
      <c r="Q166" s="1"/>
      <c r="R166" s="43"/>
      <c r="S166" s="1"/>
      <c r="T166" s="366"/>
      <c r="U166" s="89"/>
      <c r="V166" s="46"/>
      <c r="W166" s="378"/>
      <c r="Y166" s="259"/>
    </row>
    <row r="167" spans="1:25" ht="15.75" thickBot="1" x14ac:dyDescent="0.3">
      <c r="B167" s="109" t="s">
        <v>484</v>
      </c>
      <c r="C167" s="701" t="s">
        <v>485</v>
      </c>
      <c r="D167" s="702"/>
      <c r="E167" s="702"/>
      <c r="F167" s="185">
        <f>F168+F169+F180+F191+F202+F205+F217+F218+F219</f>
        <v>0</v>
      </c>
      <c r="G167" s="462">
        <f>G168+G169+G180+G191+G202+G205+G217+G218+G219</f>
        <v>0</v>
      </c>
      <c r="H167" s="440">
        <f t="shared" ref="H167:I167" si="121">H168+H169+H180+H191+H202+H205+H217+H218+H219</f>
        <v>0</v>
      </c>
      <c r="I167" s="203">
        <f t="shared" si="121"/>
        <v>0</v>
      </c>
      <c r="J167" s="216">
        <f t="shared" si="108"/>
        <v>0</v>
      </c>
      <c r="K167" s="94">
        <f t="shared" ref="K167:W167" si="122">K168+K169+K180+K191+K202+K205+K217+K218+K219</f>
        <v>0</v>
      </c>
      <c r="L167" s="95">
        <f t="shared" si="122"/>
        <v>0</v>
      </c>
      <c r="M167" s="95">
        <f t="shared" si="122"/>
        <v>0</v>
      </c>
      <c r="N167" s="95">
        <f t="shared" si="122"/>
        <v>0</v>
      </c>
      <c r="O167" s="95">
        <f t="shared" si="122"/>
        <v>0</v>
      </c>
      <c r="P167" s="98">
        <f t="shared" ref="P167" si="123">P168+P169+P180+P191+P202+P205+P217+P218+P219</f>
        <v>0</v>
      </c>
      <c r="Q167" s="95">
        <f t="shared" si="122"/>
        <v>0</v>
      </c>
      <c r="R167" s="97">
        <f t="shared" si="122"/>
        <v>0</v>
      </c>
      <c r="S167" s="95">
        <f t="shared" si="122"/>
        <v>0</v>
      </c>
      <c r="T167" s="363">
        <f t="shared" ref="T167" si="124">T168+T169+T180+T191+T202+T205+T217+T218+T219</f>
        <v>0</v>
      </c>
      <c r="U167" s="98">
        <f t="shared" si="122"/>
        <v>0</v>
      </c>
      <c r="V167" s="99">
        <f t="shared" si="122"/>
        <v>0</v>
      </c>
      <c r="W167" s="376">
        <f t="shared" si="122"/>
        <v>0</v>
      </c>
      <c r="Y167" s="259"/>
    </row>
    <row r="168" spans="1:25" s="19" customFormat="1" ht="25.5" hidden="1" customHeight="1" x14ac:dyDescent="0.25">
      <c r="A168" s="139" t="s">
        <v>486</v>
      </c>
      <c r="B168" s="100" t="s">
        <v>968</v>
      </c>
      <c r="C168" s="683" t="s">
        <v>638</v>
      </c>
      <c r="D168" s="684"/>
      <c r="E168" s="684"/>
      <c r="F168" s="197"/>
      <c r="G168" s="478"/>
      <c r="H168" s="456"/>
      <c r="I168" s="215"/>
      <c r="J168" s="218">
        <f t="shared" si="108"/>
        <v>0</v>
      </c>
      <c r="K168" s="103"/>
      <c r="L168" s="104"/>
      <c r="M168" s="104"/>
      <c r="N168" s="104"/>
      <c r="O168" s="104"/>
      <c r="P168" s="107"/>
      <c r="Q168" s="104"/>
      <c r="R168" s="106"/>
      <c r="S168" s="104"/>
      <c r="T168" s="367"/>
      <c r="U168" s="107"/>
      <c r="V168" s="108"/>
      <c r="W168" s="379"/>
      <c r="Y168" s="259"/>
    </row>
    <row r="169" spans="1:25" s="19" customFormat="1" ht="16.350000000000001" hidden="1" customHeight="1" x14ac:dyDescent="0.25">
      <c r="A169" s="139" t="s">
        <v>487</v>
      </c>
      <c r="B169" s="100" t="s">
        <v>969</v>
      </c>
      <c r="C169" s="725" t="s">
        <v>1098</v>
      </c>
      <c r="D169" s="726"/>
      <c r="E169" s="726"/>
      <c r="F169" s="197">
        <f>F170+F171+F172+F173+F174+F175+F176+F177+F178+F179</f>
        <v>0</v>
      </c>
      <c r="G169" s="478">
        <f>G170+G171+G172+G173+G174+G175+G176+G177+G178+G179</f>
        <v>0</v>
      </c>
      <c r="H169" s="456">
        <f t="shared" ref="H169:I169" si="125">H170+H171+H172+H173+H174+H175+H176+H177+H178+H179</f>
        <v>0</v>
      </c>
      <c r="I169" s="215">
        <f t="shared" si="125"/>
        <v>0</v>
      </c>
      <c r="J169" s="218">
        <f t="shared" si="108"/>
        <v>0</v>
      </c>
      <c r="K169" s="103">
        <f t="shared" ref="K169:W169" si="126">K170+K171+K172+K173+K174+K175+K176+K177+K178+K179</f>
        <v>0</v>
      </c>
      <c r="L169" s="104">
        <f t="shared" si="126"/>
        <v>0</v>
      </c>
      <c r="M169" s="104">
        <f t="shared" si="126"/>
        <v>0</v>
      </c>
      <c r="N169" s="104">
        <f t="shared" si="126"/>
        <v>0</v>
      </c>
      <c r="O169" s="104">
        <f t="shared" si="126"/>
        <v>0</v>
      </c>
      <c r="P169" s="107">
        <f t="shared" ref="P169" si="127">P170+P171+P172+P173+P174+P175+P176+P177+P178+P179</f>
        <v>0</v>
      </c>
      <c r="Q169" s="104">
        <f t="shared" si="126"/>
        <v>0</v>
      </c>
      <c r="R169" s="106">
        <f t="shared" si="126"/>
        <v>0</v>
      </c>
      <c r="S169" s="104">
        <f t="shared" si="126"/>
        <v>0</v>
      </c>
      <c r="T169" s="367">
        <f t="shared" ref="T169" si="128">T170+T171+T172+T173+T174+T175+T176+T177+T178+T179</f>
        <v>0</v>
      </c>
      <c r="U169" s="107">
        <f t="shared" si="126"/>
        <v>0</v>
      </c>
      <c r="V169" s="108">
        <f t="shared" si="126"/>
        <v>0</v>
      </c>
      <c r="W169" s="379">
        <f t="shared" si="126"/>
        <v>0</v>
      </c>
      <c r="Y169" s="259"/>
    </row>
    <row r="170" spans="1:25" ht="15.75" hidden="1" thickBot="1" x14ac:dyDescent="0.3">
      <c r="A170" s="139" t="s">
        <v>488</v>
      </c>
      <c r="B170" s="59"/>
      <c r="C170" s="2"/>
      <c r="D170" s="686" t="s">
        <v>1099</v>
      </c>
      <c r="E170" s="686"/>
      <c r="F170" s="182"/>
      <c r="G170" s="459"/>
      <c r="H170" s="437"/>
      <c r="I170" s="200"/>
      <c r="J170" s="219">
        <f t="shared" si="108"/>
        <v>0</v>
      </c>
      <c r="K170" s="81"/>
      <c r="L170" s="1"/>
      <c r="M170" s="1"/>
      <c r="N170" s="1"/>
      <c r="O170" s="1"/>
      <c r="P170" s="89"/>
      <c r="Q170" s="1"/>
      <c r="R170" s="43"/>
      <c r="S170" s="1"/>
      <c r="T170" s="366"/>
      <c r="U170" s="89"/>
      <c r="V170" s="46"/>
      <c r="W170" s="378"/>
      <c r="Y170" s="259"/>
    </row>
    <row r="171" spans="1:25" ht="15.75" hidden="1" thickBot="1" x14ac:dyDescent="0.3">
      <c r="A171" s="139" t="s">
        <v>489</v>
      </c>
      <c r="B171" s="59"/>
      <c r="C171" s="2"/>
      <c r="D171" s="686" t="s">
        <v>1100</v>
      </c>
      <c r="E171" s="686"/>
      <c r="F171" s="182"/>
      <c r="G171" s="459"/>
      <c r="H171" s="437"/>
      <c r="I171" s="200"/>
      <c r="J171" s="219">
        <f t="shared" si="108"/>
        <v>0</v>
      </c>
      <c r="K171" s="81"/>
      <c r="L171" s="1"/>
      <c r="M171" s="1"/>
      <c r="N171" s="1"/>
      <c r="O171" s="1"/>
      <c r="P171" s="89"/>
      <c r="Q171" s="1"/>
      <c r="R171" s="43"/>
      <c r="S171" s="1"/>
      <c r="T171" s="366"/>
      <c r="U171" s="89"/>
      <c r="V171" s="46"/>
      <c r="W171" s="378"/>
      <c r="Y171" s="259"/>
    </row>
    <row r="172" spans="1:25" ht="15.75" hidden="1" thickBot="1" x14ac:dyDescent="0.3">
      <c r="A172" s="139" t="s">
        <v>490</v>
      </c>
      <c r="B172" s="59"/>
      <c r="C172" s="2"/>
      <c r="D172" s="686" t="s">
        <v>830</v>
      </c>
      <c r="E172" s="686"/>
      <c r="F172" s="182"/>
      <c r="G172" s="459"/>
      <c r="H172" s="437"/>
      <c r="I172" s="200"/>
      <c r="J172" s="219">
        <f t="shared" si="108"/>
        <v>0</v>
      </c>
      <c r="K172" s="81"/>
      <c r="L172" s="1"/>
      <c r="M172" s="1"/>
      <c r="N172" s="1"/>
      <c r="O172" s="1"/>
      <c r="P172" s="89"/>
      <c r="Q172" s="1"/>
      <c r="R172" s="43"/>
      <c r="S172" s="1"/>
      <c r="T172" s="366"/>
      <c r="U172" s="89"/>
      <c r="V172" s="46"/>
      <c r="W172" s="378"/>
      <c r="Y172" s="259"/>
    </row>
    <row r="173" spans="1:25" ht="25.5" hidden="1" customHeight="1" x14ac:dyDescent="0.25">
      <c r="A173" s="139" t="s">
        <v>491</v>
      </c>
      <c r="B173" s="59"/>
      <c r="C173" s="2"/>
      <c r="D173" s="685" t="s">
        <v>833</v>
      </c>
      <c r="E173" s="685"/>
      <c r="F173" s="192"/>
      <c r="G173" s="471"/>
      <c r="H173" s="449"/>
      <c r="I173" s="210"/>
      <c r="J173" s="219">
        <f t="shared" si="108"/>
        <v>0</v>
      </c>
      <c r="K173" s="81"/>
      <c r="L173" s="1"/>
      <c r="M173" s="1"/>
      <c r="N173" s="1"/>
      <c r="O173" s="1"/>
      <c r="P173" s="89"/>
      <c r="Q173" s="1"/>
      <c r="R173" s="43"/>
      <c r="S173" s="1"/>
      <c r="T173" s="366"/>
      <c r="U173" s="89"/>
      <c r="V173" s="46"/>
      <c r="W173" s="378"/>
      <c r="Y173" s="259"/>
    </row>
    <row r="174" spans="1:25" ht="15.75" hidden="1" thickBot="1" x14ac:dyDescent="0.3">
      <c r="A174" s="139" t="s">
        <v>492</v>
      </c>
      <c r="B174" s="59"/>
      <c r="C174" s="2"/>
      <c r="D174" s="686" t="s">
        <v>835</v>
      </c>
      <c r="E174" s="686"/>
      <c r="F174" s="182"/>
      <c r="G174" s="459"/>
      <c r="H174" s="437"/>
      <c r="I174" s="200"/>
      <c r="J174" s="219">
        <f t="shared" si="108"/>
        <v>0</v>
      </c>
      <c r="K174" s="81"/>
      <c r="L174" s="1"/>
      <c r="M174" s="1"/>
      <c r="N174" s="1"/>
      <c r="O174" s="1"/>
      <c r="P174" s="89"/>
      <c r="Q174" s="1"/>
      <c r="R174" s="43"/>
      <c r="S174" s="1"/>
      <c r="T174" s="366"/>
      <c r="U174" s="89"/>
      <c r="V174" s="46"/>
      <c r="W174" s="378"/>
      <c r="Y174" s="259"/>
    </row>
    <row r="175" spans="1:25" ht="15.75" hidden="1" thickBot="1" x14ac:dyDescent="0.3">
      <c r="A175" s="139" t="s">
        <v>493</v>
      </c>
      <c r="B175" s="59"/>
      <c r="C175" s="2"/>
      <c r="D175" s="686" t="s">
        <v>836</v>
      </c>
      <c r="E175" s="686"/>
      <c r="F175" s="182"/>
      <c r="G175" s="459"/>
      <c r="H175" s="437"/>
      <c r="I175" s="200"/>
      <c r="J175" s="219">
        <f t="shared" si="108"/>
        <v>0</v>
      </c>
      <c r="K175" s="81"/>
      <c r="L175" s="1"/>
      <c r="M175" s="1"/>
      <c r="N175" s="1"/>
      <c r="O175" s="1"/>
      <c r="P175" s="89"/>
      <c r="Q175" s="1"/>
      <c r="R175" s="43"/>
      <c r="S175" s="1"/>
      <c r="T175" s="366"/>
      <c r="U175" s="89"/>
      <c r="V175" s="46"/>
      <c r="W175" s="378"/>
      <c r="Y175" s="259"/>
    </row>
    <row r="176" spans="1:25" ht="25.5" hidden="1" customHeight="1" x14ac:dyDescent="0.25">
      <c r="A176" s="139" t="s">
        <v>494</v>
      </c>
      <c r="B176" s="59"/>
      <c r="C176" s="2"/>
      <c r="D176" s="685" t="s">
        <v>840</v>
      </c>
      <c r="E176" s="685"/>
      <c r="F176" s="192"/>
      <c r="G176" s="471"/>
      <c r="H176" s="449"/>
      <c r="I176" s="210"/>
      <c r="J176" s="219">
        <f t="shared" si="108"/>
        <v>0</v>
      </c>
      <c r="K176" s="81"/>
      <c r="L176" s="1"/>
      <c r="M176" s="1"/>
      <c r="N176" s="1"/>
      <c r="O176" s="1"/>
      <c r="P176" s="89"/>
      <c r="Q176" s="1"/>
      <c r="R176" s="43"/>
      <c r="S176" s="1"/>
      <c r="T176" s="366"/>
      <c r="U176" s="89"/>
      <c r="V176" s="46"/>
      <c r="W176" s="378"/>
      <c r="Y176" s="259"/>
    </row>
    <row r="177" spans="1:25" ht="25.5" hidden="1" customHeight="1" x14ac:dyDescent="0.25">
      <c r="A177" s="139" t="s">
        <v>495</v>
      </c>
      <c r="B177" s="59"/>
      <c r="C177" s="2"/>
      <c r="D177" s="685" t="s">
        <v>843</v>
      </c>
      <c r="E177" s="685"/>
      <c r="F177" s="192"/>
      <c r="G177" s="471"/>
      <c r="H177" s="449"/>
      <c r="I177" s="210"/>
      <c r="J177" s="219">
        <f t="shared" si="108"/>
        <v>0</v>
      </c>
      <c r="K177" s="81"/>
      <c r="L177" s="1"/>
      <c r="M177" s="1"/>
      <c r="N177" s="1"/>
      <c r="O177" s="1"/>
      <c r="P177" s="89"/>
      <c r="Q177" s="1"/>
      <c r="R177" s="43"/>
      <c r="S177" s="1"/>
      <c r="T177" s="366"/>
      <c r="U177" s="89"/>
      <c r="V177" s="46"/>
      <c r="W177" s="378"/>
      <c r="Y177" s="259"/>
    </row>
    <row r="178" spans="1:25" ht="25.5" hidden="1" customHeight="1" x14ac:dyDescent="0.25">
      <c r="A178" s="139" t="s">
        <v>496</v>
      </c>
      <c r="B178" s="59"/>
      <c r="C178" s="2"/>
      <c r="D178" s="685" t="s">
        <v>845</v>
      </c>
      <c r="E178" s="685"/>
      <c r="F178" s="192"/>
      <c r="G178" s="471"/>
      <c r="H178" s="449"/>
      <c r="I178" s="210"/>
      <c r="J178" s="219">
        <f t="shared" si="108"/>
        <v>0</v>
      </c>
      <c r="K178" s="81"/>
      <c r="L178" s="1"/>
      <c r="M178" s="1"/>
      <c r="N178" s="1"/>
      <c r="O178" s="1"/>
      <c r="P178" s="89"/>
      <c r="Q178" s="1"/>
      <c r="R178" s="43"/>
      <c r="S178" s="1"/>
      <c r="T178" s="366"/>
      <c r="U178" s="89"/>
      <c r="V178" s="46"/>
      <c r="W178" s="378"/>
      <c r="Y178" s="259"/>
    </row>
    <row r="179" spans="1:25" ht="25.5" hidden="1" customHeight="1" x14ac:dyDescent="0.25">
      <c r="A179" s="139" t="s">
        <v>497</v>
      </c>
      <c r="B179" s="59"/>
      <c r="C179" s="2"/>
      <c r="D179" s="685" t="s">
        <v>848</v>
      </c>
      <c r="E179" s="685"/>
      <c r="F179" s="192"/>
      <c r="G179" s="471"/>
      <c r="H179" s="449"/>
      <c r="I179" s="210"/>
      <c r="J179" s="219">
        <f t="shared" si="108"/>
        <v>0</v>
      </c>
      <c r="K179" s="81"/>
      <c r="L179" s="1"/>
      <c r="M179" s="1"/>
      <c r="N179" s="1"/>
      <c r="O179" s="1"/>
      <c r="P179" s="89"/>
      <c r="Q179" s="1"/>
      <c r="R179" s="43"/>
      <c r="S179" s="1"/>
      <c r="T179" s="366"/>
      <c r="U179" s="89"/>
      <c r="V179" s="46"/>
      <c r="W179" s="378"/>
      <c r="Y179" s="259"/>
    </row>
    <row r="180" spans="1:25" s="19" customFormat="1" ht="25.5" hidden="1" customHeight="1" x14ac:dyDescent="0.25">
      <c r="A180" s="139" t="s">
        <v>498</v>
      </c>
      <c r="B180" s="100" t="s">
        <v>970</v>
      </c>
      <c r="C180" s="725" t="s">
        <v>891</v>
      </c>
      <c r="D180" s="726"/>
      <c r="E180" s="726"/>
      <c r="F180" s="197">
        <f>F181+F182+F183+F184+F185+F186+F187+F188+F189+F190</f>
        <v>0</v>
      </c>
      <c r="G180" s="478">
        <f>G181+G182+G183+G184+G185+G186+G187+G188+G189+G190</f>
        <v>0</v>
      </c>
      <c r="H180" s="456">
        <f t="shared" ref="H180:I180" si="129">H181+H182+H183+H184+H185+H186+H187+H188+H189+H190</f>
        <v>0</v>
      </c>
      <c r="I180" s="215">
        <f t="shared" si="129"/>
        <v>0</v>
      </c>
      <c r="J180" s="218">
        <f t="shared" si="108"/>
        <v>0</v>
      </c>
      <c r="K180" s="103">
        <f t="shared" ref="K180:W180" si="130">K181+K182+K183+K184+K185+K186+K187+K188+K189+K190</f>
        <v>0</v>
      </c>
      <c r="L180" s="104">
        <f t="shared" si="130"/>
        <v>0</v>
      </c>
      <c r="M180" s="104">
        <f t="shared" si="130"/>
        <v>0</v>
      </c>
      <c r="N180" s="104">
        <f t="shared" si="130"/>
        <v>0</v>
      </c>
      <c r="O180" s="104">
        <f t="shared" si="130"/>
        <v>0</v>
      </c>
      <c r="P180" s="107">
        <f t="shared" ref="P180" si="131">P181+P182+P183+P184+P185+P186+P187+P188+P189+P190</f>
        <v>0</v>
      </c>
      <c r="Q180" s="104">
        <f t="shared" si="130"/>
        <v>0</v>
      </c>
      <c r="R180" s="106">
        <f t="shared" si="130"/>
        <v>0</v>
      </c>
      <c r="S180" s="104">
        <f t="shared" si="130"/>
        <v>0</v>
      </c>
      <c r="T180" s="367">
        <f t="shared" ref="T180" si="132">T181+T182+T183+T184+T185+T186+T187+T188+T189+T190</f>
        <v>0</v>
      </c>
      <c r="U180" s="107">
        <f t="shared" si="130"/>
        <v>0</v>
      </c>
      <c r="V180" s="108">
        <f t="shared" si="130"/>
        <v>0</v>
      </c>
      <c r="W180" s="379">
        <f t="shared" si="130"/>
        <v>0</v>
      </c>
      <c r="Y180" s="259"/>
    </row>
    <row r="181" spans="1:25" ht="15.75" hidden="1" thickBot="1" x14ac:dyDescent="0.3">
      <c r="A181" s="139" t="s">
        <v>499</v>
      </c>
      <c r="B181" s="59"/>
      <c r="C181" s="2"/>
      <c r="D181" s="686" t="s">
        <v>1101</v>
      </c>
      <c r="E181" s="686"/>
      <c r="F181" s="182"/>
      <c r="G181" s="459"/>
      <c r="H181" s="437"/>
      <c r="I181" s="200"/>
      <c r="J181" s="219">
        <f t="shared" si="108"/>
        <v>0</v>
      </c>
      <c r="K181" s="81"/>
      <c r="L181" s="1"/>
      <c r="M181" s="1"/>
      <c r="N181" s="1"/>
      <c r="O181" s="1"/>
      <c r="P181" s="89"/>
      <c r="Q181" s="1"/>
      <c r="R181" s="43"/>
      <c r="S181" s="1"/>
      <c r="T181" s="366"/>
      <c r="U181" s="89"/>
      <c r="V181" s="46"/>
      <c r="W181" s="378"/>
      <c r="Y181" s="259"/>
    </row>
    <row r="182" spans="1:25" ht="15.75" hidden="1" thickBot="1" x14ac:dyDescent="0.3">
      <c r="A182" s="139" t="s">
        <v>500</v>
      </c>
      <c r="B182" s="59"/>
      <c r="C182" s="2"/>
      <c r="D182" s="686" t="s">
        <v>1102</v>
      </c>
      <c r="E182" s="686"/>
      <c r="F182" s="182"/>
      <c r="G182" s="459"/>
      <c r="H182" s="437"/>
      <c r="I182" s="200"/>
      <c r="J182" s="219">
        <f t="shared" si="108"/>
        <v>0</v>
      </c>
      <c r="K182" s="81"/>
      <c r="L182" s="1"/>
      <c r="M182" s="1"/>
      <c r="N182" s="1"/>
      <c r="O182" s="1"/>
      <c r="P182" s="89"/>
      <c r="Q182" s="1"/>
      <c r="R182" s="43"/>
      <c r="S182" s="1"/>
      <c r="T182" s="366"/>
      <c r="U182" s="89"/>
      <c r="V182" s="46"/>
      <c r="W182" s="378"/>
      <c r="Y182" s="259"/>
    </row>
    <row r="183" spans="1:25" ht="15.75" hidden="1" thickBot="1" x14ac:dyDescent="0.3">
      <c r="A183" s="139" t="s">
        <v>501</v>
      </c>
      <c r="B183" s="59"/>
      <c r="C183" s="2"/>
      <c r="D183" s="686" t="s">
        <v>831</v>
      </c>
      <c r="E183" s="686"/>
      <c r="F183" s="182"/>
      <c r="G183" s="459"/>
      <c r="H183" s="437"/>
      <c r="I183" s="200"/>
      <c r="J183" s="219">
        <f t="shared" si="108"/>
        <v>0</v>
      </c>
      <c r="K183" s="81"/>
      <c r="L183" s="1"/>
      <c r="M183" s="1"/>
      <c r="N183" s="1"/>
      <c r="O183" s="1"/>
      <c r="P183" s="89"/>
      <c r="Q183" s="1"/>
      <c r="R183" s="43"/>
      <c r="S183" s="1"/>
      <c r="T183" s="366"/>
      <c r="U183" s="89"/>
      <c r="V183" s="46"/>
      <c r="W183" s="378"/>
      <c r="Y183" s="259"/>
    </row>
    <row r="184" spans="1:25" ht="25.5" hidden="1" customHeight="1" x14ac:dyDescent="0.25">
      <c r="A184" s="139" t="s">
        <v>502</v>
      </c>
      <c r="B184" s="59"/>
      <c r="C184" s="2"/>
      <c r="D184" s="685" t="s">
        <v>834</v>
      </c>
      <c r="E184" s="685"/>
      <c r="F184" s="192"/>
      <c r="G184" s="471"/>
      <c r="H184" s="449"/>
      <c r="I184" s="210"/>
      <c r="J184" s="219">
        <f t="shared" si="108"/>
        <v>0</v>
      </c>
      <c r="K184" s="81"/>
      <c r="L184" s="1"/>
      <c r="M184" s="1"/>
      <c r="N184" s="1"/>
      <c r="O184" s="1"/>
      <c r="P184" s="89"/>
      <c r="Q184" s="1"/>
      <c r="R184" s="43"/>
      <c r="S184" s="1"/>
      <c r="T184" s="366"/>
      <c r="U184" s="89"/>
      <c r="V184" s="46"/>
      <c r="W184" s="378"/>
      <c r="Y184" s="259"/>
    </row>
    <row r="185" spans="1:25" ht="15.75" hidden="1" thickBot="1" x14ac:dyDescent="0.3">
      <c r="A185" s="139" t="s">
        <v>503</v>
      </c>
      <c r="B185" s="59"/>
      <c r="C185" s="2"/>
      <c r="D185" s="686" t="s">
        <v>837</v>
      </c>
      <c r="E185" s="686"/>
      <c r="F185" s="182"/>
      <c r="G185" s="459"/>
      <c r="H185" s="437"/>
      <c r="I185" s="200"/>
      <c r="J185" s="219">
        <f t="shared" si="108"/>
        <v>0</v>
      </c>
      <c r="K185" s="81"/>
      <c r="L185" s="1"/>
      <c r="M185" s="1"/>
      <c r="N185" s="1"/>
      <c r="O185" s="1"/>
      <c r="P185" s="89"/>
      <c r="Q185" s="1"/>
      <c r="R185" s="43"/>
      <c r="S185" s="1"/>
      <c r="T185" s="366"/>
      <c r="U185" s="89"/>
      <c r="V185" s="46"/>
      <c r="W185" s="378"/>
      <c r="Y185" s="259"/>
    </row>
    <row r="186" spans="1:25" ht="15.75" hidden="1" thickBot="1" x14ac:dyDescent="0.3">
      <c r="A186" s="139" t="s">
        <v>504</v>
      </c>
      <c r="B186" s="59"/>
      <c r="C186" s="2"/>
      <c r="D186" s="686" t="s">
        <v>1103</v>
      </c>
      <c r="E186" s="686"/>
      <c r="F186" s="182"/>
      <c r="G186" s="459"/>
      <c r="H186" s="437"/>
      <c r="I186" s="200"/>
      <c r="J186" s="219">
        <f t="shared" si="108"/>
        <v>0</v>
      </c>
      <c r="K186" s="81"/>
      <c r="L186" s="1"/>
      <c r="M186" s="1"/>
      <c r="N186" s="1"/>
      <c r="O186" s="1"/>
      <c r="P186" s="89"/>
      <c r="Q186" s="1"/>
      <c r="R186" s="43"/>
      <c r="S186" s="1"/>
      <c r="T186" s="366"/>
      <c r="U186" s="89"/>
      <c r="V186" s="46"/>
      <c r="W186" s="378"/>
      <c r="Y186" s="259"/>
    </row>
    <row r="187" spans="1:25" ht="25.5" hidden="1" customHeight="1" x14ac:dyDescent="0.25">
      <c r="A187" s="139" t="s">
        <v>505</v>
      </c>
      <c r="B187" s="59"/>
      <c r="C187" s="2"/>
      <c r="D187" s="685" t="s">
        <v>841</v>
      </c>
      <c r="E187" s="685"/>
      <c r="F187" s="192"/>
      <c r="G187" s="471"/>
      <c r="H187" s="449"/>
      <c r="I187" s="210"/>
      <c r="J187" s="219">
        <f t="shared" si="108"/>
        <v>0</v>
      </c>
      <c r="K187" s="81"/>
      <c r="L187" s="1"/>
      <c r="M187" s="1"/>
      <c r="N187" s="1"/>
      <c r="O187" s="1"/>
      <c r="P187" s="89"/>
      <c r="Q187" s="1"/>
      <c r="R187" s="43"/>
      <c r="S187" s="1"/>
      <c r="T187" s="366"/>
      <c r="U187" s="89"/>
      <c r="V187" s="46"/>
      <c r="W187" s="378"/>
      <c r="Y187" s="259"/>
    </row>
    <row r="188" spans="1:25" ht="25.5" hidden="1" customHeight="1" x14ac:dyDescent="0.25">
      <c r="A188" s="139" t="s">
        <v>506</v>
      </c>
      <c r="B188" s="59"/>
      <c r="C188" s="2"/>
      <c r="D188" s="685" t="s">
        <v>844</v>
      </c>
      <c r="E188" s="685"/>
      <c r="F188" s="192"/>
      <c r="G188" s="471"/>
      <c r="H188" s="449"/>
      <c r="I188" s="210"/>
      <c r="J188" s="219">
        <f t="shared" si="108"/>
        <v>0</v>
      </c>
      <c r="K188" s="81"/>
      <c r="L188" s="1"/>
      <c r="M188" s="1"/>
      <c r="N188" s="1"/>
      <c r="O188" s="1"/>
      <c r="P188" s="89"/>
      <c r="Q188" s="1"/>
      <c r="R188" s="43"/>
      <c r="S188" s="1"/>
      <c r="T188" s="366"/>
      <c r="U188" s="89"/>
      <c r="V188" s="46"/>
      <c r="W188" s="378"/>
      <c r="Y188" s="259"/>
    </row>
    <row r="189" spans="1:25" ht="25.5" hidden="1" customHeight="1" x14ac:dyDescent="0.25">
      <c r="A189" s="139" t="s">
        <v>507</v>
      </c>
      <c r="B189" s="59"/>
      <c r="C189" s="2"/>
      <c r="D189" s="685" t="s">
        <v>846</v>
      </c>
      <c r="E189" s="685"/>
      <c r="F189" s="192"/>
      <c r="G189" s="471"/>
      <c r="H189" s="449"/>
      <c r="I189" s="210"/>
      <c r="J189" s="219">
        <f t="shared" si="108"/>
        <v>0</v>
      </c>
      <c r="K189" s="81"/>
      <c r="L189" s="1"/>
      <c r="M189" s="1"/>
      <c r="N189" s="1"/>
      <c r="O189" s="1"/>
      <c r="P189" s="89"/>
      <c r="Q189" s="1"/>
      <c r="R189" s="43"/>
      <c r="S189" s="1"/>
      <c r="T189" s="366"/>
      <c r="U189" s="89"/>
      <c r="V189" s="46"/>
      <c r="W189" s="378"/>
      <c r="Y189" s="259"/>
    </row>
    <row r="190" spans="1:25" ht="25.5" hidden="1" customHeight="1" x14ac:dyDescent="0.25">
      <c r="A190" s="139" t="s">
        <v>508</v>
      </c>
      <c r="B190" s="59"/>
      <c r="C190" s="2"/>
      <c r="D190" s="685" t="s">
        <v>849</v>
      </c>
      <c r="E190" s="685"/>
      <c r="F190" s="192"/>
      <c r="G190" s="471"/>
      <c r="H190" s="449"/>
      <c r="I190" s="210"/>
      <c r="J190" s="219">
        <f t="shared" si="108"/>
        <v>0</v>
      </c>
      <c r="K190" s="81"/>
      <c r="L190" s="1"/>
      <c r="M190" s="1"/>
      <c r="N190" s="1"/>
      <c r="O190" s="1"/>
      <c r="P190" s="89"/>
      <c r="Q190" s="1"/>
      <c r="R190" s="43"/>
      <c r="S190" s="1"/>
      <c r="T190" s="366"/>
      <c r="U190" s="89"/>
      <c r="V190" s="46"/>
      <c r="W190" s="378"/>
      <c r="Y190" s="259"/>
    </row>
    <row r="191" spans="1:25" s="19" customFormat="1" ht="15.75" hidden="1" thickBot="1" x14ac:dyDescent="0.3">
      <c r="A191" s="139" t="s">
        <v>509</v>
      </c>
      <c r="B191" s="100" t="s">
        <v>971</v>
      </c>
      <c r="C191" s="694" t="s">
        <v>510</v>
      </c>
      <c r="D191" s="695"/>
      <c r="E191" s="695"/>
      <c r="F191" s="183">
        <f>F192+F193+F194+F195+F196+F197+F198+F199+F200+F201</f>
        <v>0</v>
      </c>
      <c r="G191" s="460">
        <f>G192+G193+G194+G195+G196+G197+G198+G199+G200+G201</f>
        <v>0</v>
      </c>
      <c r="H191" s="438">
        <f t="shared" ref="H191:I191" si="133">H192+H193+H194+H195+H196+H197+H198+H199+H200+H201</f>
        <v>0</v>
      </c>
      <c r="I191" s="201">
        <f t="shared" si="133"/>
        <v>0</v>
      </c>
      <c r="J191" s="218">
        <f t="shared" si="108"/>
        <v>0</v>
      </c>
      <c r="K191" s="103">
        <f t="shared" ref="K191:W191" si="134">K192+K193+K194+K195+K196+K197+K198+K199+K200+K201</f>
        <v>0</v>
      </c>
      <c r="L191" s="104">
        <f t="shared" si="134"/>
        <v>0</v>
      </c>
      <c r="M191" s="104">
        <f t="shared" si="134"/>
        <v>0</v>
      </c>
      <c r="N191" s="104">
        <f t="shared" si="134"/>
        <v>0</v>
      </c>
      <c r="O191" s="104">
        <f t="shared" si="134"/>
        <v>0</v>
      </c>
      <c r="P191" s="107">
        <f t="shared" ref="P191" si="135">P192+P193+P194+P195+P196+P197+P198+P199+P200+P201</f>
        <v>0</v>
      </c>
      <c r="Q191" s="104">
        <f t="shared" si="134"/>
        <v>0</v>
      </c>
      <c r="R191" s="106">
        <f t="shared" si="134"/>
        <v>0</v>
      </c>
      <c r="S191" s="104">
        <f t="shared" si="134"/>
        <v>0</v>
      </c>
      <c r="T191" s="367">
        <f t="shared" ref="T191" si="136">T192+T193+T194+T195+T196+T197+T198+T199+T200+T201</f>
        <v>0</v>
      </c>
      <c r="U191" s="107">
        <f t="shared" si="134"/>
        <v>0</v>
      </c>
      <c r="V191" s="108">
        <f t="shared" si="134"/>
        <v>0</v>
      </c>
      <c r="W191" s="379">
        <f t="shared" si="134"/>
        <v>0</v>
      </c>
      <c r="Y191" s="259"/>
    </row>
    <row r="192" spans="1:25" ht="15.75" hidden="1" thickBot="1" x14ac:dyDescent="0.3">
      <c r="A192" s="139" t="s">
        <v>511</v>
      </c>
      <c r="B192" s="59"/>
      <c r="C192" s="2"/>
      <c r="D192" s="686" t="s">
        <v>642</v>
      </c>
      <c r="E192" s="686"/>
      <c r="F192" s="182"/>
      <c r="G192" s="459"/>
      <c r="H192" s="437"/>
      <c r="I192" s="200"/>
      <c r="J192" s="219">
        <f t="shared" si="108"/>
        <v>0</v>
      </c>
      <c r="K192" s="81"/>
      <c r="L192" s="1"/>
      <c r="M192" s="1"/>
      <c r="N192" s="1"/>
      <c r="O192" s="1"/>
      <c r="P192" s="89"/>
      <c r="Q192" s="1"/>
      <c r="R192" s="43"/>
      <c r="S192" s="1"/>
      <c r="T192" s="366"/>
      <c r="U192" s="89"/>
      <c r="V192" s="46"/>
      <c r="W192" s="378"/>
      <c r="Y192" s="259"/>
    </row>
    <row r="193" spans="1:25" ht="15.75" hidden="1" thickBot="1" x14ac:dyDescent="0.3">
      <c r="A193" s="139" t="s">
        <v>512</v>
      </c>
      <c r="B193" s="59"/>
      <c r="C193" s="2"/>
      <c r="D193" s="686" t="s">
        <v>829</v>
      </c>
      <c r="E193" s="686"/>
      <c r="F193" s="182"/>
      <c r="G193" s="459"/>
      <c r="H193" s="437"/>
      <c r="I193" s="200"/>
      <c r="J193" s="219">
        <f t="shared" si="108"/>
        <v>0</v>
      </c>
      <c r="K193" s="81"/>
      <c r="L193" s="1"/>
      <c r="M193" s="1"/>
      <c r="N193" s="1"/>
      <c r="O193" s="1"/>
      <c r="P193" s="89"/>
      <c r="Q193" s="1"/>
      <c r="R193" s="43"/>
      <c r="S193" s="1"/>
      <c r="T193" s="366"/>
      <c r="U193" s="89"/>
      <c r="V193" s="46"/>
      <c r="W193" s="378"/>
      <c r="Y193" s="259"/>
    </row>
    <row r="194" spans="1:25" ht="15.75" hidden="1" thickBot="1" x14ac:dyDescent="0.3">
      <c r="A194" s="139" t="s">
        <v>513</v>
      </c>
      <c r="B194" s="59"/>
      <c r="C194" s="2"/>
      <c r="D194" s="686" t="s">
        <v>832</v>
      </c>
      <c r="E194" s="686"/>
      <c r="F194" s="182"/>
      <c r="G194" s="459"/>
      <c r="H194" s="437"/>
      <c r="I194" s="200"/>
      <c r="J194" s="219">
        <f t="shared" si="108"/>
        <v>0</v>
      </c>
      <c r="K194" s="81"/>
      <c r="L194" s="1"/>
      <c r="M194" s="1"/>
      <c r="N194" s="1"/>
      <c r="O194" s="1"/>
      <c r="P194" s="89"/>
      <c r="Q194" s="1"/>
      <c r="R194" s="43"/>
      <c r="S194" s="1"/>
      <c r="T194" s="366"/>
      <c r="U194" s="89"/>
      <c r="V194" s="46"/>
      <c r="W194" s="378"/>
      <c r="Y194" s="259"/>
    </row>
    <row r="195" spans="1:25" ht="15.75" hidden="1" thickBot="1" x14ac:dyDescent="0.3">
      <c r="A195" s="139" t="s">
        <v>514</v>
      </c>
      <c r="B195" s="59"/>
      <c r="C195" s="2"/>
      <c r="D195" s="685" t="s">
        <v>1104</v>
      </c>
      <c r="E195" s="685"/>
      <c r="F195" s="192"/>
      <c r="G195" s="471"/>
      <c r="H195" s="449"/>
      <c r="I195" s="210"/>
      <c r="J195" s="219">
        <f t="shared" si="108"/>
        <v>0</v>
      </c>
      <c r="K195" s="81"/>
      <c r="L195" s="1"/>
      <c r="M195" s="1"/>
      <c r="N195" s="1"/>
      <c r="O195" s="1"/>
      <c r="P195" s="89"/>
      <c r="Q195" s="1"/>
      <c r="R195" s="43"/>
      <c r="S195" s="1"/>
      <c r="T195" s="366"/>
      <c r="U195" s="89"/>
      <c r="V195" s="46"/>
      <c r="W195" s="378"/>
      <c r="Y195" s="259"/>
    </row>
    <row r="196" spans="1:25" ht="15.75" hidden="1" thickBot="1" x14ac:dyDescent="0.3">
      <c r="A196" s="139" t="s">
        <v>515</v>
      </c>
      <c r="B196" s="59"/>
      <c r="C196" s="2"/>
      <c r="D196" s="686" t="s">
        <v>839</v>
      </c>
      <c r="E196" s="686"/>
      <c r="F196" s="182"/>
      <c r="G196" s="459"/>
      <c r="H196" s="437"/>
      <c r="I196" s="200"/>
      <c r="J196" s="219">
        <f t="shared" si="108"/>
        <v>0</v>
      </c>
      <c r="K196" s="81"/>
      <c r="L196" s="1"/>
      <c r="M196" s="1"/>
      <c r="N196" s="1"/>
      <c r="O196" s="1"/>
      <c r="P196" s="89"/>
      <c r="Q196" s="1"/>
      <c r="R196" s="43"/>
      <c r="S196" s="1"/>
      <c r="T196" s="366"/>
      <c r="U196" s="89"/>
      <c r="V196" s="46"/>
      <c r="W196" s="378"/>
      <c r="Y196" s="259"/>
    </row>
    <row r="197" spans="1:25" ht="15.75" hidden="1" thickBot="1" x14ac:dyDescent="0.3">
      <c r="A197" s="139" t="s">
        <v>516</v>
      </c>
      <c r="B197" s="59"/>
      <c r="C197" s="2"/>
      <c r="D197" s="686" t="s">
        <v>838</v>
      </c>
      <c r="E197" s="686"/>
      <c r="F197" s="182"/>
      <c r="G197" s="459"/>
      <c r="H197" s="437"/>
      <c r="I197" s="200"/>
      <c r="J197" s="219">
        <f t="shared" si="108"/>
        <v>0</v>
      </c>
      <c r="K197" s="81"/>
      <c r="L197" s="1"/>
      <c r="M197" s="1"/>
      <c r="N197" s="1"/>
      <c r="O197" s="1"/>
      <c r="P197" s="89"/>
      <c r="Q197" s="1"/>
      <c r="R197" s="43"/>
      <c r="S197" s="1"/>
      <c r="T197" s="366"/>
      <c r="U197" s="89"/>
      <c r="V197" s="46"/>
      <c r="W197" s="378"/>
      <c r="Y197" s="259"/>
    </row>
    <row r="198" spans="1:25" ht="25.5" hidden="1" customHeight="1" x14ac:dyDescent="0.25">
      <c r="A198" s="139" t="s">
        <v>517</v>
      </c>
      <c r="B198" s="59"/>
      <c r="C198" s="2"/>
      <c r="D198" s="685" t="s">
        <v>842</v>
      </c>
      <c r="E198" s="685"/>
      <c r="F198" s="192"/>
      <c r="G198" s="471"/>
      <c r="H198" s="449"/>
      <c r="I198" s="210"/>
      <c r="J198" s="219">
        <f t="shared" si="108"/>
        <v>0</v>
      </c>
      <c r="K198" s="81"/>
      <c r="L198" s="1"/>
      <c r="M198" s="1"/>
      <c r="N198" s="1"/>
      <c r="O198" s="1"/>
      <c r="P198" s="89"/>
      <c r="Q198" s="1"/>
      <c r="R198" s="43"/>
      <c r="S198" s="1"/>
      <c r="T198" s="366"/>
      <c r="U198" s="89"/>
      <c r="V198" s="46"/>
      <c r="W198" s="378"/>
      <c r="Y198" s="259"/>
    </row>
    <row r="199" spans="1:25" ht="15.75" hidden="1" thickBot="1" x14ac:dyDescent="0.3">
      <c r="A199" s="139" t="s">
        <v>518</v>
      </c>
      <c r="B199" s="59"/>
      <c r="C199" s="2"/>
      <c r="D199" s="686" t="s">
        <v>1105</v>
      </c>
      <c r="E199" s="686"/>
      <c r="F199" s="182"/>
      <c r="G199" s="459"/>
      <c r="H199" s="437"/>
      <c r="I199" s="200"/>
      <c r="J199" s="219">
        <f t="shared" si="108"/>
        <v>0</v>
      </c>
      <c r="K199" s="81"/>
      <c r="L199" s="1"/>
      <c r="M199" s="1"/>
      <c r="N199" s="1"/>
      <c r="O199" s="1"/>
      <c r="P199" s="89"/>
      <c r="Q199" s="1"/>
      <c r="R199" s="43"/>
      <c r="S199" s="1"/>
      <c r="T199" s="366"/>
      <c r="U199" s="89"/>
      <c r="V199" s="46"/>
      <c r="W199" s="378"/>
      <c r="Y199" s="259"/>
    </row>
    <row r="200" spans="1:25" ht="25.5" hidden="1" customHeight="1" x14ac:dyDescent="0.25">
      <c r="A200" s="139" t="s">
        <v>519</v>
      </c>
      <c r="B200" s="59"/>
      <c r="C200" s="2"/>
      <c r="D200" s="685" t="s">
        <v>847</v>
      </c>
      <c r="E200" s="685"/>
      <c r="F200" s="192"/>
      <c r="G200" s="471"/>
      <c r="H200" s="449"/>
      <c r="I200" s="210"/>
      <c r="J200" s="219">
        <f t="shared" si="108"/>
        <v>0</v>
      </c>
      <c r="K200" s="81"/>
      <c r="L200" s="1"/>
      <c r="M200" s="1"/>
      <c r="N200" s="1"/>
      <c r="O200" s="1"/>
      <c r="P200" s="89"/>
      <c r="Q200" s="1"/>
      <c r="R200" s="43"/>
      <c r="S200" s="1"/>
      <c r="T200" s="366"/>
      <c r="U200" s="89"/>
      <c r="V200" s="46"/>
      <c r="W200" s="378"/>
      <c r="Y200" s="259"/>
    </row>
    <row r="201" spans="1:25" ht="25.5" hidden="1" customHeight="1" x14ac:dyDescent="0.25">
      <c r="A201" s="139" t="s">
        <v>520</v>
      </c>
      <c r="B201" s="59"/>
      <c r="C201" s="2"/>
      <c r="D201" s="685" t="s">
        <v>850</v>
      </c>
      <c r="E201" s="685"/>
      <c r="F201" s="192"/>
      <c r="G201" s="471"/>
      <c r="H201" s="449"/>
      <c r="I201" s="210"/>
      <c r="J201" s="219">
        <f t="shared" si="108"/>
        <v>0</v>
      </c>
      <c r="K201" s="81"/>
      <c r="L201" s="1"/>
      <c r="M201" s="1"/>
      <c r="N201" s="1"/>
      <c r="O201" s="1"/>
      <c r="P201" s="89"/>
      <c r="Q201" s="1"/>
      <c r="R201" s="43"/>
      <c r="S201" s="1"/>
      <c r="T201" s="366"/>
      <c r="U201" s="89"/>
      <c r="V201" s="46"/>
      <c r="W201" s="378"/>
      <c r="Y201" s="259"/>
    </row>
    <row r="202" spans="1:25" s="19" customFormat="1" ht="25.5" hidden="1" customHeight="1" x14ac:dyDescent="0.25">
      <c r="A202" s="139" t="s">
        <v>521</v>
      </c>
      <c r="B202" s="100" t="s">
        <v>972</v>
      </c>
      <c r="C202" s="725" t="s">
        <v>892</v>
      </c>
      <c r="D202" s="726"/>
      <c r="E202" s="726"/>
      <c r="F202" s="197">
        <f>F203+F204</f>
        <v>0</v>
      </c>
      <c r="G202" s="478">
        <f>G203+G204</f>
        <v>0</v>
      </c>
      <c r="H202" s="456">
        <f t="shared" ref="H202:I202" si="137">H203+H204</f>
        <v>0</v>
      </c>
      <c r="I202" s="215">
        <f t="shared" si="137"/>
        <v>0</v>
      </c>
      <c r="J202" s="218">
        <f t="shared" si="108"/>
        <v>0</v>
      </c>
      <c r="K202" s="103">
        <f t="shared" ref="K202:W202" si="138">K203+K204</f>
        <v>0</v>
      </c>
      <c r="L202" s="104">
        <f t="shared" si="138"/>
        <v>0</v>
      </c>
      <c r="M202" s="104">
        <f t="shared" si="138"/>
        <v>0</v>
      </c>
      <c r="N202" s="104">
        <f t="shared" si="138"/>
        <v>0</v>
      </c>
      <c r="O202" s="104">
        <f t="shared" si="138"/>
        <v>0</v>
      </c>
      <c r="P202" s="107">
        <f t="shared" ref="P202" si="139">P203+P204</f>
        <v>0</v>
      </c>
      <c r="Q202" s="104">
        <f t="shared" si="138"/>
        <v>0</v>
      </c>
      <c r="R202" s="106">
        <f t="shared" si="138"/>
        <v>0</v>
      </c>
      <c r="S202" s="104">
        <f t="shared" si="138"/>
        <v>0</v>
      </c>
      <c r="T202" s="367">
        <f t="shared" ref="T202" si="140">T203+T204</f>
        <v>0</v>
      </c>
      <c r="U202" s="107">
        <f t="shared" si="138"/>
        <v>0</v>
      </c>
      <c r="V202" s="108">
        <f t="shared" si="138"/>
        <v>0</v>
      </c>
      <c r="W202" s="379">
        <f t="shared" si="138"/>
        <v>0</v>
      </c>
      <c r="Y202" s="259"/>
    </row>
    <row r="203" spans="1:25" ht="25.5" hidden="1" customHeight="1" x14ac:dyDescent="0.25">
      <c r="A203" s="139" t="s">
        <v>522</v>
      </c>
      <c r="B203" s="59"/>
      <c r="C203" s="2"/>
      <c r="D203" s="685" t="s">
        <v>853</v>
      </c>
      <c r="E203" s="685"/>
      <c r="F203" s="192"/>
      <c r="G203" s="471"/>
      <c r="H203" s="449"/>
      <c r="I203" s="210"/>
      <c r="J203" s="219">
        <f t="shared" si="108"/>
        <v>0</v>
      </c>
      <c r="K203" s="81"/>
      <c r="L203" s="1"/>
      <c r="M203" s="1"/>
      <c r="N203" s="1"/>
      <c r="O203" s="1"/>
      <c r="P203" s="89"/>
      <c r="Q203" s="1"/>
      <c r="R203" s="43"/>
      <c r="S203" s="1"/>
      <c r="T203" s="366"/>
      <c r="U203" s="89"/>
      <c r="V203" s="46"/>
      <c r="W203" s="378"/>
      <c r="Y203" s="259"/>
    </row>
    <row r="204" spans="1:25" ht="25.5" hidden="1" customHeight="1" x14ac:dyDescent="0.25">
      <c r="A204" s="139" t="s">
        <v>523</v>
      </c>
      <c r="B204" s="59"/>
      <c r="C204" s="2"/>
      <c r="D204" s="685" t="s">
        <v>854</v>
      </c>
      <c r="E204" s="685"/>
      <c r="F204" s="192"/>
      <c r="G204" s="471"/>
      <c r="H204" s="449"/>
      <c r="I204" s="210"/>
      <c r="J204" s="219">
        <f t="shared" si="108"/>
        <v>0</v>
      </c>
      <c r="K204" s="81"/>
      <c r="L204" s="1"/>
      <c r="M204" s="1"/>
      <c r="N204" s="1"/>
      <c r="O204" s="1"/>
      <c r="P204" s="89"/>
      <c r="Q204" s="1"/>
      <c r="R204" s="43"/>
      <c r="S204" s="1"/>
      <c r="T204" s="366"/>
      <c r="U204" s="89"/>
      <c r="V204" s="46"/>
      <c r="W204" s="378"/>
      <c r="Y204" s="259"/>
    </row>
    <row r="205" spans="1:25" s="19" customFormat="1" ht="15" hidden="1" customHeight="1" x14ac:dyDescent="0.25">
      <c r="A205" s="139" t="s">
        <v>524</v>
      </c>
      <c r="B205" s="100" t="s">
        <v>973</v>
      </c>
      <c r="C205" s="725" t="s">
        <v>1106</v>
      </c>
      <c r="D205" s="726"/>
      <c r="E205" s="726"/>
      <c r="F205" s="197">
        <f>F206+F207+F208+F209+F210+F211+F212+F213+F214+F215+F216</f>
        <v>0</v>
      </c>
      <c r="G205" s="478">
        <f>G206+G207+G208+G209+G210+G211+G212+G213+G214+G215+G216</f>
        <v>0</v>
      </c>
      <c r="H205" s="456">
        <f t="shared" ref="H205:I205" si="141">H206+H207+H208+H209+H210+H211+H212+H213+H214+H215+H216</f>
        <v>0</v>
      </c>
      <c r="I205" s="215">
        <f t="shared" si="141"/>
        <v>0</v>
      </c>
      <c r="J205" s="218">
        <f t="shared" ref="J205:J253" si="142">SUM(H205:I205)</f>
        <v>0</v>
      </c>
      <c r="K205" s="103">
        <f t="shared" ref="K205:W205" si="143">K206+K207+K208+K209+K210+K211+K212+K213+K214+K215+K216</f>
        <v>0</v>
      </c>
      <c r="L205" s="104">
        <f t="shared" si="143"/>
        <v>0</v>
      </c>
      <c r="M205" s="104">
        <f t="shared" si="143"/>
        <v>0</v>
      </c>
      <c r="N205" s="104">
        <f t="shared" si="143"/>
        <v>0</v>
      </c>
      <c r="O205" s="104">
        <f t="shared" si="143"/>
        <v>0</v>
      </c>
      <c r="P205" s="107">
        <f t="shared" ref="P205" si="144">P206+P207+P208+P209+P210+P211+P212+P213+P214+P215+P216</f>
        <v>0</v>
      </c>
      <c r="Q205" s="104">
        <f t="shared" si="143"/>
        <v>0</v>
      </c>
      <c r="R205" s="106">
        <f t="shared" si="143"/>
        <v>0</v>
      </c>
      <c r="S205" s="104">
        <f t="shared" si="143"/>
        <v>0</v>
      </c>
      <c r="T205" s="367">
        <f t="shared" ref="T205" si="145">T206+T207+T208+T209+T210+T211+T212+T213+T214+T215+T216</f>
        <v>0</v>
      </c>
      <c r="U205" s="107">
        <f t="shared" si="143"/>
        <v>0</v>
      </c>
      <c r="V205" s="108">
        <f t="shared" si="143"/>
        <v>0</v>
      </c>
      <c r="W205" s="379">
        <f t="shared" si="143"/>
        <v>0</v>
      </c>
      <c r="Y205" s="259"/>
    </row>
    <row r="206" spans="1:25" ht="15.75" hidden="1" thickBot="1" x14ac:dyDescent="0.3">
      <c r="A206" s="139" t="s">
        <v>525</v>
      </c>
      <c r="B206" s="59"/>
      <c r="C206" s="2"/>
      <c r="D206" s="686" t="s">
        <v>643</v>
      </c>
      <c r="E206" s="686"/>
      <c r="F206" s="182"/>
      <c r="G206" s="459"/>
      <c r="H206" s="437"/>
      <c r="I206" s="200"/>
      <c r="J206" s="219">
        <f t="shared" si="142"/>
        <v>0</v>
      </c>
      <c r="K206" s="81"/>
      <c r="L206" s="1"/>
      <c r="M206" s="1"/>
      <c r="N206" s="1"/>
      <c r="O206" s="1"/>
      <c r="P206" s="89"/>
      <c r="Q206" s="1"/>
      <c r="R206" s="43"/>
      <c r="S206" s="1"/>
      <c r="T206" s="366"/>
      <c r="U206" s="89"/>
      <c r="V206" s="46"/>
      <c r="W206" s="378"/>
      <c r="Y206" s="259"/>
    </row>
    <row r="207" spans="1:25" ht="15.75" hidden="1" thickBot="1" x14ac:dyDescent="0.3">
      <c r="A207" s="139" t="s">
        <v>526</v>
      </c>
      <c r="B207" s="59"/>
      <c r="C207" s="2"/>
      <c r="D207" s="686" t="s">
        <v>1107</v>
      </c>
      <c r="E207" s="686"/>
      <c r="F207" s="182"/>
      <c r="G207" s="459"/>
      <c r="H207" s="437"/>
      <c r="I207" s="200"/>
      <c r="J207" s="219">
        <f t="shared" si="142"/>
        <v>0</v>
      </c>
      <c r="K207" s="81"/>
      <c r="L207" s="1"/>
      <c r="M207" s="1"/>
      <c r="N207" s="1"/>
      <c r="O207" s="1"/>
      <c r="P207" s="89"/>
      <c r="Q207" s="1"/>
      <c r="R207" s="43"/>
      <c r="S207" s="1"/>
      <c r="T207" s="366"/>
      <c r="U207" s="89"/>
      <c r="V207" s="46"/>
      <c r="W207" s="378"/>
      <c r="Y207" s="259"/>
    </row>
    <row r="208" spans="1:25" ht="15.75" hidden="1" thickBot="1" x14ac:dyDescent="0.3">
      <c r="A208" s="139" t="s">
        <v>527</v>
      </c>
      <c r="B208" s="59"/>
      <c r="C208" s="2"/>
      <c r="D208" s="686" t="s">
        <v>646</v>
      </c>
      <c r="E208" s="686"/>
      <c r="F208" s="182"/>
      <c r="G208" s="459"/>
      <c r="H208" s="437"/>
      <c r="I208" s="200"/>
      <c r="J208" s="219">
        <f t="shared" si="142"/>
        <v>0</v>
      </c>
      <c r="K208" s="81"/>
      <c r="L208" s="1"/>
      <c r="M208" s="1"/>
      <c r="N208" s="1"/>
      <c r="O208" s="1"/>
      <c r="P208" s="89"/>
      <c r="Q208" s="1"/>
      <c r="R208" s="43"/>
      <c r="S208" s="1"/>
      <c r="T208" s="366"/>
      <c r="U208" s="89"/>
      <c r="V208" s="46"/>
      <c r="W208" s="378"/>
      <c r="Y208" s="259"/>
    </row>
    <row r="209" spans="1:25" ht="15.75" hidden="1" thickBot="1" x14ac:dyDescent="0.3">
      <c r="A209" s="139" t="s">
        <v>528</v>
      </c>
      <c r="B209" s="59"/>
      <c r="C209" s="2"/>
      <c r="D209" s="686" t="s">
        <v>644</v>
      </c>
      <c r="E209" s="686"/>
      <c r="F209" s="182"/>
      <c r="G209" s="459"/>
      <c r="H209" s="437"/>
      <c r="I209" s="200"/>
      <c r="J209" s="219">
        <f t="shared" si="142"/>
        <v>0</v>
      </c>
      <c r="K209" s="81"/>
      <c r="L209" s="1"/>
      <c r="M209" s="1"/>
      <c r="N209" s="1"/>
      <c r="O209" s="1"/>
      <c r="P209" s="89"/>
      <c r="Q209" s="1"/>
      <c r="R209" s="43"/>
      <c r="S209" s="1"/>
      <c r="T209" s="366"/>
      <c r="U209" s="89"/>
      <c r="V209" s="46"/>
      <c r="W209" s="378"/>
      <c r="Y209" s="259"/>
    </row>
    <row r="210" spans="1:25" ht="15.75" hidden="1" thickBot="1" x14ac:dyDescent="0.3">
      <c r="A210" s="139" t="s">
        <v>529</v>
      </c>
      <c r="B210" s="59"/>
      <c r="C210" s="2"/>
      <c r="D210" s="686" t="s">
        <v>1108</v>
      </c>
      <c r="E210" s="686"/>
      <c r="F210" s="182"/>
      <c r="G210" s="459"/>
      <c r="H210" s="437"/>
      <c r="I210" s="200"/>
      <c r="J210" s="219">
        <f t="shared" si="142"/>
        <v>0</v>
      </c>
      <c r="K210" s="81"/>
      <c r="L210" s="1"/>
      <c r="M210" s="1"/>
      <c r="N210" s="1"/>
      <c r="O210" s="1"/>
      <c r="P210" s="89"/>
      <c r="Q210" s="1"/>
      <c r="R210" s="43"/>
      <c r="S210" s="1"/>
      <c r="T210" s="366"/>
      <c r="U210" s="89"/>
      <c r="V210" s="46"/>
      <c r="W210" s="378"/>
      <c r="Y210" s="259"/>
    </row>
    <row r="211" spans="1:25" ht="25.5" hidden="1" customHeight="1" x14ac:dyDescent="0.25">
      <c r="A211" s="139" t="s">
        <v>530</v>
      </c>
      <c r="B211" s="59"/>
      <c r="C211" s="2"/>
      <c r="D211" s="685" t="s">
        <v>822</v>
      </c>
      <c r="E211" s="685"/>
      <c r="F211" s="192"/>
      <c r="G211" s="471"/>
      <c r="H211" s="449"/>
      <c r="I211" s="210"/>
      <c r="J211" s="219">
        <f t="shared" si="142"/>
        <v>0</v>
      </c>
      <c r="K211" s="81"/>
      <c r="L211" s="1"/>
      <c r="M211" s="1"/>
      <c r="N211" s="1"/>
      <c r="O211" s="1"/>
      <c r="P211" s="89"/>
      <c r="Q211" s="1"/>
      <c r="R211" s="43"/>
      <c r="S211" s="1"/>
      <c r="T211" s="366"/>
      <c r="U211" s="89"/>
      <c r="V211" s="46"/>
      <c r="W211" s="378"/>
      <c r="Y211" s="259"/>
    </row>
    <row r="212" spans="1:25" ht="25.5" hidden="1" customHeight="1" x14ac:dyDescent="0.25">
      <c r="A212" s="139" t="s">
        <v>531</v>
      </c>
      <c r="B212" s="59"/>
      <c r="C212" s="2"/>
      <c r="D212" s="685" t="s">
        <v>825</v>
      </c>
      <c r="E212" s="685"/>
      <c r="F212" s="192"/>
      <c r="G212" s="471"/>
      <c r="H212" s="449"/>
      <c r="I212" s="210"/>
      <c r="J212" s="219">
        <f t="shared" si="142"/>
        <v>0</v>
      </c>
      <c r="K212" s="81"/>
      <c r="L212" s="1"/>
      <c r="M212" s="1"/>
      <c r="N212" s="1"/>
      <c r="O212" s="1"/>
      <c r="P212" s="89"/>
      <c r="Q212" s="1"/>
      <c r="R212" s="43"/>
      <c r="S212" s="1"/>
      <c r="T212" s="366"/>
      <c r="U212" s="89"/>
      <c r="V212" s="46"/>
      <c r="W212" s="378"/>
      <c r="Y212" s="259"/>
    </row>
    <row r="213" spans="1:25" ht="15.75" hidden="1" thickBot="1" x14ac:dyDescent="0.3">
      <c r="A213" s="139" t="s">
        <v>532</v>
      </c>
      <c r="B213" s="59"/>
      <c r="C213" s="2"/>
      <c r="D213" s="686" t="s">
        <v>1109</v>
      </c>
      <c r="E213" s="686"/>
      <c r="F213" s="182"/>
      <c r="G213" s="459"/>
      <c r="H213" s="437"/>
      <c r="I213" s="200"/>
      <c r="J213" s="219">
        <f t="shared" si="142"/>
        <v>0</v>
      </c>
      <c r="K213" s="81"/>
      <c r="L213" s="1"/>
      <c r="M213" s="1"/>
      <c r="N213" s="1"/>
      <c r="O213" s="1"/>
      <c r="P213" s="89"/>
      <c r="Q213" s="1"/>
      <c r="R213" s="43"/>
      <c r="S213" s="1"/>
      <c r="T213" s="366"/>
      <c r="U213" s="89"/>
      <c r="V213" s="46"/>
      <c r="W213" s="378"/>
      <c r="Y213" s="259"/>
    </row>
    <row r="214" spans="1:25" ht="15.75" hidden="1" thickBot="1" x14ac:dyDescent="0.3">
      <c r="A214" s="139" t="s">
        <v>533</v>
      </c>
      <c r="B214" s="59"/>
      <c r="C214" s="2"/>
      <c r="D214" s="686" t="s">
        <v>645</v>
      </c>
      <c r="E214" s="686"/>
      <c r="F214" s="182"/>
      <c r="G214" s="459"/>
      <c r="H214" s="437"/>
      <c r="I214" s="200"/>
      <c r="J214" s="219">
        <f t="shared" si="142"/>
        <v>0</v>
      </c>
      <c r="K214" s="81"/>
      <c r="L214" s="1"/>
      <c r="M214" s="1"/>
      <c r="N214" s="1"/>
      <c r="O214" s="1"/>
      <c r="P214" s="89"/>
      <c r="Q214" s="1"/>
      <c r="R214" s="43"/>
      <c r="S214" s="1"/>
      <c r="T214" s="366"/>
      <c r="U214" s="89"/>
      <c r="V214" s="46"/>
      <c r="W214" s="378"/>
      <c r="Y214" s="259"/>
    </row>
    <row r="215" spans="1:25" ht="15.75" hidden="1" thickBot="1" x14ac:dyDescent="0.3">
      <c r="A215" s="139" t="s">
        <v>534</v>
      </c>
      <c r="B215" s="59"/>
      <c r="C215" s="2"/>
      <c r="D215" s="686" t="s">
        <v>1110</v>
      </c>
      <c r="E215" s="686"/>
      <c r="F215" s="182"/>
      <c r="G215" s="459"/>
      <c r="H215" s="437"/>
      <c r="I215" s="200"/>
      <c r="J215" s="219">
        <f t="shared" si="142"/>
        <v>0</v>
      </c>
      <c r="K215" s="81"/>
      <c r="L215" s="1"/>
      <c r="M215" s="1"/>
      <c r="N215" s="1"/>
      <c r="O215" s="1"/>
      <c r="P215" s="89"/>
      <c r="Q215" s="1"/>
      <c r="R215" s="43"/>
      <c r="S215" s="1"/>
      <c r="T215" s="366"/>
      <c r="U215" s="89"/>
      <c r="V215" s="46"/>
      <c r="W215" s="378"/>
      <c r="Y215" s="259"/>
    </row>
    <row r="216" spans="1:25" ht="15.75" hidden="1" thickBot="1" x14ac:dyDescent="0.3">
      <c r="A216" s="139" t="s">
        <v>535</v>
      </c>
      <c r="B216" s="59"/>
      <c r="C216" s="2"/>
      <c r="D216" s="686" t="s">
        <v>851</v>
      </c>
      <c r="E216" s="686"/>
      <c r="F216" s="182"/>
      <c r="G216" s="459"/>
      <c r="H216" s="437"/>
      <c r="I216" s="200"/>
      <c r="J216" s="219">
        <f t="shared" si="142"/>
        <v>0</v>
      </c>
      <c r="K216" s="81"/>
      <c r="L216" s="1"/>
      <c r="M216" s="1"/>
      <c r="N216" s="1"/>
      <c r="O216" s="1"/>
      <c r="P216" s="89"/>
      <c r="Q216" s="1"/>
      <c r="R216" s="43"/>
      <c r="S216" s="1"/>
      <c r="T216" s="366"/>
      <c r="U216" s="89"/>
      <c r="V216" s="46"/>
      <c r="W216" s="378"/>
      <c r="Y216" s="259"/>
    </row>
    <row r="217" spans="1:25" s="19" customFormat="1" ht="15.75" hidden="1" thickBot="1" x14ac:dyDescent="0.3">
      <c r="A217" s="139" t="s">
        <v>536</v>
      </c>
      <c r="B217" s="100" t="s">
        <v>974</v>
      </c>
      <c r="C217" s="694" t="s">
        <v>537</v>
      </c>
      <c r="D217" s="695"/>
      <c r="E217" s="695"/>
      <c r="F217" s="183"/>
      <c r="G217" s="460"/>
      <c r="H217" s="438"/>
      <c r="I217" s="201"/>
      <c r="J217" s="218">
        <f t="shared" si="142"/>
        <v>0</v>
      </c>
      <c r="K217" s="103"/>
      <c r="L217" s="104"/>
      <c r="M217" s="104"/>
      <c r="N217" s="104"/>
      <c r="O217" s="104"/>
      <c r="P217" s="107"/>
      <c r="Q217" s="104"/>
      <c r="R217" s="106"/>
      <c r="S217" s="104"/>
      <c r="T217" s="367"/>
      <c r="U217" s="107"/>
      <c r="V217" s="108"/>
      <c r="W217" s="379"/>
      <c r="Y217" s="259"/>
    </row>
    <row r="218" spans="1:25" s="19" customFormat="1" ht="15.75" hidden="1" thickBot="1" x14ac:dyDescent="0.3">
      <c r="A218" s="139" t="s">
        <v>538</v>
      </c>
      <c r="B218" s="100" t="s">
        <v>975</v>
      </c>
      <c r="C218" s="694" t="s">
        <v>539</v>
      </c>
      <c r="D218" s="695"/>
      <c r="E218" s="695"/>
      <c r="F218" s="183"/>
      <c r="G218" s="460"/>
      <c r="H218" s="438"/>
      <c r="I218" s="201"/>
      <c r="J218" s="218">
        <f t="shared" si="142"/>
        <v>0</v>
      </c>
      <c r="K218" s="103"/>
      <c r="L218" s="104"/>
      <c r="M218" s="104"/>
      <c r="N218" s="104"/>
      <c r="O218" s="104"/>
      <c r="P218" s="107"/>
      <c r="Q218" s="104"/>
      <c r="R218" s="106"/>
      <c r="S218" s="104"/>
      <c r="T218" s="367"/>
      <c r="U218" s="107"/>
      <c r="V218" s="108"/>
      <c r="W218" s="379"/>
      <c r="Y218" s="259"/>
    </row>
    <row r="219" spans="1:25" s="19" customFormat="1" ht="15.75" hidden="1" thickBot="1" x14ac:dyDescent="0.3">
      <c r="A219" s="139" t="s">
        <v>540</v>
      </c>
      <c r="B219" s="100" t="s">
        <v>976</v>
      </c>
      <c r="C219" s="694" t="s">
        <v>541</v>
      </c>
      <c r="D219" s="695"/>
      <c r="E219" s="695"/>
      <c r="F219" s="183">
        <f>F220+F221+F222+F223+F224+F225+F226+F227+F228+F229</f>
        <v>0</v>
      </c>
      <c r="G219" s="460">
        <f>G220+G221+G222+G223+G224+G225+G226+G227+G228+G229</f>
        <v>0</v>
      </c>
      <c r="H219" s="438">
        <f t="shared" ref="H219:I219" si="146">H220+H221+H222+H223+H224+H225+H226+H227+H228+H229</f>
        <v>0</v>
      </c>
      <c r="I219" s="201">
        <f t="shared" si="146"/>
        <v>0</v>
      </c>
      <c r="J219" s="218">
        <f t="shared" si="142"/>
        <v>0</v>
      </c>
      <c r="K219" s="103">
        <f t="shared" ref="K219:W219" si="147">K220+K221+K222+K223+K224+K225+K226+K227+K228+K229</f>
        <v>0</v>
      </c>
      <c r="L219" s="104">
        <f t="shared" si="147"/>
        <v>0</v>
      </c>
      <c r="M219" s="104">
        <f t="shared" si="147"/>
        <v>0</v>
      </c>
      <c r="N219" s="104">
        <f t="shared" si="147"/>
        <v>0</v>
      </c>
      <c r="O219" s="104">
        <f t="shared" si="147"/>
        <v>0</v>
      </c>
      <c r="P219" s="107">
        <f t="shared" ref="P219" si="148">P220+P221+P222+P223+P224+P225+P226+P227+P228+P229</f>
        <v>0</v>
      </c>
      <c r="Q219" s="104">
        <f t="shared" si="147"/>
        <v>0</v>
      </c>
      <c r="R219" s="106">
        <f t="shared" si="147"/>
        <v>0</v>
      </c>
      <c r="S219" s="104">
        <f t="shared" si="147"/>
        <v>0</v>
      </c>
      <c r="T219" s="367">
        <f t="shared" ref="T219" si="149">T220+T221+T222+T223+T224+T225+T226+T227+T228+T229</f>
        <v>0</v>
      </c>
      <c r="U219" s="107">
        <f t="shared" si="147"/>
        <v>0</v>
      </c>
      <c r="V219" s="108">
        <f t="shared" si="147"/>
        <v>0</v>
      </c>
      <c r="W219" s="379">
        <f t="shared" si="147"/>
        <v>0</v>
      </c>
      <c r="Y219" s="259"/>
    </row>
    <row r="220" spans="1:25" ht="15.75" hidden="1" thickBot="1" x14ac:dyDescent="0.3">
      <c r="A220" s="139" t="s">
        <v>542</v>
      </c>
      <c r="B220" s="59"/>
      <c r="C220" s="2"/>
      <c r="D220" s="686" t="s">
        <v>647</v>
      </c>
      <c r="E220" s="686"/>
      <c r="F220" s="182"/>
      <c r="G220" s="459"/>
      <c r="H220" s="437"/>
      <c r="I220" s="200"/>
      <c r="J220" s="219">
        <f t="shared" si="142"/>
        <v>0</v>
      </c>
      <c r="K220" s="81"/>
      <c r="L220" s="1"/>
      <c r="M220" s="1"/>
      <c r="N220" s="1"/>
      <c r="O220" s="1"/>
      <c r="P220" s="89"/>
      <c r="Q220" s="1"/>
      <c r="R220" s="43"/>
      <c r="S220" s="1"/>
      <c r="T220" s="366"/>
      <c r="U220" s="89"/>
      <c r="V220" s="46"/>
      <c r="W220" s="378"/>
      <c r="Y220" s="259"/>
    </row>
    <row r="221" spans="1:25" ht="15.75" hidden="1" thickBot="1" x14ac:dyDescent="0.3">
      <c r="A221" s="139" t="s">
        <v>543</v>
      </c>
      <c r="B221" s="59"/>
      <c r="C221" s="2"/>
      <c r="D221" s="686" t="s">
        <v>648</v>
      </c>
      <c r="E221" s="686"/>
      <c r="F221" s="182"/>
      <c r="G221" s="459"/>
      <c r="H221" s="437"/>
      <c r="I221" s="200"/>
      <c r="J221" s="219">
        <f t="shared" si="142"/>
        <v>0</v>
      </c>
      <c r="K221" s="81"/>
      <c r="L221" s="1"/>
      <c r="M221" s="1"/>
      <c r="N221" s="1"/>
      <c r="O221" s="1"/>
      <c r="P221" s="89"/>
      <c r="Q221" s="1"/>
      <c r="R221" s="43"/>
      <c r="S221" s="1"/>
      <c r="T221" s="366"/>
      <c r="U221" s="89"/>
      <c r="V221" s="46"/>
      <c r="W221" s="378"/>
      <c r="Y221" s="259"/>
    </row>
    <row r="222" spans="1:25" ht="15.75" hidden="1" thickBot="1" x14ac:dyDescent="0.3">
      <c r="A222" s="139" t="s">
        <v>544</v>
      </c>
      <c r="B222" s="59"/>
      <c r="C222" s="2"/>
      <c r="D222" s="686" t="s">
        <v>649</v>
      </c>
      <c r="E222" s="686"/>
      <c r="F222" s="182"/>
      <c r="G222" s="459"/>
      <c r="H222" s="437"/>
      <c r="I222" s="200"/>
      <c r="J222" s="219">
        <f t="shared" si="142"/>
        <v>0</v>
      </c>
      <c r="K222" s="81"/>
      <c r="L222" s="1"/>
      <c r="M222" s="1"/>
      <c r="N222" s="1"/>
      <c r="O222" s="1"/>
      <c r="P222" s="89"/>
      <c r="Q222" s="1"/>
      <c r="R222" s="43"/>
      <c r="S222" s="1"/>
      <c r="T222" s="366"/>
      <c r="U222" s="89"/>
      <c r="V222" s="46"/>
      <c r="W222" s="378"/>
      <c r="Y222" s="259"/>
    </row>
    <row r="223" spans="1:25" ht="15.75" hidden="1" thickBot="1" x14ac:dyDescent="0.3">
      <c r="A223" s="139" t="s">
        <v>545</v>
      </c>
      <c r="B223" s="59"/>
      <c r="C223" s="2"/>
      <c r="D223" s="686" t="s">
        <v>650</v>
      </c>
      <c r="E223" s="686"/>
      <c r="F223" s="182"/>
      <c r="G223" s="459"/>
      <c r="H223" s="437"/>
      <c r="I223" s="200"/>
      <c r="J223" s="219">
        <f t="shared" si="142"/>
        <v>0</v>
      </c>
      <c r="K223" s="81"/>
      <c r="L223" s="1"/>
      <c r="M223" s="1"/>
      <c r="N223" s="1"/>
      <c r="O223" s="1"/>
      <c r="P223" s="89"/>
      <c r="Q223" s="1"/>
      <c r="R223" s="43"/>
      <c r="S223" s="1"/>
      <c r="T223" s="366"/>
      <c r="U223" s="89"/>
      <c r="V223" s="46"/>
      <c r="W223" s="378"/>
      <c r="Y223" s="259"/>
    </row>
    <row r="224" spans="1:25" ht="15.75" hidden="1" thickBot="1" x14ac:dyDescent="0.3">
      <c r="A224" s="139" t="s">
        <v>546</v>
      </c>
      <c r="B224" s="59"/>
      <c r="C224" s="2"/>
      <c r="D224" s="686" t="s">
        <v>651</v>
      </c>
      <c r="E224" s="686"/>
      <c r="F224" s="182"/>
      <c r="G224" s="459"/>
      <c r="H224" s="437"/>
      <c r="I224" s="200"/>
      <c r="J224" s="219">
        <f t="shared" si="142"/>
        <v>0</v>
      </c>
      <c r="K224" s="81"/>
      <c r="L224" s="1"/>
      <c r="M224" s="1"/>
      <c r="N224" s="1"/>
      <c r="O224" s="1"/>
      <c r="P224" s="89"/>
      <c r="Q224" s="1"/>
      <c r="R224" s="43"/>
      <c r="S224" s="1"/>
      <c r="T224" s="366"/>
      <c r="U224" s="89"/>
      <c r="V224" s="46"/>
      <c r="W224" s="378"/>
      <c r="Y224" s="259"/>
    </row>
    <row r="225" spans="1:25" ht="25.5" hidden="1" customHeight="1" x14ac:dyDescent="0.25">
      <c r="A225" s="139" t="s">
        <v>547</v>
      </c>
      <c r="B225" s="59"/>
      <c r="C225" s="2"/>
      <c r="D225" s="685" t="s">
        <v>823</v>
      </c>
      <c r="E225" s="685"/>
      <c r="F225" s="192"/>
      <c r="G225" s="471"/>
      <c r="H225" s="449"/>
      <c r="I225" s="210"/>
      <c r="J225" s="219">
        <f t="shared" si="142"/>
        <v>0</v>
      </c>
      <c r="K225" s="81"/>
      <c r="L225" s="1"/>
      <c r="M225" s="1"/>
      <c r="N225" s="1"/>
      <c r="O225" s="1"/>
      <c r="P225" s="89"/>
      <c r="Q225" s="1"/>
      <c r="R225" s="43"/>
      <c r="S225" s="1"/>
      <c r="T225" s="366"/>
      <c r="U225" s="89"/>
      <c r="V225" s="46"/>
      <c r="W225" s="378"/>
      <c r="Y225" s="259"/>
    </row>
    <row r="226" spans="1:25" ht="25.5" hidden="1" customHeight="1" x14ac:dyDescent="0.25">
      <c r="A226" s="139" t="s">
        <v>548</v>
      </c>
      <c r="B226" s="59"/>
      <c r="C226" s="2"/>
      <c r="D226" s="685" t="s">
        <v>826</v>
      </c>
      <c r="E226" s="685"/>
      <c r="F226" s="192"/>
      <c r="G226" s="471"/>
      <c r="H226" s="449"/>
      <c r="I226" s="210"/>
      <c r="J226" s="219">
        <f t="shared" si="142"/>
        <v>0</v>
      </c>
      <c r="K226" s="81"/>
      <c r="L226" s="1"/>
      <c r="M226" s="1"/>
      <c r="N226" s="1"/>
      <c r="O226" s="1"/>
      <c r="P226" s="89"/>
      <c r="Q226" s="1"/>
      <c r="R226" s="43"/>
      <c r="S226" s="1"/>
      <c r="T226" s="366"/>
      <c r="U226" s="89"/>
      <c r="V226" s="46"/>
      <c r="W226" s="378"/>
      <c r="Y226" s="259"/>
    </row>
    <row r="227" spans="1:25" ht="15.75" hidden="1" thickBot="1" x14ac:dyDescent="0.3">
      <c r="A227" s="139" t="s">
        <v>549</v>
      </c>
      <c r="B227" s="59"/>
      <c r="C227" s="2"/>
      <c r="D227" s="686" t="s">
        <v>652</v>
      </c>
      <c r="E227" s="686"/>
      <c r="F227" s="182"/>
      <c r="G227" s="459"/>
      <c r="H227" s="437"/>
      <c r="I227" s="200"/>
      <c r="J227" s="219">
        <f t="shared" si="142"/>
        <v>0</v>
      </c>
      <c r="K227" s="81"/>
      <c r="L227" s="1"/>
      <c r="M227" s="1"/>
      <c r="N227" s="1"/>
      <c r="O227" s="1"/>
      <c r="P227" s="89"/>
      <c r="Q227" s="1"/>
      <c r="R227" s="43"/>
      <c r="S227" s="1"/>
      <c r="T227" s="366"/>
      <c r="U227" s="89"/>
      <c r="V227" s="46"/>
      <c r="W227" s="378"/>
      <c r="Y227" s="259"/>
    </row>
    <row r="228" spans="1:25" ht="15.75" hidden="1" thickBot="1" x14ac:dyDescent="0.3">
      <c r="A228" s="139" t="s">
        <v>550</v>
      </c>
      <c r="B228" s="59"/>
      <c r="C228" s="2"/>
      <c r="D228" s="686" t="s">
        <v>653</v>
      </c>
      <c r="E228" s="686"/>
      <c r="F228" s="182"/>
      <c r="G228" s="459"/>
      <c r="H228" s="437"/>
      <c r="I228" s="200"/>
      <c r="J228" s="219">
        <f t="shared" si="142"/>
        <v>0</v>
      </c>
      <c r="K228" s="81"/>
      <c r="L228" s="1"/>
      <c r="M228" s="1"/>
      <c r="N228" s="1"/>
      <c r="O228" s="1"/>
      <c r="P228" s="89"/>
      <c r="Q228" s="1"/>
      <c r="R228" s="43"/>
      <c r="S228" s="1"/>
      <c r="T228" s="366"/>
      <c r="U228" s="89"/>
      <c r="V228" s="46"/>
      <c r="W228" s="378"/>
      <c r="Y228" s="259"/>
    </row>
    <row r="229" spans="1:25" ht="15.75" hidden="1" thickBot="1" x14ac:dyDescent="0.3">
      <c r="A229" s="139" t="s">
        <v>551</v>
      </c>
      <c r="B229" s="61"/>
      <c r="C229" s="21"/>
      <c r="D229" s="700" t="s">
        <v>852</v>
      </c>
      <c r="E229" s="700"/>
      <c r="F229" s="184"/>
      <c r="G229" s="461"/>
      <c r="H229" s="439"/>
      <c r="I229" s="202"/>
      <c r="J229" s="219">
        <f t="shared" si="142"/>
        <v>0</v>
      </c>
      <c r="K229" s="81"/>
      <c r="L229" s="1"/>
      <c r="M229" s="1"/>
      <c r="N229" s="1"/>
      <c r="O229" s="1"/>
      <c r="P229" s="89"/>
      <c r="Q229" s="1"/>
      <c r="R229" s="43"/>
      <c r="S229" s="1"/>
      <c r="T229" s="366"/>
      <c r="U229" s="89"/>
      <c r="V229" s="46"/>
      <c r="W229" s="378"/>
      <c r="Y229" s="259"/>
    </row>
    <row r="230" spans="1:25" ht="15.75" thickBot="1" x14ac:dyDescent="0.3">
      <c r="B230" s="109" t="s">
        <v>552</v>
      </c>
      <c r="C230" s="701" t="s">
        <v>553</v>
      </c>
      <c r="D230" s="702"/>
      <c r="E230" s="702"/>
      <c r="F230" s="185">
        <f>F231+F245+F251</f>
        <v>0</v>
      </c>
      <c r="G230" s="462">
        <f>G231+G245+G251</f>
        <v>0</v>
      </c>
      <c r="H230" s="440">
        <f t="shared" ref="H230:I230" si="150">H231+H245+H251</f>
        <v>0</v>
      </c>
      <c r="I230" s="203">
        <f t="shared" si="150"/>
        <v>0</v>
      </c>
      <c r="J230" s="216">
        <f t="shared" si="142"/>
        <v>0</v>
      </c>
      <c r="K230" s="94">
        <f t="shared" ref="K230:W230" si="151">K231+K245+K251</f>
        <v>0</v>
      </c>
      <c r="L230" s="95">
        <f t="shared" si="151"/>
        <v>0</v>
      </c>
      <c r="M230" s="95">
        <f t="shared" si="151"/>
        <v>0</v>
      </c>
      <c r="N230" s="95">
        <f t="shared" si="151"/>
        <v>0</v>
      </c>
      <c r="O230" s="95">
        <f t="shared" si="151"/>
        <v>0</v>
      </c>
      <c r="P230" s="98">
        <f t="shared" ref="P230" si="152">P231+P245+P251</f>
        <v>0</v>
      </c>
      <c r="Q230" s="95">
        <f t="shared" si="151"/>
        <v>0</v>
      </c>
      <c r="R230" s="97">
        <f t="shared" si="151"/>
        <v>0</v>
      </c>
      <c r="S230" s="95">
        <f t="shared" si="151"/>
        <v>0</v>
      </c>
      <c r="T230" s="363">
        <f t="shared" ref="T230" si="153">T231+T245+T251</f>
        <v>0</v>
      </c>
      <c r="U230" s="98">
        <f t="shared" si="151"/>
        <v>0</v>
      </c>
      <c r="V230" s="99">
        <f t="shared" si="151"/>
        <v>0</v>
      </c>
      <c r="W230" s="376">
        <f t="shared" si="151"/>
        <v>0</v>
      </c>
      <c r="Y230" s="259"/>
    </row>
    <row r="231" spans="1:25" ht="15.75" hidden="1" thickBot="1" x14ac:dyDescent="0.3">
      <c r="B231" s="127" t="s">
        <v>977</v>
      </c>
      <c r="C231" s="714" t="s">
        <v>554</v>
      </c>
      <c r="D231" s="715"/>
      <c r="E231" s="715"/>
      <c r="F231" s="181">
        <f>F232+F236+F241+F242+F243+F244</f>
        <v>0</v>
      </c>
      <c r="G231" s="458">
        <f>G232+G236+G241+G242+G243+G244</f>
        <v>0</v>
      </c>
      <c r="H231" s="436">
        <f t="shared" ref="H231:I231" si="154">H232+H236+H241+H242+H243+H244</f>
        <v>0</v>
      </c>
      <c r="I231" s="199">
        <f t="shared" si="154"/>
        <v>0</v>
      </c>
      <c r="J231" s="217">
        <f t="shared" si="142"/>
        <v>0</v>
      </c>
      <c r="K231" s="130">
        <f t="shared" ref="K231:W231" si="155">K232+K236+K241+K242+K243+K244</f>
        <v>0</v>
      </c>
      <c r="L231" s="131">
        <f t="shared" si="155"/>
        <v>0</v>
      </c>
      <c r="M231" s="131">
        <f t="shared" si="155"/>
        <v>0</v>
      </c>
      <c r="N231" s="131">
        <f t="shared" si="155"/>
        <v>0</v>
      </c>
      <c r="O231" s="131">
        <f t="shared" si="155"/>
        <v>0</v>
      </c>
      <c r="P231" s="134">
        <f t="shared" ref="P231" si="156">P232+P236+P241+P242+P243+P244</f>
        <v>0</v>
      </c>
      <c r="Q231" s="131">
        <f t="shared" si="155"/>
        <v>0</v>
      </c>
      <c r="R231" s="133">
        <f t="shared" si="155"/>
        <v>0</v>
      </c>
      <c r="S231" s="131">
        <f t="shared" si="155"/>
        <v>0</v>
      </c>
      <c r="T231" s="364">
        <f t="shared" ref="T231" si="157">T232+T236+T241+T242+T243+T244</f>
        <v>0</v>
      </c>
      <c r="U231" s="134">
        <f t="shared" si="155"/>
        <v>0</v>
      </c>
      <c r="V231" s="135">
        <f t="shared" si="155"/>
        <v>0</v>
      </c>
      <c r="W231" s="377">
        <f t="shared" si="155"/>
        <v>0</v>
      </c>
      <c r="Y231" s="259"/>
    </row>
    <row r="232" spans="1:25" s="19" customFormat="1" ht="15.75" hidden="1" thickBot="1" x14ac:dyDescent="0.3">
      <c r="A232" s="139"/>
      <c r="B232" s="57" t="s">
        <v>978</v>
      </c>
      <c r="C232" s="653" t="s">
        <v>555</v>
      </c>
      <c r="D232" s="654"/>
      <c r="E232" s="654"/>
      <c r="F232" s="189">
        <f>F233+F234+F235</f>
        <v>0</v>
      </c>
      <c r="G232" s="466">
        <f>G233+G234+G235</f>
        <v>0</v>
      </c>
      <c r="H232" s="444">
        <f t="shared" ref="H232:I232" si="158">H233+H234+H235</f>
        <v>0</v>
      </c>
      <c r="I232" s="207">
        <f t="shared" si="158"/>
        <v>0</v>
      </c>
      <c r="J232" s="220">
        <f t="shared" si="142"/>
        <v>0</v>
      </c>
      <c r="K232" s="83">
        <f t="shared" ref="K232:W232" si="159">K233+K234+K235</f>
        <v>0</v>
      </c>
      <c r="L232" s="13">
        <f t="shared" si="159"/>
        <v>0</v>
      </c>
      <c r="M232" s="13">
        <f t="shared" si="159"/>
        <v>0</v>
      </c>
      <c r="N232" s="13">
        <f t="shared" si="159"/>
        <v>0</v>
      </c>
      <c r="O232" s="13">
        <f t="shared" si="159"/>
        <v>0</v>
      </c>
      <c r="P232" s="90">
        <f t="shared" ref="P232" si="160">P233+P234+P235</f>
        <v>0</v>
      </c>
      <c r="Q232" s="13">
        <f t="shared" si="159"/>
        <v>0</v>
      </c>
      <c r="R232" s="44">
        <f t="shared" si="159"/>
        <v>0</v>
      </c>
      <c r="S232" s="13">
        <f t="shared" si="159"/>
        <v>0</v>
      </c>
      <c r="T232" s="365">
        <f t="shared" ref="T232" si="161">T233+T234+T235</f>
        <v>0</v>
      </c>
      <c r="U232" s="90">
        <f t="shared" si="159"/>
        <v>0</v>
      </c>
      <c r="V232" s="47">
        <f t="shared" si="159"/>
        <v>0</v>
      </c>
      <c r="W232" s="380">
        <f t="shared" si="159"/>
        <v>0</v>
      </c>
      <c r="Y232" s="259"/>
    </row>
    <row r="233" spans="1:25" ht="15.75" hidden="1" thickBot="1" x14ac:dyDescent="0.3">
      <c r="A233" s="139" t="s">
        <v>556</v>
      </c>
      <c r="B233" s="59" t="s">
        <v>979</v>
      </c>
      <c r="C233" s="151"/>
      <c r="D233" s="721" t="s">
        <v>991</v>
      </c>
      <c r="E233" s="721"/>
      <c r="F233" s="187"/>
      <c r="G233" s="464"/>
      <c r="H233" s="442"/>
      <c r="I233" s="205"/>
      <c r="J233" s="219">
        <f t="shared" si="142"/>
        <v>0</v>
      </c>
      <c r="K233" s="81"/>
      <c r="L233" s="1"/>
      <c r="M233" s="1"/>
      <c r="N233" s="1"/>
      <c r="O233" s="1"/>
      <c r="P233" s="89"/>
      <c r="Q233" s="1"/>
      <c r="R233" s="43"/>
      <c r="S233" s="1"/>
      <c r="T233" s="366"/>
      <c r="U233" s="89"/>
      <c r="V233" s="46"/>
      <c r="W233" s="378"/>
      <c r="Y233" s="259"/>
    </row>
    <row r="234" spans="1:25" ht="15.75" hidden="1" thickBot="1" x14ac:dyDescent="0.3">
      <c r="A234" s="139" t="s">
        <v>557</v>
      </c>
      <c r="B234" s="59" t="s">
        <v>980</v>
      </c>
      <c r="C234" s="2"/>
      <c r="D234" s="686" t="s">
        <v>992</v>
      </c>
      <c r="E234" s="686"/>
      <c r="F234" s="182"/>
      <c r="G234" s="459"/>
      <c r="H234" s="437"/>
      <c r="I234" s="200"/>
      <c r="J234" s="219">
        <f t="shared" si="142"/>
        <v>0</v>
      </c>
      <c r="K234" s="81"/>
      <c r="L234" s="1"/>
      <c r="M234" s="1"/>
      <c r="N234" s="1"/>
      <c r="O234" s="1"/>
      <c r="P234" s="89"/>
      <c r="Q234" s="1"/>
      <c r="R234" s="43"/>
      <c r="S234" s="1"/>
      <c r="T234" s="366"/>
      <c r="U234" s="89"/>
      <c r="V234" s="46"/>
      <c r="W234" s="378"/>
      <c r="Y234" s="259"/>
    </row>
    <row r="235" spans="1:25" ht="15.75" hidden="1" thickBot="1" x14ac:dyDescent="0.3">
      <c r="A235" s="139" t="s">
        <v>558</v>
      </c>
      <c r="B235" s="59" t="s">
        <v>981</v>
      </c>
      <c r="C235" s="2"/>
      <c r="D235" s="686" t="s">
        <v>993</v>
      </c>
      <c r="E235" s="686"/>
      <c r="F235" s="182"/>
      <c r="G235" s="459"/>
      <c r="H235" s="437"/>
      <c r="I235" s="200"/>
      <c r="J235" s="219">
        <f t="shared" si="142"/>
        <v>0</v>
      </c>
      <c r="K235" s="81"/>
      <c r="L235" s="1"/>
      <c r="M235" s="1"/>
      <c r="N235" s="1"/>
      <c r="O235" s="1"/>
      <c r="P235" s="89"/>
      <c r="Q235" s="1"/>
      <c r="R235" s="43"/>
      <c r="S235" s="1"/>
      <c r="T235" s="366"/>
      <c r="U235" s="89"/>
      <c r="V235" s="46"/>
      <c r="W235" s="378"/>
      <c r="Y235" s="259"/>
    </row>
    <row r="236" spans="1:25" s="19" customFormat="1" ht="15.75" hidden="1" thickBot="1" x14ac:dyDescent="0.3">
      <c r="A236" s="139"/>
      <c r="B236" s="57" t="s">
        <v>982</v>
      </c>
      <c r="C236" s="653" t="s">
        <v>559</v>
      </c>
      <c r="D236" s="654"/>
      <c r="E236" s="654"/>
      <c r="F236" s="189">
        <f>F237+F238+F239+F240</f>
        <v>0</v>
      </c>
      <c r="G236" s="466">
        <f>G237+G238+G239+G240</f>
        <v>0</v>
      </c>
      <c r="H236" s="444">
        <f t="shared" ref="H236:I236" si="162">H237+H238+H239+H240</f>
        <v>0</v>
      </c>
      <c r="I236" s="207">
        <f t="shared" si="162"/>
        <v>0</v>
      </c>
      <c r="J236" s="220">
        <f t="shared" si="142"/>
        <v>0</v>
      </c>
      <c r="K236" s="83">
        <f t="shared" ref="K236:W236" si="163">K237+K238+K239+K240</f>
        <v>0</v>
      </c>
      <c r="L236" s="13">
        <f t="shared" si="163"/>
        <v>0</v>
      </c>
      <c r="M236" s="13">
        <f t="shared" si="163"/>
        <v>0</v>
      </c>
      <c r="N236" s="13">
        <f t="shared" si="163"/>
        <v>0</v>
      </c>
      <c r="O236" s="13">
        <f t="shared" si="163"/>
        <v>0</v>
      </c>
      <c r="P236" s="90">
        <f t="shared" ref="P236" si="164">P237+P238+P239+P240</f>
        <v>0</v>
      </c>
      <c r="Q236" s="13">
        <f t="shared" si="163"/>
        <v>0</v>
      </c>
      <c r="R236" s="44">
        <f t="shared" si="163"/>
        <v>0</v>
      </c>
      <c r="S236" s="13">
        <f t="shared" si="163"/>
        <v>0</v>
      </c>
      <c r="T236" s="365">
        <f t="shared" ref="T236" si="165">T237+T238+T239+T240</f>
        <v>0</v>
      </c>
      <c r="U236" s="90">
        <f t="shared" si="163"/>
        <v>0</v>
      </c>
      <c r="V236" s="47">
        <f t="shared" si="163"/>
        <v>0</v>
      </c>
      <c r="W236" s="380">
        <f t="shared" si="163"/>
        <v>0</v>
      </c>
      <c r="Y236" s="259"/>
    </row>
    <row r="237" spans="1:25" ht="15.75" hidden="1" thickBot="1" x14ac:dyDescent="0.3">
      <c r="A237" s="139" t="s">
        <v>560</v>
      </c>
      <c r="B237" s="59" t="s">
        <v>983</v>
      </c>
      <c r="C237" s="2"/>
      <c r="D237" s="686" t="s">
        <v>654</v>
      </c>
      <c r="E237" s="686"/>
      <c r="F237" s="182"/>
      <c r="G237" s="459"/>
      <c r="H237" s="437"/>
      <c r="I237" s="200"/>
      <c r="J237" s="219">
        <f t="shared" si="142"/>
        <v>0</v>
      </c>
      <c r="K237" s="81"/>
      <c r="L237" s="1"/>
      <c r="M237" s="1"/>
      <c r="N237" s="1"/>
      <c r="O237" s="1"/>
      <c r="P237" s="89"/>
      <c r="Q237" s="1"/>
      <c r="R237" s="43"/>
      <c r="S237" s="1"/>
      <c r="T237" s="366"/>
      <c r="U237" s="89"/>
      <c r="V237" s="46"/>
      <c r="W237" s="378"/>
      <c r="Y237" s="259"/>
    </row>
    <row r="238" spans="1:25" ht="15.75" hidden="1" thickBot="1" x14ac:dyDescent="0.3">
      <c r="A238" s="139" t="s">
        <v>561</v>
      </c>
      <c r="B238" s="59" t="s">
        <v>984</v>
      </c>
      <c r="C238" s="2"/>
      <c r="D238" s="686" t="s">
        <v>655</v>
      </c>
      <c r="E238" s="686"/>
      <c r="F238" s="182"/>
      <c r="G238" s="459"/>
      <c r="H238" s="437"/>
      <c r="I238" s="200"/>
      <c r="J238" s="219">
        <f t="shared" si="142"/>
        <v>0</v>
      </c>
      <c r="K238" s="81"/>
      <c r="L238" s="1"/>
      <c r="M238" s="1"/>
      <c r="N238" s="1"/>
      <c r="O238" s="1"/>
      <c r="P238" s="89"/>
      <c r="Q238" s="1"/>
      <c r="R238" s="43"/>
      <c r="S238" s="1"/>
      <c r="T238" s="366"/>
      <c r="U238" s="89"/>
      <c r="V238" s="46"/>
      <c r="W238" s="378"/>
      <c r="Y238" s="259"/>
    </row>
    <row r="239" spans="1:25" ht="15.75" hidden="1" thickBot="1" x14ac:dyDescent="0.3">
      <c r="A239" s="139" t="s">
        <v>562</v>
      </c>
      <c r="B239" s="59" t="s">
        <v>985</v>
      </c>
      <c r="C239" s="2"/>
      <c r="D239" s="686" t="s">
        <v>563</v>
      </c>
      <c r="E239" s="686"/>
      <c r="F239" s="182"/>
      <c r="G239" s="459"/>
      <c r="H239" s="437"/>
      <c r="I239" s="200"/>
      <c r="J239" s="219">
        <f t="shared" si="142"/>
        <v>0</v>
      </c>
      <c r="K239" s="81"/>
      <c r="L239" s="1"/>
      <c r="M239" s="1"/>
      <c r="N239" s="1"/>
      <c r="O239" s="1"/>
      <c r="P239" s="89"/>
      <c r="Q239" s="1"/>
      <c r="R239" s="43"/>
      <c r="S239" s="1"/>
      <c r="T239" s="366"/>
      <c r="U239" s="89"/>
      <c r="V239" s="46"/>
      <c r="W239" s="378"/>
      <c r="Y239" s="259"/>
    </row>
    <row r="240" spans="1:25" ht="15.75" hidden="1" thickBot="1" x14ac:dyDescent="0.3">
      <c r="A240" s="139" t="s">
        <v>564</v>
      </c>
      <c r="B240" s="59" t="s">
        <v>986</v>
      </c>
      <c r="C240" s="2"/>
      <c r="D240" s="686" t="s">
        <v>565</v>
      </c>
      <c r="E240" s="686"/>
      <c r="F240" s="182"/>
      <c r="G240" s="459"/>
      <c r="H240" s="437"/>
      <c r="I240" s="200"/>
      <c r="J240" s="219">
        <f t="shared" si="142"/>
        <v>0</v>
      </c>
      <c r="K240" s="81"/>
      <c r="L240" s="1"/>
      <c r="M240" s="1"/>
      <c r="N240" s="1"/>
      <c r="O240" s="1"/>
      <c r="P240" s="89"/>
      <c r="Q240" s="1"/>
      <c r="R240" s="43"/>
      <c r="S240" s="1"/>
      <c r="T240" s="366"/>
      <c r="U240" s="89"/>
      <c r="V240" s="46"/>
      <c r="W240" s="378"/>
      <c r="Y240" s="259"/>
    </row>
    <row r="241" spans="1:25" s="42" customFormat="1" ht="15.75" hidden="1" thickBot="1" x14ac:dyDescent="0.3">
      <c r="A241" s="139" t="s">
        <v>566</v>
      </c>
      <c r="B241" s="57" t="s">
        <v>987</v>
      </c>
      <c r="C241" s="653" t="s">
        <v>567</v>
      </c>
      <c r="D241" s="654"/>
      <c r="E241" s="654"/>
      <c r="F241" s="189"/>
      <c r="G241" s="466"/>
      <c r="H241" s="444"/>
      <c r="I241" s="207"/>
      <c r="J241" s="220">
        <f t="shared" si="142"/>
        <v>0</v>
      </c>
      <c r="K241" s="83"/>
      <c r="L241" s="13"/>
      <c r="M241" s="13"/>
      <c r="N241" s="13"/>
      <c r="O241" s="13"/>
      <c r="P241" s="90"/>
      <c r="Q241" s="13"/>
      <c r="R241" s="44"/>
      <c r="S241" s="13"/>
      <c r="T241" s="365"/>
      <c r="U241" s="90"/>
      <c r="V241" s="47"/>
      <c r="W241" s="380"/>
      <c r="Y241" s="259"/>
    </row>
    <row r="242" spans="1:25" s="42" customFormat="1" ht="15.75" hidden="1" thickBot="1" x14ac:dyDescent="0.3">
      <c r="A242" s="139" t="s">
        <v>568</v>
      </c>
      <c r="B242" s="57" t="s">
        <v>988</v>
      </c>
      <c r="C242" s="653" t="s">
        <v>569</v>
      </c>
      <c r="D242" s="654"/>
      <c r="E242" s="654"/>
      <c r="F242" s="189"/>
      <c r="G242" s="466"/>
      <c r="H242" s="444"/>
      <c r="I242" s="207"/>
      <c r="J242" s="220">
        <f t="shared" si="142"/>
        <v>0</v>
      </c>
      <c r="K242" s="83"/>
      <c r="L242" s="13"/>
      <c r="M242" s="13"/>
      <c r="N242" s="13"/>
      <c r="O242" s="13"/>
      <c r="P242" s="90"/>
      <c r="Q242" s="13"/>
      <c r="R242" s="44"/>
      <c r="S242" s="13"/>
      <c r="T242" s="365"/>
      <c r="U242" s="90"/>
      <c r="V242" s="47"/>
      <c r="W242" s="380"/>
      <c r="Y242" s="259"/>
    </row>
    <row r="243" spans="1:25" s="42" customFormat="1" ht="15.75" hidden="1" thickBot="1" x14ac:dyDescent="0.3">
      <c r="A243" s="139" t="s">
        <v>570</v>
      </c>
      <c r="B243" s="57" t="s">
        <v>989</v>
      </c>
      <c r="C243" s="653" t="s">
        <v>571</v>
      </c>
      <c r="D243" s="654"/>
      <c r="E243" s="654"/>
      <c r="F243" s="189"/>
      <c r="G243" s="466"/>
      <c r="H243" s="444"/>
      <c r="I243" s="207"/>
      <c r="J243" s="220">
        <f t="shared" si="142"/>
        <v>0</v>
      </c>
      <c r="K243" s="83"/>
      <c r="L243" s="13"/>
      <c r="M243" s="13"/>
      <c r="N243" s="13"/>
      <c r="O243" s="13"/>
      <c r="P243" s="90"/>
      <c r="Q243" s="13"/>
      <c r="R243" s="44"/>
      <c r="S243" s="13"/>
      <c r="T243" s="365"/>
      <c r="U243" s="90"/>
      <c r="V243" s="47"/>
      <c r="W243" s="380"/>
      <c r="Y243" s="259"/>
    </row>
    <row r="244" spans="1:25" s="42" customFormat="1" ht="15.75" hidden="1" thickBot="1" x14ac:dyDescent="0.3">
      <c r="A244" s="139" t="s">
        <v>572</v>
      </c>
      <c r="B244" s="57" t="s">
        <v>990</v>
      </c>
      <c r="C244" s="653" t="s">
        <v>573</v>
      </c>
      <c r="D244" s="654"/>
      <c r="E244" s="654"/>
      <c r="F244" s="189"/>
      <c r="G244" s="466"/>
      <c r="H244" s="444"/>
      <c r="I244" s="207"/>
      <c r="J244" s="220">
        <f t="shared" si="142"/>
        <v>0</v>
      </c>
      <c r="K244" s="83"/>
      <c r="L244" s="13"/>
      <c r="M244" s="13"/>
      <c r="N244" s="13"/>
      <c r="O244" s="13"/>
      <c r="P244" s="90"/>
      <c r="Q244" s="13"/>
      <c r="R244" s="44"/>
      <c r="S244" s="13"/>
      <c r="T244" s="365"/>
      <c r="U244" s="90"/>
      <c r="V244" s="47"/>
      <c r="W244" s="380"/>
      <c r="Y244" s="259"/>
    </row>
    <row r="245" spans="1:25" ht="15.75" hidden="1" thickBot="1" x14ac:dyDescent="0.3">
      <c r="B245" s="100" t="s">
        <v>994</v>
      </c>
      <c r="C245" s="694" t="s">
        <v>574</v>
      </c>
      <c r="D245" s="695"/>
      <c r="E245" s="695"/>
      <c r="F245" s="183">
        <f>F246+F247+F248+F249+F250</f>
        <v>0</v>
      </c>
      <c r="G245" s="460">
        <f>G246+G247+G248+G249+G250</f>
        <v>0</v>
      </c>
      <c r="H245" s="438">
        <f t="shared" ref="H245:I245" si="166">H246+H247+H248+H249+H250</f>
        <v>0</v>
      </c>
      <c r="I245" s="201">
        <f t="shared" si="166"/>
        <v>0</v>
      </c>
      <c r="J245" s="218">
        <f t="shared" si="142"/>
        <v>0</v>
      </c>
      <c r="K245" s="103">
        <f t="shared" ref="K245:W245" si="167">K246+K247+K248+K249+K250</f>
        <v>0</v>
      </c>
      <c r="L245" s="104">
        <f t="shared" si="167"/>
        <v>0</v>
      </c>
      <c r="M245" s="104">
        <f t="shared" si="167"/>
        <v>0</v>
      </c>
      <c r="N245" s="104">
        <f t="shared" si="167"/>
        <v>0</v>
      </c>
      <c r="O245" s="104">
        <f t="shared" si="167"/>
        <v>0</v>
      </c>
      <c r="P245" s="107">
        <f t="shared" ref="P245" si="168">P246+P247+P248+P249+P250</f>
        <v>0</v>
      </c>
      <c r="Q245" s="104">
        <f t="shared" si="167"/>
        <v>0</v>
      </c>
      <c r="R245" s="106">
        <f t="shared" si="167"/>
        <v>0</v>
      </c>
      <c r="S245" s="104">
        <f t="shared" si="167"/>
        <v>0</v>
      </c>
      <c r="T245" s="367">
        <f t="shared" ref="T245" si="169">T246+T247+T248+T249+T250</f>
        <v>0</v>
      </c>
      <c r="U245" s="107">
        <f t="shared" si="167"/>
        <v>0</v>
      </c>
      <c r="V245" s="108">
        <f t="shared" si="167"/>
        <v>0</v>
      </c>
      <c r="W245" s="379">
        <f t="shared" si="167"/>
        <v>0</v>
      </c>
      <c r="Y245" s="259"/>
    </row>
    <row r="246" spans="1:25" ht="15.75" hidden="1" thickBot="1" x14ac:dyDescent="0.3">
      <c r="A246" s="139" t="s">
        <v>575</v>
      </c>
      <c r="B246" s="61" t="s">
        <v>995</v>
      </c>
      <c r="C246" s="722" t="s">
        <v>656</v>
      </c>
      <c r="D246" s="700"/>
      <c r="E246" s="700"/>
      <c r="F246" s="184"/>
      <c r="G246" s="461"/>
      <c r="H246" s="439"/>
      <c r="I246" s="202"/>
      <c r="J246" s="223">
        <f t="shared" si="142"/>
        <v>0</v>
      </c>
      <c r="K246" s="225"/>
      <c r="L246" s="15"/>
      <c r="M246" s="15"/>
      <c r="N246" s="15"/>
      <c r="O246" s="15"/>
      <c r="P246" s="374"/>
      <c r="Q246" s="15"/>
      <c r="R246" s="45"/>
      <c r="S246" s="15"/>
      <c r="T246" s="388"/>
      <c r="U246" s="374"/>
      <c r="V246" s="48"/>
      <c r="W246" s="384"/>
      <c r="Y246" s="259"/>
    </row>
    <row r="247" spans="1:25" ht="15.75" hidden="1" thickBot="1" x14ac:dyDescent="0.3">
      <c r="A247" s="139" t="s">
        <v>576</v>
      </c>
      <c r="B247" s="61" t="s">
        <v>996</v>
      </c>
      <c r="C247" s="722" t="s">
        <v>657</v>
      </c>
      <c r="D247" s="700"/>
      <c r="E247" s="700"/>
      <c r="F247" s="184"/>
      <c r="G247" s="461"/>
      <c r="H247" s="439"/>
      <c r="I247" s="202"/>
      <c r="J247" s="223">
        <f t="shared" si="142"/>
        <v>0</v>
      </c>
      <c r="K247" s="225"/>
      <c r="L247" s="15"/>
      <c r="M247" s="15"/>
      <c r="N247" s="15"/>
      <c r="O247" s="15"/>
      <c r="P247" s="374"/>
      <c r="Q247" s="15"/>
      <c r="R247" s="45"/>
      <c r="S247" s="15"/>
      <c r="T247" s="388"/>
      <c r="U247" s="374"/>
      <c r="V247" s="48"/>
      <c r="W247" s="384"/>
      <c r="Y247" s="259"/>
    </row>
    <row r="248" spans="1:25" ht="15.75" hidden="1" thickBot="1" x14ac:dyDescent="0.3">
      <c r="A248" s="139" t="s">
        <v>577</v>
      </c>
      <c r="B248" s="61" t="s">
        <v>997</v>
      </c>
      <c r="C248" s="722" t="s">
        <v>578</v>
      </c>
      <c r="D248" s="700"/>
      <c r="E248" s="700"/>
      <c r="F248" s="184"/>
      <c r="G248" s="461"/>
      <c r="H248" s="439"/>
      <c r="I248" s="202"/>
      <c r="J248" s="223">
        <f t="shared" si="142"/>
        <v>0</v>
      </c>
      <c r="K248" s="225"/>
      <c r="L248" s="15"/>
      <c r="M248" s="15"/>
      <c r="N248" s="15"/>
      <c r="O248" s="15"/>
      <c r="P248" s="374"/>
      <c r="Q248" s="15"/>
      <c r="R248" s="45"/>
      <c r="S248" s="15"/>
      <c r="T248" s="388"/>
      <c r="U248" s="374"/>
      <c r="V248" s="48"/>
      <c r="W248" s="384"/>
      <c r="Y248" s="259"/>
    </row>
    <row r="249" spans="1:25" ht="15.75" hidden="1" thickBot="1" x14ac:dyDescent="0.3">
      <c r="A249" s="139" t="s">
        <v>579</v>
      </c>
      <c r="B249" s="61" t="s">
        <v>998</v>
      </c>
      <c r="C249" s="722" t="s">
        <v>580</v>
      </c>
      <c r="D249" s="700"/>
      <c r="E249" s="700"/>
      <c r="F249" s="184"/>
      <c r="G249" s="461"/>
      <c r="H249" s="439"/>
      <c r="I249" s="202"/>
      <c r="J249" s="223">
        <f t="shared" si="142"/>
        <v>0</v>
      </c>
      <c r="K249" s="225"/>
      <c r="L249" s="15"/>
      <c r="M249" s="15"/>
      <c r="N249" s="15"/>
      <c r="O249" s="15"/>
      <c r="P249" s="374"/>
      <c r="Q249" s="15"/>
      <c r="R249" s="45"/>
      <c r="S249" s="15"/>
      <c r="T249" s="388"/>
      <c r="U249" s="374"/>
      <c r="V249" s="48"/>
      <c r="W249" s="384"/>
      <c r="Y249" s="259"/>
    </row>
    <row r="250" spans="1:25" ht="15.75" hidden="1" thickBot="1" x14ac:dyDescent="0.3">
      <c r="A250" s="139" t="s">
        <v>581</v>
      </c>
      <c r="B250" s="61" t="s">
        <v>999</v>
      </c>
      <c r="C250" s="722" t="s">
        <v>658</v>
      </c>
      <c r="D250" s="700"/>
      <c r="E250" s="700"/>
      <c r="F250" s="184"/>
      <c r="G250" s="461"/>
      <c r="H250" s="439"/>
      <c r="I250" s="202"/>
      <c r="J250" s="223">
        <f t="shared" si="142"/>
        <v>0</v>
      </c>
      <c r="K250" s="225"/>
      <c r="L250" s="15"/>
      <c r="M250" s="15"/>
      <c r="N250" s="15"/>
      <c r="O250" s="15"/>
      <c r="P250" s="374"/>
      <c r="Q250" s="15"/>
      <c r="R250" s="45"/>
      <c r="S250" s="15"/>
      <c r="T250" s="388"/>
      <c r="U250" s="374"/>
      <c r="V250" s="48"/>
      <c r="W250" s="384"/>
      <c r="Y250" s="259"/>
    </row>
    <row r="251" spans="1:25" ht="15.75" hidden="1" thickBot="1" x14ac:dyDescent="0.3">
      <c r="B251" s="100" t="s">
        <v>1000</v>
      </c>
      <c r="C251" s="694" t="s">
        <v>582</v>
      </c>
      <c r="D251" s="695"/>
      <c r="E251" s="695"/>
      <c r="F251" s="183">
        <f>F252</f>
        <v>0</v>
      </c>
      <c r="G251" s="460">
        <f>G252</f>
        <v>0</v>
      </c>
      <c r="H251" s="438">
        <f t="shared" ref="H251:I251" si="170">H252</f>
        <v>0</v>
      </c>
      <c r="I251" s="201">
        <f t="shared" si="170"/>
        <v>0</v>
      </c>
      <c r="J251" s="218">
        <f t="shared" si="142"/>
        <v>0</v>
      </c>
      <c r="K251" s="103">
        <f t="shared" ref="K251:W251" si="171">K252</f>
        <v>0</v>
      </c>
      <c r="L251" s="104">
        <f t="shared" si="171"/>
        <v>0</v>
      </c>
      <c r="M251" s="104">
        <f t="shared" si="171"/>
        <v>0</v>
      </c>
      <c r="N251" s="104">
        <f t="shared" si="171"/>
        <v>0</v>
      </c>
      <c r="O251" s="104">
        <f t="shared" si="171"/>
        <v>0</v>
      </c>
      <c r="P251" s="107">
        <f t="shared" si="171"/>
        <v>0</v>
      </c>
      <c r="Q251" s="104">
        <f t="shared" si="171"/>
        <v>0</v>
      </c>
      <c r="R251" s="106">
        <f t="shared" si="171"/>
        <v>0</v>
      </c>
      <c r="S251" s="104">
        <f t="shared" si="171"/>
        <v>0</v>
      </c>
      <c r="T251" s="367">
        <f t="shared" si="171"/>
        <v>0</v>
      </c>
      <c r="U251" s="107">
        <f t="shared" si="171"/>
        <v>0</v>
      </c>
      <c r="V251" s="108">
        <f t="shared" si="171"/>
        <v>0</v>
      </c>
      <c r="W251" s="379">
        <f t="shared" si="171"/>
        <v>0</v>
      </c>
      <c r="Y251" s="259"/>
    </row>
    <row r="252" spans="1:25" ht="15.75" hidden="1" thickBot="1" x14ac:dyDescent="0.3">
      <c r="A252" s="139" t="s">
        <v>583</v>
      </c>
      <c r="B252" s="61"/>
      <c r="C252" s="722" t="s">
        <v>584</v>
      </c>
      <c r="D252" s="700"/>
      <c r="E252" s="700"/>
      <c r="F252" s="184"/>
      <c r="G252" s="461"/>
      <c r="H252" s="439"/>
      <c r="I252" s="202"/>
      <c r="J252" s="223">
        <f t="shared" si="142"/>
        <v>0</v>
      </c>
      <c r="K252" s="225"/>
      <c r="L252" s="15"/>
      <c r="M252" s="15"/>
      <c r="N252" s="15"/>
      <c r="O252" s="15"/>
      <c r="P252" s="374"/>
      <c r="Q252" s="15"/>
      <c r="R252" s="45"/>
      <c r="S252" s="15"/>
      <c r="T252" s="388"/>
      <c r="U252" s="374"/>
      <c r="V252" s="48"/>
      <c r="W252" s="384"/>
      <c r="Y252" s="259"/>
    </row>
    <row r="253" spans="1:25" ht="15.75" thickBot="1" x14ac:dyDescent="0.3">
      <c r="B253" s="723" t="s">
        <v>585</v>
      </c>
      <c r="C253" s="724"/>
      <c r="D253" s="724"/>
      <c r="E253" s="724"/>
      <c r="F253" s="180">
        <f t="shared" ref="F253" si="172">F5+F24+F32+F66+F81+F152+F162+F167+F230</f>
        <v>10413000</v>
      </c>
      <c r="G253" s="457">
        <f t="shared" ref="G253:W253" si="173">G5+G24+G32+G66+G81+G152+G162+G167+G230</f>
        <v>10325068</v>
      </c>
      <c r="H253" s="435">
        <f t="shared" si="173"/>
        <v>10151655</v>
      </c>
      <c r="I253" s="198">
        <f t="shared" si="173"/>
        <v>207482</v>
      </c>
      <c r="J253" s="216">
        <f t="shared" si="142"/>
        <v>10359137</v>
      </c>
      <c r="K253" s="94">
        <f t="shared" si="173"/>
        <v>1532400</v>
      </c>
      <c r="L253" s="95">
        <f t="shared" si="173"/>
        <v>703861</v>
      </c>
      <c r="M253" s="95">
        <f t="shared" si="173"/>
        <v>1262733</v>
      </c>
      <c r="N253" s="95">
        <f t="shared" si="173"/>
        <v>899206</v>
      </c>
      <c r="O253" s="95">
        <f t="shared" si="173"/>
        <v>703088</v>
      </c>
      <c r="P253" s="98">
        <f t="shared" ref="P253" si="174">P5+P24+P32+P66+P81+P152+P162+P167+P230</f>
        <v>924884</v>
      </c>
      <c r="Q253" s="95">
        <f t="shared" si="173"/>
        <v>340888</v>
      </c>
      <c r="R253" s="97">
        <f t="shared" si="173"/>
        <v>533304</v>
      </c>
      <c r="S253" s="95">
        <f t="shared" si="173"/>
        <v>347454</v>
      </c>
      <c r="T253" s="363">
        <f t="shared" ref="T253" si="175">T5+T24+T32+T66+T81+T152+T162+T167+T230</f>
        <v>7247818</v>
      </c>
      <c r="U253" s="98">
        <f t="shared" si="173"/>
        <v>520393</v>
      </c>
      <c r="V253" s="99">
        <f t="shared" si="173"/>
        <v>675045</v>
      </c>
      <c r="W253" s="376">
        <f t="shared" si="173"/>
        <v>1915881</v>
      </c>
      <c r="Y253" s="259"/>
    </row>
    <row r="254" spans="1:25" x14ac:dyDescent="0.25">
      <c r="B254" s="23"/>
      <c r="C254" s="24"/>
      <c r="D254" s="24"/>
      <c r="E254" s="25"/>
      <c r="F254" s="25"/>
      <c r="G254" s="25"/>
      <c r="H254" s="25"/>
      <c r="I254" s="25"/>
      <c r="J254" s="6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Y254" s="259"/>
    </row>
    <row r="255" spans="1:25" x14ac:dyDescent="0.25">
      <c r="B255" s="26"/>
      <c r="C255" s="27"/>
      <c r="D255" s="27"/>
      <c r="E255" s="25"/>
      <c r="F255" s="25"/>
      <c r="G255" s="25"/>
      <c r="H255" s="25"/>
      <c r="I255" s="25"/>
      <c r="J255" s="6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Y255" s="259"/>
    </row>
    <row r="256" spans="1:25" x14ac:dyDescent="0.25">
      <c r="B256" s="28"/>
      <c r="C256" s="25"/>
      <c r="D256" s="25"/>
      <c r="E256" s="29"/>
      <c r="F256" s="29"/>
      <c r="G256" s="29"/>
      <c r="H256" s="29"/>
      <c r="I256" s="29"/>
      <c r="J256" s="6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Y256" s="259"/>
    </row>
    <row r="257" spans="1:25" x14ac:dyDescent="0.25">
      <c r="B257" s="28"/>
      <c r="C257" s="25"/>
      <c r="D257" s="25"/>
      <c r="E257" s="29"/>
      <c r="F257" s="29"/>
      <c r="G257" s="29"/>
      <c r="H257" s="29"/>
      <c r="I257" s="29"/>
      <c r="J257" s="6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Y257" s="259"/>
    </row>
    <row r="258" spans="1:25" x14ac:dyDescent="0.25">
      <c r="B258" s="28"/>
      <c r="C258" s="25"/>
      <c r="D258" s="25"/>
      <c r="E258" s="29"/>
      <c r="F258" s="29"/>
      <c r="G258" s="29"/>
      <c r="H258" s="29"/>
      <c r="I258" s="29"/>
      <c r="J258" s="6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Y258" s="259"/>
    </row>
    <row r="259" spans="1:25" x14ac:dyDescent="0.25">
      <c r="B259" s="28"/>
      <c r="C259" s="25"/>
      <c r="D259" s="25"/>
      <c r="E259" s="29"/>
      <c r="F259" s="29"/>
      <c r="G259" s="29"/>
      <c r="H259" s="29"/>
      <c r="I259" s="29"/>
      <c r="J259" s="6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Y259" s="259"/>
    </row>
    <row r="260" spans="1:25" x14ac:dyDescent="0.25">
      <c r="B260" s="28"/>
      <c r="C260" s="25"/>
      <c r="D260" s="25"/>
      <c r="E260" s="29"/>
      <c r="F260" s="29"/>
      <c r="G260" s="29"/>
      <c r="H260" s="29"/>
      <c r="I260" s="29"/>
      <c r="J260" s="6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Y260" s="259"/>
    </row>
    <row r="261" spans="1:25" x14ac:dyDescent="0.25">
      <c r="B261" s="28"/>
      <c r="C261" s="25"/>
      <c r="D261" s="25"/>
      <c r="E261" s="29"/>
      <c r="F261" s="29"/>
      <c r="G261" s="29"/>
      <c r="H261" s="29"/>
      <c r="I261" s="29"/>
      <c r="J261" s="6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Y261" s="259"/>
    </row>
    <row r="262" spans="1:25" x14ac:dyDescent="0.25">
      <c r="B262" s="28"/>
      <c r="C262" s="29"/>
      <c r="D262" s="29"/>
      <c r="E262" s="25"/>
      <c r="F262" s="25"/>
      <c r="G262" s="25"/>
      <c r="H262" s="25"/>
      <c r="I262" s="25"/>
      <c r="J262" s="6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Y262" s="259"/>
    </row>
    <row r="263" spans="1:25" x14ac:dyDescent="0.25">
      <c r="B263" s="28"/>
      <c r="C263" s="29"/>
      <c r="D263" s="29"/>
      <c r="E263" s="25"/>
      <c r="F263" s="25"/>
      <c r="G263" s="25"/>
      <c r="H263" s="25"/>
      <c r="I263" s="25"/>
      <c r="J263" s="6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Y263" s="259"/>
    </row>
    <row r="264" spans="1:25" x14ac:dyDescent="0.25">
      <c r="B264" s="28"/>
      <c r="C264" s="29"/>
      <c r="D264" s="29"/>
      <c r="E264" s="25"/>
      <c r="F264" s="25"/>
      <c r="G264" s="25"/>
      <c r="H264" s="25"/>
      <c r="I264" s="25"/>
      <c r="J264" s="6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Y264" s="259"/>
    </row>
    <row r="265" spans="1:25" x14ac:dyDescent="0.25">
      <c r="B265" s="28"/>
      <c r="C265" s="25"/>
      <c r="D265" s="25"/>
      <c r="E265" s="29"/>
      <c r="F265" s="29"/>
      <c r="G265" s="29"/>
      <c r="H265" s="29"/>
      <c r="I265" s="29"/>
      <c r="J265" s="6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Y265" s="259"/>
    </row>
    <row r="266" spans="1:25" x14ac:dyDescent="0.25">
      <c r="B266" s="28"/>
      <c r="C266" s="25"/>
      <c r="D266" s="25"/>
      <c r="E266" s="29"/>
      <c r="F266" s="29"/>
      <c r="G266" s="29"/>
      <c r="H266" s="29"/>
      <c r="I266" s="29"/>
      <c r="J266" s="6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Y266" s="259"/>
    </row>
    <row r="267" spans="1:25" x14ac:dyDescent="0.25">
      <c r="B267" s="28"/>
      <c r="C267" s="25"/>
      <c r="D267" s="25"/>
      <c r="E267" s="29"/>
      <c r="F267" s="29"/>
      <c r="G267" s="29"/>
      <c r="H267" s="29"/>
      <c r="I267" s="29"/>
      <c r="J267" s="6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5" x14ac:dyDescent="0.25">
      <c r="A268" s="141"/>
      <c r="B268" s="28"/>
      <c r="C268" s="25"/>
      <c r="D268" s="25"/>
      <c r="E268" s="29"/>
      <c r="F268" s="29"/>
      <c r="G268" s="29"/>
      <c r="H268" s="29"/>
      <c r="I268" s="29"/>
      <c r="J268" s="6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5" x14ac:dyDescent="0.25">
      <c r="A269" s="141"/>
      <c r="B269" s="28"/>
      <c r="C269" s="25"/>
      <c r="D269" s="25"/>
      <c r="E269" s="29"/>
      <c r="F269" s="29"/>
      <c r="G269" s="29"/>
      <c r="H269" s="29"/>
      <c r="I269" s="29"/>
      <c r="J269" s="6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5" x14ac:dyDescent="0.25">
      <c r="A270" s="141"/>
      <c r="B270" s="28"/>
      <c r="C270" s="25"/>
      <c r="D270" s="25"/>
      <c r="E270" s="29"/>
      <c r="F270" s="29"/>
      <c r="G270" s="29"/>
      <c r="H270" s="29"/>
      <c r="I270" s="29"/>
      <c r="J270" s="6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5" x14ac:dyDescent="0.25">
      <c r="A271" s="141"/>
      <c r="B271" s="28"/>
      <c r="C271" s="25"/>
      <c r="D271" s="25"/>
      <c r="E271" s="29"/>
      <c r="F271" s="29"/>
      <c r="G271" s="29"/>
      <c r="H271" s="29"/>
      <c r="I271" s="29"/>
      <c r="J271" s="6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5" x14ac:dyDescent="0.25">
      <c r="A272" s="141"/>
      <c r="B272" s="28"/>
      <c r="C272" s="25"/>
      <c r="D272" s="25"/>
      <c r="E272" s="29"/>
      <c r="F272" s="29"/>
      <c r="G272" s="29"/>
      <c r="H272" s="29"/>
      <c r="I272" s="29"/>
      <c r="J272" s="6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41"/>
      <c r="B273" s="28"/>
      <c r="C273" s="25"/>
      <c r="D273" s="25"/>
      <c r="E273" s="29"/>
      <c r="F273" s="29"/>
      <c r="G273" s="29"/>
      <c r="H273" s="29"/>
      <c r="I273" s="29"/>
      <c r="J273" s="6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41"/>
      <c r="B274" s="28"/>
      <c r="C274" s="25"/>
      <c r="D274" s="25"/>
      <c r="E274" s="29"/>
      <c r="F274" s="29"/>
      <c r="G274" s="29"/>
      <c r="H274" s="29"/>
      <c r="I274" s="29"/>
      <c r="J274" s="6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41"/>
      <c r="B275" s="28"/>
      <c r="C275" s="29"/>
      <c r="D275" s="29"/>
      <c r="E275" s="25"/>
      <c r="F275" s="25"/>
      <c r="G275" s="25"/>
      <c r="H275" s="25"/>
      <c r="I275" s="25"/>
      <c r="J275" s="6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41"/>
      <c r="B276" s="28"/>
      <c r="C276" s="25"/>
      <c r="D276" s="25"/>
      <c r="E276" s="29"/>
      <c r="F276" s="29"/>
      <c r="G276" s="29"/>
      <c r="H276" s="29"/>
      <c r="I276" s="29"/>
      <c r="J276" s="6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41"/>
      <c r="B277" s="28"/>
      <c r="C277" s="25"/>
      <c r="D277" s="25"/>
      <c r="E277" s="29"/>
      <c r="F277" s="29"/>
      <c r="G277" s="29"/>
      <c r="H277" s="29"/>
      <c r="I277" s="29"/>
      <c r="J277" s="6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41"/>
      <c r="B278" s="28"/>
      <c r="C278" s="25"/>
      <c r="D278" s="25"/>
      <c r="E278" s="29"/>
      <c r="F278" s="29"/>
      <c r="G278" s="29"/>
      <c r="H278" s="29"/>
      <c r="I278" s="29"/>
      <c r="J278" s="6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41"/>
      <c r="B279" s="28"/>
      <c r="C279" s="25"/>
      <c r="D279" s="25"/>
      <c r="E279" s="29"/>
      <c r="F279" s="29"/>
      <c r="G279" s="29"/>
      <c r="H279" s="29"/>
      <c r="I279" s="29"/>
      <c r="J279" s="6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41"/>
      <c r="B280" s="28"/>
      <c r="C280" s="25"/>
      <c r="D280" s="25"/>
      <c r="E280" s="29"/>
      <c r="F280" s="29"/>
      <c r="G280" s="29"/>
      <c r="H280" s="29"/>
      <c r="I280" s="29"/>
      <c r="J280" s="6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41"/>
      <c r="B281" s="28"/>
      <c r="C281" s="25"/>
      <c r="D281" s="25"/>
      <c r="E281" s="29"/>
      <c r="F281" s="29"/>
      <c r="G281" s="29"/>
      <c r="H281" s="29"/>
      <c r="I281" s="29"/>
      <c r="J281" s="6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41"/>
      <c r="B282" s="28"/>
      <c r="C282" s="25"/>
      <c r="D282" s="25"/>
      <c r="E282" s="29"/>
      <c r="F282" s="29"/>
      <c r="G282" s="29"/>
      <c r="H282" s="29"/>
      <c r="I282" s="29"/>
      <c r="J282" s="6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41"/>
      <c r="B283" s="28"/>
      <c r="C283" s="25"/>
      <c r="D283" s="25"/>
      <c r="E283" s="29"/>
      <c r="F283" s="29"/>
      <c r="G283" s="29"/>
      <c r="H283" s="29"/>
      <c r="I283" s="29"/>
      <c r="J283" s="6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41"/>
      <c r="B284" s="28"/>
      <c r="C284" s="25"/>
      <c r="D284" s="25"/>
      <c r="E284" s="29"/>
      <c r="F284" s="29"/>
      <c r="G284" s="29"/>
      <c r="H284" s="29"/>
      <c r="I284" s="29"/>
      <c r="J284" s="6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41"/>
      <c r="B285" s="28"/>
      <c r="C285" s="25"/>
      <c r="D285" s="25"/>
      <c r="E285" s="29"/>
      <c r="F285" s="29"/>
      <c r="G285" s="29"/>
      <c r="H285" s="29"/>
      <c r="I285" s="29"/>
      <c r="J285" s="6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41"/>
      <c r="B286" s="28"/>
      <c r="C286" s="29"/>
      <c r="D286" s="29"/>
      <c r="E286" s="25"/>
      <c r="F286" s="25"/>
      <c r="G286" s="25"/>
      <c r="H286" s="25"/>
      <c r="I286" s="25"/>
      <c r="J286" s="6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41"/>
      <c r="B287" s="28"/>
      <c r="C287" s="25"/>
      <c r="D287" s="25"/>
      <c r="E287" s="29"/>
      <c r="F287" s="29"/>
      <c r="G287" s="29"/>
      <c r="H287" s="29"/>
      <c r="I287" s="29"/>
      <c r="J287" s="6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41"/>
      <c r="B288" s="28"/>
      <c r="C288" s="25"/>
      <c r="D288" s="25"/>
      <c r="E288" s="29"/>
      <c r="F288" s="29"/>
      <c r="G288" s="29"/>
      <c r="H288" s="29"/>
      <c r="I288" s="29"/>
      <c r="J288" s="6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41"/>
      <c r="B289" s="28"/>
      <c r="C289" s="25"/>
      <c r="D289" s="25"/>
      <c r="E289" s="29"/>
      <c r="F289" s="29"/>
      <c r="G289" s="29"/>
      <c r="H289" s="29"/>
      <c r="I289" s="29"/>
      <c r="J289" s="6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41"/>
      <c r="B290" s="28"/>
      <c r="C290" s="25"/>
      <c r="D290" s="25"/>
      <c r="E290" s="29"/>
      <c r="F290" s="29"/>
      <c r="G290" s="29"/>
      <c r="H290" s="29"/>
      <c r="I290" s="29"/>
      <c r="J290" s="6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41"/>
      <c r="B291" s="28"/>
      <c r="C291" s="25"/>
      <c r="D291" s="25"/>
      <c r="E291" s="29"/>
      <c r="F291" s="29"/>
      <c r="G291" s="29"/>
      <c r="H291" s="29"/>
      <c r="I291" s="29"/>
      <c r="J291" s="6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41"/>
      <c r="B292" s="28"/>
      <c r="C292" s="25"/>
      <c r="D292" s="25"/>
      <c r="E292" s="29"/>
      <c r="F292" s="29"/>
      <c r="G292" s="29"/>
      <c r="H292" s="29"/>
      <c r="I292" s="29"/>
      <c r="J292" s="6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41"/>
      <c r="B293" s="28"/>
      <c r="C293" s="25"/>
      <c r="D293" s="25"/>
      <c r="E293" s="29"/>
      <c r="F293" s="29"/>
      <c r="G293" s="29"/>
      <c r="H293" s="29"/>
      <c r="I293" s="29"/>
      <c r="J293" s="6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41"/>
      <c r="B294" s="28"/>
      <c r="C294" s="25"/>
      <c r="D294" s="25"/>
      <c r="E294" s="29"/>
      <c r="F294" s="29"/>
      <c r="G294" s="29"/>
      <c r="H294" s="29"/>
      <c r="I294" s="29"/>
      <c r="J294" s="6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41"/>
      <c r="B295" s="28"/>
      <c r="C295" s="25"/>
      <c r="D295" s="25"/>
      <c r="E295" s="29"/>
      <c r="F295" s="29"/>
      <c r="G295" s="29"/>
      <c r="H295" s="29"/>
      <c r="I295" s="29"/>
      <c r="J295" s="6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41"/>
      <c r="B296" s="28"/>
      <c r="C296" s="25"/>
      <c r="D296" s="25"/>
      <c r="E296" s="29"/>
      <c r="F296" s="29"/>
      <c r="G296" s="29"/>
      <c r="H296" s="29"/>
      <c r="I296" s="29"/>
      <c r="J296" s="6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41"/>
      <c r="B297" s="30"/>
      <c r="C297" s="24"/>
      <c r="D297" s="24"/>
      <c r="E297" s="25"/>
      <c r="F297" s="25"/>
      <c r="G297" s="25"/>
      <c r="H297" s="25"/>
      <c r="I297" s="25"/>
      <c r="J297" s="6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41"/>
      <c r="B298" s="28"/>
      <c r="C298" s="29"/>
      <c r="D298" s="29"/>
      <c r="E298" s="25"/>
      <c r="F298" s="25"/>
      <c r="G298" s="25"/>
      <c r="H298" s="25"/>
      <c r="I298" s="25"/>
      <c r="J298" s="6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41"/>
      <c r="B299" s="28"/>
      <c r="C299" s="29"/>
      <c r="D299" s="29"/>
      <c r="E299" s="25"/>
      <c r="F299" s="25"/>
      <c r="G299" s="25"/>
      <c r="H299" s="25"/>
      <c r="I299" s="25"/>
      <c r="J299" s="6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41"/>
      <c r="B300" s="28"/>
      <c r="C300" s="29"/>
      <c r="D300" s="29"/>
      <c r="E300" s="25"/>
      <c r="F300" s="25"/>
      <c r="G300" s="25"/>
      <c r="H300" s="25"/>
      <c r="I300" s="25"/>
      <c r="J300" s="6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41"/>
      <c r="B301" s="28"/>
      <c r="C301" s="25"/>
      <c r="D301" s="25"/>
      <c r="E301" s="29"/>
      <c r="F301" s="29"/>
      <c r="G301" s="29"/>
      <c r="H301" s="29"/>
      <c r="I301" s="29"/>
      <c r="J301" s="6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41"/>
      <c r="B302" s="28"/>
      <c r="C302" s="25"/>
      <c r="D302" s="25"/>
      <c r="E302" s="29"/>
      <c r="F302" s="29"/>
      <c r="G302" s="29"/>
      <c r="H302" s="29"/>
      <c r="I302" s="29"/>
      <c r="J302" s="6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41"/>
      <c r="B303" s="28"/>
      <c r="C303" s="25"/>
      <c r="D303" s="25"/>
      <c r="E303" s="29"/>
      <c r="F303" s="29"/>
      <c r="G303" s="29"/>
      <c r="H303" s="29"/>
      <c r="I303" s="29"/>
      <c r="J303" s="6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41"/>
      <c r="B304" s="28"/>
      <c r="C304" s="25"/>
      <c r="D304" s="25"/>
      <c r="E304" s="29"/>
      <c r="F304" s="29"/>
      <c r="G304" s="29"/>
      <c r="H304" s="29"/>
      <c r="I304" s="29"/>
      <c r="J304" s="6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41"/>
      <c r="B305" s="28"/>
      <c r="C305" s="25"/>
      <c r="D305" s="25"/>
      <c r="E305" s="29"/>
      <c r="F305" s="29"/>
      <c r="G305" s="29"/>
      <c r="H305" s="29"/>
      <c r="I305" s="29"/>
      <c r="J305" s="6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41"/>
      <c r="B306" s="28"/>
      <c r="C306" s="25"/>
      <c r="D306" s="25"/>
      <c r="E306" s="29"/>
      <c r="F306" s="29"/>
      <c r="G306" s="29"/>
      <c r="H306" s="29"/>
      <c r="I306" s="29"/>
      <c r="J306" s="6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41"/>
      <c r="B307" s="28"/>
      <c r="C307" s="25"/>
      <c r="D307" s="25"/>
      <c r="E307" s="29"/>
      <c r="F307" s="29"/>
      <c r="G307" s="29"/>
      <c r="H307" s="29"/>
      <c r="I307" s="29"/>
      <c r="J307" s="6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41"/>
      <c r="B308" s="28"/>
      <c r="C308" s="25"/>
      <c r="D308" s="25"/>
      <c r="E308" s="29"/>
      <c r="F308" s="29"/>
      <c r="G308" s="29"/>
      <c r="H308" s="29"/>
      <c r="I308" s="29"/>
      <c r="J308" s="6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41"/>
      <c r="B309" s="28"/>
      <c r="C309" s="25"/>
      <c r="D309" s="25"/>
      <c r="E309" s="29"/>
      <c r="F309" s="29"/>
      <c r="G309" s="29"/>
      <c r="H309" s="29"/>
      <c r="I309" s="29"/>
      <c r="J309" s="6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41"/>
      <c r="B310" s="28"/>
      <c r="C310" s="25"/>
      <c r="D310" s="25"/>
      <c r="E310" s="29"/>
      <c r="F310" s="29"/>
      <c r="G310" s="29"/>
      <c r="H310" s="29"/>
      <c r="I310" s="29"/>
      <c r="J310" s="6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41"/>
      <c r="B311" s="28"/>
      <c r="C311" s="29"/>
      <c r="D311" s="29"/>
      <c r="E311" s="25"/>
      <c r="F311" s="25"/>
      <c r="G311" s="25"/>
      <c r="H311" s="25"/>
      <c r="I311" s="25"/>
      <c r="J311" s="6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41"/>
      <c r="B312" s="28"/>
      <c r="C312" s="25"/>
      <c r="D312" s="25"/>
      <c r="E312" s="29"/>
      <c r="F312" s="29"/>
      <c r="G312" s="29"/>
      <c r="H312" s="29"/>
      <c r="I312" s="29"/>
      <c r="J312" s="6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41"/>
      <c r="B313" s="28"/>
      <c r="C313" s="25"/>
      <c r="D313" s="25"/>
      <c r="E313" s="29"/>
      <c r="F313" s="29"/>
      <c r="G313" s="29"/>
      <c r="H313" s="29"/>
      <c r="I313" s="29"/>
      <c r="J313" s="6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41"/>
      <c r="B314" s="28"/>
      <c r="C314" s="25"/>
      <c r="D314" s="25"/>
      <c r="E314" s="29"/>
      <c r="F314" s="29"/>
      <c r="G314" s="29"/>
      <c r="H314" s="29"/>
      <c r="I314" s="29"/>
      <c r="J314" s="6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41"/>
      <c r="B315" s="28"/>
      <c r="C315" s="25"/>
      <c r="D315" s="25"/>
      <c r="E315" s="29"/>
      <c r="F315" s="29"/>
      <c r="G315" s="29"/>
      <c r="H315" s="29"/>
      <c r="I315" s="29"/>
    </row>
    <row r="316" spans="1:23" x14ac:dyDescent="0.25">
      <c r="B316" s="28"/>
      <c r="C316" s="25"/>
      <c r="D316" s="25"/>
      <c r="E316" s="29"/>
      <c r="F316" s="29"/>
      <c r="G316" s="29"/>
      <c r="H316" s="29"/>
      <c r="I316" s="29"/>
      <c r="J316" s="19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12" customFormat="1" x14ac:dyDescent="0.25">
      <c r="A317" s="142"/>
      <c r="B317" s="28"/>
      <c r="C317" s="25"/>
      <c r="D317" s="25"/>
      <c r="E317" s="29"/>
      <c r="F317" s="29"/>
      <c r="G317" s="29"/>
      <c r="H317" s="29"/>
      <c r="I317" s="29"/>
      <c r="J317" s="53"/>
    </row>
    <row r="318" spans="1:23" s="12" customFormat="1" x14ac:dyDescent="0.25">
      <c r="A318" s="142"/>
      <c r="B318" s="28"/>
      <c r="C318" s="25"/>
      <c r="D318" s="25"/>
      <c r="E318" s="29"/>
      <c r="F318" s="29"/>
      <c r="G318" s="29"/>
      <c r="H318" s="29"/>
      <c r="I318" s="29"/>
      <c r="J318" s="53"/>
    </row>
    <row r="319" spans="1:23" s="12" customFormat="1" x14ac:dyDescent="0.25">
      <c r="A319" s="142"/>
      <c r="B319" s="28"/>
      <c r="C319" s="25"/>
      <c r="D319" s="25"/>
      <c r="E319" s="29"/>
      <c r="F319" s="29"/>
      <c r="G319" s="29"/>
      <c r="H319" s="29"/>
      <c r="I319" s="29"/>
      <c r="J319" s="53"/>
    </row>
    <row r="320" spans="1:23" s="12" customFormat="1" x14ac:dyDescent="0.25">
      <c r="A320" s="142"/>
      <c r="B320" s="28"/>
      <c r="C320" s="25"/>
      <c r="D320" s="25"/>
      <c r="E320" s="29"/>
      <c r="F320" s="29"/>
      <c r="G320" s="29"/>
      <c r="H320" s="29"/>
      <c r="I320" s="29"/>
      <c r="J320" s="53"/>
    </row>
    <row r="321" spans="1:23" s="12" customFormat="1" x14ac:dyDescent="0.25">
      <c r="A321" s="142"/>
      <c r="B321" s="28"/>
      <c r="C321" s="25"/>
      <c r="D321" s="25"/>
      <c r="E321" s="29"/>
      <c r="F321" s="29"/>
      <c r="G321" s="29"/>
      <c r="H321" s="29"/>
      <c r="I321" s="29"/>
      <c r="J321" s="53"/>
    </row>
    <row r="322" spans="1:23" s="12" customFormat="1" x14ac:dyDescent="0.25">
      <c r="A322" s="142"/>
      <c r="B322" s="28"/>
      <c r="C322" s="29"/>
      <c r="D322" s="29"/>
      <c r="E322" s="25"/>
      <c r="F322" s="25"/>
      <c r="G322" s="25"/>
      <c r="H322" s="25"/>
      <c r="I322" s="25"/>
      <c r="J322" s="53"/>
    </row>
    <row r="323" spans="1:23" s="12" customFormat="1" x14ac:dyDescent="0.25">
      <c r="A323" s="142"/>
      <c r="B323" s="28"/>
      <c r="C323" s="25"/>
      <c r="D323" s="25"/>
      <c r="E323" s="29"/>
      <c r="F323" s="29"/>
      <c r="G323" s="29"/>
      <c r="H323" s="29"/>
      <c r="I323" s="29"/>
      <c r="J323" s="53"/>
    </row>
    <row r="324" spans="1:23" s="12" customFormat="1" x14ac:dyDescent="0.25">
      <c r="A324" s="142"/>
      <c r="B324" s="28"/>
      <c r="C324" s="25"/>
      <c r="D324" s="25"/>
      <c r="E324" s="29"/>
      <c r="F324" s="29"/>
      <c r="G324" s="29"/>
      <c r="H324" s="29"/>
      <c r="I324" s="29"/>
      <c r="J324" s="53"/>
    </row>
    <row r="325" spans="1:23" s="12" customFormat="1" x14ac:dyDescent="0.25">
      <c r="A325" s="142"/>
      <c r="B325" s="28"/>
      <c r="C325" s="25"/>
      <c r="D325" s="25"/>
      <c r="E325" s="29"/>
      <c r="F325" s="29"/>
      <c r="G325" s="29"/>
      <c r="H325" s="29"/>
      <c r="I325" s="29"/>
      <c r="J325" s="53"/>
    </row>
    <row r="326" spans="1:23" s="12" customFormat="1" x14ac:dyDescent="0.25">
      <c r="A326" s="142"/>
      <c r="B326" s="28"/>
      <c r="C326" s="25"/>
      <c r="D326" s="25"/>
      <c r="E326" s="29"/>
      <c r="F326" s="29"/>
      <c r="G326" s="29"/>
      <c r="H326" s="29"/>
      <c r="I326" s="29"/>
      <c r="J326" s="53"/>
    </row>
    <row r="327" spans="1:23" s="12" customFormat="1" x14ac:dyDescent="0.25">
      <c r="A327" s="142"/>
      <c r="B327" s="28"/>
      <c r="C327" s="25"/>
      <c r="D327" s="25"/>
      <c r="E327" s="29"/>
      <c r="F327" s="29"/>
      <c r="G327" s="29"/>
      <c r="H327" s="29"/>
      <c r="I327" s="29"/>
      <c r="J327" s="53"/>
    </row>
    <row r="328" spans="1:23" s="12" customFormat="1" x14ac:dyDescent="0.25">
      <c r="A328" s="142"/>
      <c r="B328" s="28"/>
      <c r="C328" s="25"/>
      <c r="D328" s="25"/>
      <c r="E328" s="29"/>
      <c r="F328" s="29"/>
      <c r="G328" s="29"/>
      <c r="H328" s="29"/>
      <c r="I328" s="29"/>
      <c r="J328" s="53"/>
    </row>
    <row r="329" spans="1:23" s="12" customFormat="1" x14ac:dyDescent="0.25">
      <c r="A329" s="142"/>
      <c r="B329" s="28"/>
      <c r="C329" s="25"/>
      <c r="D329" s="25"/>
      <c r="E329" s="29"/>
      <c r="F329" s="29"/>
      <c r="G329" s="29"/>
      <c r="H329" s="29"/>
      <c r="I329" s="29"/>
      <c r="J329" s="53"/>
    </row>
    <row r="330" spans="1:23" s="12" customFormat="1" x14ac:dyDescent="0.25">
      <c r="A330" s="142"/>
      <c r="B330" s="28"/>
      <c r="C330" s="25"/>
      <c r="D330" s="25"/>
      <c r="E330" s="29"/>
      <c r="F330" s="29"/>
      <c r="G330" s="29"/>
      <c r="H330" s="29"/>
      <c r="I330" s="29"/>
      <c r="J330" s="53"/>
    </row>
    <row r="331" spans="1:23" s="12" customFormat="1" x14ac:dyDescent="0.25">
      <c r="A331" s="142"/>
      <c r="B331" s="28"/>
      <c r="C331" s="25"/>
      <c r="D331" s="25"/>
      <c r="E331" s="29"/>
      <c r="F331" s="29"/>
      <c r="G331" s="29"/>
      <c r="H331" s="29"/>
      <c r="I331" s="29"/>
      <c r="J331" s="53"/>
    </row>
    <row r="332" spans="1:23" s="12" customFormat="1" x14ac:dyDescent="0.25">
      <c r="A332" s="142"/>
      <c r="B332" s="28"/>
      <c r="C332" s="25"/>
      <c r="D332" s="25"/>
      <c r="E332" s="29"/>
      <c r="F332" s="29"/>
      <c r="G332" s="29"/>
      <c r="H332" s="29"/>
      <c r="I332" s="29"/>
      <c r="J332" s="53"/>
    </row>
    <row r="333" spans="1:23" x14ac:dyDescent="0.25">
      <c r="B333" s="30"/>
      <c r="C333" s="24"/>
      <c r="D333" s="24"/>
      <c r="E333" s="29"/>
      <c r="F333" s="29"/>
      <c r="G333" s="29"/>
      <c r="H333" s="29"/>
      <c r="I333" s="29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x14ac:dyDescent="0.25">
      <c r="B334" s="31"/>
      <c r="C334" s="27"/>
      <c r="D334" s="27"/>
      <c r="E334" s="25"/>
      <c r="F334" s="25"/>
      <c r="G334" s="25"/>
      <c r="H334" s="25"/>
      <c r="I334" s="25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x14ac:dyDescent="0.25">
      <c r="B335" s="28"/>
      <c r="C335" s="25"/>
      <c r="D335" s="25"/>
      <c r="E335" s="29"/>
      <c r="F335" s="29"/>
      <c r="G335" s="29"/>
      <c r="H335" s="29"/>
      <c r="I335" s="29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x14ac:dyDescent="0.25">
      <c r="B336" s="28"/>
      <c r="C336" s="29"/>
      <c r="D336" s="29"/>
      <c r="E336" s="25"/>
      <c r="F336" s="25"/>
      <c r="G336" s="25"/>
      <c r="H336" s="25"/>
      <c r="I336" s="25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x14ac:dyDescent="0.25">
      <c r="B337" s="28"/>
      <c r="C337" s="25"/>
      <c r="D337" s="25"/>
      <c r="E337" s="29"/>
      <c r="F337" s="29"/>
      <c r="G337" s="29"/>
      <c r="H337" s="29"/>
      <c r="I337" s="29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x14ac:dyDescent="0.25">
      <c r="B338" s="28"/>
      <c r="C338" s="25"/>
      <c r="D338" s="25"/>
      <c r="E338" s="29"/>
      <c r="F338" s="29"/>
      <c r="G338" s="29"/>
      <c r="H338" s="29"/>
      <c r="I338" s="29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x14ac:dyDescent="0.25">
      <c r="B339" s="28"/>
      <c r="C339" s="25"/>
      <c r="D339" s="25"/>
      <c r="E339" s="29"/>
      <c r="F339" s="29"/>
      <c r="G339" s="29"/>
      <c r="H339" s="29"/>
      <c r="I339" s="29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x14ac:dyDescent="0.25">
      <c r="B340" s="28"/>
      <c r="C340" s="25"/>
      <c r="D340" s="25"/>
      <c r="E340" s="29"/>
      <c r="F340" s="29"/>
      <c r="G340" s="29"/>
      <c r="H340" s="29"/>
      <c r="I340" s="29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x14ac:dyDescent="0.25">
      <c r="B341" s="28"/>
      <c r="C341" s="29"/>
      <c r="D341" s="29"/>
      <c r="E341" s="25"/>
      <c r="F341" s="25"/>
      <c r="G341" s="25"/>
      <c r="H341" s="25"/>
      <c r="I341" s="25"/>
      <c r="J341" s="6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</row>
    <row r="342" spans="1:23" x14ac:dyDescent="0.25">
      <c r="B342" s="28"/>
      <c r="C342" s="25"/>
      <c r="D342" s="25"/>
      <c r="E342" s="29"/>
      <c r="F342" s="29"/>
      <c r="G342" s="29"/>
      <c r="H342" s="29"/>
      <c r="I342" s="29"/>
      <c r="J342" s="6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</row>
    <row r="343" spans="1:23" x14ac:dyDescent="0.25">
      <c r="B343" s="28"/>
      <c r="C343" s="25"/>
      <c r="D343" s="25"/>
      <c r="E343" s="29"/>
      <c r="F343" s="29"/>
      <c r="G343" s="29"/>
      <c r="H343" s="29"/>
      <c r="I343" s="29"/>
      <c r="J343" s="6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B344" s="28"/>
      <c r="C344" s="29"/>
      <c r="D344" s="29"/>
      <c r="E344" s="25"/>
      <c r="F344" s="25"/>
      <c r="G344" s="25"/>
      <c r="H344" s="25"/>
      <c r="I344" s="25"/>
      <c r="J344" s="6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B345" s="28"/>
      <c r="C345" s="29"/>
      <c r="D345" s="29"/>
      <c r="E345" s="25"/>
      <c r="F345" s="25"/>
      <c r="G345" s="25"/>
      <c r="H345" s="25"/>
      <c r="I345" s="25"/>
      <c r="J345" s="6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B346" s="28"/>
      <c r="C346" s="25"/>
      <c r="D346" s="25"/>
      <c r="E346" s="29"/>
      <c r="F346" s="29"/>
      <c r="G346" s="29"/>
      <c r="H346" s="29"/>
      <c r="I346" s="29"/>
      <c r="J346" s="6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B347" s="28"/>
      <c r="C347" s="25"/>
      <c r="D347" s="25"/>
      <c r="E347" s="29"/>
      <c r="F347" s="29"/>
      <c r="G347" s="29"/>
      <c r="H347" s="29"/>
      <c r="I347" s="29"/>
      <c r="J347" s="6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A348" s="141"/>
      <c r="B348" s="28"/>
      <c r="C348" s="25"/>
      <c r="D348" s="25"/>
      <c r="E348" s="29"/>
      <c r="F348" s="29"/>
      <c r="G348" s="29"/>
      <c r="H348" s="29"/>
      <c r="I348" s="29"/>
      <c r="J348" s="6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A349" s="141"/>
      <c r="B349" s="28"/>
      <c r="C349" s="29"/>
      <c r="D349" s="29"/>
      <c r="E349" s="25"/>
      <c r="F349" s="25"/>
      <c r="G349" s="25"/>
      <c r="H349" s="25"/>
      <c r="I349" s="25"/>
      <c r="J349" s="6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41"/>
      <c r="B350" s="28"/>
      <c r="C350" s="25"/>
      <c r="D350" s="25"/>
      <c r="E350" s="29"/>
      <c r="F350" s="29"/>
      <c r="G350" s="29"/>
      <c r="H350" s="29"/>
      <c r="I350" s="29"/>
      <c r="J350" s="6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41"/>
      <c r="B351" s="28"/>
      <c r="C351" s="25"/>
      <c r="D351" s="25"/>
      <c r="E351" s="29"/>
      <c r="F351" s="29"/>
      <c r="G351" s="29"/>
      <c r="H351" s="29"/>
      <c r="I351" s="29"/>
      <c r="J351" s="6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41"/>
      <c r="B352" s="28"/>
      <c r="C352" s="25"/>
      <c r="D352" s="25"/>
      <c r="E352" s="29"/>
      <c r="F352" s="29"/>
      <c r="G352" s="29"/>
      <c r="H352" s="29"/>
      <c r="I352" s="29"/>
      <c r="J352" s="6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41"/>
      <c r="B353" s="28"/>
      <c r="C353" s="25"/>
      <c r="D353" s="25"/>
      <c r="E353" s="29"/>
      <c r="F353" s="29"/>
      <c r="G353" s="29"/>
      <c r="H353" s="29"/>
      <c r="I353" s="29"/>
      <c r="J353" s="6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41"/>
      <c r="B354" s="28"/>
      <c r="C354" s="25"/>
      <c r="D354" s="25"/>
      <c r="E354" s="29"/>
      <c r="F354" s="29"/>
      <c r="G354" s="29"/>
      <c r="H354" s="29"/>
      <c r="I354" s="29"/>
      <c r="J354" s="6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41"/>
      <c r="B355" s="28"/>
      <c r="C355" s="25"/>
      <c r="D355" s="25"/>
      <c r="E355" s="29"/>
      <c r="F355" s="29"/>
      <c r="G355" s="29"/>
      <c r="H355" s="29"/>
      <c r="I355" s="29"/>
      <c r="J355" s="6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41"/>
      <c r="B356" s="28"/>
      <c r="C356" s="25"/>
      <c r="D356" s="25"/>
      <c r="E356" s="29"/>
      <c r="F356" s="29"/>
      <c r="G356" s="29"/>
      <c r="H356" s="29"/>
      <c r="I356" s="29"/>
      <c r="J356" s="6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41"/>
      <c r="B357" s="28"/>
      <c r="C357" s="25"/>
      <c r="D357" s="25"/>
      <c r="E357" s="29"/>
      <c r="F357" s="29"/>
      <c r="G357" s="29"/>
      <c r="H357" s="29"/>
      <c r="I357" s="29"/>
      <c r="J357" s="6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41"/>
      <c r="B358" s="28"/>
      <c r="C358" s="25"/>
      <c r="D358" s="25"/>
      <c r="E358" s="29"/>
      <c r="F358" s="29"/>
      <c r="G358" s="29"/>
      <c r="H358" s="29"/>
      <c r="I358" s="29"/>
      <c r="J358" s="6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41"/>
      <c r="B359" s="28"/>
      <c r="C359" s="25"/>
      <c r="D359" s="25"/>
      <c r="E359" s="29"/>
      <c r="F359" s="29"/>
      <c r="G359" s="29"/>
      <c r="H359" s="29"/>
      <c r="I359" s="29"/>
      <c r="J359" s="6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41"/>
      <c r="B360" s="30"/>
      <c r="C360" s="24"/>
      <c r="D360" s="24"/>
      <c r="E360" s="25"/>
      <c r="F360" s="25"/>
      <c r="G360" s="25"/>
      <c r="H360" s="25"/>
      <c r="I360" s="25"/>
      <c r="J360" s="6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41"/>
      <c r="B361" s="28"/>
      <c r="C361" s="29"/>
      <c r="D361" s="29"/>
      <c r="E361" s="25"/>
      <c r="F361" s="25"/>
      <c r="G361" s="25"/>
      <c r="H361" s="25"/>
      <c r="I361" s="25"/>
      <c r="J361" s="6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41"/>
      <c r="B362" s="28"/>
      <c r="C362" s="29"/>
      <c r="D362" s="29"/>
      <c r="E362" s="25"/>
      <c r="F362" s="25"/>
      <c r="G362" s="25"/>
      <c r="H362" s="25"/>
      <c r="I362" s="25"/>
      <c r="J362" s="6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41"/>
      <c r="B363" s="28"/>
      <c r="C363" s="25"/>
      <c r="D363" s="25"/>
      <c r="E363" s="29"/>
      <c r="F363" s="29"/>
      <c r="G363" s="29"/>
      <c r="H363" s="29"/>
      <c r="I363" s="29"/>
      <c r="J363" s="6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41"/>
      <c r="B364" s="28"/>
      <c r="C364" s="25"/>
      <c r="D364" s="25"/>
      <c r="E364" s="29"/>
      <c r="F364" s="29"/>
      <c r="G364" s="29"/>
      <c r="H364" s="29"/>
      <c r="I364" s="29"/>
      <c r="J364" s="6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41"/>
      <c r="B365" s="28"/>
      <c r="C365" s="25"/>
      <c r="D365" s="25"/>
      <c r="E365" s="29"/>
      <c r="F365" s="29"/>
      <c r="G365" s="29"/>
      <c r="H365" s="29"/>
      <c r="I365" s="29"/>
      <c r="J365" s="6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41"/>
      <c r="B366" s="28"/>
      <c r="C366" s="29"/>
      <c r="D366" s="29"/>
      <c r="E366" s="25"/>
      <c r="F366" s="25"/>
      <c r="G366" s="25"/>
      <c r="H366" s="25"/>
      <c r="I366" s="25"/>
      <c r="J366" s="6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41"/>
      <c r="B367" s="28"/>
      <c r="C367" s="25"/>
      <c r="D367" s="25"/>
      <c r="E367" s="29"/>
      <c r="F367" s="29"/>
      <c r="G367" s="29"/>
      <c r="H367" s="29"/>
      <c r="I367" s="29"/>
      <c r="J367" s="6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41"/>
      <c r="B368" s="28"/>
      <c r="C368" s="25"/>
      <c r="D368" s="25"/>
      <c r="E368" s="29"/>
      <c r="F368" s="29"/>
      <c r="G368" s="29"/>
      <c r="H368" s="29"/>
      <c r="I368" s="29"/>
      <c r="J368" s="6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41"/>
      <c r="B369" s="28"/>
      <c r="C369" s="29"/>
      <c r="D369" s="29"/>
      <c r="E369" s="25"/>
      <c r="F369" s="25"/>
      <c r="G369" s="25"/>
      <c r="H369" s="25"/>
      <c r="I369" s="25"/>
      <c r="J369" s="6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41"/>
      <c r="B370" s="28"/>
      <c r="C370" s="25"/>
      <c r="D370" s="25"/>
      <c r="E370" s="29"/>
      <c r="F370" s="29"/>
      <c r="G370" s="29"/>
      <c r="H370" s="29"/>
      <c r="I370" s="29"/>
      <c r="J370" s="6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41"/>
      <c r="B371" s="28"/>
      <c r="C371" s="25"/>
      <c r="D371" s="25"/>
      <c r="E371" s="29"/>
      <c r="F371" s="29"/>
      <c r="G371" s="29"/>
      <c r="H371" s="29"/>
      <c r="I371" s="29"/>
      <c r="J371" s="6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41"/>
      <c r="B372" s="28"/>
      <c r="C372" s="25"/>
      <c r="D372" s="25"/>
      <c r="E372" s="29"/>
      <c r="F372" s="29"/>
      <c r="G372" s="29"/>
      <c r="H372" s="29"/>
      <c r="I372" s="29"/>
      <c r="J372" s="6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41"/>
      <c r="B373" s="28"/>
      <c r="C373" s="25"/>
      <c r="D373" s="25"/>
      <c r="E373" s="29"/>
      <c r="F373" s="29"/>
      <c r="G373" s="29"/>
      <c r="H373" s="29"/>
      <c r="I373" s="29"/>
      <c r="J373" s="6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41"/>
      <c r="B374" s="28"/>
      <c r="C374" s="25"/>
      <c r="D374" s="25"/>
      <c r="E374" s="29"/>
      <c r="F374" s="29"/>
      <c r="G374" s="29"/>
      <c r="H374" s="29"/>
      <c r="I374" s="29"/>
      <c r="J374" s="6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41"/>
      <c r="B375" s="28"/>
      <c r="C375" s="25"/>
      <c r="D375" s="25"/>
      <c r="E375" s="29"/>
      <c r="F375" s="29"/>
      <c r="G375" s="29"/>
      <c r="H375" s="29"/>
      <c r="I375" s="29"/>
      <c r="J375" s="6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41"/>
      <c r="B376" s="28"/>
      <c r="C376" s="25"/>
      <c r="D376" s="25"/>
      <c r="E376" s="29"/>
      <c r="F376" s="29"/>
      <c r="G376" s="29"/>
      <c r="H376" s="29"/>
      <c r="I376" s="29"/>
      <c r="J376" s="6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41"/>
      <c r="B377" s="28"/>
      <c r="C377" s="29"/>
      <c r="D377" s="29"/>
      <c r="E377" s="25"/>
      <c r="F377" s="25"/>
      <c r="G377" s="25"/>
      <c r="H377" s="25"/>
      <c r="I377" s="25"/>
      <c r="J377" s="6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41"/>
      <c r="B378" s="28"/>
      <c r="C378" s="29"/>
      <c r="D378" s="29"/>
      <c r="E378" s="25"/>
      <c r="F378" s="25"/>
      <c r="G378" s="25"/>
      <c r="H378" s="25"/>
      <c r="I378" s="25"/>
      <c r="J378" s="6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41"/>
      <c r="B379" s="28"/>
      <c r="C379" s="29"/>
      <c r="D379" s="29"/>
      <c r="E379" s="25"/>
      <c r="F379" s="25"/>
      <c r="G379" s="25"/>
      <c r="H379" s="25"/>
      <c r="I379" s="25"/>
      <c r="J379" s="6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41"/>
      <c r="B380" s="28"/>
      <c r="C380" s="29"/>
      <c r="D380" s="29"/>
      <c r="E380" s="25"/>
      <c r="F380" s="25"/>
      <c r="G380" s="25"/>
      <c r="H380" s="25"/>
      <c r="I380" s="25"/>
      <c r="J380" s="6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41"/>
      <c r="B381" s="28"/>
      <c r="C381" s="25"/>
      <c r="D381" s="25"/>
      <c r="E381" s="29"/>
      <c r="F381" s="29"/>
      <c r="G381" s="29"/>
      <c r="H381" s="29"/>
      <c r="I381" s="29"/>
      <c r="J381" s="6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41"/>
      <c r="B382" s="28"/>
      <c r="C382" s="25"/>
      <c r="D382" s="25"/>
      <c r="E382" s="29"/>
      <c r="F382" s="29"/>
      <c r="G382" s="29"/>
      <c r="H382" s="29"/>
      <c r="I382" s="29"/>
      <c r="J382" s="6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41"/>
      <c r="B383" s="28"/>
      <c r="C383" s="25"/>
      <c r="D383" s="25"/>
      <c r="E383" s="29"/>
      <c r="F383" s="29"/>
      <c r="G383" s="29"/>
      <c r="H383" s="29"/>
      <c r="I383" s="29"/>
      <c r="J383" s="6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41"/>
      <c r="B384" s="28"/>
      <c r="C384" s="25"/>
      <c r="D384" s="25"/>
      <c r="E384" s="29"/>
      <c r="F384" s="29"/>
      <c r="G384" s="29"/>
      <c r="H384" s="29"/>
      <c r="I384" s="29"/>
      <c r="J384" s="6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41"/>
      <c r="B385" s="28"/>
      <c r="C385" s="29"/>
      <c r="D385" s="29"/>
      <c r="E385" s="25"/>
      <c r="F385" s="25"/>
      <c r="G385" s="25"/>
      <c r="H385" s="25"/>
      <c r="I385" s="25"/>
      <c r="J385" s="6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41"/>
      <c r="B386" s="28"/>
      <c r="C386" s="25"/>
      <c r="D386" s="25"/>
      <c r="E386" s="29"/>
      <c r="F386" s="29"/>
      <c r="G386" s="29"/>
      <c r="H386" s="29"/>
      <c r="I386" s="29"/>
      <c r="J386" s="6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41"/>
      <c r="B387" s="28"/>
      <c r="C387" s="25"/>
      <c r="D387" s="25"/>
      <c r="E387" s="29"/>
      <c r="F387" s="29"/>
      <c r="G387" s="29"/>
      <c r="H387" s="29"/>
      <c r="I387" s="29"/>
      <c r="J387" s="6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41"/>
      <c r="B388" s="28"/>
      <c r="C388" s="25"/>
      <c r="D388" s="25"/>
      <c r="E388" s="29"/>
      <c r="F388" s="29"/>
      <c r="G388" s="29"/>
      <c r="H388" s="29"/>
      <c r="I388" s="29"/>
      <c r="J388" s="6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41"/>
      <c r="B389" s="28"/>
      <c r="C389" s="25"/>
      <c r="D389" s="25"/>
      <c r="E389" s="29"/>
      <c r="F389" s="29"/>
      <c r="G389" s="29"/>
      <c r="H389" s="29"/>
      <c r="I389" s="29"/>
      <c r="J389" s="6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41"/>
      <c r="B390" s="28"/>
      <c r="C390" s="25"/>
      <c r="D390" s="25"/>
      <c r="E390" s="29"/>
      <c r="F390" s="29"/>
      <c r="G390" s="29"/>
      <c r="H390" s="29"/>
      <c r="I390" s="29"/>
      <c r="J390" s="6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41"/>
      <c r="B391" s="28"/>
      <c r="C391" s="29"/>
      <c r="D391" s="29"/>
      <c r="E391" s="25"/>
      <c r="F391" s="25"/>
      <c r="G391" s="25"/>
      <c r="H391" s="25"/>
      <c r="I391" s="25"/>
      <c r="J391" s="6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41"/>
      <c r="B392" s="28"/>
      <c r="C392" s="29"/>
      <c r="D392" s="29"/>
      <c r="E392" s="25"/>
      <c r="F392" s="25"/>
      <c r="G392" s="25"/>
      <c r="H392" s="25"/>
      <c r="I392" s="25"/>
      <c r="J392" s="6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41"/>
      <c r="B393" s="28"/>
      <c r="C393" s="25"/>
      <c r="D393" s="25"/>
      <c r="E393" s="29"/>
      <c r="F393" s="29"/>
      <c r="G393" s="29"/>
      <c r="H393" s="29"/>
      <c r="I393" s="29"/>
      <c r="J393" s="6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41"/>
      <c r="B394" s="28"/>
      <c r="C394" s="25"/>
      <c r="D394" s="25"/>
      <c r="E394" s="29"/>
      <c r="F394" s="29"/>
      <c r="G394" s="29"/>
      <c r="H394" s="29"/>
      <c r="I394" s="29"/>
      <c r="J394" s="6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41"/>
      <c r="B395" s="28"/>
      <c r="C395" s="25"/>
      <c r="D395" s="25"/>
      <c r="E395" s="29"/>
      <c r="F395" s="29"/>
      <c r="G395" s="29"/>
      <c r="H395" s="29"/>
      <c r="I395" s="29"/>
      <c r="J395" s="6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41"/>
      <c r="B396" s="30"/>
      <c r="C396" s="24"/>
      <c r="D396" s="24"/>
      <c r="E396" s="25"/>
      <c r="F396" s="25"/>
      <c r="G396" s="25"/>
      <c r="H396" s="25"/>
      <c r="I396" s="25"/>
      <c r="J396" s="6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41"/>
      <c r="B397" s="28"/>
      <c r="C397" s="29"/>
      <c r="D397" s="29"/>
      <c r="E397" s="25"/>
      <c r="F397" s="25"/>
      <c r="G397" s="25"/>
      <c r="H397" s="25"/>
      <c r="I397" s="25"/>
      <c r="J397" s="6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41"/>
      <c r="B398" s="28"/>
      <c r="C398" s="29"/>
      <c r="D398" s="29"/>
      <c r="E398" s="25"/>
      <c r="F398" s="25"/>
      <c r="G398" s="25"/>
      <c r="H398" s="25"/>
      <c r="I398" s="25"/>
      <c r="J398" s="6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41"/>
      <c r="B399" s="28"/>
      <c r="C399" s="25"/>
      <c r="D399" s="25"/>
      <c r="E399" s="29"/>
      <c r="F399" s="29"/>
      <c r="G399" s="29"/>
      <c r="H399" s="29"/>
      <c r="I399" s="29"/>
      <c r="J399" s="6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41"/>
      <c r="B400" s="28"/>
      <c r="C400" s="25"/>
      <c r="D400" s="25"/>
      <c r="E400" s="29"/>
      <c r="F400" s="29"/>
      <c r="G400" s="29"/>
      <c r="H400" s="29"/>
      <c r="I400" s="29"/>
      <c r="J400" s="6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41"/>
      <c r="B401" s="28"/>
      <c r="C401" s="29"/>
      <c r="D401" s="29"/>
      <c r="E401" s="25"/>
      <c r="F401" s="25"/>
      <c r="G401" s="25"/>
      <c r="H401" s="25"/>
      <c r="I401" s="25"/>
      <c r="J401" s="6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41"/>
      <c r="B402" s="28"/>
      <c r="C402" s="29"/>
      <c r="D402" s="29"/>
      <c r="E402" s="25"/>
      <c r="F402" s="25"/>
      <c r="G402" s="25"/>
      <c r="H402" s="25"/>
      <c r="I402" s="25"/>
      <c r="J402" s="6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41"/>
      <c r="B403" s="28"/>
      <c r="C403" s="25"/>
      <c r="D403" s="25"/>
      <c r="E403" s="29"/>
      <c r="F403" s="29"/>
      <c r="G403" s="29"/>
      <c r="H403" s="29"/>
      <c r="I403" s="29"/>
      <c r="J403" s="6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41"/>
      <c r="B404" s="28"/>
      <c r="C404" s="25"/>
      <c r="D404" s="25"/>
      <c r="E404" s="29"/>
      <c r="F404" s="29"/>
      <c r="G404" s="29"/>
      <c r="H404" s="29"/>
      <c r="I404" s="29"/>
      <c r="J404" s="6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41"/>
      <c r="B405" s="28"/>
      <c r="C405" s="29"/>
      <c r="D405" s="29"/>
      <c r="E405" s="25"/>
      <c r="F405" s="25"/>
      <c r="G405" s="25"/>
      <c r="H405" s="25"/>
      <c r="I405" s="25"/>
      <c r="J405" s="6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41"/>
      <c r="B406" s="30"/>
      <c r="C406" s="24"/>
      <c r="D406" s="24"/>
      <c r="E406" s="25"/>
      <c r="F406" s="25"/>
      <c r="G406" s="25"/>
      <c r="H406" s="25"/>
      <c r="I406" s="25"/>
      <c r="J406" s="6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41"/>
      <c r="B407" s="28"/>
      <c r="C407" s="29"/>
      <c r="D407" s="29"/>
      <c r="E407" s="25"/>
      <c r="F407" s="25"/>
      <c r="G407" s="25"/>
      <c r="H407" s="25"/>
      <c r="I407" s="25"/>
      <c r="J407" s="6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41"/>
      <c r="B408" s="28"/>
      <c r="C408" s="29"/>
      <c r="D408" s="29"/>
      <c r="E408" s="25"/>
      <c r="F408" s="25"/>
      <c r="G408" s="25"/>
      <c r="H408" s="25"/>
      <c r="I408" s="25"/>
      <c r="J408" s="6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41"/>
      <c r="B409" s="28"/>
      <c r="C409" s="29"/>
      <c r="D409" s="29"/>
      <c r="E409" s="25"/>
      <c r="F409" s="25"/>
      <c r="G409" s="25"/>
      <c r="H409" s="25"/>
      <c r="I409" s="25"/>
      <c r="J409" s="6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41"/>
      <c r="B410" s="28"/>
      <c r="C410" s="29"/>
      <c r="D410" s="29"/>
      <c r="E410" s="25"/>
      <c r="F410" s="25"/>
      <c r="G410" s="25"/>
      <c r="H410" s="25"/>
      <c r="I410" s="25"/>
      <c r="J410" s="6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41"/>
      <c r="B411" s="28"/>
      <c r="C411" s="25"/>
      <c r="D411" s="25"/>
      <c r="E411" s="29"/>
      <c r="F411" s="29"/>
      <c r="G411" s="29"/>
      <c r="H411" s="29"/>
      <c r="I411" s="29"/>
      <c r="J411" s="6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41"/>
      <c r="B412" s="28"/>
      <c r="C412" s="25"/>
      <c r="D412" s="25"/>
      <c r="E412" s="29"/>
      <c r="F412" s="29"/>
      <c r="G412" s="29"/>
      <c r="H412" s="29"/>
      <c r="I412" s="29"/>
      <c r="J412" s="6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41"/>
      <c r="B413" s="28"/>
      <c r="C413" s="25"/>
      <c r="D413" s="25"/>
      <c r="E413" s="29"/>
      <c r="F413" s="29"/>
      <c r="G413" s="29"/>
      <c r="H413" s="29"/>
      <c r="I413" s="29"/>
      <c r="J413" s="6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41"/>
      <c r="B414" s="28"/>
      <c r="C414" s="25"/>
      <c r="D414" s="25"/>
      <c r="E414" s="29"/>
      <c r="F414" s="29"/>
      <c r="G414" s="29"/>
      <c r="H414" s="29"/>
      <c r="I414" s="29"/>
      <c r="J414" s="6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41"/>
      <c r="B415" s="28"/>
      <c r="C415" s="25"/>
      <c r="D415" s="25"/>
      <c r="E415" s="29"/>
      <c r="F415" s="29"/>
      <c r="G415" s="29"/>
      <c r="H415" s="29"/>
      <c r="I415" s="29"/>
      <c r="J415" s="6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41"/>
      <c r="B416" s="28"/>
      <c r="C416" s="25"/>
      <c r="D416" s="25"/>
      <c r="E416" s="29"/>
      <c r="F416" s="29"/>
      <c r="G416" s="29"/>
      <c r="H416" s="29"/>
      <c r="I416" s="29"/>
      <c r="J416" s="6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41"/>
      <c r="B417" s="28"/>
      <c r="C417" s="25"/>
      <c r="D417" s="25"/>
      <c r="E417" s="29"/>
      <c r="F417" s="29"/>
      <c r="G417" s="29"/>
      <c r="H417" s="29"/>
      <c r="I417" s="29"/>
      <c r="J417" s="6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41"/>
      <c r="B418" s="28"/>
      <c r="C418" s="25"/>
      <c r="D418" s="25"/>
      <c r="E418" s="29"/>
      <c r="F418" s="29"/>
      <c r="G418" s="29"/>
      <c r="H418" s="29"/>
      <c r="I418" s="29"/>
      <c r="J418" s="6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41"/>
      <c r="B419" s="28"/>
      <c r="C419" s="25"/>
      <c r="D419" s="25"/>
      <c r="E419" s="29"/>
      <c r="F419" s="29"/>
      <c r="G419" s="29"/>
      <c r="H419" s="29"/>
      <c r="I419" s="29"/>
      <c r="J419" s="6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41"/>
      <c r="B420" s="28"/>
      <c r="C420" s="29"/>
      <c r="D420" s="29"/>
      <c r="E420" s="25"/>
      <c r="F420" s="25"/>
      <c r="G420" s="25"/>
      <c r="H420" s="25"/>
      <c r="I420" s="25"/>
      <c r="J420" s="6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41"/>
      <c r="B421" s="28"/>
      <c r="C421" s="25"/>
      <c r="D421" s="25"/>
      <c r="E421" s="29"/>
      <c r="F421" s="29"/>
      <c r="G421" s="29"/>
      <c r="H421" s="29"/>
      <c r="I421" s="29"/>
      <c r="J421" s="6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41"/>
      <c r="B422" s="28"/>
      <c r="C422" s="25"/>
      <c r="D422" s="25"/>
      <c r="E422" s="29"/>
      <c r="F422" s="29"/>
      <c r="G422" s="29"/>
      <c r="H422" s="29"/>
      <c r="I422" s="29"/>
      <c r="J422" s="6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41"/>
      <c r="B423" s="28"/>
      <c r="C423" s="25"/>
      <c r="D423" s="25"/>
      <c r="E423" s="29"/>
      <c r="F423" s="29"/>
      <c r="G423" s="29"/>
      <c r="H423" s="29"/>
      <c r="I423" s="29"/>
      <c r="J423" s="6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41"/>
      <c r="B424" s="28"/>
      <c r="C424" s="25"/>
      <c r="D424" s="25"/>
      <c r="E424" s="29"/>
      <c r="F424" s="29"/>
      <c r="G424" s="29"/>
      <c r="H424" s="29"/>
      <c r="I424" s="29"/>
      <c r="J424" s="6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41"/>
      <c r="B425" s="28"/>
      <c r="C425" s="25"/>
      <c r="D425" s="25"/>
      <c r="E425" s="29"/>
      <c r="F425" s="29"/>
      <c r="G425" s="29"/>
      <c r="H425" s="29"/>
      <c r="I425" s="29"/>
      <c r="J425" s="6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41"/>
      <c r="B426" s="28"/>
      <c r="C426" s="25"/>
      <c r="D426" s="25"/>
      <c r="E426" s="29"/>
      <c r="F426" s="29"/>
      <c r="G426" s="29"/>
      <c r="H426" s="29"/>
      <c r="I426" s="29"/>
      <c r="J426" s="6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41"/>
      <c r="B427" s="28"/>
      <c r="C427" s="25"/>
      <c r="D427" s="25"/>
      <c r="E427" s="29"/>
      <c r="F427" s="29"/>
      <c r="G427" s="29"/>
      <c r="H427" s="29"/>
      <c r="I427" s="29"/>
      <c r="J427" s="6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41"/>
      <c r="B428" s="28"/>
      <c r="C428" s="25"/>
      <c r="D428" s="25"/>
      <c r="E428" s="29"/>
      <c r="F428" s="29"/>
      <c r="G428" s="29"/>
      <c r="H428" s="29"/>
      <c r="I428" s="29"/>
      <c r="J428" s="6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41"/>
      <c r="B429" s="28"/>
      <c r="C429" s="25"/>
      <c r="D429" s="25"/>
      <c r="E429" s="29"/>
      <c r="F429" s="29"/>
      <c r="G429" s="29"/>
      <c r="H429" s="29"/>
      <c r="I429" s="29"/>
      <c r="J429" s="6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41"/>
      <c r="B430" s="28"/>
      <c r="C430" s="25"/>
      <c r="D430" s="25"/>
      <c r="E430" s="29"/>
      <c r="F430" s="29"/>
      <c r="G430" s="29"/>
      <c r="H430" s="29"/>
      <c r="I430" s="29"/>
      <c r="J430" s="6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41"/>
      <c r="B431" s="28"/>
      <c r="C431" s="25"/>
      <c r="D431" s="25"/>
      <c r="E431" s="29"/>
      <c r="F431" s="29"/>
      <c r="G431" s="29"/>
      <c r="H431" s="29"/>
      <c r="I431" s="29"/>
      <c r="J431" s="6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41"/>
      <c r="B432" s="30"/>
      <c r="C432" s="24"/>
      <c r="D432" s="24"/>
      <c r="E432" s="25"/>
      <c r="F432" s="25"/>
      <c r="G432" s="25"/>
      <c r="H432" s="25"/>
      <c r="I432" s="25"/>
      <c r="J432" s="6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41"/>
      <c r="B433" s="28"/>
      <c r="C433" s="29"/>
      <c r="D433" s="29"/>
      <c r="E433" s="25"/>
      <c r="F433" s="25"/>
      <c r="G433" s="25"/>
      <c r="H433" s="25"/>
      <c r="I433" s="25"/>
      <c r="J433" s="6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41"/>
      <c r="B434" s="28"/>
      <c r="C434" s="29"/>
      <c r="D434" s="29"/>
      <c r="E434" s="25"/>
      <c r="F434" s="25"/>
      <c r="G434" s="25"/>
      <c r="H434" s="25"/>
      <c r="I434" s="25"/>
      <c r="J434" s="6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41"/>
      <c r="B435" s="28"/>
      <c r="C435" s="29"/>
      <c r="D435" s="29"/>
      <c r="E435" s="25"/>
      <c r="F435" s="25"/>
      <c r="G435" s="25"/>
      <c r="H435" s="25"/>
      <c r="I435" s="25"/>
      <c r="J435" s="6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41"/>
      <c r="B436" s="28"/>
      <c r="C436" s="29"/>
      <c r="D436" s="29"/>
      <c r="E436" s="25"/>
      <c r="F436" s="25"/>
      <c r="G436" s="25"/>
      <c r="H436" s="25"/>
      <c r="I436" s="25"/>
      <c r="J436" s="6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41"/>
      <c r="B437" s="28"/>
      <c r="C437" s="25"/>
      <c r="D437" s="25"/>
      <c r="E437" s="29"/>
      <c r="F437" s="29"/>
      <c r="G437" s="29"/>
      <c r="H437" s="29"/>
      <c r="I437" s="29"/>
      <c r="J437" s="6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41"/>
      <c r="B438" s="28"/>
      <c r="C438" s="25"/>
      <c r="D438" s="25"/>
      <c r="E438" s="29"/>
      <c r="F438" s="29"/>
      <c r="G438" s="29"/>
      <c r="H438" s="29"/>
      <c r="I438" s="29"/>
      <c r="J438" s="6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41"/>
      <c r="B439" s="28"/>
      <c r="C439" s="25"/>
      <c r="D439" s="25"/>
      <c r="E439" s="29"/>
      <c r="F439" s="29"/>
      <c r="G439" s="29"/>
      <c r="H439" s="29"/>
      <c r="I439" s="29"/>
      <c r="J439" s="6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41"/>
      <c r="B440" s="28"/>
      <c r="C440" s="25"/>
      <c r="D440" s="25"/>
      <c r="E440" s="29"/>
      <c r="F440" s="29"/>
      <c r="G440" s="29"/>
      <c r="H440" s="29"/>
      <c r="I440" s="29"/>
      <c r="J440" s="6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41"/>
      <c r="B441" s="28"/>
      <c r="C441" s="25"/>
      <c r="D441" s="25"/>
      <c r="E441" s="29"/>
      <c r="F441" s="29"/>
      <c r="G441" s="29"/>
      <c r="H441" s="29"/>
      <c r="I441" s="29"/>
      <c r="J441" s="6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41"/>
      <c r="B442" s="28"/>
      <c r="C442" s="25"/>
      <c r="D442" s="25"/>
      <c r="E442" s="29"/>
      <c r="F442" s="29"/>
      <c r="G442" s="29"/>
      <c r="H442" s="29"/>
      <c r="I442" s="29"/>
      <c r="J442" s="6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41"/>
      <c r="B443" s="28"/>
      <c r="C443" s="25"/>
      <c r="D443" s="25"/>
      <c r="E443" s="29"/>
      <c r="F443" s="29"/>
      <c r="G443" s="29"/>
      <c r="H443" s="29"/>
      <c r="I443" s="29"/>
      <c r="J443" s="6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41"/>
      <c r="B444" s="28"/>
      <c r="C444" s="25"/>
      <c r="D444" s="25"/>
      <c r="E444" s="29"/>
      <c r="F444" s="29"/>
      <c r="G444" s="29"/>
      <c r="H444" s="29"/>
      <c r="I444" s="29"/>
      <c r="J444" s="6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41"/>
      <c r="B445" s="28"/>
      <c r="C445" s="25"/>
      <c r="D445" s="25"/>
      <c r="E445" s="29"/>
      <c r="F445" s="29"/>
      <c r="G445" s="29"/>
      <c r="H445" s="29"/>
      <c r="I445" s="29"/>
      <c r="J445" s="6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41"/>
      <c r="B446" s="28"/>
      <c r="C446" s="29"/>
      <c r="D446" s="29"/>
      <c r="E446" s="25"/>
      <c r="F446" s="25"/>
      <c r="G446" s="25"/>
      <c r="H446" s="25"/>
      <c r="I446" s="25"/>
      <c r="J446" s="6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41"/>
      <c r="B447" s="28"/>
      <c r="C447" s="25"/>
      <c r="D447" s="25"/>
      <c r="E447" s="29"/>
      <c r="F447" s="29"/>
      <c r="G447" s="29"/>
      <c r="H447" s="29"/>
      <c r="I447" s="29"/>
      <c r="J447" s="6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41"/>
      <c r="B448" s="28"/>
      <c r="C448" s="25"/>
      <c r="D448" s="25"/>
      <c r="E448" s="29"/>
      <c r="F448" s="29"/>
      <c r="G448" s="29"/>
      <c r="H448" s="29"/>
      <c r="I448" s="29"/>
      <c r="J448" s="6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41"/>
      <c r="B449" s="28"/>
      <c r="C449" s="25"/>
      <c r="D449" s="25"/>
      <c r="E449" s="29"/>
      <c r="F449" s="29"/>
      <c r="G449" s="29"/>
      <c r="H449" s="29"/>
      <c r="I449" s="29"/>
      <c r="J449" s="6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41"/>
      <c r="B450" s="28"/>
      <c r="C450" s="25"/>
      <c r="D450" s="25"/>
      <c r="E450" s="29"/>
      <c r="F450" s="29"/>
      <c r="G450" s="29"/>
      <c r="H450" s="29"/>
      <c r="I450" s="29"/>
      <c r="J450" s="6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41"/>
      <c r="B451" s="28"/>
      <c r="C451" s="25"/>
      <c r="D451" s="25"/>
      <c r="E451" s="29"/>
      <c r="F451" s="29"/>
      <c r="G451" s="29"/>
      <c r="H451" s="29"/>
      <c r="I451" s="29"/>
      <c r="J451" s="6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41"/>
      <c r="B452" s="28"/>
      <c r="C452" s="25"/>
      <c r="D452" s="25"/>
      <c r="E452" s="29"/>
      <c r="F452" s="29"/>
      <c r="G452" s="29"/>
      <c r="H452" s="29"/>
      <c r="I452" s="29"/>
      <c r="J452" s="6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41"/>
      <c r="B453" s="28"/>
      <c r="C453" s="25"/>
      <c r="D453" s="25"/>
      <c r="E453" s="29"/>
      <c r="F453" s="29"/>
      <c r="G453" s="29"/>
      <c r="H453" s="29"/>
      <c r="I453" s="29"/>
      <c r="J453" s="6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41"/>
      <c r="B454" s="28"/>
      <c r="C454" s="25"/>
      <c r="D454" s="25"/>
      <c r="E454" s="29"/>
      <c r="F454" s="29"/>
      <c r="G454" s="29"/>
      <c r="H454" s="29"/>
      <c r="I454" s="29"/>
      <c r="J454" s="6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41"/>
      <c r="B455" s="28"/>
      <c r="C455" s="25"/>
      <c r="D455" s="25"/>
      <c r="E455" s="29"/>
      <c r="F455" s="29"/>
      <c r="G455" s="29"/>
      <c r="H455" s="29"/>
      <c r="I455" s="29"/>
      <c r="J455" s="6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41"/>
      <c r="B456" s="28"/>
      <c r="C456" s="25"/>
      <c r="D456" s="25"/>
      <c r="E456" s="29"/>
      <c r="F456" s="29"/>
      <c r="G456" s="29"/>
      <c r="H456" s="29"/>
      <c r="I456" s="29"/>
      <c r="J456" s="6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41"/>
      <c r="B457" s="28"/>
      <c r="C457" s="25"/>
      <c r="D457" s="25"/>
      <c r="E457" s="29"/>
      <c r="F457" s="29"/>
      <c r="G457" s="29"/>
      <c r="H457" s="29"/>
      <c r="I457" s="29"/>
      <c r="J457" s="6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41"/>
      <c r="B458" s="30"/>
      <c r="C458" s="24"/>
      <c r="D458" s="24"/>
      <c r="E458" s="25"/>
      <c r="F458" s="25"/>
      <c r="G458" s="25"/>
      <c r="H458" s="25"/>
      <c r="I458" s="25"/>
      <c r="J458" s="6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41"/>
      <c r="B459" s="33"/>
      <c r="C459" s="34"/>
      <c r="D459" s="34"/>
      <c r="E459" s="25"/>
      <c r="F459" s="25"/>
      <c r="G459" s="25"/>
      <c r="H459" s="25"/>
      <c r="I459" s="25"/>
      <c r="J459" s="6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41"/>
      <c r="B460" s="35"/>
      <c r="C460" s="36"/>
      <c r="D460" s="36"/>
      <c r="E460" s="37"/>
      <c r="F460" s="37"/>
      <c r="G460" s="37"/>
      <c r="H460" s="37"/>
      <c r="I460" s="37"/>
      <c r="J460" s="6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41"/>
      <c r="B461" s="20"/>
      <c r="C461" s="38"/>
      <c r="D461" s="38"/>
      <c r="E461" s="25"/>
      <c r="F461" s="25"/>
      <c r="G461" s="25"/>
      <c r="H461" s="25"/>
      <c r="I461" s="25"/>
      <c r="J461" s="6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41"/>
      <c r="B462" s="20"/>
      <c r="C462" s="38"/>
      <c r="D462" s="38"/>
      <c r="E462" s="25"/>
      <c r="F462" s="25"/>
      <c r="G462" s="25"/>
      <c r="H462" s="25"/>
      <c r="I462" s="25"/>
      <c r="J462" s="6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41"/>
      <c r="B463" s="20"/>
      <c r="C463" s="38"/>
      <c r="D463" s="38"/>
      <c r="E463" s="25"/>
      <c r="F463" s="25"/>
      <c r="G463" s="25"/>
      <c r="H463" s="25"/>
      <c r="I463" s="25"/>
      <c r="J463" s="6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41"/>
      <c r="B464" s="35"/>
      <c r="C464" s="36"/>
      <c r="D464" s="36"/>
      <c r="E464" s="37"/>
      <c r="F464" s="37"/>
      <c r="G464" s="37"/>
      <c r="H464" s="37"/>
      <c r="I464" s="37"/>
      <c r="J464" s="6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41"/>
      <c r="B465" s="20"/>
      <c r="C465" s="38"/>
      <c r="D465" s="38"/>
      <c r="E465" s="25"/>
      <c r="F465" s="25"/>
      <c r="G465" s="25"/>
      <c r="H465" s="25"/>
      <c r="I465" s="25"/>
      <c r="J465" s="6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41"/>
      <c r="B466" s="20"/>
      <c r="C466" s="25"/>
      <c r="D466" s="25"/>
      <c r="E466" s="38"/>
      <c r="F466" s="38"/>
      <c r="G466" s="38"/>
      <c r="H466" s="38"/>
      <c r="I466" s="38"/>
    </row>
    <row r="467" spans="1:23" x14ac:dyDescent="0.25">
      <c r="A467" s="141"/>
      <c r="B467" s="20"/>
      <c r="C467" s="25"/>
      <c r="D467" s="25"/>
      <c r="E467" s="38"/>
      <c r="F467" s="38"/>
      <c r="G467" s="38"/>
      <c r="H467" s="38"/>
      <c r="I467" s="38"/>
    </row>
    <row r="468" spans="1:23" x14ac:dyDescent="0.25">
      <c r="A468" s="141"/>
      <c r="B468" s="20"/>
      <c r="C468" s="25"/>
      <c r="D468" s="25"/>
      <c r="E468" s="38"/>
      <c r="F468" s="38"/>
      <c r="G468" s="38"/>
      <c r="H468" s="38"/>
      <c r="I468" s="38"/>
    </row>
    <row r="469" spans="1:23" x14ac:dyDescent="0.25">
      <c r="A469" s="141"/>
      <c r="B469" s="20"/>
      <c r="C469" s="25"/>
      <c r="D469" s="25"/>
      <c r="E469" s="38"/>
      <c r="F469" s="38"/>
      <c r="G469" s="38"/>
      <c r="H469" s="38"/>
      <c r="I469" s="38"/>
    </row>
    <row r="470" spans="1:23" x14ac:dyDescent="0.25">
      <c r="A470" s="141"/>
      <c r="B470" s="20"/>
      <c r="C470" s="25"/>
      <c r="D470" s="25"/>
      <c r="E470" s="38"/>
      <c r="F470" s="38"/>
      <c r="G470" s="38"/>
      <c r="H470" s="38"/>
      <c r="I470" s="38"/>
    </row>
    <row r="471" spans="1:23" x14ac:dyDescent="0.25">
      <c r="A471" s="141"/>
      <c r="B471" s="20"/>
      <c r="C471" s="25"/>
      <c r="D471" s="25"/>
      <c r="E471" s="38"/>
      <c r="F471" s="38"/>
      <c r="G471" s="38"/>
      <c r="H471" s="38"/>
      <c r="I471" s="38"/>
    </row>
    <row r="472" spans="1:23" x14ac:dyDescent="0.25">
      <c r="A472" s="141"/>
      <c r="B472" s="35"/>
      <c r="C472" s="36"/>
      <c r="D472" s="36"/>
      <c r="E472" s="37"/>
      <c r="F472" s="37"/>
      <c r="G472" s="37"/>
      <c r="H472" s="37"/>
      <c r="I472" s="37"/>
    </row>
    <row r="473" spans="1:23" x14ac:dyDescent="0.25">
      <c r="A473" s="141"/>
      <c r="B473" s="20"/>
      <c r="C473" s="38"/>
      <c r="D473" s="38"/>
      <c r="E473" s="25"/>
      <c r="F473" s="25"/>
      <c r="G473" s="25"/>
      <c r="H473" s="25"/>
      <c r="I473" s="25"/>
    </row>
    <row r="474" spans="1:23" x14ac:dyDescent="0.25">
      <c r="A474" s="141"/>
      <c r="B474" s="20"/>
      <c r="C474" s="38"/>
      <c r="D474" s="38"/>
      <c r="E474" s="25"/>
      <c r="F474" s="25"/>
      <c r="G474" s="25"/>
      <c r="H474" s="25"/>
      <c r="I474" s="25"/>
    </row>
    <row r="475" spans="1:23" x14ac:dyDescent="0.25">
      <c r="A475" s="141"/>
      <c r="B475" s="20"/>
      <c r="C475" s="38"/>
      <c r="D475" s="38"/>
      <c r="E475" s="25"/>
      <c r="F475" s="25"/>
      <c r="G475" s="25"/>
      <c r="H475" s="25"/>
      <c r="I475" s="25"/>
    </row>
    <row r="476" spans="1:23" x14ac:dyDescent="0.25">
      <c r="B476" s="20"/>
      <c r="C476" s="38"/>
      <c r="D476" s="38"/>
      <c r="E476" s="25"/>
      <c r="F476" s="25"/>
      <c r="G476" s="25"/>
      <c r="H476" s="25"/>
      <c r="I476" s="25"/>
      <c r="J476" s="19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3" s="12" customFormat="1" x14ac:dyDescent="0.25">
      <c r="A477" s="142"/>
      <c r="B477" s="20"/>
      <c r="C477" s="38"/>
      <c r="D477" s="38"/>
      <c r="E477" s="25"/>
      <c r="F477" s="25"/>
      <c r="G477" s="25"/>
      <c r="H477" s="25"/>
      <c r="I477" s="25"/>
      <c r="J477" s="53"/>
    </row>
    <row r="478" spans="1:23" s="12" customFormat="1" x14ac:dyDescent="0.25">
      <c r="A478" s="142"/>
      <c r="B478" s="33"/>
      <c r="C478" s="34"/>
      <c r="D478" s="34"/>
      <c r="E478" s="25"/>
      <c r="F478" s="25"/>
      <c r="G478" s="25"/>
      <c r="H478" s="25"/>
      <c r="I478" s="25"/>
      <c r="J478" s="53"/>
    </row>
    <row r="479" spans="1:23" s="12" customFormat="1" x14ac:dyDescent="0.25">
      <c r="A479" s="142"/>
      <c r="B479" s="20"/>
      <c r="C479" s="38"/>
      <c r="D479" s="38"/>
      <c r="E479" s="25"/>
      <c r="F479" s="25"/>
      <c r="G479" s="25"/>
      <c r="H479" s="25"/>
      <c r="I479" s="25"/>
      <c r="J479" s="53"/>
    </row>
    <row r="480" spans="1:23" s="12" customFormat="1" x14ac:dyDescent="0.25">
      <c r="A480" s="142"/>
      <c r="B480" s="20"/>
      <c r="C480" s="38"/>
      <c r="D480" s="38"/>
      <c r="E480" s="25"/>
      <c r="F480" s="25"/>
      <c r="G480" s="25"/>
      <c r="H480" s="25"/>
      <c r="I480" s="25"/>
      <c r="J480" s="53"/>
    </row>
    <row r="481" spans="1:23" s="12" customFormat="1" x14ac:dyDescent="0.25">
      <c r="A481" s="142"/>
      <c r="B481" s="20"/>
      <c r="C481" s="38"/>
      <c r="D481" s="38"/>
      <c r="E481" s="25"/>
      <c r="F481" s="25"/>
      <c r="G481" s="25"/>
      <c r="H481" s="25"/>
      <c r="I481" s="25"/>
      <c r="J481" s="53"/>
    </row>
    <row r="482" spans="1:23" s="12" customFormat="1" x14ac:dyDescent="0.25">
      <c r="A482" s="142"/>
      <c r="B482" s="20"/>
      <c r="C482" s="38"/>
      <c r="D482" s="38"/>
      <c r="E482" s="25"/>
      <c r="F482" s="25"/>
      <c r="G482" s="25"/>
      <c r="H482" s="25"/>
      <c r="I482" s="25"/>
      <c r="J482" s="53"/>
    </row>
    <row r="483" spans="1:23" s="12" customFormat="1" x14ac:dyDescent="0.25">
      <c r="A483" s="142"/>
      <c r="B483" s="20"/>
      <c r="C483" s="38"/>
      <c r="D483" s="38"/>
      <c r="E483" s="25"/>
      <c r="F483" s="25"/>
      <c r="G483" s="25"/>
      <c r="H483" s="25"/>
      <c r="I483" s="25"/>
      <c r="J483" s="53"/>
    </row>
    <row r="484" spans="1:23" s="12" customFormat="1" x14ac:dyDescent="0.25">
      <c r="A484" s="142"/>
      <c r="B484" s="20"/>
      <c r="C484" s="38"/>
      <c r="D484" s="38"/>
      <c r="E484" s="25"/>
      <c r="F484" s="25"/>
      <c r="G484" s="25"/>
      <c r="H484" s="25"/>
      <c r="I484" s="25"/>
      <c r="J484" s="53"/>
    </row>
    <row r="485" spans="1:23" x14ac:dyDescent="0.25">
      <c r="A485" s="141"/>
      <c r="B485" s="18"/>
      <c r="C485" s="18"/>
      <c r="D485" s="18"/>
      <c r="E485" s="18"/>
      <c r="F485" s="18"/>
      <c r="G485" s="18"/>
      <c r="H485" s="18"/>
      <c r="I485" s="18"/>
      <c r="J485" s="19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x14ac:dyDescent="0.25">
      <c r="A486" s="141"/>
      <c r="B486" s="18"/>
      <c r="C486" s="18"/>
      <c r="D486" s="18"/>
      <c r="E486" s="18"/>
      <c r="F486" s="18"/>
      <c r="G486" s="18"/>
      <c r="H486" s="18"/>
      <c r="I486" s="18"/>
      <c r="J486" s="19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x14ac:dyDescent="0.25">
      <c r="A487" s="141"/>
      <c r="B487" s="18"/>
      <c r="C487" s="18"/>
      <c r="D487" s="18"/>
      <c r="E487" s="18"/>
      <c r="F487" s="18"/>
      <c r="G487" s="18"/>
      <c r="H487" s="18"/>
      <c r="I487" s="18"/>
      <c r="J487" s="19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x14ac:dyDescent="0.25">
      <c r="A488" s="141"/>
      <c r="B488" s="18"/>
      <c r="C488" s="18"/>
      <c r="D488" s="18"/>
      <c r="E488" s="18"/>
      <c r="F488" s="18"/>
      <c r="G488" s="18"/>
      <c r="H488" s="18"/>
      <c r="I488" s="18"/>
      <c r="J488" s="19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x14ac:dyDescent="0.25">
      <c r="A489" s="141"/>
      <c r="B489" s="18"/>
      <c r="C489" s="18"/>
      <c r="D489" s="18"/>
      <c r="E489" s="18"/>
      <c r="F489" s="18"/>
      <c r="G489" s="18"/>
      <c r="H489" s="18"/>
      <c r="I489" s="18"/>
      <c r="J489" s="19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x14ac:dyDescent="0.25">
      <c r="A490" s="141"/>
      <c r="B490" s="18"/>
      <c r="C490" s="18"/>
      <c r="D490" s="18"/>
      <c r="E490" s="18"/>
      <c r="F490" s="18"/>
      <c r="G490" s="18"/>
      <c r="H490" s="18"/>
      <c r="I490" s="18"/>
      <c r="J490" s="19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25">
      <c r="A491" s="141"/>
      <c r="B491" s="18"/>
      <c r="C491" s="18"/>
      <c r="D491" s="18"/>
      <c r="E491" s="18"/>
      <c r="F491" s="18"/>
      <c r="G491" s="18"/>
      <c r="H491" s="18"/>
      <c r="I491" s="18"/>
      <c r="J491" s="19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x14ac:dyDescent="0.25">
      <c r="A492" s="141"/>
      <c r="B492" s="18"/>
      <c r="C492" s="18"/>
      <c r="D492" s="18"/>
      <c r="E492" s="18"/>
      <c r="F492" s="18"/>
      <c r="G492" s="18"/>
      <c r="H492" s="18"/>
      <c r="I492" s="18"/>
      <c r="J492" s="19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x14ac:dyDescent="0.25">
      <c r="A493" s="141"/>
      <c r="B493" s="18"/>
      <c r="C493" s="18"/>
      <c r="D493" s="18"/>
      <c r="E493" s="18"/>
      <c r="F493" s="18"/>
      <c r="G493" s="18"/>
      <c r="H493" s="18"/>
      <c r="I493" s="18"/>
      <c r="J493" s="19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x14ac:dyDescent="0.25">
      <c r="A494" s="141"/>
      <c r="B494" s="18"/>
      <c r="C494" s="18"/>
      <c r="D494" s="18"/>
      <c r="E494" s="18"/>
      <c r="F494" s="18"/>
      <c r="G494" s="18"/>
      <c r="H494" s="18"/>
      <c r="I494" s="18"/>
      <c r="J494" s="19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x14ac:dyDescent="0.25">
      <c r="A495" s="141"/>
      <c r="B495" s="18"/>
      <c r="C495" s="18"/>
      <c r="D495" s="18"/>
      <c r="E495" s="18"/>
      <c r="F495" s="18"/>
      <c r="G495" s="18"/>
      <c r="H495" s="18"/>
      <c r="I495" s="18"/>
      <c r="J495" s="19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x14ac:dyDescent="0.25">
      <c r="A496" s="141"/>
      <c r="B496" s="18"/>
      <c r="C496" s="18"/>
      <c r="D496" s="18"/>
      <c r="E496" s="18"/>
      <c r="F496" s="18"/>
      <c r="G496" s="18"/>
      <c r="H496" s="18"/>
      <c r="I496" s="18"/>
      <c r="J496" s="19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x14ac:dyDescent="0.25">
      <c r="A497" s="141"/>
      <c r="B497" s="18"/>
      <c r="C497" s="18"/>
      <c r="D497" s="18"/>
      <c r="E497" s="18"/>
      <c r="F497" s="18"/>
      <c r="G497" s="18"/>
      <c r="H497" s="18"/>
      <c r="I497" s="18"/>
      <c r="J497" s="19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x14ac:dyDescent="0.25">
      <c r="A498" s="141"/>
      <c r="B498" s="18"/>
      <c r="C498" s="18"/>
      <c r="D498" s="18"/>
      <c r="E498" s="18"/>
      <c r="F498" s="18"/>
      <c r="G498" s="18"/>
      <c r="H498" s="18"/>
      <c r="I498" s="18"/>
      <c r="J498" s="19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x14ac:dyDescent="0.25">
      <c r="A499" s="141"/>
      <c r="B499" s="18"/>
      <c r="C499" s="18"/>
      <c r="D499" s="18"/>
      <c r="E499" s="18"/>
      <c r="F499" s="18"/>
      <c r="G499" s="18"/>
      <c r="H499" s="18"/>
      <c r="I499" s="18"/>
      <c r="J499" s="19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x14ac:dyDescent="0.25">
      <c r="A500" s="141"/>
      <c r="B500" s="18"/>
      <c r="C500" s="18"/>
      <c r="D500" s="18"/>
      <c r="E500" s="18"/>
      <c r="F500" s="18"/>
      <c r="G500" s="18"/>
      <c r="H500" s="18"/>
      <c r="I500" s="18"/>
      <c r="J500" s="19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x14ac:dyDescent="0.25">
      <c r="A501" s="141"/>
      <c r="B501" s="18"/>
      <c r="C501" s="18"/>
      <c r="D501" s="18"/>
      <c r="E501" s="18"/>
      <c r="F501" s="18"/>
      <c r="G501" s="18"/>
      <c r="H501" s="18"/>
      <c r="I501" s="18"/>
      <c r="J501" s="19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x14ac:dyDescent="0.25">
      <c r="A502" s="141"/>
      <c r="B502" s="18"/>
      <c r="C502" s="18"/>
      <c r="D502" s="18"/>
      <c r="E502" s="18"/>
      <c r="F502" s="18"/>
      <c r="G502" s="18"/>
      <c r="H502" s="18"/>
      <c r="I502" s="18"/>
      <c r="J502" s="19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x14ac:dyDescent="0.25">
      <c r="A503" s="141"/>
      <c r="B503" s="18"/>
      <c r="C503" s="18"/>
      <c r="D503" s="18"/>
      <c r="E503" s="18"/>
      <c r="F503" s="18"/>
      <c r="G503" s="18"/>
      <c r="H503" s="18"/>
      <c r="I503" s="18"/>
      <c r="J503" s="19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x14ac:dyDescent="0.25">
      <c r="A504" s="141"/>
      <c r="B504" s="18"/>
      <c r="C504" s="18"/>
      <c r="D504" s="18"/>
      <c r="E504" s="18"/>
      <c r="F504" s="18"/>
      <c r="G504" s="18"/>
      <c r="H504" s="18"/>
      <c r="I504" s="18"/>
      <c r="J504" s="19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x14ac:dyDescent="0.25">
      <c r="A505" s="141"/>
      <c r="B505" s="18"/>
      <c r="C505" s="18"/>
      <c r="D505" s="18"/>
      <c r="E505" s="18"/>
      <c r="F505" s="18"/>
      <c r="G505" s="18"/>
      <c r="H505" s="18"/>
      <c r="I505" s="18"/>
      <c r="J505" s="19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x14ac:dyDescent="0.25">
      <c r="A506" s="141"/>
      <c r="B506" s="18"/>
      <c r="C506" s="18"/>
      <c r="D506" s="18"/>
      <c r="E506" s="18"/>
      <c r="F506" s="18"/>
      <c r="G506" s="18"/>
      <c r="H506" s="18"/>
      <c r="I506" s="18"/>
      <c r="J506" s="19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x14ac:dyDescent="0.25">
      <c r="A507" s="141"/>
      <c r="B507" s="18"/>
      <c r="C507" s="18"/>
      <c r="D507" s="18"/>
      <c r="E507" s="18"/>
      <c r="F507" s="18"/>
      <c r="G507" s="18"/>
      <c r="H507" s="18"/>
      <c r="I507" s="18"/>
      <c r="J507" s="19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x14ac:dyDescent="0.25">
      <c r="A508" s="141"/>
      <c r="B508" s="18"/>
      <c r="C508" s="18"/>
      <c r="D508" s="18"/>
      <c r="E508" s="18"/>
      <c r="F508" s="18"/>
      <c r="G508" s="18"/>
      <c r="H508" s="18"/>
      <c r="I508" s="18"/>
      <c r="J508" s="19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x14ac:dyDescent="0.25">
      <c r="A509" s="141"/>
      <c r="B509" s="18"/>
      <c r="C509" s="18"/>
      <c r="D509" s="18"/>
      <c r="E509" s="18"/>
      <c r="F509" s="18"/>
      <c r="G509" s="18"/>
      <c r="H509" s="18"/>
      <c r="I509" s="18"/>
      <c r="J509" s="19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x14ac:dyDescent="0.25">
      <c r="A510" s="141"/>
      <c r="B510" s="18"/>
      <c r="C510" s="18"/>
      <c r="D510" s="18"/>
      <c r="E510" s="18"/>
      <c r="F510" s="18"/>
      <c r="G510" s="18"/>
      <c r="H510" s="18"/>
      <c r="I510" s="18"/>
      <c r="J510" s="19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x14ac:dyDescent="0.25">
      <c r="A511" s="141"/>
      <c r="B511" s="18"/>
      <c r="C511" s="18"/>
      <c r="D511" s="18"/>
      <c r="E511" s="18"/>
      <c r="F511" s="18"/>
      <c r="G511" s="18"/>
      <c r="H511" s="18"/>
      <c r="I511" s="18"/>
      <c r="J511" s="19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x14ac:dyDescent="0.25">
      <c r="A512" s="141"/>
      <c r="B512" s="18"/>
      <c r="C512" s="18"/>
      <c r="D512" s="18"/>
      <c r="E512" s="18"/>
      <c r="F512" s="18"/>
      <c r="G512" s="18"/>
      <c r="H512" s="18"/>
      <c r="I512" s="18"/>
      <c r="J512" s="19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x14ac:dyDescent="0.25">
      <c r="A513" s="141"/>
      <c r="B513" s="18"/>
      <c r="C513" s="18"/>
      <c r="D513" s="18"/>
      <c r="E513" s="18"/>
      <c r="F513" s="18"/>
      <c r="G513" s="18"/>
      <c r="H513" s="18"/>
      <c r="I513" s="18"/>
      <c r="J513" s="19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x14ac:dyDescent="0.25">
      <c r="A514" s="141"/>
      <c r="B514" s="18"/>
      <c r="C514" s="18"/>
      <c r="D514" s="18"/>
      <c r="E514" s="18"/>
      <c r="F514" s="18"/>
      <c r="G514" s="18"/>
      <c r="H514" s="18"/>
      <c r="I514" s="18"/>
      <c r="J514" s="19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x14ac:dyDescent="0.25">
      <c r="A515" s="141"/>
      <c r="B515" s="18"/>
      <c r="C515" s="18"/>
      <c r="D515" s="18"/>
      <c r="E515" s="18"/>
      <c r="F515" s="18"/>
      <c r="G515" s="18"/>
      <c r="H515" s="18"/>
      <c r="I515" s="18"/>
      <c r="J515" s="19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x14ac:dyDescent="0.25">
      <c r="A516" s="141"/>
      <c r="B516" s="18"/>
      <c r="C516" s="18"/>
      <c r="D516" s="18"/>
      <c r="E516" s="18"/>
      <c r="F516" s="18"/>
      <c r="G516" s="18"/>
      <c r="H516" s="18"/>
      <c r="I516" s="18"/>
      <c r="J516" s="19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x14ac:dyDescent="0.25">
      <c r="A517" s="141"/>
      <c r="B517" s="18"/>
      <c r="C517" s="18"/>
      <c r="D517" s="18"/>
      <c r="E517" s="18"/>
      <c r="F517" s="18"/>
      <c r="G517" s="18"/>
      <c r="H517" s="18"/>
      <c r="I517" s="18"/>
      <c r="J517" s="19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x14ac:dyDescent="0.25">
      <c r="A518" s="141"/>
      <c r="B518" s="18"/>
      <c r="C518" s="18"/>
      <c r="D518" s="18"/>
      <c r="E518" s="18"/>
      <c r="F518" s="18"/>
      <c r="G518" s="18"/>
      <c r="H518" s="18"/>
      <c r="I518" s="18"/>
      <c r="J518" s="19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x14ac:dyDescent="0.25">
      <c r="A519" s="141"/>
      <c r="B519" s="18"/>
      <c r="C519" s="18"/>
      <c r="D519" s="18"/>
      <c r="E519" s="18"/>
      <c r="F519" s="18"/>
      <c r="G519" s="18"/>
      <c r="H519" s="18"/>
      <c r="I519" s="18"/>
      <c r="J519" s="19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x14ac:dyDescent="0.25">
      <c r="A520" s="141"/>
      <c r="B520" s="18"/>
      <c r="C520" s="18"/>
      <c r="D520" s="18"/>
      <c r="E520" s="18"/>
      <c r="F520" s="18"/>
      <c r="G520" s="18"/>
      <c r="H520" s="18"/>
      <c r="I520" s="18"/>
      <c r="J520" s="19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x14ac:dyDescent="0.25">
      <c r="A521" s="141"/>
      <c r="B521" s="18"/>
      <c r="C521" s="18"/>
      <c r="D521" s="18"/>
      <c r="E521" s="18"/>
      <c r="F521" s="18"/>
      <c r="G521" s="18"/>
      <c r="H521" s="18"/>
      <c r="I521" s="18"/>
      <c r="J521" s="19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x14ac:dyDescent="0.25">
      <c r="A522" s="141"/>
      <c r="B522" s="18"/>
      <c r="C522" s="18"/>
      <c r="D522" s="18"/>
      <c r="E522" s="18"/>
      <c r="F522" s="18"/>
      <c r="G522" s="18"/>
      <c r="H522" s="18"/>
      <c r="I522" s="18"/>
      <c r="J522" s="19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25">
      <c r="A523" s="141"/>
      <c r="B523" s="18"/>
      <c r="C523" s="18"/>
      <c r="D523" s="18"/>
      <c r="E523" s="18"/>
      <c r="F523" s="18"/>
      <c r="G523" s="18"/>
      <c r="H523" s="18"/>
      <c r="I523" s="18"/>
      <c r="J523" s="19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x14ac:dyDescent="0.25">
      <c r="A524" s="141"/>
      <c r="B524" s="18"/>
      <c r="C524" s="18"/>
      <c r="D524" s="18"/>
      <c r="E524" s="18"/>
      <c r="F524" s="18"/>
      <c r="G524" s="18"/>
      <c r="H524" s="18"/>
      <c r="I524" s="18"/>
      <c r="J524" s="19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x14ac:dyDescent="0.25">
      <c r="A525" s="141"/>
      <c r="B525" s="18"/>
      <c r="C525" s="18"/>
      <c r="D525" s="18"/>
      <c r="E525" s="18"/>
      <c r="F525" s="18"/>
      <c r="G525" s="18"/>
      <c r="H525" s="18"/>
      <c r="I525" s="18"/>
      <c r="J525" s="19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x14ac:dyDescent="0.25">
      <c r="A526" s="141"/>
      <c r="B526" s="18"/>
      <c r="C526" s="18"/>
      <c r="D526" s="18"/>
      <c r="E526" s="18"/>
      <c r="F526" s="18"/>
      <c r="G526" s="18"/>
      <c r="H526" s="18"/>
      <c r="I526" s="18"/>
      <c r="J526" s="19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x14ac:dyDescent="0.25">
      <c r="A527" s="141"/>
      <c r="B527" s="18"/>
      <c r="C527" s="18"/>
      <c r="D527" s="18"/>
      <c r="E527" s="18"/>
      <c r="F527" s="18"/>
      <c r="G527" s="18"/>
      <c r="H527" s="18"/>
      <c r="I527" s="18"/>
      <c r="J527" s="19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25">
      <c r="A528" s="141"/>
      <c r="B528" s="18"/>
      <c r="C528" s="18"/>
      <c r="D528" s="18"/>
      <c r="E528" s="18"/>
      <c r="F528" s="18"/>
      <c r="G528" s="18"/>
      <c r="H528" s="18"/>
      <c r="I528" s="18"/>
      <c r="J528" s="19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x14ac:dyDescent="0.25">
      <c r="A529" s="141"/>
      <c r="B529" s="18"/>
      <c r="C529" s="18"/>
      <c r="D529" s="18"/>
      <c r="E529" s="18"/>
      <c r="F529" s="18"/>
      <c r="G529" s="18"/>
      <c r="H529" s="18"/>
      <c r="I529" s="18"/>
      <c r="J529" s="19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x14ac:dyDescent="0.25">
      <c r="A530" s="141"/>
      <c r="B530" s="18"/>
      <c r="C530" s="18"/>
      <c r="D530" s="18"/>
      <c r="E530" s="18"/>
      <c r="F530" s="18"/>
      <c r="G530" s="18"/>
      <c r="H530" s="18"/>
      <c r="I530" s="18"/>
      <c r="J530" s="19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x14ac:dyDescent="0.25">
      <c r="A531" s="141"/>
      <c r="B531" s="18"/>
      <c r="C531" s="18"/>
      <c r="D531" s="18"/>
      <c r="E531" s="18"/>
      <c r="F531" s="18"/>
      <c r="G531" s="18"/>
      <c r="H531" s="18"/>
      <c r="I531" s="18"/>
      <c r="J531" s="19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x14ac:dyDescent="0.25">
      <c r="A532" s="141"/>
      <c r="B532" s="18"/>
      <c r="C532" s="18"/>
      <c r="D532" s="18"/>
      <c r="E532" s="18"/>
      <c r="F532" s="18"/>
      <c r="G532" s="18"/>
      <c r="H532" s="18"/>
      <c r="I532" s="18"/>
      <c r="J532" s="19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25">
      <c r="A533" s="141"/>
      <c r="B533" s="18"/>
      <c r="C533" s="18"/>
      <c r="D533" s="18"/>
      <c r="E533" s="18"/>
      <c r="F533" s="18"/>
      <c r="G533" s="18"/>
      <c r="H533" s="18"/>
      <c r="I533" s="18"/>
      <c r="J533" s="19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x14ac:dyDescent="0.25">
      <c r="A534" s="141"/>
      <c r="B534" s="18"/>
      <c r="C534" s="18"/>
      <c r="D534" s="18"/>
      <c r="E534" s="18"/>
      <c r="F534" s="18"/>
      <c r="G534" s="18"/>
      <c r="H534" s="18"/>
      <c r="I534" s="18"/>
      <c r="J534" s="19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x14ac:dyDescent="0.25">
      <c r="A535" s="141"/>
      <c r="B535" s="18"/>
      <c r="C535" s="18"/>
      <c r="D535" s="18"/>
      <c r="E535" s="18"/>
      <c r="F535" s="18"/>
      <c r="G535" s="18"/>
      <c r="H535" s="18"/>
      <c r="I535" s="18"/>
      <c r="J535" s="19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25">
      <c r="A536" s="141"/>
      <c r="B536" s="18"/>
      <c r="C536" s="18"/>
      <c r="D536" s="18"/>
      <c r="E536" s="18"/>
      <c r="F536" s="18"/>
      <c r="G536" s="18"/>
      <c r="H536" s="18"/>
      <c r="I536" s="18"/>
      <c r="J536" s="19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x14ac:dyDescent="0.25">
      <c r="A537" s="141"/>
      <c r="B537" s="18"/>
      <c r="C537" s="18"/>
      <c r="D537" s="18"/>
      <c r="E537" s="18"/>
      <c r="F537" s="18"/>
      <c r="G537" s="18"/>
      <c r="H537" s="18"/>
      <c r="I537" s="18"/>
      <c r="J537" s="19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x14ac:dyDescent="0.25">
      <c r="A538" s="141"/>
      <c r="B538" s="18"/>
      <c r="C538" s="18"/>
      <c r="D538" s="18"/>
      <c r="E538" s="18"/>
      <c r="F538" s="18"/>
      <c r="G538" s="18"/>
      <c r="H538" s="18"/>
      <c r="I538" s="18"/>
      <c r="J538" s="19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x14ac:dyDescent="0.25">
      <c r="A539" s="141"/>
      <c r="B539" s="18"/>
      <c r="C539" s="18"/>
      <c r="D539" s="18"/>
      <c r="E539" s="18"/>
      <c r="F539" s="18"/>
      <c r="G539" s="18"/>
      <c r="H539" s="18"/>
      <c r="I539" s="18"/>
      <c r="J539" s="19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x14ac:dyDescent="0.25">
      <c r="A540" s="141"/>
      <c r="B540" s="18"/>
      <c r="C540" s="18"/>
      <c r="D540" s="18"/>
      <c r="E540" s="18"/>
      <c r="F540" s="18"/>
      <c r="G540" s="18"/>
      <c r="H540" s="18"/>
      <c r="I540" s="18"/>
      <c r="J540" s="19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x14ac:dyDescent="0.25">
      <c r="A541" s="141"/>
      <c r="B541" s="18"/>
      <c r="C541" s="18"/>
      <c r="D541" s="18"/>
      <c r="E541" s="18"/>
      <c r="F541" s="18"/>
      <c r="G541" s="18"/>
      <c r="H541" s="18"/>
      <c r="I541" s="18"/>
      <c r="J541" s="19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x14ac:dyDescent="0.25">
      <c r="A542" s="141"/>
      <c r="B542" s="18"/>
      <c r="C542" s="18"/>
      <c r="D542" s="18"/>
      <c r="E542" s="18"/>
      <c r="F542" s="18"/>
      <c r="G542" s="18"/>
      <c r="H542" s="18"/>
      <c r="I542" s="18"/>
      <c r="J542" s="19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x14ac:dyDescent="0.25">
      <c r="A543" s="141"/>
      <c r="B543" s="18"/>
      <c r="C543" s="18"/>
      <c r="D543" s="18"/>
      <c r="E543" s="18"/>
      <c r="F543" s="18"/>
      <c r="G543" s="18"/>
      <c r="H543" s="18"/>
      <c r="I543" s="18"/>
      <c r="J543" s="19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x14ac:dyDescent="0.25">
      <c r="A544" s="141"/>
      <c r="B544" s="18"/>
      <c r="C544" s="18"/>
      <c r="D544" s="18"/>
      <c r="E544" s="18"/>
      <c r="F544" s="18"/>
      <c r="G544" s="18"/>
      <c r="H544" s="18"/>
      <c r="I544" s="18"/>
      <c r="J544" s="19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x14ac:dyDescent="0.25">
      <c r="A545" s="141"/>
      <c r="B545" s="18"/>
      <c r="C545" s="18"/>
      <c r="D545" s="18"/>
      <c r="E545" s="18"/>
      <c r="F545" s="18"/>
      <c r="G545" s="18"/>
      <c r="H545" s="18"/>
      <c r="I545" s="18"/>
      <c r="J545" s="19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x14ac:dyDescent="0.25">
      <c r="A546" s="141"/>
      <c r="B546" s="18"/>
      <c r="C546" s="18"/>
      <c r="D546" s="18"/>
      <c r="E546" s="18"/>
      <c r="F546" s="18"/>
      <c r="G546" s="18"/>
      <c r="H546" s="18"/>
      <c r="I546" s="18"/>
      <c r="J546" s="19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x14ac:dyDescent="0.25">
      <c r="A547" s="141"/>
      <c r="B547" s="18"/>
      <c r="C547" s="18"/>
      <c r="D547" s="18"/>
      <c r="E547" s="18"/>
      <c r="F547" s="18"/>
      <c r="G547" s="18"/>
      <c r="H547" s="18"/>
      <c r="I547" s="18"/>
      <c r="J547" s="19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x14ac:dyDescent="0.25">
      <c r="A548" s="141"/>
      <c r="B548" s="18"/>
      <c r="C548" s="18"/>
      <c r="D548" s="18"/>
      <c r="E548" s="18"/>
      <c r="F548" s="18"/>
      <c r="G548" s="18"/>
      <c r="H548" s="18"/>
      <c r="I548" s="18"/>
      <c r="J548" s="19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x14ac:dyDescent="0.25">
      <c r="A549" s="141"/>
      <c r="B549" s="18"/>
      <c r="C549" s="18"/>
      <c r="D549" s="18"/>
      <c r="E549" s="18"/>
      <c r="F549" s="18"/>
      <c r="G549" s="18"/>
      <c r="H549" s="18"/>
      <c r="I549" s="18"/>
      <c r="J549" s="19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x14ac:dyDescent="0.25">
      <c r="A550" s="141"/>
      <c r="B550" s="18"/>
      <c r="C550" s="18"/>
      <c r="D550" s="18"/>
      <c r="E550" s="18"/>
      <c r="F550" s="18"/>
      <c r="G550" s="18"/>
      <c r="H550" s="18"/>
      <c r="I550" s="18"/>
      <c r="J550" s="19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x14ac:dyDescent="0.25">
      <c r="A551" s="141"/>
      <c r="B551" s="18"/>
      <c r="C551" s="18"/>
      <c r="D551" s="18"/>
      <c r="E551" s="18"/>
      <c r="F551" s="18"/>
      <c r="G551" s="18"/>
      <c r="H551" s="18"/>
      <c r="I551" s="18"/>
      <c r="J551" s="19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x14ac:dyDescent="0.25">
      <c r="A552" s="141"/>
      <c r="B552" s="18"/>
      <c r="C552" s="18"/>
      <c r="D552" s="18"/>
      <c r="E552" s="18"/>
      <c r="F552" s="18"/>
      <c r="G552" s="18"/>
      <c r="H552" s="18"/>
      <c r="I552" s="18"/>
      <c r="J552" s="19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x14ac:dyDescent="0.25">
      <c r="A553" s="141"/>
      <c r="B553" s="18"/>
      <c r="C553" s="18"/>
      <c r="D553" s="18"/>
      <c r="E553" s="18"/>
      <c r="F553" s="18"/>
      <c r="G553" s="18"/>
      <c r="H553" s="18"/>
      <c r="I553" s="18"/>
      <c r="J553" s="19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25">
      <c r="A554" s="141"/>
      <c r="B554" s="18"/>
      <c r="C554" s="18"/>
      <c r="D554" s="18"/>
      <c r="E554" s="18"/>
      <c r="F554" s="18"/>
      <c r="G554" s="18"/>
      <c r="H554" s="18"/>
      <c r="I554" s="18"/>
      <c r="J554" s="19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x14ac:dyDescent="0.25">
      <c r="A555" s="141"/>
      <c r="B555" s="18"/>
      <c r="C555" s="18"/>
      <c r="D555" s="18"/>
      <c r="E555" s="18"/>
      <c r="F555" s="18"/>
      <c r="G555" s="18"/>
      <c r="H555" s="18"/>
      <c r="I555" s="18"/>
      <c r="J555" s="19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x14ac:dyDescent="0.25">
      <c r="A556" s="141"/>
      <c r="B556" s="18"/>
      <c r="C556" s="18"/>
      <c r="D556" s="18"/>
      <c r="E556" s="18"/>
      <c r="F556" s="18"/>
      <c r="G556" s="18"/>
      <c r="H556" s="18"/>
      <c r="I556" s="18"/>
      <c r="J556" s="19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x14ac:dyDescent="0.25">
      <c r="A557" s="141"/>
      <c r="B557" s="18"/>
      <c r="C557" s="18"/>
      <c r="D557" s="18"/>
      <c r="E557" s="18"/>
      <c r="F557" s="18"/>
      <c r="G557" s="18"/>
      <c r="H557" s="18"/>
      <c r="I557" s="18"/>
      <c r="J557" s="19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x14ac:dyDescent="0.25">
      <c r="A558" s="141"/>
      <c r="B558" s="18"/>
      <c r="C558" s="18"/>
      <c r="D558" s="18"/>
      <c r="E558" s="18"/>
      <c r="F558" s="18"/>
      <c r="G558" s="18"/>
      <c r="H558" s="18"/>
      <c r="I558" s="18"/>
      <c r="J558" s="19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x14ac:dyDescent="0.25">
      <c r="A559" s="141"/>
      <c r="B559" s="18"/>
      <c r="C559" s="18"/>
      <c r="D559" s="18"/>
      <c r="E559" s="18"/>
      <c r="F559" s="18"/>
      <c r="G559" s="18"/>
      <c r="H559" s="18"/>
      <c r="I559" s="18"/>
      <c r="J559" s="19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x14ac:dyDescent="0.25">
      <c r="A560" s="141"/>
      <c r="B560" s="18"/>
      <c r="C560" s="18"/>
      <c r="D560" s="18"/>
      <c r="E560" s="18"/>
      <c r="F560" s="18"/>
      <c r="G560" s="18"/>
      <c r="H560" s="18"/>
      <c r="I560" s="18"/>
      <c r="J560" s="19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x14ac:dyDescent="0.25">
      <c r="A561" s="141"/>
      <c r="B561" s="18"/>
      <c r="C561" s="18"/>
      <c r="D561" s="18"/>
      <c r="E561" s="18"/>
      <c r="F561" s="18"/>
      <c r="G561" s="18"/>
      <c r="H561" s="18"/>
      <c r="I561" s="18"/>
      <c r="J561" s="19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x14ac:dyDescent="0.25">
      <c r="A562" s="141"/>
      <c r="B562" s="18"/>
      <c r="C562" s="18"/>
      <c r="D562" s="18"/>
      <c r="E562" s="18"/>
      <c r="F562" s="18"/>
      <c r="G562" s="18"/>
      <c r="H562" s="18"/>
      <c r="I562" s="18"/>
      <c r="J562" s="19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x14ac:dyDescent="0.25">
      <c r="A563" s="141"/>
      <c r="B563" s="18"/>
      <c r="C563" s="18"/>
      <c r="D563" s="18"/>
      <c r="E563" s="18"/>
      <c r="F563" s="18"/>
      <c r="G563" s="18"/>
      <c r="H563" s="18"/>
      <c r="I563" s="18"/>
      <c r="J563" s="19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x14ac:dyDescent="0.25">
      <c r="A564" s="141"/>
      <c r="B564" s="18"/>
      <c r="C564" s="18"/>
      <c r="D564" s="18"/>
      <c r="E564" s="18"/>
      <c r="F564" s="18"/>
      <c r="G564" s="18"/>
      <c r="H564" s="18"/>
      <c r="I564" s="18"/>
      <c r="J564" s="19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x14ac:dyDescent="0.25">
      <c r="A565" s="141"/>
      <c r="B565" s="18"/>
      <c r="C565" s="18"/>
      <c r="D565" s="18"/>
      <c r="E565" s="18"/>
      <c r="F565" s="18"/>
      <c r="G565" s="18"/>
      <c r="H565" s="18"/>
      <c r="I565" s="18"/>
      <c r="J565" s="19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x14ac:dyDescent="0.25">
      <c r="A566" s="141"/>
      <c r="B566" s="18"/>
      <c r="C566" s="18"/>
      <c r="D566" s="18"/>
      <c r="E566" s="18"/>
      <c r="F566" s="18"/>
      <c r="G566" s="18"/>
      <c r="H566" s="18"/>
      <c r="I566" s="18"/>
      <c r="J566" s="19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x14ac:dyDescent="0.25">
      <c r="A567" s="141"/>
      <c r="B567" s="18"/>
      <c r="C567" s="18"/>
      <c r="D567" s="18"/>
      <c r="E567" s="18"/>
      <c r="F567" s="18"/>
      <c r="G567" s="18"/>
      <c r="H567" s="18"/>
      <c r="I567" s="18"/>
      <c r="J567" s="19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x14ac:dyDescent="0.25">
      <c r="A568" s="141"/>
      <c r="B568" s="18"/>
      <c r="C568" s="18"/>
      <c r="D568" s="18"/>
      <c r="E568" s="18"/>
      <c r="F568" s="18"/>
      <c r="G568" s="18"/>
      <c r="H568" s="18"/>
      <c r="I568" s="18"/>
      <c r="J568" s="19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x14ac:dyDescent="0.25">
      <c r="A569" s="141"/>
      <c r="B569" s="18"/>
      <c r="C569" s="18"/>
      <c r="D569" s="18"/>
      <c r="E569" s="18"/>
      <c r="F569" s="18"/>
      <c r="G569" s="18"/>
      <c r="H569" s="18"/>
      <c r="I569" s="18"/>
      <c r="J569" s="19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x14ac:dyDescent="0.25">
      <c r="A570" s="141"/>
      <c r="B570" s="18"/>
      <c r="C570" s="18"/>
      <c r="D570" s="18"/>
      <c r="E570" s="18"/>
      <c r="F570" s="18"/>
      <c r="G570" s="18"/>
      <c r="H570" s="18"/>
      <c r="I570" s="18"/>
      <c r="J570" s="19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x14ac:dyDescent="0.25">
      <c r="A571" s="141"/>
      <c r="B571" s="18"/>
      <c r="C571" s="18"/>
      <c r="D571" s="18"/>
      <c r="E571" s="18"/>
      <c r="F571" s="18"/>
      <c r="G571" s="18"/>
      <c r="H571" s="18"/>
      <c r="I571" s="18"/>
      <c r="J571" s="19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x14ac:dyDescent="0.25">
      <c r="A572" s="141"/>
      <c r="B572" s="18"/>
      <c r="C572" s="18"/>
      <c r="D572" s="18"/>
      <c r="E572" s="18"/>
      <c r="F572" s="18"/>
      <c r="G572" s="18"/>
      <c r="H572" s="18"/>
      <c r="I572" s="18"/>
      <c r="J572" s="19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x14ac:dyDescent="0.25">
      <c r="A573" s="141"/>
      <c r="B573" s="18"/>
      <c r="C573" s="18"/>
      <c r="D573" s="18"/>
      <c r="E573" s="18"/>
      <c r="F573" s="18"/>
      <c r="G573" s="18"/>
      <c r="H573" s="18"/>
      <c r="I573" s="18"/>
      <c r="J573" s="19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x14ac:dyDescent="0.25">
      <c r="A574" s="141"/>
      <c r="B574" s="18"/>
      <c r="C574" s="18"/>
      <c r="D574" s="18"/>
      <c r="E574" s="18"/>
      <c r="F574" s="18"/>
      <c r="G574" s="18"/>
      <c r="H574" s="18"/>
      <c r="I574" s="18"/>
      <c r="J574" s="19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x14ac:dyDescent="0.25">
      <c r="A575" s="141"/>
      <c r="B575" s="18"/>
      <c r="C575" s="18"/>
      <c r="D575" s="18"/>
      <c r="E575" s="18"/>
      <c r="F575" s="18"/>
      <c r="G575" s="18"/>
      <c r="H575" s="18"/>
      <c r="I575" s="18"/>
      <c r="J575" s="19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x14ac:dyDescent="0.25">
      <c r="A576" s="141"/>
      <c r="B576" s="18"/>
      <c r="C576" s="18"/>
      <c r="D576" s="18"/>
      <c r="E576" s="18"/>
      <c r="F576" s="18"/>
      <c r="G576" s="18"/>
      <c r="H576" s="18"/>
      <c r="I576" s="18"/>
      <c r="J576" s="19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x14ac:dyDescent="0.25">
      <c r="A577" s="141"/>
      <c r="B577" s="18"/>
      <c r="C577" s="18"/>
      <c r="D577" s="18"/>
      <c r="E577" s="18"/>
      <c r="F577" s="18"/>
      <c r="G577" s="18"/>
      <c r="H577" s="18"/>
      <c r="I577" s="18"/>
      <c r="J577" s="19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x14ac:dyDescent="0.25">
      <c r="A578" s="141"/>
      <c r="B578" s="18"/>
      <c r="C578" s="18"/>
      <c r="D578" s="18"/>
      <c r="E578" s="18"/>
      <c r="F578" s="18"/>
      <c r="G578" s="18"/>
      <c r="H578" s="18"/>
      <c r="I578" s="18"/>
      <c r="J578" s="19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25">
      <c r="A579" s="141"/>
      <c r="B579" s="18"/>
      <c r="C579" s="18"/>
      <c r="D579" s="18"/>
      <c r="E579" s="18"/>
      <c r="F579" s="18"/>
      <c r="G579" s="18"/>
      <c r="H579" s="18"/>
      <c r="I579" s="18"/>
      <c r="J579" s="19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x14ac:dyDescent="0.25">
      <c r="A580" s="141"/>
      <c r="B580" s="18"/>
      <c r="C580" s="18"/>
      <c r="D580" s="18"/>
      <c r="E580" s="18"/>
      <c r="F580" s="18"/>
      <c r="G580" s="18"/>
      <c r="H580" s="18"/>
      <c r="I580" s="18"/>
      <c r="J580" s="19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x14ac:dyDescent="0.25">
      <c r="A581" s="141"/>
      <c r="B581" s="18"/>
      <c r="C581" s="18"/>
      <c r="D581" s="18"/>
      <c r="E581" s="18"/>
      <c r="F581" s="18"/>
      <c r="G581" s="18"/>
      <c r="H581" s="18"/>
      <c r="I581" s="18"/>
      <c r="J581" s="19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x14ac:dyDescent="0.25">
      <c r="A582" s="141"/>
      <c r="B582" s="18"/>
      <c r="C582" s="18"/>
      <c r="D582" s="18"/>
      <c r="E582" s="18"/>
      <c r="F582" s="18"/>
      <c r="G582" s="18"/>
      <c r="H582" s="18"/>
      <c r="I582" s="18"/>
      <c r="J582" s="19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x14ac:dyDescent="0.25">
      <c r="A583" s="141"/>
      <c r="B583" s="18"/>
      <c r="C583" s="18"/>
      <c r="D583" s="18"/>
      <c r="E583" s="18"/>
      <c r="F583" s="18"/>
      <c r="G583" s="18"/>
      <c r="H583" s="18"/>
      <c r="I583" s="18"/>
      <c r="J583" s="19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x14ac:dyDescent="0.25">
      <c r="A584" s="141"/>
      <c r="B584" s="18"/>
      <c r="C584" s="18"/>
      <c r="D584" s="18"/>
      <c r="E584" s="18"/>
      <c r="F584" s="18"/>
      <c r="G584" s="18"/>
      <c r="H584" s="18"/>
      <c r="I584" s="18"/>
      <c r="J584" s="19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x14ac:dyDescent="0.25">
      <c r="A585" s="141"/>
      <c r="B585" s="18"/>
      <c r="C585" s="18"/>
      <c r="D585" s="18"/>
      <c r="E585" s="18"/>
      <c r="F585" s="18"/>
      <c r="G585" s="18"/>
      <c r="H585" s="18"/>
      <c r="I585" s="18"/>
      <c r="J585" s="19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x14ac:dyDescent="0.25">
      <c r="A586" s="141"/>
      <c r="B586" s="18"/>
      <c r="C586" s="18"/>
      <c r="D586" s="18"/>
      <c r="E586" s="18"/>
      <c r="F586" s="18"/>
      <c r="G586" s="18"/>
      <c r="H586" s="18"/>
      <c r="I586" s="18"/>
      <c r="J586" s="19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x14ac:dyDescent="0.25">
      <c r="A587" s="141"/>
      <c r="B587" s="18"/>
      <c r="C587" s="18"/>
      <c r="D587" s="18"/>
      <c r="E587" s="18"/>
      <c r="F587" s="18"/>
      <c r="G587" s="18"/>
      <c r="H587" s="18"/>
      <c r="I587" s="18"/>
      <c r="J587" s="19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25">
      <c r="A588" s="141"/>
      <c r="B588" s="18"/>
      <c r="C588" s="18"/>
      <c r="D588" s="18"/>
      <c r="E588" s="18"/>
      <c r="F588" s="18"/>
      <c r="G588" s="18"/>
      <c r="H588" s="18"/>
      <c r="I588" s="18"/>
      <c r="J588" s="19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x14ac:dyDescent="0.25">
      <c r="A589" s="141"/>
      <c r="B589" s="18"/>
      <c r="C589" s="18"/>
      <c r="D589" s="18"/>
      <c r="E589" s="18"/>
      <c r="F589" s="18"/>
      <c r="G589" s="18"/>
      <c r="H589" s="18"/>
      <c r="I589" s="18"/>
      <c r="J589" s="19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25">
      <c r="A590" s="141"/>
      <c r="B590" s="18"/>
      <c r="C590" s="18"/>
      <c r="D590" s="18"/>
      <c r="E590" s="18"/>
      <c r="F590" s="18"/>
      <c r="G590" s="18"/>
      <c r="H590" s="18"/>
      <c r="I590" s="18"/>
      <c r="J590" s="19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x14ac:dyDescent="0.25">
      <c r="A591" s="141"/>
      <c r="B591" s="18"/>
      <c r="C591" s="18"/>
      <c r="D591" s="18"/>
      <c r="E591" s="18"/>
      <c r="F591" s="18"/>
      <c r="G591" s="18"/>
      <c r="H591" s="18"/>
      <c r="I591" s="18"/>
      <c r="J591" s="19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x14ac:dyDescent="0.25">
      <c r="A592" s="141"/>
      <c r="B592" s="18"/>
      <c r="C592" s="18"/>
      <c r="D592" s="18"/>
      <c r="E592" s="18"/>
      <c r="F592" s="18"/>
      <c r="G592" s="18"/>
      <c r="H592" s="18"/>
      <c r="I592" s="18"/>
      <c r="J592" s="19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x14ac:dyDescent="0.25">
      <c r="A593" s="141"/>
      <c r="B593" s="18"/>
      <c r="C593" s="18"/>
      <c r="D593" s="18"/>
      <c r="E593" s="18"/>
      <c r="F593" s="18"/>
      <c r="G593" s="18"/>
      <c r="H593" s="18"/>
      <c r="I593" s="18"/>
      <c r="J593" s="19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25">
      <c r="A594" s="141"/>
      <c r="B594" s="18"/>
      <c r="C594" s="18"/>
      <c r="D594" s="18"/>
      <c r="E594" s="18"/>
      <c r="F594" s="18"/>
      <c r="G594" s="18"/>
      <c r="H594" s="18"/>
      <c r="I594" s="18"/>
      <c r="J594" s="19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x14ac:dyDescent="0.25">
      <c r="A595" s="141"/>
      <c r="B595" s="18"/>
      <c r="C595" s="18"/>
      <c r="D595" s="18"/>
      <c r="E595" s="18"/>
      <c r="F595" s="18"/>
      <c r="G595" s="18"/>
      <c r="H595" s="18"/>
      <c r="I595" s="18"/>
      <c r="J595" s="19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x14ac:dyDescent="0.25">
      <c r="A596" s="141"/>
      <c r="B596" s="18"/>
      <c r="C596" s="18"/>
      <c r="D596" s="18"/>
      <c r="E596" s="18"/>
      <c r="F596" s="18"/>
      <c r="G596" s="18"/>
      <c r="H596" s="18"/>
      <c r="I596" s="18"/>
      <c r="J596" s="19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x14ac:dyDescent="0.25">
      <c r="A597" s="141"/>
      <c r="B597" s="18"/>
      <c r="C597" s="18"/>
      <c r="D597" s="18"/>
      <c r="E597" s="18"/>
      <c r="F597" s="18"/>
      <c r="G597" s="18"/>
      <c r="H597" s="18"/>
      <c r="I597" s="18"/>
      <c r="J597" s="19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x14ac:dyDescent="0.25">
      <c r="A598" s="141"/>
      <c r="B598" s="18"/>
      <c r="C598" s="18"/>
      <c r="D598" s="18"/>
      <c r="E598" s="18"/>
      <c r="F598" s="18"/>
      <c r="G598" s="18"/>
      <c r="H598" s="18"/>
      <c r="I598" s="18"/>
      <c r="J598" s="19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x14ac:dyDescent="0.25">
      <c r="A599" s="141"/>
      <c r="B599" s="18"/>
      <c r="C599" s="18"/>
      <c r="D599" s="18"/>
      <c r="E599" s="18"/>
      <c r="F599" s="18"/>
      <c r="G599" s="18"/>
      <c r="H599" s="18"/>
      <c r="I599" s="18"/>
      <c r="J599" s="19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x14ac:dyDescent="0.25">
      <c r="A600" s="141"/>
      <c r="B600" s="18"/>
      <c r="C600" s="18"/>
      <c r="D600" s="18"/>
      <c r="E600" s="18"/>
      <c r="F600" s="18"/>
      <c r="G600" s="18"/>
      <c r="H600" s="18"/>
      <c r="I600" s="18"/>
      <c r="J600" s="19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x14ac:dyDescent="0.25">
      <c r="A601" s="141"/>
      <c r="B601" s="18"/>
      <c r="C601" s="18"/>
      <c r="D601" s="18"/>
      <c r="E601" s="18"/>
      <c r="F601" s="18"/>
      <c r="G601" s="18"/>
      <c r="H601" s="18"/>
      <c r="I601" s="18"/>
      <c r="J601" s="19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x14ac:dyDescent="0.25">
      <c r="A602" s="141"/>
      <c r="B602" s="18"/>
      <c r="C602" s="18"/>
      <c r="D602" s="18"/>
      <c r="E602" s="18"/>
      <c r="F602" s="18"/>
      <c r="G602" s="18"/>
      <c r="H602" s="18"/>
      <c r="I602" s="18"/>
      <c r="J602" s="19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25">
      <c r="A603" s="141"/>
      <c r="B603" s="18"/>
      <c r="C603" s="18"/>
      <c r="D603" s="18"/>
      <c r="E603" s="18"/>
      <c r="F603" s="18"/>
      <c r="G603" s="18"/>
      <c r="H603" s="18"/>
      <c r="I603" s="18"/>
      <c r="J603" s="19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x14ac:dyDescent="0.25">
      <c r="A604" s="141"/>
      <c r="B604" s="18"/>
      <c r="C604" s="18"/>
      <c r="D604" s="18"/>
      <c r="E604" s="18"/>
      <c r="F604" s="18"/>
      <c r="G604" s="18"/>
      <c r="H604" s="18"/>
      <c r="I604" s="18"/>
      <c r="J604" s="19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x14ac:dyDescent="0.25">
      <c r="A605" s="141"/>
      <c r="B605" s="18"/>
      <c r="C605" s="18"/>
      <c r="D605" s="18"/>
      <c r="E605" s="18"/>
      <c r="F605" s="18"/>
      <c r="G605" s="18"/>
      <c r="H605" s="18"/>
      <c r="I605" s="18"/>
      <c r="J605" s="19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25">
      <c r="A606" s="141"/>
      <c r="B606" s="18"/>
      <c r="C606" s="18"/>
      <c r="D606" s="18"/>
      <c r="E606" s="18"/>
      <c r="F606" s="18"/>
      <c r="G606" s="18"/>
      <c r="H606" s="18"/>
      <c r="I606" s="18"/>
      <c r="J606" s="19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x14ac:dyDescent="0.25">
      <c r="A607" s="141"/>
      <c r="B607" s="18"/>
      <c r="C607" s="18"/>
      <c r="D607" s="18"/>
      <c r="E607" s="18"/>
      <c r="F607" s="18"/>
      <c r="G607" s="18"/>
      <c r="H607" s="18"/>
      <c r="I607" s="18"/>
      <c r="J607" s="19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x14ac:dyDescent="0.25">
      <c r="A608" s="141"/>
      <c r="B608" s="18"/>
      <c r="C608" s="18"/>
      <c r="D608" s="18"/>
      <c r="E608" s="18"/>
      <c r="F608" s="18"/>
      <c r="G608" s="18"/>
      <c r="H608" s="18"/>
      <c r="I608" s="18"/>
      <c r="J608" s="19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x14ac:dyDescent="0.25">
      <c r="A609" s="141"/>
      <c r="B609" s="18"/>
      <c r="C609" s="18"/>
      <c r="D609" s="18"/>
      <c r="E609" s="18"/>
      <c r="F609" s="18"/>
      <c r="G609" s="18"/>
      <c r="H609" s="18"/>
      <c r="I609" s="18"/>
      <c r="J609" s="19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x14ac:dyDescent="0.25">
      <c r="A610" s="141"/>
      <c r="B610" s="18"/>
      <c r="C610" s="18"/>
      <c r="D610" s="18"/>
      <c r="E610" s="18"/>
      <c r="F610" s="18"/>
      <c r="G610" s="18"/>
      <c r="H610" s="18"/>
      <c r="I610" s="18"/>
      <c r="J610" s="19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25">
      <c r="A611" s="141"/>
      <c r="B611" s="18"/>
      <c r="C611" s="18"/>
      <c r="D611" s="18"/>
      <c r="E611" s="18"/>
      <c r="F611" s="18"/>
      <c r="G611" s="18"/>
      <c r="H611" s="18"/>
      <c r="I611" s="18"/>
      <c r="J611" s="19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x14ac:dyDescent="0.25">
      <c r="A612" s="141"/>
      <c r="B612" s="18"/>
      <c r="C612" s="18"/>
      <c r="D612" s="18"/>
      <c r="E612" s="18"/>
      <c r="F612" s="18"/>
      <c r="G612" s="18"/>
      <c r="H612" s="18"/>
      <c r="I612" s="18"/>
      <c r="J612" s="19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x14ac:dyDescent="0.25">
      <c r="A613" s="141"/>
      <c r="B613" s="18"/>
      <c r="C613" s="18"/>
      <c r="D613" s="18"/>
      <c r="E613" s="18"/>
      <c r="F613" s="18"/>
      <c r="G613" s="18"/>
      <c r="H613" s="18"/>
      <c r="I613" s="18"/>
      <c r="J613" s="19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x14ac:dyDescent="0.25">
      <c r="A614" s="141"/>
      <c r="B614" s="18"/>
      <c r="C614" s="18"/>
      <c r="D614" s="18"/>
      <c r="E614" s="18"/>
      <c r="F614" s="18"/>
      <c r="G614" s="18"/>
      <c r="H614" s="18"/>
      <c r="I614" s="18"/>
      <c r="J614" s="19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x14ac:dyDescent="0.25">
      <c r="A615" s="141"/>
      <c r="B615" s="18"/>
      <c r="C615" s="18"/>
      <c r="D615" s="18"/>
      <c r="E615" s="18"/>
      <c r="F615" s="18"/>
      <c r="G615" s="18"/>
      <c r="H615" s="18"/>
      <c r="I615" s="18"/>
      <c r="J615" s="19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x14ac:dyDescent="0.25">
      <c r="A616" s="141"/>
      <c r="B616" s="18"/>
      <c r="C616" s="18"/>
      <c r="D616" s="18"/>
      <c r="E616" s="18"/>
      <c r="F616" s="18"/>
      <c r="G616" s="18"/>
      <c r="H616" s="18"/>
      <c r="I616" s="18"/>
      <c r="J616" s="19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x14ac:dyDescent="0.25">
      <c r="A617" s="141"/>
      <c r="B617" s="18"/>
      <c r="C617" s="18"/>
      <c r="D617" s="18"/>
      <c r="E617" s="18"/>
      <c r="F617" s="18"/>
      <c r="G617" s="18"/>
      <c r="H617" s="18"/>
      <c r="I617" s="18"/>
      <c r="J617" s="19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x14ac:dyDescent="0.25">
      <c r="A618" s="141"/>
      <c r="B618" s="18"/>
      <c r="C618" s="18"/>
      <c r="D618" s="18"/>
      <c r="E618" s="18"/>
      <c r="F618" s="18"/>
      <c r="G618" s="18"/>
      <c r="H618" s="18"/>
      <c r="I618" s="18"/>
      <c r="J618" s="19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25">
      <c r="A619" s="141"/>
      <c r="B619" s="18"/>
      <c r="C619" s="18"/>
      <c r="D619" s="18"/>
      <c r="E619" s="18"/>
      <c r="F619" s="18"/>
      <c r="G619" s="18"/>
      <c r="H619" s="18"/>
      <c r="I619" s="18"/>
      <c r="J619" s="19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x14ac:dyDescent="0.25">
      <c r="A620" s="141"/>
      <c r="B620" s="18"/>
      <c r="C620" s="18"/>
      <c r="D620" s="18"/>
      <c r="E620" s="18"/>
      <c r="F620" s="18"/>
      <c r="G620" s="18"/>
      <c r="H620" s="18"/>
      <c r="I620" s="18"/>
      <c r="J620" s="19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x14ac:dyDescent="0.25">
      <c r="A621" s="141"/>
      <c r="B621" s="18"/>
      <c r="C621" s="18"/>
      <c r="D621" s="18"/>
      <c r="E621" s="18"/>
      <c r="F621" s="18"/>
      <c r="G621" s="18"/>
      <c r="H621" s="18"/>
      <c r="I621" s="18"/>
      <c r="J621" s="19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x14ac:dyDescent="0.25">
      <c r="A622" s="141"/>
      <c r="B622" s="18"/>
      <c r="C622" s="18"/>
      <c r="D622" s="18"/>
      <c r="E622" s="18"/>
      <c r="F622" s="18"/>
      <c r="G622" s="18"/>
      <c r="H622" s="18"/>
      <c r="I622" s="18"/>
      <c r="J622" s="19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x14ac:dyDescent="0.25">
      <c r="A623" s="141"/>
      <c r="B623" s="18"/>
      <c r="C623" s="18"/>
      <c r="D623" s="18"/>
      <c r="E623" s="18"/>
      <c r="F623" s="18"/>
      <c r="G623" s="18"/>
      <c r="H623" s="18"/>
      <c r="I623" s="18"/>
      <c r="J623" s="19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x14ac:dyDescent="0.25">
      <c r="A624" s="141"/>
      <c r="B624" s="18"/>
      <c r="C624" s="18"/>
      <c r="D624" s="18"/>
      <c r="E624" s="18"/>
      <c r="F624" s="18"/>
      <c r="G624" s="18"/>
      <c r="H624" s="18"/>
      <c r="I624" s="18"/>
      <c r="J624" s="19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25">
      <c r="A625" s="141"/>
      <c r="B625" s="18"/>
      <c r="C625" s="18"/>
      <c r="D625" s="18"/>
      <c r="E625" s="18"/>
      <c r="F625" s="18"/>
      <c r="G625" s="18"/>
      <c r="H625" s="18"/>
      <c r="I625" s="18"/>
      <c r="J625" s="19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x14ac:dyDescent="0.25">
      <c r="A626" s="141"/>
      <c r="B626" s="18"/>
      <c r="C626" s="18"/>
      <c r="D626" s="18"/>
      <c r="E626" s="18"/>
      <c r="F626" s="18"/>
      <c r="G626" s="18"/>
      <c r="H626" s="18"/>
      <c r="I626" s="18"/>
      <c r="J626" s="19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x14ac:dyDescent="0.25">
      <c r="A627" s="141"/>
      <c r="B627" s="18"/>
      <c r="C627" s="18"/>
      <c r="D627" s="18"/>
      <c r="E627" s="18"/>
      <c r="F627" s="18"/>
      <c r="G627" s="18"/>
      <c r="H627" s="18"/>
      <c r="I627" s="18"/>
      <c r="J627" s="19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x14ac:dyDescent="0.25">
      <c r="A628" s="141"/>
      <c r="B628" s="18"/>
      <c r="C628" s="18"/>
      <c r="D628" s="18"/>
      <c r="E628" s="18"/>
      <c r="F628" s="18"/>
      <c r="G628" s="18"/>
      <c r="H628" s="18"/>
      <c r="I628" s="18"/>
      <c r="J628" s="19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x14ac:dyDescent="0.25">
      <c r="A629" s="141"/>
      <c r="B629" s="18"/>
      <c r="C629" s="18"/>
      <c r="D629" s="18"/>
      <c r="E629" s="18"/>
      <c r="F629" s="18"/>
      <c r="G629" s="18"/>
      <c r="H629" s="18"/>
      <c r="I629" s="18"/>
      <c r="J629" s="19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x14ac:dyDescent="0.25">
      <c r="A630" s="141"/>
      <c r="B630" s="18"/>
      <c r="C630" s="18"/>
      <c r="D630" s="18"/>
      <c r="E630" s="18"/>
      <c r="F630" s="18"/>
      <c r="G630" s="18"/>
      <c r="H630" s="18"/>
      <c r="I630" s="18"/>
      <c r="J630" s="19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x14ac:dyDescent="0.25">
      <c r="A631" s="141"/>
      <c r="B631" s="18"/>
      <c r="C631" s="18"/>
      <c r="D631" s="18"/>
      <c r="E631" s="18"/>
      <c r="F631" s="18"/>
      <c r="G631" s="18"/>
      <c r="H631" s="18"/>
      <c r="I631" s="18"/>
      <c r="J631" s="19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x14ac:dyDescent="0.25">
      <c r="A632" s="141"/>
      <c r="B632" s="18"/>
      <c r="C632" s="18"/>
      <c r="D632" s="18"/>
      <c r="E632" s="18"/>
      <c r="F632" s="18"/>
      <c r="G632" s="18"/>
      <c r="H632" s="18"/>
      <c r="I632" s="18"/>
      <c r="J632" s="19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x14ac:dyDescent="0.25">
      <c r="A633" s="141"/>
      <c r="B633" s="18"/>
      <c r="C633" s="18"/>
      <c r="D633" s="18"/>
      <c r="E633" s="18"/>
      <c r="F633" s="18"/>
      <c r="G633" s="18"/>
      <c r="H633" s="18"/>
      <c r="I633" s="18"/>
      <c r="J633" s="19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x14ac:dyDescent="0.25">
      <c r="A634" s="141"/>
      <c r="B634" s="18"/>
      <c r="C634" s="18"/>
      <c r="D634" s="18"/>
      <c r="E634" s="18"/>
      <c r="F634" s="18"/>
      <c r="G634" s="18"/>
      <c r="H634" s="18"/>
      <c r="I634" s="18"/>
      <c r="J634" s="19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x14ac:dyDescent="0.25">
      <c r="A635" s="141"/>
      <c r="B635" s="18"/>
      <c r="C635" s="18"/>
      <c r="D635" s="18"/>
      <c r="E635" s="18"/>
      <c r="F635" s="18"/>
      <c r="G635" s="18"/>
      <c r="H635" s="18"/>
      <c r="I635" s="18"/>
      <c r="J635" s="19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x14ac:dyDescent="0.25">
      <c r="A636" s="141"/>
      <c r="B636" s="18"/>
      <c r="C636" s="18"/>
      <c r="D636" s="18"/>
      <c r="E636" s="18"/>
      <c r="F636" s="18"/>
      <c r="G636" s="18"/>
      <c r="H636" s="18"/>
      <c r="I636" s="18"/>
      <c r="J636" s="19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x14ac:dyDescent="0.25">
      <c r="A637" s="141"/>
      <c r="B637" s="18"/>
      <c r="C637" s="18"/>
      <c r="D637" s="18"/>
      <c r="E637" s="18"/>
      <c r="F637" s="18"/>
      <c r="G637" s="18"/>
      <c r="H637" s="18"/>
      <c r="I637" s="18"/>
      <c r="J637" s="19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x14ac:dyDescent="0.25">
      <c r="A638" s="141"/>
      <c r="B638" s="18"/>
      <c r="C638" s="18"/>
      <c r="D638" s="18"/>
      <c r="E638" s="18"/>
      <c r="F638" s="18"/>
      <c r="G638" s="18"/>
      <c r="H638" s="18"/>
      <c r="I638" s="18"/>
      <c r="J638" s="19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x14ac:dyDescent="0.25">
      <c r="A639" s="141"/>
      <c r="B639" s="18"/>
      <c r="C639" s="18"/>
      <c r="D639" s="18"/>
      <c r="E639" s="18"/>
      <c r="F639" s="18"/>
      <c r="G639" s="18"/>
      <c r="H639" s="18"/>
      <c r="I639" s="18"/>
      <c r="J639" s="19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x14ac:dyDescent="0.25">
      <c r="A640" s="141"/>
      <c r="B640" s="18"/>
      <c r="C640" s="18"/>
      <c r="D640" s="18"/>
      <c r="E640" s="18"/>
      <c r="F640" s="18"/>
      <c r="G640" s="18"/>
      <c r="H640" s="18"/>
      <c r="I640" s="18"/>
      <c r="J640" s="19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x14ac:dyDescent="0.25">
      <c r="A641" s="141"/>
      <c r="B641" s="18"/>
      <c r="C641" s="18"/>
      <c r="D641" s="18"/>
      <c r="E641" s="18"/>
      <c r="F641" s="18"/>
      <c r="G641" s="18"/>
      <c r="H641" s="18"/>
      <c r="I641" s="18"/>
      <c r="J641" s="19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x14ac:dyDescent="0.25">
      <c r="A642" s="141"/>
      <c r="B642" s="18"/>
      <c r="C642" s="18"/>
      <c r="D642" s="18"/>
      <c r="E642" s="18"/>
      <c r="F642" s="18"/>
      <c r="G642" s="18"/>
      <c r="H642" s="18"/>
      <c r="I642" s="18"/>
      <c r="J642" s="19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x14ac:dyDescent="0.25">
      <c r="A643" s="141"/>
      <c r="B643" s="18"/>
      <c r="C643" s="18"/>
      <c r="D643" s="18"/>
      <c r="E643" s="18"/>
      <c r="F643" s="18"/>
      <c r="G643" s="18"/>
      <c r="H643" s="18"/>
      <c r="I643" s="18"/>
      <c r="J643" s="19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x14ac:dyDescent="0.25">
      <c r="A644" s="141"/>
      <c r="B644" s="18"/>
      <c r="C644" s="18"/>
      <c r="D644" s="18"/>
      <c r="E644" s="18"/>
      <c r="F644" s="18"/>
      <c r="G644" s="18"/>
      <c r="H644" s="18"/>
      <c r="I644" s="18"/>
      <c r="J644" s="19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x14ac:dyDescent="0.25">
      <c r="A645" s="141"/>
      <c r="B645" s="18"/>
      <c r="C645" s="18"/>
      <c r="D645" s="18"/>
      <c r="E645" s="18"/>
      <c r="F645" s="18"/>
      <c r="G645" s="18"/>
      <c r="H645" s="18"/>
      <c r="I645" s="18"/>
      <c r="J645" s="19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x14ac:dyDescent="0.25">
      <c r="A646" s="141"/>
      <c r="B646" s="18"/>
      <c r="C646" s="18"/>
      <c r="D646" s="18"/>
      <c r="E646" s="18"/>
      <c r="F646" s="18"/>
      <c r="G646" s="18"/>
      <c r="H646" s="18"/>
      <c r="I646" s="18"/>
      <c r="J646" s="19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x14ac:dyDescent="0.25">
      <c r="A647" s="141"/>
      <c r="B647" s="18"/>
      <c r="C647" s="18"/>
      <c r="D647" s="18"/>
      <c r="E647" s="18"/>
      <c r="F647" s="18"/>
      <c r="G647" s="18"/>
      <c r="H647" s="18"/>
      <c r="I647" s="18"/>
      <c r="J647" s="19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x14ac:dyDescent="0.25">
      <c r="A648" s="141"/>
      <c r="B648" s="18"/>
      <c r="C648" s="18"/>
      <c r="D648" s="18"/>
      <c r="E648" s="18"/>
      <c r="F648" s="18"/>
      <c r="G648" s="18"/>
      <c r="H648" s="18"/>
      <c r="I648" s="18"/>
      <c r="J648" s="19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x14ac:dyDescent="0.25">
      <c r="A649" s="141"/>
      <c r="B649" s="18"/>
      <c r="C649" s="18"/>
      <c r="D649" s="18"/>
      <c r="E649" s="18"/>
      <c r="F649" s="18"/>
      <c r="G649" s="18"/>
      <c r="H649" s="18"/>
      <c r="I649" s="18"/>
      <c r="J649" s="19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x14ac:dyDescent="0.25">
      <c r="A650" s="141"/>
      <c r="B650" s="18"/>
      <c r="C650" s="18"/>
      <c r="D650" s="18"/>
      <c r="E650" s="18"/>
      <c r="F650" s="18"/>
      <c r="G650" s="18"/>
      <c r="H650" s="18"/>
      <c r="I650" s="18"/>
      <c r="J650" s="19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x14ac:dyDescent="0.25">
      <c r="A651" s="141"/>
      <c r="B651" s="18"/>
      <c r="C651" s="18"/>
      <c r="D651" s="18"/>
      <c r="E651" s="18"/>
      <c r="F651" s="18"/>
      <c r="G651" s="18"/>
      <c r="H651" s="18"/>
      <c r="I651" s="18"/>
      <c r="J651" s="19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x14ac:dyDescent="0.25">
      <c r="A652" s="141"/>
      <c r="B652" s="18"/>
      <c r="C652" s="18"/>
      <c r="D652" s="18"/>
      <c r="E652" s="18"/>
      <c r="F652" s="18"/>
      <c r="G652" s="18"/>
      <c r="H652" s="18"/>
      <c r="I652" s="18"/>
      <c r="J652" s="19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x14ac:dyDescent="0.25">
      <c r="A653" s="141"/>
      <c r="B653" s="18"/>
      <c r="C653" s="18"/>
      <c r="D653" s="18"/>
      <c r="E653" s="18"/>
      <c r="F653" s="18"/>
      <c r="G653" s="18"/>
      <c r="H653" s="18"/>
      <c r="I653" s="18"/>
      <c r="J653" s="19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x14ac:dyDescent="0.25">
      <c r="A654" s="141"/>
      <c r="B654" s="18"/>
      <c r="C654" s="18"/>
      <c r="D654" s="18"/>
      <c r="E654" s="18"/>
      <c r="F654" s="18"/>
      <c r="G654" s="18"/>
      <c r="H654" s="18"/>
      <c r="I654" s="18"/>
      <c r="J654" s="19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x14ac:dyDescent="0.25">
      <c r="A655" s="141"/>
      <c r="B655" s="18"/>
      <c r="C655" s="18"/>
      <c r="D655" s="18"/>
      <c r="E655" s="18"/>
      <c r="F655" s="18"/>
      <c r="G655" s="18"/>
      <c r="H655" s="18"/>
      <c r="I655" s="18"/>
      <c r="J655" s="19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x14ac:dyDescent="0.25">
      <c r="A656" s="141"/>
      <c r="B656" s="18"/>
      <c r="C656" s="18"/>
      <c r="D656" s="18"/>
      <c r="E656" s="18"/>
      <c r="F656" s="18"/>
      <c r="G656" s="18"/>
      <c r="H656" s="18"/>
      <c r="I656" s="18"/>
      <c r="J656" s="19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x14ac:dyDescent="0.25">
      <c r="A657" s="141"/>
      <c r="B657" s="18"/>
      <c r="C657" s="18"/>
      <c r="D657" s="18"/>
      <c r="E657" s="18"/>
      <c r="F657" s="18"/>
      <c r="G657" s="18"/>
      <c r="H657" s="18"/>
      <c r="I657" s="18"/>
      <c r="J657" s="19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x14ac:dyDescent="0.25">
      <c r="A658" s="141"/>
      <c r="B658" s="18"/>
      <c r="C658" s="18"/>
      <c r="D658" s="18"/>
      <c r="E658" s="18"/>
      <c r="F658" s="18"/>
      <c r="G658" s="18"/>
      <c r="H658" s="18"/>
      <c r="I658" s="18"/>
      <c r="J658" s="19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x14ac:dyDescent="0.25">
      <c r="A659" s="141"/>
      <c r="B659" s="18"/>
      <c r="C659" s="18"/>
      <c r="D659" s="18"/>
      <c r="E659" s="18"/>
      <c r="F659" s="18"/>
      <c r="G659" s="18"/>
      <c r="H659" s="18"/>
      <c r="I659" s="18"/>
      <c r="J659" s="19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x14ac:dyDescent="0.25">
      <c r="A660" s="141"/>
      <c r="B660" s="18"/>
      <c r="C660" s="18"/>
      <c r="D660" s="18"/>
      <c r="E660" s="18"/>
      <c r="F660" s="18"/>
      <c r="G660" s="18"/>
      <c r="H660" s="18"/>
      <c r="I660" s="18"/>
      <c r="J660" s="19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x14ac:dyDescent="0.25">
      <c r="A661" s="141"/>
      <c r="B661" s="18"/>
      <c r="C661" s="18"/>
      <c r="D661" s="18"/>
      <c r="E661" s="18"/>
      <c r="F661" s="18"/>
      <c r="G661" s="18"/>
      <c r="H661" s="18"/>
      <c r="I661" s="18"/>
      <c r="J661" s="19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x14ac:dyDescent="0.25">
      <c r="A662" s="141"/>
      <c r="B662" s="18"/>
      <c r="C662" s="18"/>
      <c r="D662" s="18"/>
      <c r="E662" s="18"/>
      <c r="F662" s="18"/>
      <c r="G662" s="18"/>
      <c r="H662" s="18"/>
      <c r="I662" s="18"/>
      <c r="J662" s="19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x14ac:dyDescent="0.25">
      <c r="A663" s="141"/>
      <c r="B663" s="18"/>
      <c r="C663" s="18"/>
      <c r="D663" s="18"/>
      <c r="E663" s="18"/>
      <c r="F663" s="18"/>
      <c r="G663" s="18"/>
      <c r="H663" s="18"/>
      <c r="I663" s="18"/>
      <c r="J663" s="19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x14ac:dyDescent="0.25">
      <c r="A664" s="141"/>
      <c r="B664" s="18"/>
      <c r="C664" s="18"/>
      <c r="D664" s="18"/>
      <c r="E664" s="18"/>
      <c r="F664" s="18"/>
      <c r="G664" s="18"/>
      <c r="H664" s="18"/>
      <c r="I664" s="18"/>
      <c r="J664" s="19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x14ac:dyDescent="0.25">
      <c r="A665" s="141"/>
      <c r="B665" s="18"/>
      <c r="C665" s="18"/>
      <c r="D665" s="18"/>
      <c r="E665" s="18"/>
      <c r="F665" s="18"/>
      <c r="G665" s="18"/>
      <c r="H665" s="18"/>
      <c r="I665" s="18"/>
      <c r="J665" s="19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x14ac:dyDescent="0.25">
      <c r="A666" s="141"/>
      <c r="B666" s="18"/>
      <c r="C666" s="18"/>
      <c r="D666" s="18"/>
      <c r="E666" s="18"/>
      <c r="F666" s="18"/>
      <c r="G666" s="18"/>
      <c r="H666" s="18"/>
      <c r="I666" s="18"/>
      <c r="J666" s="19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x14ac:dyDescent="0.25">
      <c r="A667" s="141"/>
      <c r="B667" s="18"/>
      <c r="C667" s="18"/>
      <c r="D667" s="18"/>
      <c r="E667" s="18"/>
      <c r="F667" s="18"/>
      <c r="G667" s="18"/>
      <c r="H667" s="18"/>
      <c r="I667" s="18"/>
      <c r="J667" s="19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x14ac:dyDescent="0.25">
      <c r="A668" s="141"/>
      <c r="B668" s="18"/>
      <c r="C668" s="18"/>
      <c r="D668" s="18"/>
      <c r="E668" s="18"/>
      <c r="F668" s="18"/>
      <c r="G668" s="18"/>
      <c r="H668" s="18"/>
      <c r="I668" s="18"/>
      <c r="J668" s="19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x14ac:dyDescent="0.25">
      <c r="A669" s="141"/>
      <c r="B669" s="18"/>
      <c r="C669" s="18"/>
      <c r="D669" s="18"/>
      <c r="E669" s="18"/>
      <c r="F669" s="18"/>
      <c r="G669" s="18"/>
      <c r="H669" s="18"/>
      <c r="I669" s="18"/>
      <c r="J669" s="19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x14ac:dyDescent="0.25">
      <c r="A670" s="141"/>
      <c r="B670" s="18"/>
      <c r="C670" s="18"/>
      <c r="D670" s="18"/>
      <c r="E670" s="18"/>
      <c r="F670" s="18"/>
      <c r="G670" s="18"/>
      <c r="H670" s="18"/>
      <c r="I670" s="18"/>
      <c r="J670" s="19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x14ac:dyDescent="0.25">
      <c r="A671" s="141"/>
      <c r="B671" s="18"/>
      <c r="C671" s="18"/>
      <c r="D671" s="18"/>
      <c r="E671" s="18"/>
      <c r="F671" s="18"/>
      <c r="G671" s="18"/>
      <c r="H671" s="18"/>
      <c r="I671" s="18"/>
      <c r="J671" s="19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x14ac:dyDescent="0.25">
      <c r="A672" s="141"/>
      <c r="B672" s="18"/>
      <c r="C672" s="18"/>
      <c r="D672" s="18"/>
      <c r="E672" s="18"/>
      <c r="F672" s="18"/>
      <c r="G672" s="18"/>
      <c r="H672" s="18"/>
      <c r="I672" s="18"/>
      <c r="J672" s="19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x14ac:dyDescent="0.25">
      <c r="A673" s="141"/>
      <c r="B673" s="18"/>
      <c r="C673" s="18"/>
      <c r="D673" s="18"/>
      <c r="E673" s="18"/>
      <c r="F673" s="18"/>
      <c r="G673" s="18"/>
      <c r="H673" s="18"/>
      <c r="I673" s="18"/>
      <c r="J673" s="19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x14ac:dyDescent="0.25">
      <c r="A674" s="141"/>
      <c r="B674" s="18"/>
      <c r="C674" s="18"/>
      <c r="D674" s="18"/>
      <c r="E674" s="18"/>
      <c r="F674" s="18"/>
      <c r="G674" s="18"/>
      <c r="H674" s="18"/>
      <c r="I674" s="18"/>
      <c r="J674" s="19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x14ac:dyDescent="0.25">
      <c r="A675" s="141"/>
      <c r="B675" s="18"/>
      <c r="C675" s="18"/>
      <c r="D675" s="18"/>
      <c r="E675" s="18"/>
      <c r="F675" s="18"/>
      <c r="G675" s="18"/>
      <c r="H675" s="18"/>
      <c r="I675" s="18"/>
      <c r="J675" s="19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x14ac:dyDescent="0.25">
      <c r="A676" s="141"/>
      <c r="B676" s="18"/>
      <c r="C676" s="18"/>
      <c r="D676" s="18"/>
      <c r="E676" s="18"/>
      <c r="F676" s="18"/>
      <c r="G676" s="18"/>
      <c r="H676" s="18"/>
      <c r="I676" s="18"/>
      <c r="J676" s="19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x14ac:dyDescent="0.25">
      <c r="A677" s="141"/>
      <c r="B677" s="18"/>
      <c r="C677" s="18"/>
      <c r="D677" s="18"/>
      <c r="E677" s="18"/>
      <c r="F677" s="18"/>
      <c r="G677" s="18"/>
      <c r="H677" s="18"/>
      <c r="I677" s="18"/>
      <c r="J677" s="19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x14ac:dyDescent="0.25">
      <c r="A678" s="141"/>
      <c r="B678" s="18"/>
      <c r="C678" s="18"/>
      <c r="D678" s="18"/>
      <c r="E678" s="18"/>
      <c r="F678" s="18"/>
      <c r="G678" s="18"/>
      <c r="H678" s="18"/>
      <c r="I678" s="18"/>
      <c r="J678" s="19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x14ac:dyDescent="0.25">
      <c r="A679" s="141"/>
      <c r="B679" s="18"/>
      <c r="C679" s="18"/>
      <c r="D679" s="18"/>
      <c r="E679" s="18"/>
      <c r="F679" s="18"/>
      <c r="G679" s="18"/>
      <c r="H679" s="18"/>
      <c r="I679" s="18"/>
      <c r="J679" s="19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x14ac:dyDescent="0.25">
      <c r="A680" s="141"/>
      <c r="B680" s="18"/>
      <c r="C680" s="18"/>
      <c r="D680" s="18"/>
      <c r="E680" s="18"/>
      <c r="F680" s="18"/>
      <c r="G680" s="18"/>
      <c r="H680" s="18"/>
      <c r="I680" s="18"/>
      <c r="J680" s="19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x14ac:dyDescent="0.25">
      <c r="A681" s="141"/>
      <c r="B681" s="18"/>
      <c r="C681" s="18"/>
      <c r="D681" s="18"/>
      <c r="E681" s="18"/>
      <c r="F681" s="18"/>
      <c r="G681" s="18"/>
      <c r="H681" s="18"/>
      <c r="I681" s="18"/>
      <c r="J681" s="19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x14ac:dyDescent="0.25">
      <c r="A682" s="141"/>
      <c r="B682" s="18"/>
      <c r="C682" s="18"/>
      <c r="D682" s="18"/>
      <c r="E682" s="18"/>
      <c r="F682" s="18"/>
      <c r="G682" s="18"/>
      <c r="H682" s="18"/>
      <c r="I682" s="18"/>
      <c r="J682" s="19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x14ac:dyDescent="0.25">
      <c r="A683" s="141"/>
      <c r="B683" s="18"/>
      <c r="C683" s="18"/>
      <c r="D683" s="18"/>
      <c r="E683" s="18"/>
      <c r="F683" s="18"/>
      <c r="G683" s="18"/>
      <c r="H683" s="18"/>
      <c r="I683" s="18"/>
      <c r="J683" s="19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x14ac:dyDescent="0.25">
      <c r="A684" s="141"/>
      <c r="B684" s="18"/>
      <c r="C684" s="18"/>
      <c r="D684" s="18"/>
      <c r="E684" s="18"/>
      <c r="F684" s="18"/>
      <c r="G684" s="18"/>
      <c r="H684" s="18"/>
      <c r="I684" s="18"/>
      <c r="J684" s="19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x14ac:dyDescent="0.25">
      <c r="A685" s="141"/>
      <c r="B685" s="18"/>
      <c r="C685" s="18"/>
      <c r="D685" s="18"/>
      <c r="E685" s="18"/>
      <c r="F685" s="18"/>
      <c r="G685" s="18"/>
      <c r="H685" s="18"/>
      <c r="I685" s="18"/>
      <c r="J685" s="19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x14ac:dyDescent="0.25">
      <c r="A686" s="141"/>
      <c r="B686" s="18"/>
      <c r="C686" s="18"/>
      <c r="D686" s="18"/>
      <c r="E686" s="18"/>
      <c r="F686" s="18"/>
      <c r="G686" s="18"/>
      <c r="H686" s="18"/>
      <c r="I686" s="18"/>
      <c r="J686" s="19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x14ac:dyDescent="0.25">
      <c r="A687" s="141"/>
      <c r="B687" s="18"/>
      <c r="C687" s="18"/>
      <c r="D687" s="18"/>
      <c r="E687" s="18"/>
      <c r="F687" s="18"/>
      <c r="G687" s="18"/>
      <c r="H687" s="18"/>
      <c r="I687" s="18"/>
      <c r="J687" s="19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x14ac:dyDescent="0.25">
      <c r="A688" s="141"/>
      <c r="B688" s="18"/>
      <c r="C688" s="18"/>
      <c r="D688" s="18"/>
      <c r="E688" s="18"/>
      <c r="F688" s="18"/>
      <c r="G688" s="18"/>
      <c r="H688" s="18"/>
      <c r="I688" s="18"/>
      <c r="J688" s="19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x14ac:dyDescent="0.25">
      <c r="A689" s="141"/>
      <c r="B689" s="18"/>
      <c r="C689" s="18"/>
      <c r="D689" s="18"/>
      <c r="E689" s="18"/>
      <c r="F689" s="18"/>
      <c r="G689" s="18"/>
      <c r="H689" s="18"/>
      <c r="I689" s="18"/>
      <c r="J689" s="19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x14ac:dyDescent="0.25">
      <c r="A690" s="141"/>
      <c r="B690" s="18"/>
      <c r="C690" s="18"/>
      <c r="D690" s="18"/>
      <c r="E690" s="18"/>
      <c r="F690" s="18"/>
      <c r="G690" s="18"/>
      <c r="H690" s="18"/>
      <c r="I690" s="18"/>
      <c r="J690" s="19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x14ac:dyDescent="0.25">
      <c r="A691" s="141"/>
      <c r="B691" s="18"/>
      <c r="C691" s="18"/>
      <c r="D691" s="18"/>
      <c r="E691" s="18"/>
      <c r="F691" s="18"/>
      <c r="G691" s="18"/>
      <c r="H691" s="18"/>
      <c r="I691" s="18"/>
      <c r="J691" s="19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x14ac:dyDescent="0.25">
      <c r="A692" s="141"/>
      <c r="B692" s="18"/>
      <c r="C692" s="18"/>
      <c r="D692" s="18"/>
      <c r="E692" s="18"/>
      <c r="F692" s="18"/>
      <c r="G692" s="18"/>
      <c r="H692" s="18"/>
      <c r="I692" s="18"/>
      <c r="J692" s="19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x14ac:dyDescent="0.25">
      <c r="A693" s="141"/>
      <c r="B693" s="18"/>
      <c r="C693" s="18"/>
      <c r="D693" s="18"/>
      <c r="E693" s="18"/>
      <c r="F693" s="18"/>
      <c r="G693" s="18"/>
      <c r="H693" s="18"/>
      <c r="I693" s="18"/>
      <c r="J693" s="19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x14ac:dyDescent="0.25">
      <c r="A694" s="141"/>
      <c r="B694" s="18"/>
      <c r="C694" s="18"/>
      <c r="D694" s="18"/>
      <c r="E694" s="18"/>
      <c r="F694" s="18"/>
      <c r="G694" s="18"/>
      <c r="H694" s="18"/>
      <c r="I694" s="18"/>
      <c r="J694" s="19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x14ac:dyDescent="0.25">
      <c r="A695" s="141"/>
      <c r="B695" s="18"/>
      <c r="C695" s="18"/>
      <c r="D695" s="18"/>
      <c r="E695" s="18"/>
      <c r="F695" s="18"/>
      <c r="G695" s="18"/>
      <c r="H695" s="18"/>
      <c r="I695" s="18"/>
      <c r="J695" s="19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x14ac:dyDescent="0.25">
      <c r="A696" s="141"/>
      <c r="B696" s="18"/>
      <c r="C696" s="18"/>
      <c r="D696" s="18"/>
      <c r="E696" s="18"/>
      <c r="F696" s="18"/>
      <c r="G696" s="18"/>
      <c r="H696" s="18"/>
      <c r="I696" s="18"/>
      <c r="J696" s="19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x14ac:dyDescent="0.25">
      <c r="A697" s="141"/>
      <c r="B697" s="18"/>
      <c r="C697" s="18"/>
      <c r="D697" s="18"/>
      <c r="E697" s="18"/>
      <c r="F697" s="18"/>
      <c r="G697" s="18"/>
      <c r="H697" s="18"/>
      <c r="I697" s="18"/>
      <c r="J697" s="19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x14ac:dyDescent="0.25">
      <c r="A698" s="141"/>
      <c r="B698" s="18"/>
      <c r="C698" s="18"/>
      <c r="D698" s="18"/>
      <c r="E698" s="18"/>
      <c r="F698" s="18"/>
      <c r="G698" s="18"/>
      <c r="H698" s="18"/>
      <c r="I698" s="18"/>
      <c r="J698" s="19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x14ac:dyDescent="0.25">
      <c r="A699" s="141"/>
      <c r="B699" s="18"/>
      <c r="C699" s="18"/>
      <c r="D699" s="18"/>
      <c r="E699" s="18"/>
      <c r="F699" s="18"/>
      <c r="G699" s="18"/>
      <c r="H699" s="18"/>
      <c r="I699" s="18"/>
      <c r="J699" s="19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x14ac:dyDescent="0.25">
      <c r="A700" s="141"/>
      <c r="B700" s="18"/>
      <c r="C700" s="18"/>
      <c r="D700" s="18"/>
      <c r="E700" s="18"/>
      <c r="F700" s="18"/>
      <c r="G700" s="18"/>
      <c r="H700" s="18"/>
      <c r="I700" s="18"/>
      <c r="J700" s="19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x14ac:dyDescent="0.25">
      <c r="A701" s="141"/>
      <c r="B701" s="18"/>
      <c r="C701" s="18"/>
      <c r="D701" s="18"/>
      <c r="E701" s="18"/>
      <c r="F701" s="18"/>
      <c r="G701" s="18"/>
      <c r="H701" s="18"/>
      <c r="I701" s="18"/>
      <c r="J701" s="19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x14ac:dyDescent="0.25">
      <c r="A702" s="141"/>
      <c r="B702" s="18"/>
      <c r="C702" s="18"/>
      <c r="D702" s="18"/>
      <c r="E702" s="18"/>
      <c r="F702" s="18"/>
      <c r="G702" s="18"/>
      <c r="H702" s="18"/>
      <c r="I702" s="18"/>
      <c r="J702" s="19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x14ac:dyDescent="0.25">
      <c r="A703" s="141"/>
      <c r="B703" s="18"/>
      <c r="C703" s="18"/>
      <c r="D703" s="18"/>
      <c r="E703" s="18"/>
      <c r="F703" s="18"/>
      <c r="G703" s="18"/>
      <c r="H703" s="18"/>
      <c r="I703" s="18"/>
      <c r="J703" s="19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x14ac:dyDescent="0.25">
      <c r="A704" s="141"/>
      <c r="B704" s="18"/>
      <c r="C704" s="18"/>
      <c r="D704" s="18"/>
      <c r="E704" s="18"/>
      <c r="F704" s="18"/>
      <c r="G704" s="18"/>
      <c r="H704" s="18"/>
      <c r="I704" s="18"/>
      <c r="J704" s="19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x14ac:dyDescent="0.25">
      <c r="A705" s="141"/>
      <c r="B705" s="18"/>
      <c r="C705" s="18"/>
      <c r="D705" s="18"/>
      <c r="E705" s="18"/>
      <c r="F705" s="18"/>
      <c r="G705" s="18"/>
      <c r="H705" s="18"/>
      <c r="I705" s="18"/>
      <c r="J705" s="19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x14ac:dyDescent="0.25">
      <c r="A706" s="141"/>
      <c r="B706" s="18"/>
      <c r="C706" s="18"/>
      <c r="D706" s="18"/>
      <c r="E706" s="18"/>
      <c r="F706" s="18"/>
      <c r="G706" s="18"/>
      <c r="H706" s="18"/>
      <c r="I706" s="18"/>
      <c r="J706" s="19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x14ac:dyDescent="0.25">
      <c r="A707" s="141"/>
      <c r="B707" s="18"/>
      <c r="C707" s="18"/>
      <c r="D707" s="18"/>
      <c r="E707" s="18"/>
      <c r="F707" s="18"/>
      <c r="G707" s="18"/>
      <c r="H707" s="18"/>
      <c r="I707" s="18"/>
      <c r="J707" s="19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x14ac:dyDescent="0.25">
      <c r="A708" s="141"/>
      <c r="B708" s="18"/>
      <c r="C708" s="18"/>
      <c r="D708" s="18"/>
      <c r="E708" s="18"/>
      <c r="F708" s="18"/>
      <c r="G708" s="18"/>
      <c r="H708" s="18"/>
      <c r="I708" s="18"/>
      <c r="J708" s="19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25">
      <c r="A709" s="141"/>
      <c r="B709" s="18"/>
      <c r="C709" s="18"/>
      <c r="D709" s="18"/>
      <c r="E709" s="18"/>
      <c r="F709" s="18"/>
      <c r="G709" s="18"/>
      <c r="H709" s="18"/>
      <c r="I709" s="18"/>
      <c r="J709" s="19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x14ac:dyDescent="0.25">
      <c r="A710" s="141"/>
      <c r="B710" s="18"/>
      <c r="C710" s="18"/>
      <c r="D710" s="18"/>
      <c r="E710" s="18"/>
      <c r="F710" s="18"/>
      <c r="G710" s="18"/>
      <c r="H710" s="18"/>
      <c r="I710" s="18"/>
      <c r="J710" s="19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x14ac:dyDescent="0.25">
      <c r="A711" s="141"/>
      <c r="B711" s="18"/>
      <c r="C711" s="18"/>
      <c r="D711" s="18"/>
      <c r="E711" s="18"/>
      <c r="F711" s="18"/>
      <c r="G711" s="18"/>
      <c r="H711" s="18"/>
      <c r="I711" s="18"/>
      <c r="J711" s="19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x14ac:dyDescent="0.25">
      <c r="A712" s="141"/>
      <c r="B712" s="18"/>
      <c r="C712" s="18"/>
      <c r="D712" s="18"/>
      <c r="E712" s="18"/>
      <c r="F712" s="18"/>
      <c r="G712" s="18"/>
      <c r="H712" s="18"/>
      <c r="I712" s="18"/>
      <c r="J712" s="19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x14ac:dyDescent="0.25">
      <c r="A713" s="141"/>
      <c r="B713" s="18"/>
      <c r="C713" s="18"/>
      <c r="D713" s="18"/>
      <c r="E713" s="18"/>
      <c r="F713" s="18"/>
      <c r="G713" s="18"/>
      <c r="H713" s="18"/>
      <c r="I713" s="18"/>
      <c r="J713" s="19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x14ac:dyDescent="0.25">
      <c r="A714" s="141"/>
      <c r="B714" s="18"/>
      <c r="C714" s="18"/>
      <c r="D714" s="18"/>
      <c r="E714" s="18"/>
      <c r="F714" s="18"/>
      <c r="G714" s="18"/>
      <c r="H714" s="18"/>
      <c r="I714" s="18"/>
      <c r="J714" s="19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x14ac:dyDescent="0.25">
      <c r="A715" s="141"/>
      <c r="B715" s="18"/>
      <c r="C715" s="18"/>
      <c r="D715" s="18"/>
      <c r="E715" s="18"/>
      <c r="F715" s="18"/>
      <c r="G715" s="18"/>
      <c r="H715" s="18"/>
      <c r="I715" s="18"/>
      <c r="J715" s="19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x14ac:dyDescent="0.25">
      <c r="A716" s="141"/>
      <c r="B716" s="18"/>
      <c r="C716" s="18"/>
      <c r="D716" s="18"/>
      <c r="E716" s="18"/>
      <c r="F716" s="18"/>
      <c r="G716" s="18"/>
      <c r="H716" s="18"/>
      <c r="I716" s="18"/>
      <c r="J716" s="19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x14ac:dyDescent="0.25">
      <c r="A717" s="141"/>
      <c r="B717" s="18"/>
      <c r="C717" s="18"/>
      <c r="D717" s="18"/>
      <c r="E717" s="18"/>
      <c r="F717" s="18"/>
      <c r="G717" s="18"/>
      <c r="H717" s="18"/>
      <c r="I717" s="18"/>
      <c r="J717" s="19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</sheetData>
  <mergeCells count="258">
    <mergeCell ref="C252:E252"/>
    <mergeCell ref="B253:E253"/>
    <mergeCell ref="C246:E246"/>
    <mergeCell ref="C247:E247"/>
    <mergeCell ref="C248:E248"/>
    <mergeCell ref="C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D234:E234"/>
    <mergeCell ref="D235:E235"/>
    <mergeCell ref="C236:E236"/>
    <mergeCell ref="D237:E237"/>
    <mergeCell ref="D238:E238"/>
    <mergeCell ref="D239:E239"/>
    <mergeCell ref="D228:E228"/>
    <mergeCell ref="D229:E229"/>
    <mergeCell ref="C230:E230"/>
    <mergeCell ref="C231:E231"/>
    <mergeCell ref="C232:E232"/>
    <mergeCell ref="D233:E233"/>
    <mergeCell ref="D222:E222"/>
    <mergeCell ref="D223:E223"/>
    <mergeCell ref="D224:E224"/>
    <mergeCell ref="D225:E225"/>
    <mergeCell ref="D226:E226"/>
    <mergeCell ref="D227:E227"/>
    <mergeCell ref="D216:E216"/>
    <mergeCell ref="C217:E217"/>
    <mergeCell ref="C218:E218"/>
    <mergeCell ref="C219:E219"/>
    <mergeCell ref="D220:E220"/>
    <mergeCell ref="D221:E221"/>
    <mergeCell ref="D210:E210"/>
    <mergeCell ref="D211:E211"/>
    <mergeCell ref="D212:E212"/>
    <mergeCell ref="D213:E213"/>
    <mergeCell ref="D214:E214"/>
    <mergeCell ref="D215:E215"/>
    <mergeCell ref="D204:E204"/>
    <mergeCell ref="C205:E205"/>
    <mergeCell ref="D206:E206"/>
    <mergeCell ref="D207:E207"/>
    <mergeCell ref="D208:E208"/>
    <mergeCell ref="D209:E209"/>
    <mergeCell ref="D198:E198"/>
    <mergeCell ref="D199:E199"/>
    <mergeCell ref="D200:E200"/>
    <mergeCell ref="D201:E201"/>
    <mergeCell ref="C202:E202"/>
    <mergeCell ref="D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D189:E189"/>
    <mergeCell ref="D190:E190"/>
    <mergeCell ref="C191:E191"/>
    <mergeCell ref="C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D178:E178"/>
    <mergeCell ref="D179:E179"/>
    <mergeCell ref="C168:E168"/>
    <mergeCell ref="C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56:E156"/>
    <mergeCell ref="C157:E157"/>
    <mergeCell ref="C158:E158"/>
    <mergeCell ref="C159:E159"/>
    <mergeCell ref="C160:E160"/>
    <mergeCell ref="C161:E161"/>
    <mergeCell ref="D150:E150"/>
    <mergeCell ref="C151:E151"/>
    <mergeCell ref="C152:E152"/>
    <mergeCell ref="C153:E153"/>
    <mergeCell ref="C154:E154"/>
    <mergeCell ref="D155:E155"/>
    <mergeCell ref="D144:E144"/>
    <mergeCell ref="D145:E145"/>
    <mergeCell ref="D146:E146"/>
    <mergeCell ref="D147:E147"/>
    <mergeCell ref="D148:E148"/>
    <mergeCell ref="D149:E149"/>
    <mergeCell ref="C138:E138"/>
    <mergeCell ref="C139:E139"/>
    <mergeCell ref="C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C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C122:E122"/>
    <mergeCell ref="D123:E123"/>
    <mergeCell ref="D124:E124"/>
    <mergeCell ref="C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C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C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C85:E85"/>
    <mergeCell ref="C86:E86"/>
    <mergeCell ref="C87:E87"/>
    <mergeCell ref="C88:E88"/>
    <mergeCell ref="C89:E89"/>
    <mergeCell ref="D78:E78"/>
    <mergeCell ref="D79:E79"/>
    <mergeCell ref="D80:E80"/>
    <mergeCell ref="C81:E81"/>
    <mergeCell ref="C82:E82"/>
    <mergeCell ref="D83:E83"/>
    <mergeCell ref="C72:E72"/>
    <mergeCell ref="D73:E73"/>
    <mergeCell ref="D74:E74"/>
    <mergeCell ref="D75:E75"/>
    <mergeCell ref="C76:E76"/>
    <mergeCell ref="D77:E77"/>
    <mergeCell ref="C66:E66"/>
    <mergeCell ref="C67:E67"/>
    <mergeCell ref="C68:E68"/>
    <mergeCell ref="C69:E69"/>
    <mergeCell ref="C70:E70"/>
    <mergeCell ref="C71:E71"/>
    <mergeCell ref="C60:E60"/>
    <mergeCell ref="C61:E61"/>
    <mergeCell ref="C62:E62"/>
    <mergeCell ref="C63:E63"/>
    <mergeCell ref="C64:E64"/>
    <mergeCell ref="C65:E65"/>
    <mergeCell ref="D50:E50"/>
    <mergeCell ref="C51:E51"/>
    <mergeCell ref="C52:E52"/>
    <mergeCell ref="C57:E57"/>
    <mergeCell ref="C58:E58"/>
    <mergeCell ref="C59:E59"/>
    <mergeCell ref="C41:E41"/>
    <mergeCell ref="C45:E45"/>
    <mergeCell ref="C46:E46"/>
    <mergeCell ref="C47:E47"/>
    <mergeCell ref="C48:E48"/>
    <mergeCell ref="D49:E49"/>
    <mergeCell ref="D53:E53"/>
    <mergeCell ref="D54:E54"/>
    <mergeCell ref="D55:E55"/>
    <mergeCell ref="D56:E56"/>
    <mergeCell ref="D42:E42"/>
    <mergeCell ref="D43:E43"/>
    <mergeCell ref="D44:E44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G2:G4"/>
    <mergeCell ref="H2:J2"/>
    <mergeCell ref="K2:W2"/>
    <mergeCell ref="H3:H4"/>
    <mergeCell ref="I3:I4"/>
    <mergeCell ref="J3:J4"/>
    <mergeCell ref="F2:F4"/>
    <mergeCell ref="K3:V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7" orientation="landscape" horizontalDpi="4294967293" r:id="rId1"/>
  <headerFooter>
    <oddHeader>&amp;C&amp;"Times New Roman,Félkövér"&amp;12 081030 Sportlétesítmények, edzőtáborok működtetése és fejlesztése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762"/>
  <sheetViews>
    <sheetView view="pageLayout" workbookViewId="0">
      <selection activeCell="F1" sqref="F1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2.140625" style="12" customWidth="1"/>
    <col min="8" max="8" width="10.28515625" style="12" customWidth="1"/>
    <col min="9" max="9" width="10.7109375" style="12" customWidth="1"/>
    <col min="10" max="10" width="10.85546875" style="53" bestFit="1" customWidth="1"/>
    <col min="11" max="11" width="16.28515625" style="53" customWidth="1"/>
    <col min="12" max="12" width="17.42578125" style="53" customWidth="1"/>
    <col min="13" max="16" width="8.42578125" style="12" bestFit="1" customWidth="1"/>
    <col min="17" max="17" width="10.140625" style="12" bestFit="1" customWidth="1"/>
    <col min="18" max="20" width="8.42578125" style="12" bestFit="1" customWidth="1"/>
    <col min="21" max="21" width="9" style="12" bestFit="1" customWidth="1"/>
    <col min="22" max="22" width="13.140625" style="12" bestFit="1" customWidth="1"/>
    <col min="23" max="24" width="8.42578125" style="12" bestFit="1" customWidth="1"/>
    <col min="25" max="25" width="10.140625" style="12" bestFit="1" customWidth="1"/>
    <col min="26" max="16384" width="9.140625" style="18"/>
  </cols>
  <sheetData>
    <row r="1" spans="1:27" ht="15.75" thickBot="1" x14ac:dyDescent="0.3">
      <c r="Y1" s="11" t="s">
        <v>1121</v>
      </c>
    </row>
    <row r="2" spans="1:27" ht="15" customHeight="1" x14ac:dyDescent="0.25">
      <c r="B2" s="660" t="s">
        <v>0</v>
      </c>
      <c r="C2" s="661"/>
      <c r="D2" s="661"/>
      <c r="E2" s="661"/>
      <c r="F2" s="690" t="s">
        <v>1282</v>
      </c>
      <c r="G2" s="666" t="s">
        <v>1299</v>
      </c>
      <c r="H2" s="673" t="s">
        <v>1114</v>
      </c>
      <c r="I2" s="673"/>
      <c r="J2" s="674"/>
      <c r="K2" s="690" t="s">
        <v>1115</v>
      </c>
      <c r="L2" s="669"/>
      <c r="M2" s="673" t="s">
        <v>1118</v>
      </c>
      <c r="N2" s="673"/>
      <c r="O2" s="673"/>
      <c r="P2" s="673"/>
      <c r="Q2" s="673"/>
      <c r="R2" s="673"/>
      <c r="S2" s="673"/>
      <c r="T2" s="673"/>
      <c r="U2" s="673"/>
      <c r="V2" s="673"/>
      <c r="W2" s="673"/>
      <c r="X2" s="673"/>
      <c r="Y2" s="675"/>
    </row>
    <row r="3" spans="1:27" x14ac:dyDescent="0.25">
      <c r="B3" s="662"/>
      <c r="C3" s="663"/>
      <c r="D3" s="663"/>
      <c r="E3" s="663"/>
      <c r="F3" s="691"/>
      <c r="G3" s="667"/>
      <c r="H3" s="740" t="s">
        <v>1160</v>
      </c>
      <c r="I3" s="742" t="s">
        <v>1161</v>
      </c>
      <c r="J3" s="744" t="s">
        <v>856</v>
      </c>
      <c r="K3" s="769"/>
      <c r="L3" s="770"/>
      <c r="M3" s="651" t="s">
        <v>1119</v>
      </c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550"/>
      <c r="Y3" s="531" t="s">
        <v>1120</v>
      </c>
    </row>
    <row r="4" spans="1:27" ht="32.25" customHeight="1" thickBot="1" x14ac:dyDescent="0.3">
      <c r="B4" s="664"/>
      <c r="C4" s="665"/>
      <c r="D4" s="665"/>
      <c r="E4" s="665"/>
      <c r="F4" s="692"/>
      <c r="G4" s="668"/>
      <c r="H4" s="741"/>
      <c r="I4" s="743"/>
      <c r="J4" s="745"/>
      <c r="K4" s="153" t="s">
        <v>1164</v>
      </c>
      <c r="L4" s="152" t="s">
        <v>1165</v>
      </c>
      <c r="M4" s="143" t="s">
        <v>878</v>
      </c>
      <c r="N4" s="71" t="s">
        <v>879</v>
      </c>
      <c r="O4" s="71" t="s">
        <v>880</v>
      </c>
      <c r="P4" s="71" t="s">
        <v>881</v>
      </c>
      <c r="Q4" s="71" t="s">
        <v>882</v>
      </c>
      <c r="R4" s="361" t="s">
        <v>883</v>
      </c>
      <c r="S4" s="326" t="s">
        <v>884</v>
      </c>
      <c r="T4" s="70" t="s">
        <v>885</v>
      </c>
      <c r="U4" s="71" t="s">
        <v>886</v>
      </c>
      <c r="V4" s="362" t="s">
        <v>1300</v>
      </c>
      <c r="W4" s="526" t="s">
        <v>887</v>
      </c>
      <c r="X4" s="72" t="s">
        <v>888</v>
      </c>
      <c r="Y4" s="375" t="s">
        <v>889</v>
      </c>
    </row>
    <row r="5" spans="1:27" ht="15.75" thickBot="1" x14ac:dyDescent="0.3">
      <c r="B5" s="91" t="s">
        <v>259</v>
      </c>
      <c r="C5" s="746" t="s">
        <v>260</v>
      </c>
      <c r="D5" s="747"/>
      <c r="E5" s="747"/>
      <c r="F5" s="180">
        <f>F6+F22</f>
        <v>2169000</v>
      </c>
      <c r="G5" s="457">
        <f>G6+G22</f>
        <v>2160000</v>
      </c>
      <c r="H5" s="435">
        <f t="shared" ref="H5:I5" si="0">H6+H22</f>
        <v>2160000</v>
      </c>
      <c r="I5" s="198">
        <f t="shared" si="0"/>
        <v>0</v>
      </c>
      <c r="J5" s="216">
        <f>SUM(H5:I5)</f>
        <v>2160000</v>
      </c>
      <c r="K5" s="94">
        <f t="shared" ref="K5:Y5" si="1">K6+K22</f>
        <v>540000</v>
      </c>
      <c r="L5" s="96">
        <f t="shared" si="1"/>
        <v>1620000</v>
      </c>
      <c r="M5" s="94">
        <f t="shared" si="1"/>
        <v>180000</v>
      </c>
      <c r="N5" s="95">
        <f t="shared" si="1"/>
        <v>180000</v>
      </c>
      <c r="O5" s="95">
        <f t="shared" si="1"/>
        <v>180000</v>
      </c>
      <c r="P5" s="95">
        <f t="shared" si="1"/>
        <v>180000</v>
      </c>
      <c r="Q5" s="95">
        <f t="shared" si="1"/>
        <v>180000</v>
      </c>
      <c r="R5" s="98">
        <f t="shared" ref="R5" si="2">R6+R22</f>
        <v>180000</v>
      </c>
      <c r="S5" s="95">
        <f t="shared" si="1"/>
        <v>180000</v>
      </c>
      <c r="T5" s="97">
        <f t="shared" si="1"/>
        <v>180000</v>
      </c>
      <c r="U5" s="95">
        <f t="shared" si="1"/>
        <v>180000</v>
      </c>
      <c r="V5" s="363">
        <f t="shared" ref="V5" si="3">V6+V22</f>
        <v>1620000</v>
      </c>
      <c r="W5" s="98">
        <f t="shared" si="1"/>
        <v>180000</v>
      </c>
      <c r="X5" s="99">
        <f t="shared" si="1"/>
        <v>180000</v>
      </c>
      <c r="Y5" s="376">
        <f t="shared" si="1"/>
        <v>180000</v>
      </c>
      <c r="AA5" s="259"/>
    </row>
    <row r="6" spans="1:27" x14ac:dyDescent="0.25">
      <c r="B6" s="136" t="s">
        <v>894</v>
      </c>
      <c r="C6" s="658" t="s">
        <v>261</v>
      </c>
      <c r="D6" s="659"/>
      <c r="E6" s="659"/>
      <c r="F6" s="181">
        <f>F7+F10+F11+F12+F13+F14+F15+F16+F17+F18+F19+F20+F21</f>
        <v>2169000</v>
      </c>
      <c r="G6" s="458">
        <f>G7+G10+G11+G12+G13+G14+G15+G16+G17+G18+G19+G20+G21</f>
        <v>2160000</v>
      </c>
      <c r="H6" s="436">
        <f t="shared" ref="H6:I6" si="4">H7+H10+H11+H12+H13+H14+H15+H16+H17+H18+H19+H20+H21</f>
        <v>2160000</v>
      </c>
      <c r="I6" s="199">
        <f t="shared" si="4"/>
        <v>0</v>
      </c>
      <c r="J6" s="217">
        <f t="shared" ref="J6:J75" si="5">SUM(H6:I6)</f>
        <v>2160000</v>
      </c>
      <c r="K6" s="130">
        <f t="shared" ref="K6:Y6" si="6">K7+K10+K11+K12+K13+K14+K15+K16+K17+K18+K19+K20+K21</f>
        <v>540000</v>
      </c>
      <c r="L6" s="132">
        <f t="shared" si="6"/>
        <v>1620000</v>
      </c>
      <c r="M6" s="130">
        <f t="shared" si="6"/>
        <v>180000</v>
      </c>
      <c r="N6" s="131">
        <f t="shared" si="6"/>
        <v>180000</v>
      </c>
      <c r="O6" s="131">
        <f t="shared" si="6"/>
        <v>180000</v>
      </c>
      <c r="P6" s="131">
        <f t="shared" si="6"/>
        <v>180000</v>
      </c>
      <c r="Q6" s="131">
        <f t="shared" si="6"/>
        <v>180000</v>
      </c>
      <c r="R6" s="134">
        <f t="shared" ref="R6" si="7">R7+R10+R11+R12+R13+R14+R15+R16+R17+R18+R19+R20+R21</f>
        <v>180000</v>
      </c>
      <c r="S6" s="131">
        <f t="shared" si="6"/>
        <v>180000</v>
      </c>
      <c r="T6" s="133">
        <f t="shared" si="6"/>
        <v>180000</v>
      </c>
      <c r="U6" s="131">
        <f t="shared" si="6"/>
        <v>180000</v>
      </c>
      <c r="V6" s="364">
        <f t="shared" ref="V6" si="8">V7+V10+V11+V12+V13+V14+V15+V16+V17+V18+V19+V20+V21</f>
        <v>1620000</v>
      </c>
      <c r="W6" s="134">
        <f t="shared" si="6"/>
        <v>180000</v>
      </c>
      <c r="X6" s="135">
        <f t="shared" si="6"/>
        <v>180000</v>
      </c>
      <c r="Y6" s="377">
        <f t="shared" si="6"/>
        <v>180000</v>
      </c>
      <c r="AA6" s="259"/>
    </row>
    <row r="7" spans="1:27" x14ac:dyDescent="0.25">
      <c r="A7" s="139" t="s">
        <v>262</v>
      </c>
      <c r="B7" s="57" t="s">
        <v>895</v>
      </c>
      <c r="C7" s="696" t="s">
        <v>263</v>
      </c>
      <c r="D7" s="697"/>
      <c r="E7" s="697"/>
      <c r="F7" s="189">
        <f>SUM(F8:F9)</f>
        <v>2160000</v>
      </c>
      <c r="G7" s="466">
        <f>SUM(G8:G9)</f>
        <v>2160000</v>
      </c>
      <c r="H7" s="444">
        <f t="shared" ref="H7:Y7" si="9">SUM(H8:H9)</f>
        <v>2160000</v>
      </c>
      <c r="I7" s="207">
        <f t="shared" si="9"/>
        <v>0</v>
      </c>
      <c r="J7" s="220">
        <f t="shared" si="9"/>
        <v>2160000</v>
      </c>
      <c r="K7" s="83">
        <f t="shared" si="9"/>
        <v>540000</v>
      </c>
      <c r="L7" s="84">
        <f t="shared" si="9"/>
        <v>1620000</v>
      </c>
      <c r="M7" s="83">
        <f t="shared" si="9"/>
        <v>180000</v>
      </c>
      <c r="N7" s="13">
        <f t="shared" si="9"/>
        <v>180000</v>
      </c>
      <c r="O7" s="13">
        <f t="shared" si="9"/>
        <v>180000</v>
      </c>
      <c r="P7" s="13">
        <f t="shared" si="9"/>
        <v>180000</v>
      </c>
      <c r="Q7" s="13">
        <f t="shared" si="9"/>
        <v>180000</v>
      </c>
      <c r="R7" s="90">
        <f t="shared" ref="R7" si="10">SUM(R8:R9)</f>
        <v>180000</v>
      </c>
      <c r="S7" s="13">
        <f t="shared" si="9"/>
        <v>180000</v>
      </c>
      <c r="T7" s="44">
        <f t="shared" si="9"/>
        <v>180000</v>
      </c>
      <c r="U7" s="13">
        <f t="shared" si="9"/>
        <v>180000</v>
      </c>
      <c r="V7" s="365">
        <f t="shared" ref="V7" si="11">SUM(V8:V9)</f>
        <v>1620000</v>
      </c>
      <c r="W7" s="90">
        <f t="shared" si="9"/>
        <v>180000</v>
      </c>
      <c r="X7" s="47">
        <f t="shared" si="9"/>
        <v>180000</v>
      </c>
      <c r="Y7" s="380">
        <f t="shared" si="9"/>
        <v>180000</v>
      </c>
      <c r="AA7" s="259"/>
    </row>
    <row r="8" spans="1:27" hidden="1" x14ac:dyDescent="0.25">
      <c r="B8" s="59"/>
      <c r="C8" s="310"/>
      <c r="D8" s="686" t="s">
        <v>1164</v>
      </c>
      <c r="E8" s="708"/>
      <c r="F8" s="182">
        <v>540000</v>
      </c>
      <c r="G8" s="459">
        <v>540000</v>
      </c>
      <c r="H8" s="437">
        <f>SUM(V8:Y8)</f>
        <v>540000</v>
      </c>
      <c r="I8" s="200"/>
      <c r="J8" s="219">
        <f t="shared" si="5"/>
        <v>540000</v>
      </c>
      <c r="K8" s="81">
        <f>J8</f>
        <v>540000</v>
      </c>
      <c r="L8" s="82"/>
      <c r="M8" s="81"/>
      <c r="N8" s="1">
        <v>45000</v>
      </c>
      <c r="O8" s="1">
        <v>83250</v>
      </c>
      <c r="P8" s="1">
        <v>45000</v>
      </c>
      <c r="Q8" s="1">
        <v>51750</v>
      </c>
      <c r="R8" s="89">
        <v>45000</v>
      </c>
      <c r="S8" s="1">
        <v>45000</v>
      </c>
      <c r="T8" s="43">
        <v>45000</v>
      </c>
      <c r="U8" s="1">
        <v>45000</v>
      </c>
      <c r="V8" s="366">
        <f>SUM(M8:U8)</f>
        <v>405000</v>
      </c>
      <c r="W8" s="89">
        <v>45000</v>
      </c>
      <c r="X8" s="46">
        <v>45000</v>
      </c>
      <c r="Y8" s="378">
        <v>45000</v>
      </c>
      <c r="AA8" s="259"/>
    </row>
    <row r="9" spans="1:27" hidden="1" x14ac:dyDescent="0.25">
      <c r="B9" s="59"/>
      <c r="C9" s="310"/>
      <c r="D9" s="686" t="s">
        <v>1165</v>
      </c>
      <c r="E9" s="708"/>
      <c r="F9" s="182">
        <v>1620000</v>
      </c>
      <c r="G9" s="459">
        <v>1620000</v>
      </c>
      <c r="H9" s="437">
        <f t="shared" ref="H9:H17" si="12">SUM(V9:Y9)</f>
        <v>1620000</v>
      </c>
      <c r="I9" s="200"/>
      <c r="J9" s="219">
        <f t="shared" si="5"/>
        <v>1620000</v>
      </c>
      <c r="K9" s="81"/>
      <c r="L9" s="82">
        <f>J9</f>
        <v>1620000</v>
      </c>
      <c r="M9" s="81">
        <v>180000</v>
      </c>
      <c r="N9" s="1">
        <v>135000</v>
      </c>
      <c r="O9" s="1">
        <v>96750</v>
      </c>
      <c r="P9" s="1">
        <v>135000</v>
      </c>
      <c r="Q9" s="1">
        <v>128250</v>
      </c>
      <c r="R9" s="89">
        <v>135000</v>
      </c>
      <c r="S9" s="1">
        <v>135000</v>
      </c>
      <c r="T9" s="43">
        <v>135000</v>
      </c>
      <c r="U9" s="1">
        <v>135000</v>
      </c>
      <c r="V9" s="366">
        <f t="shared" ref="V9:V17" si="13">SUM(M9:U9)</f>
        <v>1215000</v>
      </c>
      <c r="W9" s="89">
        <v>135000</v>
      </c>
      <c r="X9" s="46">
        <v>135000</v>
      </c>
      <c r="Y9" s="378">
        <v>135000</v>
      </c>
      <c r="AA9" s="259"/>
    </row>
    <row r="10" spans="1:27" hidden="1" x14ac:dyDescent="0.25">
      <c r="A10" s="139" t="s">
        <v>264</v>
      </c>
      <c r="B10" s="59" t="s">
        <v>896</v>
      </c>
      <c r="C10" s="718" t="s">
        <v>265</v>
      </c>
      <c r="D10" s="719"/>
      <c r="E10" s="719"/>
      <c r="F10" s="182"/>
      <c r="G10" s="459">
        <v>0</v>
      </c>
      <c r="H10" s="437">
        <f t="shared" si="12"/>
        <v>0</v>
      </c>
      <c r="I10" s="200"/>
      <c r="J10" s="219">
        <f t="shared" si="5"/>
        <v>0</v>
      </c>
      <c r="K10" s="81"/>
      <c r="L10" s="82"/>
      <c r="M10" s="312"/>
      <c r="N10" s="282"/>
      <c r="O10" s="282"/>
      <c r="P10" s="1"/>
      <c r="Q10" s="1"/>
      <c r="R10" s="89"/>
      <c r="S10" s="1"/>
      <c r="T10" s="43"/>
      <c r="U10" s="1"/>
      <c r="V10" s="366">
        <f t="shared" si="13"/>
        <v>0</v>
      </c>
      <c r="W10" s="89"/>
      <c r="X10" s="46"/>
      <c r="Y10" s="378"/>
      <c r="AA10" s="259"/>
    </row>
    <row r="11" spans="1:27" hidden="1" x14ac:dyDescent="0.25">
      <c r="A11" s="139" t="s">
        <v>266</v>
      </c>
      <c r="B11" s="59" t="s">
        <v>897</v>
      </c>
      <c r="C11" s="718" t="s">
        <v>267</v>
      </c>
      <c r="D11" s="719"/>
      <c r="E11" s="719"/>
      <c r="F11" s="182"/>
      <c r="G11" s="459">
        <v>0</v>
      </c>
      <c r="H11" s="437">
        <f t="shared" si="12"/>
        <v>0</v>
      </c>
      <c r="I11" s="200"/>
      <c r="J11" s="219">
        <f t="shared" si="5"/>
        <v>0</v>
      </c>
      <c r="K11" s="81"/>
      <c r="L11" s="82"/>
      <c r="M11" s="312"/>
      <c r="N11" s="282"/>
      <c r="O11" s="282"/>
      <c r="P11" s="1"/>
      <c r="Q11" s="1"/>
      <c r="R11" s="89"/>
      <c r="S11" s="1"/>
      <c r="T11" s="43"/>
      <c r="U11" s="1"/>
      <c r="V11" s="366">
        <f t="shared" si="13"/>
        <v>0</v>
      </c>
      <c r="W11" s="89"/>
      <c r="X11" s="46"/>
      <c r="Y11" s="378"/>
      <c r="AA11" s="259"/>
    </row>
    <row r="12" spans="1:27" hidden="1" x14ac:dyDescent="0.25">
      <c r="A12" s="139" t="s">
        <v>268</v>
      </c>
      <c r="B12" s="59" t="s">
        <v>898</v>
      </c>
      <c r="C12" s="718" t="s">
        <v>622</v>
      </c>
      <c r="D12" s="719"/>
      <c r="E12" s="719"/>
      <c r="F12" s="182"/>
      <c r="G12" s="459">
        <v>0</v>
      </c>
      <c r="H12" s="437">
        <f t="shared" si="12"/>
        <v>0</v>
      </c>
      <c r="I12" s="200"/>
      <c r="J12" s="219">
        <f t="shared" si="5"/>
        <v>0</v>
      </c>
      <c r="K12" s="81"/>
      <c r="L12" s="82"/>
      <c r="M12" s="312"/>
      <c r="N12" s="282"/>
      <c r="O12" s="282"/>
      <c r="P12" s="1"/>
      <c r="Q12" s="1"/>
      <c r="R12" s="89"/>
      <c r="S12" s="1"/>
      <c r="T12" s="43"/>
      <c r="U12" s="1"/>
      <c r="V12" s="366">
        <f t="shared" si="13"/>
        <v>0</v>
      </c>
      <c r="W12" s="89"/>
      <c r="X12" s="46"/>
      <c r="Y12" s="378"/>
      <c r="AA12" s="259"/>
    </row>
    <row r="13" spans="1:27" hidden="1" x14ac:dyDescent="0.25">
      <c r="A13" s="139" t="s">
        <v>269</v>
      </c>
      <c r="B13" s="59" t="s">
        <v>899</v>
      </c>
      <c r="C13" s="718" t="s">
        <v>270</v>
      </c>
      <c r="D13" s="719"/>
      <c r="E13" s="719"/>
      <c r="F13" s="182"/>
      <c r="G13" s="459">
        <v>0</v>
      </c>
      <c r="H13" s="437">
        <f t="shared" si="12"/>
        <v>0</v>
      </c>
      <c r="I13" s="200"/>
      <c r="J13" s="219">
        <f t="shared" si="5"/>
        <v>0</v>
      </c>
      <c r="K13" s="81"/>
      <c r="L13" s="82"/>
      <c r="M13" s="312"/>
      <c r="N13" s="282"/>
      <c r="O13" s="282"/>
      <c r="P13" s="1"/>
      <c r="Q13" s="1"/>
      <c r="R13" s="89"/>
      <c r="S13" s="1"/>
      <c r="T13" s="43"/>
      <c r="U13" s="1"/>
      <c r="V13" s="366">
        <f t="shared" si="13"/>
        <v>0</v>
      </c>
      <c r="W13" s="89"/>
      <c r="X13" s="46"/>
      <c r="Y13" s="378"/>
      <c r="AA13" s="259"/>
    </row>
    <row r="14" spans="1:27" hidden="1" x14ac:dyDescent="0.25">
      <c r="A14" s="139" t="s">
        <v>271</v>
      </c>
      <c r="B14" s="59" t="s">
        <v>900</v>
      </c>
      <c r="C14" s="718" t="s">
        <v>272</v>
      </c>
      <c r="D14" s="719"/>
      <c r="E14" s="719"/>
      <c r="F14" s="182"/>
      <c r="G14" s="459">
        <v>0</v>
      </c>
      <c r="H14" s="437">
        <f t="shared" si="12"/>
        <v>0</v>
      </c>
      <c r="I14" s="200"/>
      <c r="J14" s="219">
        <f t="shared" si="5"/>
        <v>0</v>
      </c>
      <c r="K14" s="81"/>
      <c r="L14" s="82"/>
      <c r="M14" s="312"/>
      <c r="N14" s="282"/>
      <c r="O14" s="282"/>
      <c r="P14" s="1"/>
      <c r="Q14" s="1"/>
      <c r="R14" s="89"/>
      <c r="S14" s="1"/>
      <c r="T14" s="43"/>
      <c r="U14" s="1"/>
      <c r="V14" s="366">
        <f t="shared" si="13"/>
        <v>0</v>
      </c>
      <c r="W14" s="89"/>
      <c r="X14" s="46"/>
      <c r="Y14" s="378"/>
      <c r="AA14" s="259"/>
    </row>
    <row r="15" spans="1:27" hidden="1" x14ac:dyDescent="0.25">
      <c r="A15" s="139" t="s">
        <v>273</v>
      </c>
      <c r="B15" s="59" t="s">
        <v>901</v>
      </c>
      <c r="C15" s="718" t="s">
        <v>274</v>
      </c>
      <c r="D15" s="719"/>
      <c r="E15" s="719"/>
      <c r="F15" s="182"/>
      <c r="G15" s="459">
        <v>0</v>
      </c>
      <c r="H15" s="437">
        <f t="shared" si="12"/>
        <v>0</v>
      </c>
      <c r="I15" s="200"/>
      <c r="J15" s="219">
        <f t="shared" si="5"/>
        <v>0</v>
      </c>
      <c r="K15" s="81"/>
      <c r="L15" s="82"/>
      <c r="M15" s="312"/>
      <c r="N15" s="282"/>
      <c r="O15" s="282"/>
      <c r="P15" s="1"/>
      <c r="Q15" s="1"/>
      <c r="R15" s="89"/>
      <c r="S15" s="1"/>
      <c r="T15" s="43"/>
      <c r="U15" s="1"/>
      <c r="V15" s="366">
        <f t="shared" si="13"/>
        <v>0</v>
      </c>
      <c r="W15" s="89"/>
      <c r="X15" s="46"/>
      <c r="Y15" s="378"/>
      <c r="AA15" s="259"/>
    </row>
    <row r="16" spans="1:27" hidden="1" x14ac:dyDescent="0.25">
      <c r="A16" s="139" t="s">
        <v>275</v>
      </c>
      <c r="B16" s="59" t="s">
        <v>902</v>
      </c>
      <c r="C16" s="718" t="s">
        <v>276</v>
      </c>
      <c r="D16" s="719"/>
      <c r="E16" s="719"/>
      <c r="F16" s="182"/>
      <c r="G16" s="459">
        <v>0</v>
      </c>
      <c r="H16" s="437">
        <f t="shared" si="12"/>
        <v>0</v>
      </c>
      <c r="I16" s="200"/>
      <c r="J16" s="219">
        <f t="shared" si="5"/>
        <v>0</v>
      </c>
      <c r="K16" s="81"/>
      <c r="L16" s="82"/>
      <c r="M16" s="312"/>
      <c r="N16" s="282"/>
      <c r="O16" s="282"/>
      <c r="P16" s="1"/>
      <c r="Q16" s="1"/>
      <c r="R16" s="89"/>
      <c r="S16" s="1"/>
      <c r="T16" s="43"/>
      <c r="U16" s="1"/>
      <c r="V16" s="366">
        <f t="shared" si="13"/>
        <v>0</v>
      </c>
      <c r="W16" s="89"/>
      <c r="X16" s="46"/>
      <c r="Y16" s="378"/>
      <c r="AA16" s="259"/>
    </row>
    <row r="17" spans="1:27" s="42" customFormat="1" ht="15.75" thickBot="1" x14ac:dyDescent="0.3">
      <c r="A17" s="139" t="s">
        <v>277</v>
      </c>
      <c r="B17" s="57" t="s">
        <v>903</v>
      </c>
      <c r="C17" s="696" t="s">
        <v>278</v>
      </c>
      <c r="D17" s="697"/>
      <c r="E17" s="697"/>
      <c r="F17" s="189">
        <v>9000</v>
      </c>
      <c r="G17" s="466">
        <v>0</v>
      </c>
      <c r="H17" s="444">
        <f t="shared" si="12"/>
        <v>0</v>
      </c>
      <c r="I17" s="207"/>
      <c r="J17" s="220">
        <f t="shared" si="5"/>
        <v>0</v>
      </c>
      <c r="K17" s="83">
        <f>J17*0.25</f>
        <v>0</v>
      </c>
      <c r="L17" s="84">
        <f>J17*0.75</f>
        <v>0</v>
      </c>
      <c r="M17" s="83"/>
      <c r="N17" s="13"/>
      <c r="O17" s="13"/>
      <c r="P17" s="13"/>
      <c r="Q17" s="13"/>
      <c r="R17" s="90"/>
      <c r="S17" s="13"/>
      <c r="T17" s="44"/>
      <c r="U17" s="13"/>
      <c r="V17" s="365">
        <f t="shared" si="13"/>
        <v>0</v>
      </c>
      <c r="W17" s="90"/>
      <c r="X17" s="47"/>
      <c r="Y17" s="380"/>
      <c r="AA17" s="302"/>
    </row>
    <row r="18" spans="1:27" ht="15.75" hidden="1" thickBot="1" x14ac:dyDescent="0.3">
      <c r="A18" s="139" t="s">
        <v>279</v>
      </c>
      <c r="B18" s="59" t="s">
        <v>904</v>
      </c>
      <c r="C18" s="718" t="s">
        <v>280</v>
      </c>
      <c r="D18" s="719"/>
      <c r="E18" s="719"/>
      <c r="F18" s="182"/>
      <c r="G18" s="459"/>
      <c r="H18" s="437"/>
      <c r="I18" s="200"/>
      <c r="J18" s="219">
        <f t="shared" si="5"/>
        <v>0</v>
      </c>
      <c r="K18" s="81"/>
      <c r="L18" s="82"/>
      <c r="M18" s="81"/>
      <c r="N18" s="1"/>
      <c r="O18" s="1"/>
      <c r="P18" s="1"/>
      <c r="Q18" s="1"/>
      <c r="R18" s="89"/>
      <c r="S18" s="1"/>
      <c r="T18" s="43"/>
      <c r="U18" s="1"/>
      <c r="V18" s="366"/>
      <c r="W18" s="89"/>
      <c r="X18" s="46"/>
      <c r="Y18" s="378"/>
      <c r="AA18" s="259"/>
    </row>
    <row r="19" spans="1:27" ht="15.75" hidden="1" thickBot="1" x14ac:dyDescent="0.3">
      <c r="A19" s="139" t="s">
        <v>281</v>
      </c>
      <c r="B19" s="59" t="s">
        <v>905</v>
      </c>
      <c r="C19" s="718" t="s">
        <v>282</v>
      </c>
      <c r="D19" s="719"/>
      <c r="E19" s="719"/>
      <c r="F19" s="182"/>
      <c r="G19" s="459"/>
      <c r="H19" s="437"/>
      <c r="I19" s="200"/>
      <c r="J19" s="219">
        <f t="shared" si="5"/>
        <v>0</v>
      </c>
      <c r="K19" s="81"/>
      <c r="L19" s="82"/>
      <c r="M19" s="81"/>
      <c r="N19" s="1"/>
      <c r="O19" s="1"/>
      <c r="P19" s="1"/>
      <c r="Q19" s="1"/>
      <c r="R19" s="89"/>
      <c r="S19" s="1"/>
      <c r="T19" s="43"/>
      <c r="U19" s="1"/>
      <c r="V19" s="366"/>
      <c r="W19" s="89"/>
      <c r="X19" s="46"/>
      <c r="Y19" s="378"/>
      <c r="AA19" s="259"/>
    </row>
    <row r="20" spans="1:27" ht="15.75" hidden="1" thickBot="1" x14ac:dyDescent="0.3">
      <c r="A20" s="139" t="s">
        <v>283</v>
      </c>
      <c r="B20" s="59" t="s">
        <v>906</v>
      </c>
      <c r="C20" s="718" t="s">
        <v>284</v>
      </c>
      <c r="D20" s="719"/>
      <c r="E20" s="719"/>
      <c r="F20" s="182"/>
      <c r="G20" s="459"/>
      <c r="H20" s="437"/>
      <c r="I20" s="200"/>
      <c r="J20" s="219">
        <f t="shared" si="5"/>
        <v>0</v>
      </c>
      <c r="K20" s="81"/>
      <c r="L20" s="82"/>
      <c r="M20" s="81"/>
      <c r="N20" s="1"/>
      <c r="O20" s="1"/>
      <c r="P20" s="1"/>
      <c r="Q20" s="1"/>
      <c r="R20" s="89"/>
      <c r="S20" s="1"/>
      <c r="T20" s="43"/>
      <c r="U20" s="1"/>
      <c r="V20" s="366"/>
      <c r="W20" s="89"/>
      <c r="X20" s="46"/>
      <c r="Y20" s="378"/>
      <c r="AA20" s="259"/>
    </row>
    <row r="21" spans="1:27" ht="15.75" hidden="1" thickBot="1" x14ac:dyDescent="0.3">
      <c r="A21" s="139" t="s">
        <v>285</v>
      </c>
      <c r="B21" s="59" t="s">
        <v>907</v>
      </c>
      <c r="C21" s="718" t="s">
        <v>286</v>
      </c>
      <c r="D21" s="719"/>
      <c r="E21" s="719"/>
      <c r="F21" s="182"/>
      <c r="G21" s="459"/>
      <c r="H21" s="437"/>
      <c r="I21" s="200"/>
      <c r="J21" s="219">
        <f t="shared" si="5"/>
        <v>0</v>
      </c>
      <c r="K21" s="81"/>
      <c r="L21" s="82"/>
      <c r="M21" s="81"/>
      <c r="N21" s="1"/>
      <c r="O21" s="1"/>
      <c r="P21" s="1"/>
      <c r="Q21" s="1"/>
      <c r="R21" s="89"/>
      <c r="S21" s="1"/>
      <c r="T21" s="43"/>
      <c r="U21" s="1"/>
      <c r="V21" s="366"/>
      <c r="W21" s="89"/>
      <c r="X21" s="46"/>
      <c r="Y21" s="378"/>
      <c r="AA21" s="259"/>
    </row>
    <row r="22" spans="1:27" ht="15.75" hidden="1" thickBot="1" x14ac:dyDescent="0.3">
      <c r="B22" s="100" t="s">
        <v>908</v>
      </c>
      <c r="C22" s="688" t="s">
        <v>287</v>
      </c>
      <c r="D22" s="689"/>
      <c r="E22" s="689"/>
      <c r="F22" s="183">
        <f>F23+F24+F25</f>
        <v>0</v>
      </c>
      <c r="G22" s="460">
        <f>G23+G24+G25</f>
        <v>0</v>
      </c>
      <c r="H22" s="438">
        <f t="shared" ref="H22:I22" si="14">H23+H24+H25</f>
        <v>0</v>
      </c>
      <c r="I22" s="201">
        <f t="shared" si="14"/>
        <v>0</v>
      </c>
      <c r="J22" s="218">
        <f t="shared" si="5"/>
        <v>0</v>
      </c>
      <c r="K22" s="103">
        <f t="shared" ref="K22:Y22" si="15">K23+K24+K25</f>
        <v>0</v>
      </c>
      <c r="L22" s="105">
        <f t="shared" si="15"/>
        <v>0</v>
      </c>
      <c r="M22" s="103">
        <f t="shared" si="15"/>
        <v>0</v>
      </c>
      <c r="N22" s="104">
        <f t="shared" si="15"/>
        <v>0</v>
      </c>
      <c r="O22" s="104">
        <f t="shared" si="15"/>
        <v>0</v>
      </c>
      <c r="P22" s="104">
        <f t="shared" si="15"/>
        <v>0</v>
      </c>
      <c r="Q22" s="104">
        <f t="shared" si="15"/>
        <v>0</v>
      </c>
      <c r="R22" s="107">
        <f t="shared" ref="R22" si="16">R23+R24+R25</f>
        <v>0</v>
      </c>
      <c r="S22" s="104">
        <f t="shared" si="15"/>
        <v>0</v>
      </c>
      <c r="T22" s="106">
        <f t="shared" si="15"/>
        <v>0</v>
      </c>
      <c r="U22" s="104">
        <f t="shared" si="15"/>
        <v>0</v>
      </c>
      <c r="V22" s="367">
        <f t="shared" ref="V22" si="17">V23+V24+V25</f>
        <v>0</v>
      </c>
      <c r="W22" s="107">
        <f t="shared" si="15"/>
        <v>0</v>
      </c>
      <c r="X22" s="108">
        <f t="shared" si="15"/>
        <v>0</v>
      </c>
      <c r="Y22" s="379">
        <f t="shared" si="15"/>
        <v>0</v>
      </c>
      <c r="AA22" s="259"/>
    </row>
    <row r="23" spans="1:27" ht="15.75" hidden="1" thickBot="1" x14ac:dyDescent="0.3">
      <c r="A23" s="139" t="s">
        <v>288</v>
      </c>
      <c r="B23" s="59" t="s">
        <v>909</v>
      </c>
      <c r="C23" s="718" t="s">
        <v>289</v>
      </c>
      <c r="D23" s="719"/>
      <c r="E23" s="719"/>
      <c r="F23" s="182"/>
      <c r="G23" s="459"/>
      <c r="H23" s="437"/>
      <c r="I23" s="200"/>
      <c r="J23" s="219">
        <f t="shared" si="5"/>
        <v>0</v>
      </c>
      <c r="K23" s="81"/>
      <c r="L23" s="82"/>
      <c r="M23" s="81"/>
      <c r="N23" s="1"/>
      <c r="O23" s="1"/>
      <c r="P23" s="1"/>
      <c r="Q23" s="1"/>
      <c r="R23" s="89"/>
      <c r="S23" s="1"/>
      <c r="T23" s="43"/>
      <c r="U23" s="1"/>
      <c r="V23" s="366"/>
      <c r="W23" s="89"/>
      <c r="X23" s="46"/>
      <c r="Y23" s="378"/>
      <c r="AA23" s="259"/>
    </row>
    <row r="24" spans="1:27" ht="15.75" hidden="1" thickBot="1" x14ac:dyDescent="0.3">
      <c r="A24" s="139" t="s">
        <v>290</v>
      </c>
      <c r="B24" s="59" t="s">
        <v>910</v>
      </c>
      <c r="C24" s="718" t="s">
        <v>291</v>
      </c>
      <c r="D24" s="719"/>
      <c r="E24" s="719"/>
      <c r="F24" s="182"/>
      <c r="G24" s="459"/>
      <c r="H24" s="437"/>
      <c r="I24" s="200"/>
      <c r="J24" s="219">
        <f t="shared" si="5"/>
        <v>0</v>
      </c>
      <c r="K24" s="81"/>
      <c r="L24" s="82"/>
      <c r="M24" s="81"/>
      <c r="N24" s="1"/>
      <c r="O24" s="1"/>
      <c r="P24" s="1"/>
      <c r="Q24" s="1"/>
      <c r="R24" s="89"/>
      <c r="S24" s="1"/>
      <c r="T24" s="43"/>
      <c r="U24" s="1"/>
      <c r="V24" s="366"/>
      <c r="W24" s="89"/>
      <c r="X24" s="46"/>
      <c r="Y24" s="378"/>
      <c r="AA24" s="259"/>
    </row>
    <row r="25" spans="1:27" ht="15.75" hidden="1" thickBot="1" x14ac:dyDescent="0.3">
      <c r="A25" s="139" t="s">
        <v>292</v>
      </c>
      <c r="B25" s="61" t="s">
        <v>911</v>
      </c>
      <c r="C25" s="748" t="s">
        <v>293</v>
      </c>
      <c r="D25" s="749"/>
      <c r="E25" s="749"/>
      <c r="F25" s="184"/>
      <c r="G25" s="461"/>
      <c r="H25" s="439"/>
      <c r="I25" s="202"/>
      <c r="J25" s="219">
        <f t="shared" si="5"/>
        <v>0</v>
      </c>
      <c r="K25" s="81"/>
      <c r="L25" s="82"/>
      <c r="M25" s="81"/>
      <c r="N25" s="1"/>
      <c r="O25" s="1"/>
      <c r="P25" s="1"/>
      <c r="Q25" s="1"/>
      <c r="R25" s="89"/>
      <c r="S25" s="1"/>
      <c r="T25" s="43"/>
      <c r="U25" s="1"/>
      <c r="V25" s="366"/>
      <c r="W25" s="89"/>
      <c r="X25" s="46"/>
      <c r="Y25" s="378"/>
      <c r="AA25" s="259"/>
    </row>
    <row r="26" spans="1:27" ht="15.75" thickBot="1" x14ac:dyDescent="0.3">
      <c r="B26" s="91" t="s">
        <v>294</v>
      </c>
      <c r="C26" s="656" t="s">
        <v>1089</v>
      </c>
      <c r="D26" s="656"/>
      <c r="E26" s="657"/>
      <c r="F26" s="185">
        <f>F27+F30+F31+F32+F33+F34+F35</f>
        <v>583000</v>
      </c>
      <c r="G26" s="462">
        <f>G27+G30+G31+G32+G33+G34+G35</f>
        <v>583200</v>
      </c>
      <c r="H26" s="440">
        <f t="shared" ref="H26:I26" si="18">H27+H30+H31+H32+H33+H34+H35</f>
        <v>583200</v>
      </c>
      <c r="I26" s="203">
        <f t="shared" si="18"/>
        <v>0</v>
      </c>
      <c r="J26" s="216">
        <f t="shared" si="5"/>
        <v>583200</v>
      </c>
      <c r="K26" s="94">
        <f t="shared" ref="K26:Y26" si="19">K27+K30+K31+K32+K33+K34+K35</f>
        <v>145800</v>
      </c>
      <c r="L26" s="96">
        <f t="shared" si="19"/>
        <v>437400</v>
      </c>
      <c r="M26" s="94">
        <f t="shared" si="19"/>
        <v>48600</v>
      </c>
      <c r="N26" s="95">
        <f t="shared" si="19"/>
        <v>12150</v>
      </c>
      <c r="O26" s="95">
        <f t="shared" si="19"/>
        <v>48600</v>
      </c>
      <c r="P26" s="95">
        <f t="shared" si="19"/>
        <v>48600</v>
      </c>
      <c r="Q26" s="95">
        <f t="shared" si="19"/>
        <v>85050</v>
      </c>
      <c r="R26" s="98">
        <f t="shared" ref="R26" si="20">R27+R30+R31+R32+R33+R34+R35</f>
        <v>48600</v>
      </c>
      <c r="S26" s="95">
        <f t="shared" si="19"/>
        <v>48600</v>
      </c>
      <c r="T26" s="97">
        <f t="shared" si="19"/>
        <v>48600</v>
      </c>
      <c r="U26" s="95">
        <f t="shared" si="19"/>
        <v>48600</v>
      </c>
      <c r="V26" s="363">
        <f t="shared" ref="V26" si="21">V27+V30+V31+V32+V33+V34+V35</f>
        <v>437400</v>
      </c>
      <c r="W26" s="98">
        <f t="shared" si="19"/>
        <v>48600</v>
      </c>
      <c r="X26" s="99">
        <f t="shared" si="19"/>
        <v>48600</v>
      </c>
      <c r="Y26" s="376">
        <f t="shared" si="19"/>
        <v>48600</v>
      </c>
      <c r="AA26" s="259"/>
    </row>
    <row r="27" spans="1:27" ht="15.75" thickBot="1" x14ac:dyDescent="0.3">
      <c r="A27" s="139" t="s">
        <v>296</v>
      </c>
      <c r="B27" s="297"/>
      <c r="C27" s="764" t="s">
        <v>297</v>
      </c>
      <c r="D27" s="765"/>
      <c r="E27" s="765"/>
      <c r="F27" s="298">
        <f>SUM(F28:F29)</f>
        <v>583000</v>
      </c>
      <c r="G27" s="530">
        <f>SUM(G28:G29)</f>
        <v>583200</v>
      </c>
      <c r="H27" s="529">
        <f t="shared" ref="H27:Y27" si="22">SUM(H28:H29)</f>
        <v>583200</v>
      </c>
      <c r="I27" s="299">
        <f t="shared" si="22"/>
        <v>0</v>
      </c>
      <c r="J27" s="220">
        <f t="shared" si="22"/>
        <v>583200</v>
      </c>
      <c r="K27" s="83">
        <f t="shared" si="22"/>
        <v>145800</v>
      </c>
      <c r="L27" s="84">
        <f t="shared" si="22"/>
        <v>437400</v>
      </c>
      <c r="M27" s="83">
        <f t="shared" si="22"/>
        <v>48600</v>
      </c>
      <c r="N27" s="13">
        <f t="shared" si="22"/>
        <v>12150</v>
      </c>
      <c r="O27" s="13">
        <f t="shared" si="22"/>
        <v>48600</v>
      </c>
      <c r="P27" s="13">
        <f t="shared" si="22"/>
        <v>48600</v>
      </c>
      <c r="Q27" s="13">
        <f t="shared" si="22"/>
        <v>85050</v>
      </c>
      <c r="R27" s="90">
        <f t="shared" ref="R27" si="23">SUM(R28:R29)</f>
        <v>48600</v>
      </c>
      <c r="S27" s="13">
        <f t="shared" si="22"/>
        <v>48600</v>
      </c>
      <c r="T27" s="44">
        <f t="shared" si="22"/>
        <v>48600</v>
      </c>
      <c r="U27" s="13">
        <f t="shared" si="22"/>
        <v>48600</v>
      </c>
      <c r="V27" s="365">
        <f t="shared" ref="V27" si="24">SUM(V28:V29)</f>
        <v>437400</v>
      </c>
      <c r="W27" s="90">
        <f t="shared" si="22"/>
        <v>48600</v>
      </c>
      <c r="X27" s="47">
        <f t="shared" si="22"/>
        <v>48600</v>
      </c>
      <c r="Y27" s="380">
        <f t="shared" si="22"/>
        <v>48600</v>
      </c>
      <c r="AA27" s="259"/>
    </row>
    <row r="28" spans="1:27" hidden="1" x14ac:dyDescent="0.25">
      <c r="B28" s="65"/>
      <c r="C28" s="311"/>
      <c r="D28" s="686" t="s">
        <v>1164</v>
      </c>
      <c r="E28" s="708"/>
      <c r="F28" s="186">
        <v>146000</v>
      </c>
      <c r="G28" s="463">
        <v>145800</v>
      </c>
      <c r="H28" s="441">
        <f t="shared" ref="H28:H29" si="25">SUM(V28:Y28)</f>
        <v>145800</v>
      </c>
      <c r="I28" s="204"/>
      <c r="J28" s="219">
        <f t="shared" si="5"/>
        <v>145800</v>
      </c>
      <c r="K28" s="81">
        <f>J28</f>
        <v>145800</v>
      </c>
      <c r="L28" s="82"/>
      <c r="M28" s="81"/>
      <c r="N28" s="1">
        <v>12150</v>
      </c>
      <c r="O28" s="1">
        <v>22477</v>
      </c>
      <c r="P28" s="1">
        <v>12150</v>
      </c>
      <c r="Q28" s="1">
        <v>13973</v>
      </c>
      <c r="R28" s="89">
        <v>12150</v>
      </c>
      <c r="S28" s="1">
        <v>12150</v>
      </c>
      <c r="T28" s="43">
        <v>12150</v>
      </c>
      <c r="U28" s="1">
        <v>12150</v>
      </c>
      <c r="V28" s="366">
        <f t="shared" ref="V28:V29" si="26">SUM(M28:U28)</f>
        <v>109350</v>
      </c>
      <c r="W28" s="89">
        <v>12150</v>
      </c>
      <c r="X28" s="46">
        <v>12150</v>
      </c>
      <c r="Y28" s="378">
        <v>12150</v>
      </c>
      <c r="AA28" s="259"/>
    </row>
    <row r="29" spans="1:27" ht="15.75" hidden="1" thickBot="1" x14ac:dyDescent="0.3">
      <c r="B29" s="65"/>
      <c r="C29" s="311"/>
      <c r="D29" s="686" t="s">
        <v>1165</v>
      </c>
      <c r="E29" s="708"/>
      <c r="F29" s="186">
        <v>437000</v>
      </c>
      <c r="G29" s="463">
        <v>437400</v>
      </c>
      <c r="H29" s="441">
        <f t="shared" si="25"/>
        <v>437400</v>
      </c>
      <c r="I29" s="204"/>
      <c r="J29" s="219">
        <f t="shared" si="5"/>
        <v>437400</v>
      </c>
      <c r="K29" s="81"/>
      <c r="L29" s="82">
        <f>J29</f>
        <v>437400</v>
      </c>
      <c r="M29" s="81">
        <v>48600</v>
      </c>
      <c r="N29" s="1"/>
      <c r="O29" s="1">
        <v>26123</v>
      </c>
      <c r="P29" s="1">
        <v>36450</v>
      </c>
      <c r="Q29" s="1">
        <v>71077</v>
      </c>
      <c r="R29" s="89">
        <v>36450</v>
      </c>
      <c r="S29" s="1">
        <v>36450</v>
      </c>
      <c r="T29" s="43">
        <v>36450</v>
      </c>
      <c r="U29" s="1">
        <v>36450</v>
      </c>
      <c r="V29" s="366">
        <f t="shared" si="26"/>
        <v>328050</v>
      </c>
      <c r="W29" s="89">
        <v>36450</v>
      </c>
      <c r="X29" s="46">
        <v>36450</v>
      </c>
      <c r="Y29" s="378">
        <v>36450</v>
      </c>
      <c r="AA29" s="259"/>
    </row>
    <row r="30" spans="1:27" ht="15.75" hidden="1" thickBot="1" x14ac:dyDescent="0.3">
      <c r="A30" s="139" t="s">
        <v>298</v>
      </c>
      <c r="B30" s="66"/>
      <c r="C30" s="735" t="s">
        <v>299</v>
      </c>
      <c r="D30" s="736"/>
      <c r="E30" s="736"/>
      <c r="F30" s="187"/>
      <c r="G30" s="464"/>
      <c r="H30" s="442"/>
      <c r="I30" s="205"/>
      <c r="J30" s="219">
        <f t="shared" si="5"/>
        <v>0</v>
      </c>
      <c r="K30" s="81"/>
      <c r="L30" s="82"/>
      <c r="M30" s="81"/>
      <c r="N30" s="1"/>
      <c r="O30" s="1"/>
      <c r="P30" s="1"/>
      <c r="Q30" s="1"/>
      <c r="R30" s="89"/>
      <c r="S30" s="1"/>
      <c r="T30" s="43"/>
      <c r="U30" s="1"/>
      <c r="V30" s="366"/>
      <c r="W30" s="89"/>
      <c r="X30" s="46"/>
      <c r="Y30" s="378"/>
      <c r="AA30" s="259"/>
    </row>
    <row r="31" spans="1:27" ht="15.75" hidden="1" thickBot="1" x14ac:dyDescent="0.3">
      <c r="A31" s="139" t="s">
        <v>300</v>
      </c>
      <c r="B31" s="66"/>
      <c r="C31" s="735" t="s">
        <v>301</v>
      </c>
      <c r="D31" s="736"/>
      <c r="E31" s="736"/>
      <c r="F31" s="187"/>
      <c r="G31" s="464"/>
      <c r="H31" s="442"/>
      <c r="I31" s="205"/>
      <c r="J31" s="219">
        <f t="shared" si="5"/>
        <v>0</v>
      </c>
      <c r="K31" s="81"/>
      <c r="L31" s="82"/>
      <c r="M31" s="81"/>
      <c r="N31" s="1"/>
      <c r="O31" s="1"/>
      <c r="P31" s="1"/>
      <c r="Q31" s="1"/>
      <c r="R31" s="89"/>
      <c r="S31" s="1"/>
      <c r="T31" s="43"/>
      <c r="U31" s="1"/>
      <c r="V31" s="366"/>
      <c r="W31" s="89"/>
      <c r="X31" s="46"/>
      <c r="Y31" s="378"/>
      <c r="AA31" s="259"/>
    </row>
    <row r="32" spans="1:27" ht="15.75" hidden="1" thickBot="1" x14ac:dyDescent="0.3">
      <c r="A32" s="139" t="s">
        <v>302</v>
      </c>
      <c r="B32" s="66"/>
      <c r="C32" s="735" t="s">
        <v>303</v>
      </c>
      <c r="D32" s="736"/>
      <c r="E32" s="736"/>
      <c r="F32" s="187"/>
      <c r="G32" s="464"/>
      <c r="H32" s="442"/>
      <c r="I32" s="205"/>
      <c r="J32" s="219">
        <f t="shared" si="5"/>
        <v>0</v>
      </c>
      <c r="K32" s="81"/>
      <c r="L32" s="82"/>
      <c r="M32" s="81"/>
      <c r="N32" s="1"/>
      <c r="O32" s="1"/>
      <c r="P32" s="1"/>
      <c r="Q32" s="1"/>
      <c r="R32" s="89"/>
      <c r="S32" s="1"/>
      <c r="T32" s="43"/>
      <c r="U32" s="1"/>
      <c r="V32" s="366"/>
      <c r="W32" s="89"/>
      <c r="X32" s="46"/>
      <c r="Y32" s="378"/>
      <c r="AA32" s="259"/>
    </row>
    <row r="33" spans="1:27" ht="15.75" hidden="1" thickBot="1" x14ac:dyDescent="0.3">
      <c r="A33" s="139" t="s">
        <v>304</v>
      </c>
      <c r="B33" s="66"/>
      <c r="C33" s="735" t="s">
        <v>305</v>
      </c>
      <c r="D33" s="736"/>
      <c r="E33" s="736"/>
      <c r="F33" s="187"/>
      <c r="G33" s="464"/>
      <c r="H33" s="442"/>
      <c r="I33" s="205"/>
      <c r="J33" s="219">
        <f t="shared" si="5"/>
        <v>0</v>
      </c>
      <c r="K33" s="81"/>
      <c r="L33" s="82"/>
      <c r="M33" s="81"/>
      <c r="N33" s="1"/>
      <c r="O33" s="1"/>
      <c r="P33" s="1"/>
      <c r="Q33" s="1"/>
      <c r="R33" s="89"/>
      <c r="S33" s="1"/>
      <c r="T33" s="43"/>
      <c r="U33" s="1"/>
      <c r="V33" s="366"/>
      <c r="W33" s="89"/>
      <c r="X33" s="46"/>
      <c r="Y33" s="378"/>
      <c r="AA33" s="259"/>
    </row>
    <row r="34" spans="1:27" ht="15.75" hidden="1" thickBot="1" x14ac:dyDescent="0.3">
      <c r="A34" s="139" t="s">
        <v>306</v>
      </c>
      <c r="B34" s="66"/>
      <c r="C34" s="735" t="s">
        <v>307</v>
      </c>
      <c r="D34" s="736"/>
      <c r="E34" s="736"/>
      <c r="F34" s="187"/>
      <c r="G34" s="464"/>
      <c r="H34" s="442"/>
      <c r="I34" s="205"/>
      <c r="J34" s="219">
        <f t="shared" si="5"/>
        <v>0</v>
      </c>
      <c r="K34" s="81"/>
      <c r="L34" s="82"/>
      <c r="M34" s="81"/>
      <c r="N34" s="1"/>
      <c r="O34" s="1"/>
      <c r="P34" s="1"/>
      <c r="Q34" s="1"/>
      <c r="R34" s="89"/>
      <c r="S34" s="1"/>
      <c r="T34" s="43"/>
      <c r="U34" s="1"/>
      <c r="V34" s="366"/>
      <c r="W34" s="89"/>
      <c r="X34" s="46"/>
      <c r="Y34" s="378"/>
      <c r="AA34" s="259"/>
    </row>
    <row r="35" spans="1:27" ht="15.75" hidden="1" thickBot="1" x14ac:dyDescent="0.3">
      <c r="A35" s="139" t="s">
        <v>308</v>
      </c>
      <c r="B35" s="67"/>
      <c r="C35" s="737" t="s">
        <v>309</v>
      </c>
      <c r="D35" s="738"/>
      <c r="E35" s="738"/>
      <c r="F35" s="188"/>
      <c r="G35" s="465"/>
      <c r="H35" s="443"/>
      <c r="I35" s="206"/>
      <c r="J35" s="219">
        <f t="shared" si="5"/>
        <v>0</v>
      </c>
      <c r="K35" s="81"/>
      <c r="L35" s="82"/>
      <c r="M35" s="81"/>
      <c r="N35" s="1"/>
      <c r="O35" s="1"/>
      <c r="P35" s="1"/>
      <c r="Q35" s="1"/>
      <c r="R35" s="89"/>
      <c r="S35" s="1"/>
      <c r="T35" s="43"/>
      <c r="U35" s="1"/>
      <c r="V35" s="366"/>
      <c r="W35" s="89"/>
      <c r="X35" s="46"/>
      <c r="Y35" s="378"/>
      <c r="AA35" s="259"/>
    </row>
    <row r="36" spans="1:27" ht="15.75" thickBot="1" x14ac:dyDescent="0.3">
      <c r="B36" s="91" t="s">
        <v>310</v>
      </c>
      <c r="C36" s="657" t="s">
        <v>311</v>
      </c>
      <c r="D36" s="699"/>
      <c r="E36" s="699"/>
      <c r="F36" s="185">
        <f>F37+F43+F50+F88+F95</f>
        <v>2775000</v>
      </c>
      <c r="G36" s="462">
        <f>G37+G43+G50+G88+G95</f>
        <v>4705638</v>
      </c>
      <c r="H36" s="440">
        <f>H37+H43+H50+H88+H95</f>
        <v>3618077.5</v>
      </c>
      <c r="I36" s="203">
        <f>I37+I43+I50+I88+I95</f>
        <v>665536</v>
      </c>
      <c r="J36" s="216">
        <f t="shared" si="5"/>
        <v>4283613.5</v>
      </c>
      <c r="K36" s="94">
        <f t="shared" ref="K36:Y36" si="27">K37+K43+K50+K88+K95</f>
        <v>867559.5</v>
      </c>
      <c r="L36" s="96">
        <f t="shared" si="27"/>
        <v>3416054</v>
      </c>
      <c r="M36" s="94">
        <f t="shared" si="27"/>
        <v>185032</v>
      </c>
      <c r="N36" s="95">
        <f t="shared" si="27"/>
        <v>81796</v>
      </c>
      <c r="O36" s="95">
        <f t="shared" si="27"/>
        <v>99566</v>
      </c>
      <c r="P36" s="95">
        <f t="shared" si="27"/>
        <v>126700</v>
      </c>
      <c r="Q36" s="95">
        <f t="shared" si="27"/>
        <v>437293</v>
      </c>
      <c r="R36" s="98">
        <f t="shared" ref="R36" si="28">R37+R43+R50+R88+R95</f>
        <v>750677</v>
      </c>
      <c r="S36" s="95">
        <f t="shared" si="27"/>
        <v>242477.5</v>
      </c>
      <c r="T36" s="97">
        <f t="shared" si="27"/>
        <v>32408</v>
      </c>
      <c r="U36" s="95">
        <f t="shared" si="27"/>
        <v>304828</v>
      </c>
      <c r="V36" s="363">
        <f t="shared" ref="V36" si="29">V37+V43+V50+V88+V95</f>
        <v>2260777.5</v>
      </c>
      <c r="W36" s="98">
        <f t="shared" si="27"/>
        <v>460575</v>
      </c>
      <c r="X36" s="99">
        <f t="shared" si="27"/>
        <v>312595</v>
      </c>
      <c r="Y36" s="376">
        <f t="shared" si="27"/>
        <v>1249666</v>
      </c>
      <c r="AA36" s="259"/>
    </row>
    <row r="37" spans="1:27" x14ac:dyDescent="0.25">
      <c r="B37" s="136" t="s">
        <v>912</v>
      </c>
      <c r="C37" s="658" t="s">
        <v>312</v>
      </c>
      <c r="D37" s="659"/>
      <c r="E37" s="659"/>
      <c r="F37" s="181">
        <f>F38+F39+F42</f>
        <v>780000</v>
      </c>
      <c r="G37" s="458">
        <f>G38+G39+G42</f>
        <v>644524</v>
      </c>
      <c r="H37" s="436">
        <f>H38+H39+H42</f>
        <v>537516</v>
      </c>
      <c r="I37" s="199">
        <f>I38+I39+I42</f>
        <v>0</v>
      </c>
      <c r="J37" s="217">
        <f t="shared" si="5"/>
        <v>537516</v>
      </c>
      <c r="K37" s="130">
        <f t="shared" ref="K37:Y37" si="30">K38+K39+K42</f>
        <v>357516</v>
      </c>
      <c r="L37" s="132">
        <f t="shared" si="30"/>
        <v>180000</v>
      </c>
      <c r="M37" s="130">
        <f t="shared" si="30"/>
        <v>45522</v>
      </c>
      <c r="N37" s="131">
        <f t="shared" si="30"/>
        <v>21563</v>
      </c>
      <c r="O37" s="131">
        <f t="shared" si="30"/>
        <v>19883</v>
      </c>
      <c r="P37" s="131">
        <f t="shared" si="30"/>
        <v>25972</v>
      </c>
      <c r="Q37" s="131">
        <f t="shared" si="30"/>
        <v>4000</v>
      </c>
      <c r="R37" s="134">
        <f t="shared" ref="R37" si="31">R38+R39+R42</f>
        <v>67321</v>
      </c>
      <c r="S37" s="131">
        <f t="shared" si="30"/>
        <v>11452</v>
      </c>
      <c r="T37" s="133">
        <f t="shared" si="30"/>
        <v>15970</v>
      </c>
      <c r="U37" s="131">
        <f t="shared" si="30"/>
        <v>50515</v>
      </c>
      <c r="V37" s="364">
        <f t="shared" ref="V37" si="32">V38+V39+V42</f>
        <v>262198</v>
      </c>
      <c r="W37" s="134">
        <f t="shared" si="30"/>
        <v>52192</v>
      </c>
      <c r="X37" s="135">
        <f t="shared" si="30"/>
        <v>85034</v>
      </c>
      <c r="Y37" s="377">
        <f t="shared" si="30"/>
        <v>138092</v>
      </c>
      <c r="AA37" s="259"/>
    </row>
    <row r="38" spans="1:27" s="42" customFormat="1" x14ac:dyDescent="0.25">
      <c r="A38" s="139" t="s">
        <v>313</v>
      </c>
      <c r="B38" s="57" t="s">
        <v>913</v>
      </c>
      <c r="C38" s="696" t="s">
        <v>314</v>
      </c>
      <c r="D38" s="697"/>
      <c r="E38" s="697"/>
      <c r="F38" s="189">
        <v>241000</v>
      </c>
      <c r="G38" s="466">
        <v>229524</v>
      </c>
      <c r="H38" s="444">
        <f>SUM(V38:Y38)</f>
        <v>297516</v>
      </c>
      <c r="I38" s="207"/>
      <c r="J38" s="220">
        <f t="shared" si="5"/>
        <v>297516</v>
      </c>
      <c r="K38" s="83">
        <f>J38</f>
        <v>297516</v>
      </c>
      <c r="L38" s="84"/>
      <c r="M38" s="83">
        <v>22929</v>
      </c>
      <c r="N38" s="13">
        <v>21563</v>
      </c>
      <c r="O38" s="13">
        <v>12395</v>
      </c>
      <c r="P38" s="13">
        <v>17594</v>
      </c>
      <c r="Q38" s="13"/>
      <c r="R38" s="90">
        <v>36343</v>
      </c>
      <c r="S38" s="13"/>
      <c r="T38" s="44">
        <v>12065</v>
      </c>
      <c r="U38" s="13">
        <v>45743</v>
      </c>
      <c r="V38" s="365">
        <f>SUM(M38:U38)</f>
        <v>168632</v>
      </c>
      <c r="W38" s="90">
        <v>23850</v>
      </c>
      <c r="X38" s="47">
        <v>85034</v>
      </c>
      <c r="Y38" s="380">
        <v>20000</v>
      </c>
      <c r="AA38" s="302"/>
    </row>
    <row r="39" spans="1:27" s="42" customFormat="1" x14ac:dyDescent="0.25">
      <c r="A39" s="139" t="s">
        <v>315</v>
      </c>
      <c r="B39" s="57" t="s">
        <v>914</v>
      </c>
      <c r="C39" s="696" t="s">
        <v>316</v>
      </c>
      <c r="D39" s="697"/>
      <c r="E39" s="697"/>
      <c r="F39" s="189">
        <f>SUM(F40:F41)</f>
        <v>539000</v>
      </c>
      <c r="G39" s="466">
        <f>SUM(G40:G41)</f>
        <v>415000</v>
      </c>
      <c r="H39" s="444">
        <f t="shared" ref="H39:Y39" si="33">SUM(H40:H41)</f>
        <v>240000</v>
      </c>
      <c r="I39" s="207">
        <f t="shared" si="33"/>
        <v>0</v>
      </c>
      <c r="J39" s="220">
        <f t="shared" si="5"/>
        <v>240000</v>
      </c>
      <c r="K39" s="83">
        <f t="shared" si="33"/>
        <v>60000</v>
      </c>
      <c r="L39" s="84">
        <f t="shared" si="33"/>
        <v>180000</v>
      </c>
      <c r="M39" s="83">
        <f t="shared" si="33"/>
        <v>22593</v>
      </c>
      <c r="N39" s="13">
        <f t="shared" si="33"/>
        <v>0</v>
      </c>
      <c r="O39" s="13">
        <f t="shared" si="33"/>
        <v>7488</v>
      </c>
      <c r="P39" s="13">
        <f t="shared" si="33"/>
        <v>8378</v>
      </c>
      <c r="Q39" s="13">
        <f t="shared" si="33"/>
        <v>4000</v>
      </c>
      <c r="R39" s="90">
        <f t="shared" ref="R39" si="34">SUM(R40:R41)</f>
        <v>30978</v>
      </c>
      <c r="S39" s="13">
        <f t="shared" si="33"/>
        <v>11452</v>
      </c>
      <c r="T39" s="44">
        <f t="shared" si="33"/>
        <v>3905</v>
      </c>
      <c r="U39" s="13">
        <f t="shared" si="33"/>
        <v>4772</v>
      </c>
      <c r="V39" s="365">
        <f t="shared" ref="V39" si="35">SUM(V40:V41)</f>
        <v>93566</v>
      </c>
      <c r="W39" s="90">
        <f t="shared" si="33"/>
        <v>28342</v>
      </c>
      <c r="X39" s="47">
        <f t="shared" si="33"/>
        <v>0</v>
      </c>
      <c r="Y39" s="380">
        <f t="shared" si="33"/>
        <v>118092</v>
      </c>
      <c r="AA39" s="302"/>
    </row>
    <row r="40" spans="1:27" hidden="1" x14ac:dyDescent="0.25">
      <c r="B40" s="59"/>
      <c r="C40" s="306"/>
      <c r="D40" s="686" t="s">
        <v>1164</v>
      </c>
      <c r="E40" s="708"/>
      <c r="F40" s="182">
        <v>135000</v>
      </c>
      <c r="G40" s="459">
        <v>105000</v>
      </c>
      <c r="H40" s="437">
        <f t="shared" ref="H40:H41" si="36">SUM(V40:Y40)</f>
        <v>60000</v>
      </c>
      <c r="I40" s="200"/>
      <c r="J40" s="219">
        <f t="shared" si="5"/>
        <v>60000</v>
      </c>
      <c r="K40" s="81">
        <f>J40</f>
        <v>60000</v>
      </c>
      <c r="L40" s="82"/>
      <c r="M40" s="81">
        <v>6548</v>
      </c>
      <c r="N40" s="1"/>
      <c r="O40" s="1">
        <v>500</v>
      </c>
      <c r="P40" s="1">
        <v>750</v>
      </c>
      <c r="Q40" s="1">
        <v>1000</v>
      </c>
      <c r="R40" s="89">
        <v>7745</v>
      </c>
      <c r="S40" s="1">
        <v>6613</v>
      </c>
      <c r="T40" s="43">
        <v>976</v>
      </c>
      <c r="U40" s="1">
        <v>1193</v>
      </c>
      <c r="V40" s="366">
        <f t="shared" ref="V40:V41" si="37">SUM(M40:U40)</f>
        <v>25325</v>
      </c>
      <c r="W40" s="89">
        <v>7086</v>
      </c>
      <c r="X40" s="46"/>
      <c r="Y40" s="378">
        <v>27589</v>
      </c>
      <c r="AA40" s="259"/>
    </row>
    <row r="41" spans="1:27" hidden="1" x14ac:dyDescent="0.25">
      <c r="B41" s="59"/>
      <c r="C41" s="306"/>
      <c r="D41" s="686" t="s">
        <v>1165</v>
      </c>
      <c r="E41" s="708"/>
      <c r="F41" s="182">
        <v>404000</v>
      </c>
      <c r="G41" s="459">
        <v>310000</v>
      </c>
      <c r="H41" s="437">
        <f t="shared" si="36"/>
        <v>180000</v>
      </c>
      <c r="I41" s="200"/>
      <c r="J41" s="219">
        <f t="shared" si="5"/>
        <v>180000</v>
      </c>
      <c r="K41" s="81"/>
      <c r="L41" s="82">
        <f>J41</f>
        <v>180000</v>
      </c>
      <c r="M41" s="81">
        <v>16045</v>
      </c>
      <c r="N41" s="1"/>
      <c r="O41" s="1">
        <v>6988</v>
      </c>
      <c r="P41" s="1">
        <v>7628</v>
      </c>
      <c r="Q41" s="1">
        <v>3000</v>
      </c>
      <c r="R41" s="89">
        <v>23233</v>
      </c>
      <c r="S41" s="1">
        <v>4839</v>
      </c>
      <c r="T41" s="43">
        <v>2929</v>
      </c>
      <c r="U41" s="1">
        <v>3579</v>
      </c>
      <c r="V41" s="366">
        <f t="shared" si="37"/>
        <v>68241</v>
      </c>
      <c r="W41" s="89">
        <v>21256</v>
      </c>
      <c r="X41" s="46"/>
      <c r="Y41" s="378">
        <v>90503</v>
      </c>
      <c r="AA41" s="259"/>
    </row>
    <row r="42" spans="1:27" hidden="1" x14ac:dyDescent="0.25">
      <c r="A42" s="139" t="s">
        <v>317</v>
      </c>
      <c r="B42" s="59" t="s">
        <v>915</v>
      </c>
      <c r="C42" s="718" t="s">
        <v>318</v>
      </c>
      <c r="D42" s="719"/>
      <c r="E42" s="719"/>
      <c r="F42" s="182"/>
      <c r="G42" s="459"/>
      <c r="H42" s="437"/>
      <c r="I42" s="200"/>
      <c r="J42" s="219">
        <f t="shared" si="5"/>
        <v>0</v>
      </c>
      <c r="K42" s="81"/>
      <c r="L42" s="82"/>
      <c r="M42" s="81"/>
      <c r="N42" s="1"/>
      <c r="O42" s="1"/>
      <c r="P42" s="1"/>
      <c r="Q42" s="1"/>
      <c r="R42" s="89"/>
      <c r="S42" s="1"/>
      <c r="T42" s="43"/>
      <c r="U42" s="1"/>
      <c r="V42" s="366"/>
      <c r="W42" s="89"/>
      <c r="X42" s="46"/>
      <c r="Y42" s="378"/>
      <c r="AA42" s="259"/>
    </row>
    <row r="43" spans="1:27" x14ac:dyDescent="0.25">
      <c r="B43" s="100" t="s">
        <v>916</v>
      </c>
      <c r="C43" s="688" t="s">
        <v>319</v>
      </c>
      <c r="D43" s="689"/>
      <c r="E43" s="689"/>
      <c r="F43" s="183">
        <f t="shared" ref="F43" si="38">F44+F47</f>
        <v>178000</v>
      </c>
      <c r="G43" s="460">
        <f t="shared" ref="G43:Y43" si="39">G44+G47</f>
        <v>132243</v>
      </c>
      <c r="H43" s="438">
        <f t="shared" si="39"/>
        <v>132243</v>
      </c>
      <c r="I43" s="201">
        <f t="shared" si="39"/>
        <v>0</v>
      </c>
      <c r="J43" s="218">
        <f t="shared" si="5"/>
        <v>132243</v>
      </c>
      <c r="K43" s="103">
        <f t="shared" ref="K43:L43" si="40">K44+K47</f>
        <v>33061</v>
      </c>
      <c r="L43" s="105">
        <f t="shared" si="40"/>
        <v>99182</v>
      </c>
      <c r="M43" s="103">
        <f t="shared" si="39"/>
        <v>27747</v>
      </c>
      <c r="N43" s="104">
        <f t="shared" si="39"/>
        <v>9576</v>
      </c>
      <c r="O43" s="104">
        <f t="shared" si="39"/>
        <v>9392</v>
      </c>
      <c r="P43" s="104">
        <f t="shared" si="39"/>
        <v>9470</v>
      </c>
      <c r="Q43" s="104">
        <f t="shared" si="39"/>
        <v>9447</v>
      </c>
      <c r="R43" s="107">
        <f t="shared" ref="R43" si="41">R44+R47</f>
        <v>9363</v>
      </c>
      <c r="S43" s="104">
        <f t="shared" si="39"/>
        <v>9348</v>
      </c>
      <c r="T43" s="106">
        <f t="shared" si="39"/>
        <v>9296</v>
      </c>
      <c r="U43" s="104">
        <f t="shared" si="39"/>
        <v>9508</v>
      </c>
      <c r="V43" s="367">
        <f t="shared" ref="V43" si="42">V44+V47</f>
        <v>103147</v>
      </c>
      <c r="W43" s="107">
        <f t="shared" si="39"/>
        <v>9339</v>
      </c>
      <c r="X43" s="108">
        <f t="shared" si="39"/>
        <v>9350</v>
      </c>
      <c r="Y43" s="379">
        <f t="shared" si="39"/>
        <v>10407</v>
      </c>
      <c r="AA43" s="259"/>
    </row>
    <row r="44" spans="1:27" s="42" customFormat="1" x14ac:dyDescent="0.25">
      <c r="A44" s="139" t="s">
        <v>320</v>
      </c>
      <c r="B44" s="57" t="s">
        <v>917</v>
      </c>
      <c r="C44" s="696" t="s">
        <v>321</v>
      </c>
      <c r="D44" s="697"/>
      <c r="E44" s="697"/>
      <c r="F44" s="189">
        <f t="shared" ref="F44:G44" si="43">SUM(F45:F46)</f>
        <v>166000</v>
      </c>
      <c r="G44" s="466">
        <f t="shared" si="43"/>
        <v>126000</v>
      </c>
      <c r="H44" s="444">
        <f t="shared" ref="H44" si="44">SUM(H45:H46)</f>
        <v>126000</v>
      </c>
      <c r="I44" s="207">
        <f t="shared" ref="I44" si="45">SUM(I45:I46)</f>
        <v>0</v>
      </c>
      <c r="J44" s="220">
        <f t="shared" ref="J44" si="46">SUM(J45:J46)</f>
        <v>126000</v>
      </c>
      <c r="K44" s="83">
        <f t="shared" ref="K44" si="47">SUM(K45:K46)</f>
        <v>31500</v>
      </c>
      <c r="L44" s="84">
        <f t="shared" ref="L44" si="48">SUM(L45:L46)</f>
        <v>94500</v>
      </c>
      <c r="M44" s="83">
        <f t="shared" ref="M44" si="49">SUM(M45:M46)</f>
        <v>27000</v>
      </c>
      <c r="N44" s="13">
        <f t="shared" ref="N44" si="50">SUM(N45:N46)</f>
        <v>6750</v>
      </c>
      <c r="O44" s="13">
        <f t="shared" ref="O44" si="51">SUM(O45:O46)</f>
        <v>9000</v>
      </c>
      <c r="P44" s="13">
        <f t="shared" ref="P44" si="52">SUM(P45:P46)</f>
        <v>11250</v>
      </c>
      <c r="Q44" s="13">
        <f t="shared" ref="Q44" si="53">SUM(Q45:Q46)</f>
        <v>9000</v>
      </c>
      <c r="R44" s="90">
        <f t="shared" ref="R44" si="54">SUM(R45:R46)</f>
        <v>9000</v>
      </c>
      <c r="S44" s="13">
        <f t="shared" ref="S44" si="55">SUM(S45:S46)</f>
        <v>9000</v>
      </c>
      <c r="T44" s="44">
        <f t="shared" ref="T44" si="56">SUM(T45:T46)</f>
        <v>9000</v>
      </c>
      <c r="U44" s="13">
        <f t="shared" ref="U44:V44" si="57">SUM(U45:U46)</f>
        <v>9000</v>
      </c>
      <c r="V44" s="365">
        <f t="shared" si="57"/>
        <v>99000</v>
      </c>
      <c r="W44" s="90">
        <f t="shared" ref="W44" si="58">SUM(W45:W46)</f>
        <v>9000</v>
      </c>
      <c r="X44" s="47">
        <f t="shared" ref="X44" si="59">SUM(X45:X46)</f>
        <v>9000</v>
      </c>
      <c r="Y44" s="380">
        <f t="shared" ref="Y44" si="60">SUM(Y45:Y46)</f>
        <v>9000</v>
      </c>
      <c r="AA44" s="302"/>
    </row>
    <row r="45" spans="1:27" hidden="1" x14ac:dyDescent="0.25">
      <c r="B45" s="59"/>
      <c r="C45" s="306"/>
      <c r="D45" s="686" t="s">
        <v>1164</v>
      </c>
      <c r="E45" s="708"/>
      <c r="F45" s="182">
        <v>41500</v>
      </c>
      <c r="G45" s="459">
        <v>31500</v>
      </c>
      <c r="H45" s="437">
        <f t="shared" ref="H45:H46" si="61">SUM(V45:Y45)</f>
        <v>31500</v>
      </c>
      <c r="I45" s="200"/>
      <c r="J45" s="219">
        <f t="shared" si="5"/>
        <v>31500</v>
      </c>
      <c r="K45" s="81">
        <f>J45</f>
        <v>31500</v>
      </c>
      <c r="L45" s="82"/>
      <c r="M45" s="81">
        <v>6750</v>
      </c>
      <c r="N45" s="1"/>
      <c r="O45" s="1">
        <v>2250</v>
      </c>
      <c r="P45" s="1">
        <v>4500</v>
      </c>
      <c r="Q45" s="1">
        <v>2250</v>
      </c>
      <c r="R45" s="89">
        <v>2250</v>
      </c>
      <c r="S45" s="1">
        <v>2250</v>
      </c>
      <c r="T45" s="43">
        <v>2250</v>
      </c>
      <c r="U45" s="1">
        <v>2250</v>
      </c>
      <c r="V45" s="366">
        <f t="shared" ref="V45:V46" si="62">SUM(M45:U45)</f>
        <v>24750</v>
      </c>
      <c r="W45" s="89">
        <v>2250</v>
      </c>
      <c r="X45" s="46">
        <v>2250</v>
      </c>
      <c r="Y45" s="378">
        <v>2250</v>
      </c>
      <c r="AA45" s="259"/>
    </row>
    <row r="46" spans="1:27" hidden="1" x14ac:dyDescent="0.25">
      <c r="B46" s="59"/>
      <c r="C46" s="306"/>
      <c r="D46" s="686" t="s">
        <v>1165</v>
      </c>
      <c r="E46" s="708"/>
      <c r="F46" s="182">
        <v>124500</v>
      </c>
      <c r="G46" s="459">
        <v>94500</v>
      </c>
      <c r="H46" s="437">
        <f t="shared" si="61"/>
        <v>94500</v>
      </c>
      <c r="I46" s="200"/>
      <c r="J46" s="219">
        <f t="shared" si="5"/>
        <v>94500</v>
      </c>
      <c r="K46" s="81"/>
      <c r="L46" s="82">
        <f>J46</f>
        <v>94500</v>
      </c>
      <c r="M46" s="81">
        <v>20250</v>
      </c>
      <c r="N46" s="1">
        <v>6750</v>
      </c>
      <c r="O46" s="1">
        <v>6750</v>
      </c>
      <c r="P46" s="1">
        <v>6750</v>
      </c>
      <c r="Q46" s="1">
        <v>6750</v>
      </c>
      <c r="R46" s="89">
        <v>6750</v>
      </c>
      <c r="S46" s="1">
        <v>6750</v>
      </c>
      <c r="T46" s="43">
        <v>6750</v>
      </c>
      <c r="U46" s="1">
        <v>6750</v>
      </c>
      <c r="V46" s="366">
        <f t="shared" si="62"/>
        <v>74250</v>
      </c>
      <c r="W46" s="89">
        <v>6750</v>
      </c>
      <c r="X46" s="46">
        <v>6750</v>
      </c>
      <c r="Y46" s="378">
        <v>6750</v>
      </c>
      <c r="AA46" s="259"/>
    </row>
    <row r="47" spans="1:27" s="42" customFormat="1" x14ac:dyDescent="0.25">
      <c r="A47" s="139" t="s">
        <v>322</v>
      </c>
      <c r="B47" s="57" t="s">
        <v>918</v>
      </c>
      <c r="C47" s="696" t="s">
        <v>323</v>
      </c>
      <c r="D47" s="697"/>
      <c r="E47" s="697"/>
      <c r="F47" s="189">
        <f t="shared" ref="F47:G47" si="63">SUM(F48:F49)</f>
        <v>12000</v>
      </c>
      <c r="G47" s="466">
        <f t="shared" si="63"/>
        <v>6243</v>
      </c>
      <c r="H47" s="444">
        <f t="shared" ref="H47" si="64">SUM(H48:H49)</f>
        <v>6243</v>
      </c>
      <c r="I47" s="207">
        <f t="shared" ref="I47" si="65">SUM(I48:I49)</f>
        <v>0</v>
      </c>
      <c r="J47" s="220">
        <f t="shared" ref="J47" si="66">SUM(J48:J49)</f>
        <v>6243</v>
      </c>
      <c r="K47" s="83">
        <f t="shared" ref="K47" si="67">SUM(K48:K49)</f>
        <v>1561</v>
      </c>
      <c r="L47" s="84">
        <f t="shared" ref="L47" si="68">SUM(L48:L49)</f>
        <v>4682</v>
      </c>
      <c r="M47" s="83">
        <f t="shared" ref="M47" si="69">SUM(M48:M49)</f>
        <v>747</v>
      </c>
      <c r="N47" s="13">
        <f t="shared" ref="N47" si="70">SUM(N48:N49)</f>
        <v>2826</v>
      </c>
      <c r="O47" s="13">
        <f t="shared" ref="O47" si="71">SUM(O48:O49)</f>
        <v>392</v>
      </c>
      <c r="P47" s="13">
        <f t="shared" ref="P47" si="72">SUM(P48:P49)</f>
        <v>-1780</v>
      </c>
      <c r="Q47" s="13">
        <f t="shared" ref="Q47" si="73">SUM(Q48:Q49)</f>
        <v>447</v>
      </c>
      <c r="R47" s="90">
        <f t="shared" ref="R47" si="74">SUM(R48:R49)</f>
        <v>363</v>
      </c>
      <c r="S47" s="13">
        <f t="shared" ref="S47" si="75">SUM(S48:S49)</f>
        <v>348</v>
      </c>
      <c r="T47" s="44">
        <f t="shared" ref="T47" si="76">SUM(T48:T49)</f>
        <v>296</v>
      </c>
      <c r="U47" s="13">
        <f t="shared" ref="U47:V47" si="77">SUM(U48:U49)</f>
        <v>508</v>
      </c>
      <c r="V47" s="365">
        <f t="shared" si="77"/>
        <v>4147</v>
      </c>
      <c r="W47" s="90">
        <f t="shared" ref="W47" si="78">SUM(W48:W49)</f>
        <v>339</v>
      </c>
      <c r="X47" s="47">
        <f t="shared" ref="X47" si="79">SUM(X48:X49)</f>
        <v>350</v>
      </c>
      <c r="Y47" s="380">
        <f t="shared" ref="Y47" si="80">SUM(Y48:Y49)</f>
        <v>1407</v>
      </c>
      <c r="AA47" s="302"/>
    </row>
    <row r="48" spans="1:27" hidden="1" x14ac:dyDescent="0.25">
      <c r="B48" s="59"/>
      <c r="C48" s="306"/>
      <c r="D48" s="686" t="s">
        <v>1164</v>
      </c>
      <c r="E48" s="708"/>
      <c r="F48" s="182">
        <v>3000</v>
      </c>
      <c r="G48" s="459">
        <v>1561</v>
      </c>
      <c r="H48" s="437">
        <f t="shared" ref="H48:H49" si="81">SUM(V48:Y48)</f>
        <v>1561</v>
      </c>
      <c r="I48" s="200"/>
      <c r="J48" s="219">
        <f t="shared" si="5"/>
        <v>1561</v>
      </c>
      <c r="K48" s="81">
        <f>J48</f>
        <v>1561</v>
      </c>
      <c r="L48" s="82"/>
      <c r="M48" s="81">
        <v>187</v>
      </c>
      <c r="N48" s="1">
        <v>2394</v>
      </c>
      <c r="O48" s="1">
        <v>98</v>
      </c>
      <c r="P48" s="1">
        <v>-2133</v>
      </c>
      <c r="Q48" s="1">
        <v>112</v>
      </c>
      <c r="R48" s="89">
        <v>91</v>
      </c>
      <c r="S48" s="1">
        <v>87</v>
      </c>
      <c r="T48" s="43">
        <v>74</v>
      </c>
      <c r="U48" s="1">
        <v>127</v>
      </c>
      <c r="V48" s="366">
        <f t="shared" ref="V48:V49" si="82">SUM(M48:U48)</f>
        <v>1037</v>
      </c>
      <c r="W48" s="89">
        <v>85</v>
      </c>
      <c r="X48" s="46">
        <v>87</v>
      </c>
      <c r="Y48" s="378">
        <v>352</v>
      </c>
      <c r="AA48" s="259"/>
    </row>
    <row r="49" spans="1:27" hidden="1" x14ac:dyDescent="0.25">
      <c r="B49" s="59"/>
      <c r="C49" s="306"/>
      <c r="D49" s="686" t="s">
        <v>1165</v>
      </c>
      <c r="E49" s="708"/>
      <c r="F49" s="182">
        <v>9000</v>
      </c>
      <c r="G49" s="459">
        <v>4682</v>
      </c>
      <c r="H49" s="437">
        <f t="shared" si="81"/>
        <v>4682</v>
      </c>
      <c r="I49" s="200"/>
      <c r="J49" s="219">
        <f t="shared" si="5"/>
        <v>4682</v>
      </c>
      <c r="K49" s="81"/>
      <c r="L49" s="82">
        <f>J49</f>
        <v>4682</v>
      </c>
      <c r="M49" s="81">
        <v>560</v>
      </c>
      <c r="N49" s="1">
        <v>432</v>
      </c>
      <c r="O49" s="1">
        <v>294</v>
      </c>
      <c r="P49" s="1">
        <v>353</v>
      </c>
      <c r="Q49" s="1">
        <v>335</v>
      </c>
      <c r="R49" s="89">
        <v>272</v>
      </c>
      <c r="S49" s="1">
        <v>261</v>
      </c>
      <c r="T49" s="43">
        <v>222</v>
      </c>
      <c r="U49" s="1">
        <v>381</v>
      </c>
      <c r="V49" s="366">
        <f t="shared" si="82"/>
        <v>3110</v>
      </c>
      <c r="W49" s="89">
        <v>254</v>
      </c>
      <c r="X49" s="46">
        <v>263</v>
      </c>
      <c r="Y49" s="378">
        <v>1055</v>
      </c>
      <c r="AA49" s="259"/>
    </row>
    <row r="50" spans="1:27" x14ac:dyDescent="0.25">
      <c r="B50" s="100" t="s">
        <v>919</v>
      </c>
      <c r="C50" s="688" t="s">
        <v>324</v>
      </c>
      <c r="D50" s="689"/>
      <c r="E50" s="689"/>
      <c r="F50" s="183">
        <f>F51+F64+F65+F68+F72+F75+F76</f>
        <v>1404000</v>
      </c>
      <c r="G50" s="460">
        <f>G51+G64+G65+G68+G72+G75+G76</f>
        <v>1726783</v>
      </c>
      <c r="H50" s="438">
        <f t="shared" ref="H50:I50" si="83">H51+H64+H65+H68+H72+H75+H76</f>
        <v>1824376.5</v>
      </c>
      <c r="I50" s="201">
        <f t="shared" si="83"/>
        <v>0</v>
      </c>
      <c r="J50" s="218">
        <f t="shared" si="5"/>
        <v>1824376.5</v>
      </c>
      <c r="K50" s="103">
        <f t="shared" ref="K50:Y50" si="84">K51+K64+K65+K68+K72+K75+K76</f>
        <v>218637.5</v>
      </c>
      <c r="L50" s="105">
        <f t="shared" si="84"/>
        <v>1605739</v>
      </c>
      <c r="M50" s="103">
        <f t="shared" si="84"/>
        <v>74169</v>
      </c>
      <c r="N50" s="104">
        <f t="shared" si="84"/>
        <v>33090</v>
      </c>
      <c r="O50" s="104">
        <f t="shared" si="84"/>
        <v>52218</v>
      </c>
      <c r="P50" s="104">
        <f t="shared" si="84"/>
        <v>67724</v>
      </c>
      <c r="Q50" s="104">
        <f t="shared" si="84"/>
        <v>289582</v>
      </c>
      <c r="R50" s="107">
        <f t="shared" ref="R50" si="85">R51+R64+R65+R68+R72+R75+R76</f>
        <v>454813</v>
      </c>
      <c r="S50" s="104">
        <f t="shared" si="84"/>
        <v>172332.5</v>
      </c>
      <c r="T50" s="106">
        <f t="shared" si="84"/>
        <v>2205</v>
      </c>
      <c r="U50" s="104">
        <f t="shared" si="84"/>
        <v>64329</v>
      </c>
      <c r="V50" s="367">
        <f t="shared" ref="V50" si="86">V51+V64+V65+V68+V72+V75+V76</f>
        <v>1210462.5</v>
      </c>
      <c r="W50" s="107">
        <f t="shared" si="84"/>
        <v>-58634</v>
      </c>
      <c r="X50" s="108">
        <f t="shared" si="84"/>
        <v>180038</v>
      </c>
      <c r="Y50" s="379">
        <f t="shared" si="84"/>
        <v>492510</v>
      </c>
      <c r="AA50" s="259"/>
    </row>
    <row r="51" spans="1:27" s="42" customFormat="1" x14ac:dyDescent="0.25">
      <c r="A51" s="139" t="s">
        <v>325</v>
      </c>
      <c r="B51" s="57" t="s">
        <v>920</v>
      </c>
      <c r="C51" s="696" t="s">
        <v>326</v>
      </c>
      <c r="D51" s="697"/>
      <c r="E51" s="697"/>
      <c r="F51" s="189">
        <f>F52+F56+F60</f>
        <v>1265000</v>
      </c>
      <c r="G51" s="466">
        <f>G52+G56+G60</f>
        <v>1450885</v>
      </c>
      <c r="H51" s="444">
        <f t="shared" ref="H51:Y51" si="87">H52+H56+H60</f>
        <v>1455573</v>
      </c>
      <c r="I51" s="207">
        <f t="shared" si="87"/>
        <v>0</v>
      </c>
      <c r="J51" s="220">
        <f t="shared" si="87"/>
        <v>1455573</v>
      </c>
      <c r="K51" s="83">
        <f t="shared" si="87"/>
        <v>167963</v>
      </c>
      <c r="L51" s="84">
        <f t="shared" si="87"/>
        <v>1287610</v>
      </c>
      <c r="M51" s="83">
        <f t="shared" si="87"/>
        <v>51443</v>
      </c>
      <c r="N51" s="13">
        <f t="shared" si="87"/>
        <v>29340</v>
      </c>
      <c r="O51" s="13">
        <f t="shared" si="87"/>
        <v>44918</v>
      </c>
      <c r="P51" s="13">
        <f t="shared" si="87"/>
        <v>37832</v>
      </c>
      <c r="Q51" s="13">
        <f t="shared" si="87"/>
        <v>168706</v>
      </c>
      <c r="R51" s="90">
        <f t="shared" ref="R51" si="88">R52+R56+R60</f>
        <v>439362</v>
      </c>
      <c r="S51" s="13">
        <f t="shared" si="87"/>
        <v>138881</v>
      </c>
      <c r="T51" s="44">
        <f t="shared" si="87"/>
        <v>2205</v>
      </c>
      <c r="U51" s="13">
        <f t="shared" si="87"/>
        <v>43579</v>
      </c>
      <c r="V51" s="365">
        <f t="shared" ref="V51" si="89">V52+V56+V60</f>
        <v>956266</v>
      </c>
      <c r="W51" s="90">
        <f t="shared" si="87"/>
        <v>-73794</v>
      </c>
      <c r="X51" s="47">
        <f t="shared" si="87"/>
        <v>110250</v>
      </c>
      <c r="Y51" s="380">
        <f t="shared" si="87"/>
        <v>462851</v>
      </c>
      <c r="AA51" s="259"/>
    </row>
    <row r="52" spans="1:27" s="317" customFormat="1" hidden="1" x14ac:dyDescent="0.25">
      <c r="A52" s="139"/>
      <c r="B52" s="248"/>
      <c r="C52" s="316"/>
      <c r="D52" s="707" t="s">
        <v>1192</v>
      </c>
      <c r="E52" s="766"/>
      <c r="F52" s="249">
        <f t="shared" ref="F52:G52" si="90">SUM(F53:F55)</f>
        <v>436000</v>
      </c>
      <c r="G52" s="473">
        <f t="shared" si="90"/>
        <v>100421</v>
      </c>
      <c r="H52" s="451">
        <f t="shared" ref="H52" si="91">SUM(H53:H55)</f>
        <v>100421</v>
      </c>
      <c r="I52" s="266">
        <f t="shared" ref="I52" si="92">SUM(I53:I55)</f>
        <v>0</v>
      </c>
      <c r="J52" s="267">
        <f t="shared" ref="J52" si="93">SUM(J53:J55)</f>
        <v>100421</v>
      </c>
      <c r="K52" s="261">
        <f t="shared" ref="K52" si="94">SUM(K53:K55)</f>
        <v>13780</v>
      </c>
      <c r="L52" s="262">
        <f t="shared" ref="L52" si="95">SUM(L53:L55)</f>
        <v>86641</v>
      </c>
      <c r="M52" s="261">
        <f t="shared" ref="M52" si="96">SUM(M53:M55)</f>
        <v>41036</v>
      </c>
      <c r="N52" s="252">
        <f t="shared" ref="N52" si="97">SUM(N53:N55)</f>
        <v>9891</v>
      </c>
      <c r="O52" s="252">
        <f t="shared" ref="O52" si="98">SUM(O53:O55)</f>
        <v>41213</v>
      </c>
      <c r="P52" s="252">
        <f t="shared" ref="P52" si="99">SUM(P53:P55)</f>
        <v>26945</v>
      </c>
      <c r="Q52" s="252">
        <f t="shared" ref="Q52" si="100">SUM(Q53:Q55)</f>
        <v>-153312</v>
      </c>
      <c r="R52" s="253">
        <f t="shared" ref="R52" si="101">SUM(R53:R55)</f>
        <v>19894</v>
      </c>
      <c r="S52" s="252">
        <f t="shared" ref="S52" si="102">SUM(S53:S55)</f>
        <v>-5950</v>
      </c>
      <c r="T52" s="251">
        <f t="shared" ref="T52" si="103">SUM(T53:T55)</f>
        <v>1280</v>
      </c>
      <c r="U52" s="252">
        <f t="shared" ref="U52:V52" si="104">SUM(U53:U55)</f>
        <v>1361</v>
      </c>
      <c r="V52" s="369">
        <f t="shared" si="104"/>
        <v>-17642</v>
      </c>
      <c r="W52" s="253">
        <f t="shared" ref="W52" si="105">SUM(W53:W55)</f>
        <v>2004</v>
      </c>
      <c r="X52" s="254">
        <f t="shared" ref="X52" si="106">SUM(X53:X55)</f>
        <v>1321</v>
      </c>
      <c r="Y52" s="383">
        <f t="shared" ref="Y52" si="107">SUM(Y53:Y55)</f>
        <v>114738</v>
      </c>
      <c r="AA52" s="318"/>
    </row>
    <row r="53" spans="1:27" hidden="1" x14ac:dyDescent="0.25">
      <c r="B53" s="59"/>
      <c r="C53" s="306"/>
      <c r="D53" s="307"/>
      <c r="E53" s="307" t="s">
        <v>1164</v>
      </c>
      <c r="F53" s="182">
        <v>109000</v>
      </c>
      <c r="G53" s="459">
        <v>13780</v>
      </c>
      <c r="H53" s="437">
        <f t="shared" ref="H53:H55" si="108">SUM(V53:Y53)</f>
        <v>13780</v>
      </c>
      <c r="I53" s="200"/>
      <c r="J53" s="219">
        <f t="shared" si="5"/>
        <v>13780</v>
      </c>
      <c r="K53" s="81">
        <f>J53</f>
        <v>13780</v>
      </c>
      <c r="L53" s="82"/>
      <c r="M53" s="81">
        <v>8009</v>
      </c>
      <c r="N53" s="1">
        <v>2472</v>
      </c>
      <c r="O53" s="1">
        <v>10303</v>
      </c>
      <c r="P53" s="1">
        <v>6737</v>
      </c>
      <c r="Q53" s="1">
        <v>-45169</v>
      </c>
      <c r="R53" s="89">
        <v>4002</v>
      </c>
      <c r="S53" s="1"/>
      <c r="T53" s="43"/>
      <c r="U53" s="1"/>
      <c r="V53" s="366">
        <f t="shared" ref="V53:V55" si="109">SUM(M53:U53)</f>
        <v>-13646</v>
      </c>
      <c r="W53" s="89">
        <v>151</v>
      </c>
      <c r="X53" s="46"/>
      <c r="Y53" s="378">
        <v>27275</v>
      </c>
      <c r="AA53" s="259"/>
    </row>
    <row r="54" spans="1:27" hidden="1" x14ac:dyDescent="0.25">
      <c r="B54" s="59"/>
      <c r="C54" s="330"/>
      <c r="D54" s="331"/>
      <c r="E54" s="331" t="s">
        <v>1165</v>
      </c>
      <c r="F54" s="182">
        <v>327000</v>
      </c>
      <c r="G54" s="459">
        <v>41338</v>
      </c>
      <c r="H54" s="437">
        <f t="shared" si="108"/>
        <v>41338</v>
      </c>
      <c r="I54" s="200"/>
      <c r="J54" s="219">
        <f t="shared" ref="J54" si="110">SUM(H54:I54)</f>
        <v>41338</v>
      </c>
      <c r="K54" s="81"/>
      <c r="L54" s="82">
        <f>J54</f>
        <v>41338</v>
      </c>
      <c r="M54" s="81">
        <v>33027</v>
      </c>
      <c r="N54" s="1">
        <v>7419</v>
      </c>
      <c r="O54" s="1">
        <v>30910</v>
      </c>
      <c r="P54" s="1">
        <v>20208</v>
      </c>
      <c r="Q54" s="1">
        <v>-135506</v>
      </c>
      <c r="R54" s="89">
        <v>12002</v>
      </c>
      <c r="S54" s="1"/>
      <c r="T54" s="43"/>
      <c r="U54" s="1"/>
      <c r="V54" s="366">
        <f t="shared" si="109"/>
        <v>-31940</v>
      </c>
      <c r="W54" s="89">
        <v>452</v>
      </c>
      <c r="X54" s="46"/>
      <c r="Y54" s="378">
        <v>72826</v>
      </c>
      <c r="AA54" s="259"/>
    </row>
    <row r="55" spans="1:27" hidden="1" x14ac:dyDescent="0.25">
      <c r="B55" s="59"/>
      <c r="C55" s="306"/>
      <c r="D55" s="307"/>
      <c r="E55" s="307" t="s">
        <v>1287</v>
      </c>
      <c r="F55" s="182">
        <v>0</v>
      </c>
      <c r="G55" s="459">
        <v>45303</v>
      </c>
      <c r="H55" s="437">
        <f t="shared" si="108"/>
        <v>45303</v>
      </c>
      <c r="I55" s="200"/>
      <c r="J55" s="219">
        <f t="shared" si="5"/>
        <v>45303</v>
      </c>
      <c r="K55" s="81"/>
      <c r="L55" s="82">
        <f>J55</f>
        <v>45303</v>
      </c>
      <c r="M55" s="81"/>
      <c r="N55" s="1"/>
      <c r="O55" s="1"/>
      <c r="P55" s="1"/>
      <c r="Q55" s="1">
        <v>27363</v>
      </c>
      <c r="R55" s="89">
        <v>3890</v>
      </c>
      <c r="S55" s="1">
        <v>-5950</v>
      </c>
      <c r="T55" s="43">
        <v>1280</v>
      </c>
      <c r="U55" s="1">
        <v>1361</v>
      </c>
      <c r="V55" s="366">
        <f t="shared" si="109"/>
        <v>27944</v>
      </c>
      <c r="W55" s="89">
        <v>1401</v>
      </c>
      <c r="X55" s="46">
        <v>1321</v>
      </c>
      <c r="Y55" s="378">
        <v>14637</v>
      </c>
      <c r="AA55" s="259"/>
    </row>
    <row r="56" spans="1:27" s="317" customFormat="1" hidden="1" x14ac:dyDescent="0.25">
      <c r="A56" s="139"/>
      <c r="B56" s="248"/>
      <c r="C56" s="316"/>
      <c r="D56" s="707" t="s">
        <v>1193</v>
      </c>
      <c r="E56" s="766"/>
      <c r="F56" s="249">
        <f t="shared" ref="F56:G56" si="111">SUM(F57:F59)</f>
        <v>770000</v>
      </c>
      <c r="G56" s="473">
        <f t="shared" si="111"/>
        <v>1273494</v>
      </c>
      <c r="H56" s="451">
        <f t="shared" ref="H56" si="112">SUM(H57:H59)</f>
        <v>1273494</v>
      </c>
      <c r="I56" s="266">
        <f t="shared" ref="I56" si="113">SUM(I57:I59)</f>
        <v>0</v>
      </c>
      <c r="J56" s="267">
        <f t="shared" ref="J56" si="114">SUM(J57:J59)</f>
        <v>1273494</v>
      </c>
      <c r="K56" s="261">
        <f t="shared" ref="K56" si="115">SUM(K57:K59)</f>
        <v>134624</v>
      </c>
      <c r="L56" s="262">
        <f t="shared" ref="L56" si="116">SUM(L57:L59)</f>
        <v>1138870</v>
      </c>
      <c r="M56" s="261">
        <f t="shared" ref="M56" si="117">SUM(M57:M59)</f>
        <v>0</v>
      </c>
      <c r="N56" s="252">
        <f t="shared" ref="N56" si="118">SUM(N57:N59)</f>
        <v>0</v>
      </c>
      <c r="O56" s="252">
        <f t="shared" ref="O56" si="119">SUM(O57:O59)</f>
        <v>0</v>
      </c>
      <c r="P56" s="252">
        <f t="shared" ref="P56" si="120">SUM(P57:P59)</f>
        <v>7182</v>
      </c>
      <c r="Q56" s="252">
        <f t="shared" ref="Q56" si="121">SUM(Q57:Q59)</f>
        <v>313683</v>
      </c>
      <c r="R56" s="253">
        <f t="shared" ref="R56" si="122">SUM(R57:R59)</f>
        <v>417616</v>
      </c>
      <c r="S56" s="252">
        <f t="shared" ref="S56" si="123">SUM(S57:S59)</f>
        <v>142979</v>
      </c>
      <c r="T56" s="251">
        <f t="shared" ref="T56" si="124">SUM(T57:T59)</f>
        <v>0</v>
      </c>
      <c r="U56" s="252">
        <f t="shared" ref="U56:V56" si="125">SUM(U57:U59)</f>
        <v>32956</v>
      </c>
      <c r="V56" s="369">
        <f t="shared" si="125"/>
        <v>914416</v>
      </c>
      <c r="W56" s="253">
        <f t="shared" ref="W56" si="126">SUM(W57:W59)</f>
        <v>-78575</v>
      </c>
      <c r="X56" s="254">
        <f t="shared" ref="X56" si="127">SUM(X57:X59)</f>
        <v>101519</v>
      </c>
      <c r="Y56" s="383">
        <f t="shared" ref="Y56" si="128">SUM(Y57:Y59)</f>
        <v>336134</v>
      </c>
      <c r="AA56" s="318"/>
    </row>
    <row r="57" spans="1:27" hidden="1" x14ac:dyDescent="0.25">
      <c r="B57" s="59"/>
      <c r="C57" s="306"/>
      <c r="D57" s="307"/>
      <c r="E57" s="307" t="s">
        <v>1164</v>
      </c>
      <c r="F57" s="182">
        <v>192750</v>
      </c>
      <c r="G57" s="459">
        <v>134624</v>
      </c>
      <c r="H57" s="437">
        <f t="shared" ref="H57:H59" si="129">SUM(V57:Y57)</f>
        <v>134624</v>
      </c>
      <c r="I57" s="200"/>
      <c r="J57" s="219">
        <f t="shared" si="5"/>
        <v>134624</v>
      </c>
      <c r="K57" s="81">
        <f>J57</f>
        <v>134624</v>
      </c>
      <c r="L57" s="82"/>
      <c r="M57" s="81"/>
      <c r="N57" s="1"/>
      <c r="O57" s="1"/>
      <c r="P57" s="1">
        <v>1795</v>
      </c>
      <c r="Q57" s="1"/>
      <c r="R57" s="89">
        <v>84846</v>
      </c>
      <c r="S57" s="1">
        <v>7983</v>
      </c>
      <c r="T57" s="43"/>
      <c r="U57" s="1">
        <v>8239</v>
      </c>
      <c r="V57" s="366">
        <f t="shared" ref="V57:V59" si="130">SUM(M57:U57)</f>
        <v>102863</v>
      </c>
      <c r="W57" s="89">
        <v>-6583</v>
      </c>
      <c r="X57" s="46">
        <v>10802</v>
      </c>
      <c r="Y57" s="378">
        <f>10802+16740</f>
        <v>27542</v>
      </c>
      <c r="AA57" s="259"/>
    </row>
    <row r="58" spans="1:27" hidden="1" x14ac:dyDescent="0.25">
      <c r="B58" s="59"/>
      <c r="C58" s="330"/>
      <c r="D58" s="331"/>
      <c r="E58" s="331" t="s">
        <v>1165</v>
      </c>
      <c r="F58" s="182">
        <v>577250</v>
      </c>
      <c r="G58" s="459">
        <v>443870</v>
      </c>
      <c r="H58" s="437">
        <f t="shared" si="129"/>
        <v>443870</v>
      </c>
      <c r="I58" s="200"/>
      <c r="J58" s="219">
        <f t="shared" ref="J58" si="131">SUM(H58:I58)</f>
        <v>443870</v>
      </c>
      <c r="K58" s="81"/>
      <c r="L58" s="82">
        <f>J58</f>
        <v>443870</v>
      </c>
      <c r="M58" s="81"/>
      <c r="N58" s="1"/>
      <c r="O58" s="1"/>
      <c r="P58" s="1">
        <v>5387</v>
      </c>
      <c r="Q58" s="1"/>
      <c r="R58" s="89">
        <v>254537</v>
      </c>
      <c r="S58" s="1">
        <v>23946</v>
      </c>
      <c r="T58" s="43"/>
      <c r="U58" s="1">
        <v>24717</v>
      </c>
      <c r="V58" s="366">
        <f t="shared" si="130"/>
        <v>308587</v>
      </c>
      <c r="W58" s="89">
        <v>-19749</v>
      </c>
      <c r="X58" s="46">
        <v>32406</v>
      </c>
      <c r="Y58" s="378">
        <f>32406+90220</f>
        <v>122626</v>
      </c>
      <c r="AA58" s="259"/>
    </row>
    <row r="59" spans="1:27" hidden="1" x14ac:dyDescent="0.25">
      <c r="B59" s="59"/>
      <c r="C59" s="306"/>
      <c r="D59" s="307"/>
      <c r="E59" s="307" t="s">
        <v>1287</v>
      </c>
      <c r="F59" s="182">
        <v>0</v>
      </c>
      <c r="G59" s="459">
        <v>695000</v>
      </c>
      <c r="H59" s="437">
        <f t="shared" si="129"/>
        <v>695000</v>
      </c>
      <c r="I59" s="200"/>
      <c r="J59" s="219">
        <f t="shared" si="5"/>
        <v>695000</v>
      </c>
      <c r="K59" s="81"/>
      <c r="L59" s="82">
        <f>J59</f>
        <v>695000</v>
      </c>
      <c r="M59" s="81"/>
      <c r="N59" s="1"/>
      <c r="O59" s="1"/>
      <c r="P59" s="1"/>
      <c r="Q59" s="1">
        <v>313683</v>
      </c>
      <c r="R59" s="89">
        <v>78233</v>
      </c>
      <c r="S59" s="1">
        <v>111050</v>
      </c>
      <c r="T59" s="43"/>
      <c r="U59" s="1"/>
      <c r="V59" s="366">
        <f t="shared" si="130"/>
        <v>502966</v>
      </c>
      <c r="W59" s="89">
        <v>-52243</v>
      </c>
      <c r="X59" s="46">
        <v>58311</v>
      </c>
      <c r="Y59" s="378">
        <v>185966</v>
      </c>
      <c r="AA59" s="259"/>
    </row>
    <row r="60" spans="1:27" s="317" customFormat="1" hidden="1" x14ac:dyDescent="0.25">
      <c r="A60" s="139"/>
      <c r="B60" s="248"/>
      <c r="C60" s="316"/>
      <c r="D60" s="707" t="s">
        <v>1194</v>
      </c>
      <c r="E60" s="766"/>
      <c r="F60" s="249">
        <f t="shared" ref="F60:G60" si="132">SUM(F61:F63)</f>
        <v>59000</v>
      </c>
      <c r="G60" s="473">
        <f t="shared" si="132"/>
        <v>76970</v>
      </c>
      <c r="H60" s="451">
        <f t="shared" ref="H60" si="133">SUM(H61:H63)</f>
        <v>81658</v>
      </c>
      <c r="I60" s="266">
        <f t="shared" ref="I60" si="134">SUM(I61:I63)</f>
        <v>0</v>
      </c>
      <c r="J60" s="267">
        <f t="shared" ref="J60" si="135">SUM(J61:J63)</f>
        <v>81658</v>
      </c>
      <c r="K60" s="261">
        <f t="shared" ref="K60" si="136">SUM(K61:K63)</f>
        <v>19559</v>
      </c>
      <c r="L60" s="262">
        <f t="shared" ref="L60" si="137">SUM(L61:L63)</f>
        <v>62099</v>
      </c>
      <c r="M60" s="261">
        <f t="shared" ref="M60" si="138">SUM(M61:M63)</f>
        <v>10407</v>
      </c>
      <c r="N60" s="252">
        <f t="shared" ref="N60" si="139">SUM(N61:N63)</f>
        <v>19449</v>
      </c>
      <c r="O60" s="252">
        <f t="shared" ref="O60" si="140">SUM(O61:O63)</f>
        <v>3705</v>
      </c>
      <c r="P60" s="252">
        <f t="shared" ref="P60" si="141">SUM(P61:P63)</f>
        <v>3705</v>
      </c>
      <c r="Q60" s="252">
        <f t="shared" ref="Q60" si="142">SUM(Q61:Q63)</f>
        <v>8335</v>
      </c>
      <c r="R60" s="253">
        <f t="shared" ref="R60" si="143">SUM(R61:R63)</f>
        <v>1852</v>
      </c>
      <c r="S60" s="252">
        <f t="shared" ref="S60" si="144">SUM(S61:S63)</f>
        <v>1852</v>
      </c>
      <c r="T60" s="251">
        <f t="shared" ref="T60" si="145">SUM(T61:T63)</f>
        <v>925</v>
      </c>
      <c r="U60" s="252">
        <f t="shared" ref="U60:V60" si="146">SUM(U61:U63)</f>
        <v>9262</v>
      </c>
      <c r="V60" s="369">
        <f t="shared" si="146"/>
        <v>59492</v>
      </c>
      <c r="W60" s="253">
        <f t="shared" ref="W60" si="147">SUM(W61:W63)</f>
        <v>2777</v>
      </c>
      <c r="X60" s="254">
        <f t="shared" ref="X60" si="148">SUM(X61:X63)</f>
        <v>7410</v>
      </c>
      <c r="Y60" s="383">
        <f t="shared" ref="Y60" si="149">SUM(Y61:Y63)</f>
        <v>11979</v>
      </c>
      <c r="AA60" s="318"/>
    </row>
    <row r="61" spans="1:27" hidden="1" x14ac:dyDescent="0.25">
      <c r="B61" s="59"/>
      <c r="C61" s="306"/>
      <c r="D61" s="307"/>
      <c r="E61" s="307" t="s">
        <v>1164</v>
      </c>
      <c r="F61" s="182">
        <v>15000</v>
      </c>
      <c r="G61" s="459">
        <v>17041</v>
      </c>
      <c r="H61" s="437">
        <f t="shared" ref="H61:H63" si="150">SUM(V61:Y61)</f>
        <v>19559</v>
      </c>
      <c r="I61" s="200"/>
      <c r="J61" s="219">
        <f t="shared" si="5"/>
        <v>19559</v>
      </c>
      <c r="K61" s="81">
        <f>J61</f>
        <v>19559</v>
      </c>
      <c r="L61" s="82"/>
      <c r="M61" s="81">
        <v>4850</v>
      </c>
      <c r="N61" s="1">
        <v>4862</v>
      </c>
      <c r="O61" s="1">
        <v>926</v>
      </c>
      <c r="P61" s="1">
        <v>926</v>
      </c>
      <c r="Q61" s="1">
        <v>926</v>
      </c>
      <c r="R61" s="89">
        <v>463</v>
      </c>
      <c r="S61" s="1">
        <v>463</v>
      </c>
      <c r="T61" s="43">
        <v>231</v>
      </c>
      <c r="U61" s="1">
        <v>2316</v>
      </c>
      <c r="V61" s="366">
        <f t="shared" ref="V61:V63" si="151">SUM(M61:U61)</f>
        <v>15963</v>
      </c>
      <c r="W61" s="89">
        <v>463</v>
      </c>
      <c r="X61" s="46">
        <v>1853</v>
      </c>
      <c r="Y61" s="378">
        <v>1280</v>
      </c>
      <c r="AA61" s="259"/>
    </row>
    <row r="62" spans="1:27" hidden="1" x14ac:dyDescent="0.25">
      <c r="B62" s="59"/>
      <c r="C62" s="330"/>
      <c r="D62" s="331"/>
      <c r="E62" s="331" t="s">
        <v>1165</v>
      </c>
      <c r="F62" s="182">
        <v>44000</v>
      </c>
      <c r="G62" s="459">
        <v>45759</v>
      </c>
      <c r="H62" s="437">
        <f t="shared" si="150"/>
        <v>47929</v>
      </c>
      <c r="I62" s="200"/>
      <c r="J62" s="219">
        <f t="shared" ref="J62" si="152">SUM(H62:I62)</f>
        <v>47929</v>
      </c>
      <c r="K62" s="81"/>
      <c r="L62" s="82">
        <f>J62</f>
        <v>47929</v>
      </c>
      <c r="M62" s="81">
        <v>5557</v>
      </c>
      <c r="N62" s="1">
        <v>14587</v>
      </c>
      <c r="O62" s="1">
        <v>2779</v>
      </c>
      <c r="P62" s="1">
        <v>2779</v>
      </c>
      <c r="Q62" s="1">
        <v>2779</v>
      </c>
      <c r="R62" s="89">
        <v>1389</v>
      </c>
      <c r="S62" s="1">
        <v>1389</v>
      </c>
      <c r="T62" s="43">
        <v>694</v>
      </c>
      <c r="U62" s="1">
        <v>6946</v>
      </c>
      <c r="V62" s="366">
        <f t="shared" si="151"/>
        <v>38899</v>
      </c>
      <c r="W62" s="89">
        <v>1389</v>
      </c>
      <c r="X62" s="46">
        <v>5557</v>
      </c>
      <c r="Y62" s="378">
        <v>2084</v>
      </c>
      <c r="AA62" s="259"/>
    </row>
    <row r="63" spans="1:27" hidden="1" x14ac:dyDescent="0.25">
      <c r="B63" s="59"/>
      <c r="C63" s="306"/>
      <c r="D63" s="307"/>
      <c r="E63" s="307" t="s">
        <v>1287</v>
      </c>
      <c r="F63" s="182">
        <v>0</v>
      </c>
      <c r="G63" s="459">
        <v>14170</v>
      </c>
      <c r="H63" s="437">
        <f t="shared" si="150"/>
        <v>14170</v>
      </c>
      <c r="I63" s="200"/>
      <c r="J63" s="219">
        <f t="shared" si="5"/>
        <v>14170</v>
      </c>
      <c r="K63" s="81"/>
      <c r="L63" s="82">
        <f>J63</f>
        <v>14170</v>
      </c>
      <c r="M63" s="81"/>
      <c r="N63" s="1"/>
      <c r="O63" s="1"/>
      <c r="P63" s="1"/>
      <c r="Q63" s="1">
        <v>4630</v>
      </c>
      <c r="R63" s="89"/>
      <c r="S63" s="1"/>
      <c r="T63" s="43"/>
      <c r="U63" s="1"/>
      <c r="V63" s="366">
        <f t="shared" si="151"/>
        <v>4630</v>
      </c>
      <c r="W63" s="89">
        <v>925</v>
      </c>
      <c r="X63" s="46"/>
      <c r="Y63" s="378">
        <v>8615</v>
      </c>
      <c r="AA63" s="259"/>
    </row>
    <row r="64" spans="1:27" s="42" customFormat="1" hidden="1" x14ac:dyDescent="0.25">
      <c r="A64" s="139" t="s">
        <v>327</v>
      </c>
      <c r="B64" s="57" t="s">
        <v>921</v>
      </c>
      <c r="C64" s="696" t="s">
        <v>328</v>
      </c>
      <c r="D64" s="697"/>
      <c r="E64" s="697"/>
      <c r="F64" s="189"/>
      <c r="G64" s="466"/>
      <c r="H64" s="444">
        <f t="shared" ref="H64" si="153">SUM(M64:Y64)</f>
        <v>0</v>
      </c>
      <c r="I64" s="207"/>
      <c r="J64" s="220">
        <f t="shared" si="5"/>
        <v>0</v>
      </c>
      <c r="K64" s="83">
        <f t="shared" ref="K64" si="154">J64*0.25</f>
        <v>0</v>
      </c>
      <c r="L64" s="84">
        <f t="shared" ref="L64" si="155">J64*0.75</f>
        <v>0</v>
      </c>
      <c r="M64" s="83"/>
      <c r="N64" s="13"/>
      <c r="O64" s="13"/>
      <c r="P64" s="13"/>
      <c r="Q64" s="13"/>
      <c r="R64" s="90"/>
      <c r="S64" s="13"/>
      <c r="T64" s="44"/>
      <c r="U64" s="13"/>
      <c r="V64" s="365"/>
      <c r="W64" s="90"/>
      <c r="X64" s="47"/>
      <c r="Y64" s="380"/>
      <c r="AA64" s="259"/>
    </row>
    <row r="65" spans="1:27" s="42" customFormat="1" x14ac:dyDescent="0.25">
      <c r="A65" s="139" t="s">
        <v>329</v>
      </c>
      <c r="B65" s="57" t="s">
        <v>922</v>
      </c>
      <c r="C65" s="696" t="s">
        <v>330</v>
      </c>
      <c r="D65" s="697"/>
      <c r="E65" s="767"/>
      <c r="F65" s="189">
        <f t="shared" ref="F65:G65" si="156">SUM(F66:F67)</f>
        <v>46000</v>
      </c>
      <c r="G65" s="466">
        <f t="shared" si="156"/>
        <v>36000</v>
      </c>
      <c r="H65" s="444">
        <f t="shared" ref="H65" si="157">SUM(H66:H67)</f>
        <v>36000</v>
      </c>
      <c r="I65" s="207">
        <f t="shared" ref="I65" si="158">SUM(I66:I67)</f>
        <v>0</v>
      </c>
      <c r="J65" s="220">
        <f t="shared" ref="J65" si="159">SUM(J66:J67)</f>
        <v>36000</v>
      </c>
      <c r="K65" s="83">
        <f t="shared" ref="K65" si="160">SUM(K66:K67)</f>
        <v>9000</v>
      </c>
      <c r="L65" s="84">
        <f t="shared" ref="L65" si="161">SUM(L66:L67)</f>
        <v>27000</v>
      </c>
      <c r="M65" s="83">
        <f t="shared" ref="M65" si="162">SUM(M66:M67)</f>
        <v>3000</v>
      </c>
      <c r="N65" s="13">
        <f t="shared" ref="N65" si="163">SUM(N66:N67)</f>
        <v>3000</v>
      </c>
      <c r="O65" s="13">
        <f t="shared" ref="O65" si="164">SUM(O66:O67)</f>
        <v>3000</v>
      </c>
      <c r="P65" s="13">
        <f t="shared" ref="P65" si="165">SUM(P66:P67)</f>
        <v>3000</v>
      </c>
      <c r="Q65" s="13">
        <f t="shared" ref="Q65" si="166">SUM(Q66:Q67)</f>
        <v>3000</v>
      </c>
      <c r="R65" s="90">
        <f t="shared" ref="R65" si="167">SUM(R66:R67)</f>
        <v>0</v>
      </c>
      <c r="S65" s="13">
        <f t="shared" ref="S65" si="168">SUM(S66:S67)</f>
        <v>6000</v>
      </c>
      <c r="T65" s="44">
        <f t="shared" ref="T65" si="169">SUM(T66:T67)</f>
        <v>0</v>
      </c>
      <c r="U65" s="13">
        <f t="shared" ref="U65:V65" si="170">SUM(U66:U67)</f>
        <v>0</v>
      </c>
      <c r="V65" s="365">
        <f t="shared" si="170"/>
        <v>21000</v>
      </c>
      <c r="W65" s="90">
        <f t="shared" ref="W65" si="171">SUM(W66:W67)</f>
        <v>0</v>
      </c>
      <c r="X65" s="47">
        <f t="shared" ref="X65" si="172">SUM(X66:X67)</f>
        <v>0</v>
      </c>
      <c r="Y65" s="380">
        <f t="shared" ref="Y65" si="173">SUM(Y66:Y67)</f>
        <v>15000</v>
      </c>
      <c r="AA65" s="259"/>
    </row>
    <row r="66" spans="1:27" hidden="1" x14ac:dyDescent="0.25">
      <c r="B66" s="59"/>
      <c r="C66" s="310"/>
      <c r="D66" s="686" t="s">
        <v>1164</v>
      </c>
      <c r="E66" s="708"/>
      <c r="F66" s="182">
        <v>11500</v>
      </c>
      <c r="G66" s="459">
        <v>9000</v>
      </c>
      <c r="H66" s="437">
        <f t="shared" ref="H66:H67" si="174">SUM(V66:Y66)</f>
        <v>9000</v>
      </c>
      <c r="I66" s="200"/>
      <c r="J66" s="219">
        <f t="shared" si="5"/>
        <v>9000</v>
      </c>
      <c r="K66" s="81">
        <f>J66</f>
        <v>9000</v>
      </c>
      <c r="L66" s="82"/>
      <c r="M66" s="81">
        <v>750</v>
      </c>
      <c r="N66" s="1"/>
      <c r="O66" s="1">
        <v>750</v>
      </c>
      <c r="P66" s="1">
        <v>750</v>
      </c>
      <c r="Q66" s="1">
        <v>750</v>
      </c>
      <c r="R66" s="89">
        <v>750</v>
      </c>
      <c r="S66" s="1">
        <v>6000</v>
      </c>
      <c r="T66" s="43">
        <v>-4500</v>
      </c>
      <c r="U66" s="1"/>
      <c r="V66" s="366">
        <f t="shared" ref="V66:V67" si="175">SUM(M66:U66)</f>
        <v>5250</v>
      </c>
      <c r="W66" s="89"/>
      <c r="X66" s="46"/>
      <c r="Y66" s="378">
        <v>3750</v>
      </c>
      <c r="AA66" s="259"/>
    </row>
    <row r="67" spans="1:27" hidden="1" x14ac:dyDescent="0.25">
      <c r="B67" s="59"/>
      <c r="C67" s="310"/>
      <c r="D67" s="686" t="s">
        <v>1165</v>
      </c>
      <c r="E67" s="708"/>
      <c r="F67" s="182">
        <v>34500</v>
      </c>
      <c r="G67" s="459">
        <v>27000</v>
      </c>
      <c r="H67" s="437">
        <f t="shared" si="174"/>
        <v>27000</v>
      </c>
      <c r="I67" s="200"/>
      <c r="J67" s="219">
        <f t="shared" si="5"/>
        <v>27000</v>
      </c>
      <c r="K67" s="81"/>
      <c r="L67" s="82">
        <f>J67</f>
        <v>27000</v>
      </c>
      <c r="M67" s="81">
        <v>2250</v>
      </c>
      <c r="N67" s="1">
        <v>3000</v>
      </c>
      <c r="O67" s="1">
        <v>2250</v>
      </c>
      <c r="P67" s="1">
        <v>2250</v>
      </c>
      <c r="Q67" s="1">
        <v>2250</v>
      </c>
      <c r="R67" s="89">
        <v>-750</v>
      </c>
      <c r="S67" s="1"/>
      <c r="T67" s="43">
        <v>4500</v>
      </c>
      <c r="U67" s="1"/>
      <c r="V67" s="366">
        <f t="shared" si="175"/>
        <v>15750</v>
      </c>
      <c r="W67" s="89"/>
      <c r="X67" s="46"/>
      <c r="Y67" s="378">
        <v>11250</v>
      </c>
      <c r="AA67" s="259"/>
    </row>
    <row r="68" spans="1:27" s="42" customFormat="1" x14ac:dyDescent="0.25">
      <c r="A68" s="139" t="s">
        <v>331</v>
      </c>
      <c r="B68" s="57" t="s">
        <v>923</v>
      </c>
      <c r="C68" s="696" t="s">
        <v>332</v>
      </c>
      <c r="D68" s="697"/>
      <c r="E68" s="697"/>
      <c r="F68" s="189">
        <f t="shared" ref="F68:G68" si="176">SUM(F69:F71)</f>
        <v>0</v>
      </c>
      <c r="G68" s="466">
        <f t="shared" si="176"/>
        <v>82975</v>
      </c>
      <c r="H68" s="444">
        <f t="shared" ref="H68" si="177">SUM(H69:H71)</f>
        <v>115000</v>
      </c>
      <c r="I68" s="207">
        <f t="shared" ref="I68" si="178">SUM(I69:I71)</f>
        <v>0</v>
      </c>
      <c r="J68" s="220">
        <f t="shared" ref="J68" si="179">SUM(J69:J71)</f>
        <v>115000</v>
      </c>
      <c r="K68" s="83">
        <f t="shared" ref="K68" si="180">SUM(K69:K71)</f>
        <v>10000</v>
      </c>
      <c r="L68" s="84">
        <f t="shared" ref="L68" si="181">SUM(L69:L71)</f>
        <v>105000</v>
      </c>
      <c r="M68" s="83">
        <f t="shared" ref="M68" si="182">SUM(M69:M71)</f>
        <v>0</v>
      </c>
      <c r="N68" s="13">
        <f t="shared" ref="N68" si="183">SUM(N69:N71)</f>
        <v>0</v>
      </c>
      <c r="O68" s="13">
        <f t="shared" ref="O68" si="184">SUM(O69:O71)</f>
        <v>3060</v>
      </c>
      <c r="P68" s="13">
        <f t="shared" ref="P68" si="185">SUM(P69:P71)</f>
        <v>6865</v>
      </c>
      <c r="Q68" s="13">
        <f t="shared" ref="Q68" si="186">SUM(Q69:Q71)</f>
        <v>73050</v>
      </c>
      <c r="R68" s="90">
        <f t="shared" ref="R68" si="187">SUM(R69:R71)</f>
        <v>0</v>
      </c>
      <c r="S68" s="13">
        <f t="shared" ref="S68" si="188">SUM(S69:S71)</f>
        <v>0</v>
      </c>
      <c r="T68" s="44">
        <f t="shared" ref="T68" si="189">SUM(T69:T71)</f>
        <v>0</v>
      </c>
      <c r="U68" s="13">
        <f t="shared" ref="U68:V68" si="190">SUM(U69:U71)</f>
        <v>20000</v>
      </c>
      <c r="V68" s="365">
        <f t="shared" si="190"/>
        <v>102975</v>
      </c>
      <c r="W68" s="90">
        <f t="shared" ref="W68" si="191">SUM(W69:W71)</f>
        <v>1920</v>
      </c>
      <c r="X68" s="47">
        <f t="shared" ref="X68" si="192">SUM(X69:X71)</f>
        <v>0</v>
      </c>
      <c r="Y68" s="380">
        <f t="shared" ref="Y68" si="193">SUM(Y69:Y71)</f>
        <v>10105</v>
      </c>
      <c r="AA68" s="259"/>
    </row>
    <row r="69" spans="1:27" hidden="1" x14ac:dyDescent="0.25">
      <c r="B69" s="59"/>
      <c r="C69" s="310"/>
      <c r="D69" s="686" t="s">
        <v>1164</v>
      </c>
      <c r="E69" s="708"/>
      <c r="F69" s="182">
        <v>0</v>
      </c>
      <c r="G69" s="459">
        <v>690</v>
      </c>
      <c r="H69" s="437">
        <f t="shared" ref="H69:H71" si="194">SUM(V69:Y69)</f>
        <v>10000</v>
      </c>
      <c r="I69" s="200"/>
      <c r="J69" s="219">
        <f t="shared" si="5"/>
        <v>10000</v>
      </c>
      <c r="K69" s="81">
        <f>J69</f>
        <v>10000</v>
      </c>
      <c r="L69" s="82"/>
      <c r="M69" s="81"/>
      <c r="N69" s="1"/>
      <c r="O69" s="1">
        <v>765</v>
      </c>
      <c r="P69" s="1">
        <v>-75</v>
      </c>
      <c r="Q69" s="1"/>
      <c r="R69" s="89"/>
      <c r="S69" s="1"/>
      <c r="T69" s="43"/>
      <c r="U69" s="1">
        <v>5000</v>
      </c>
      <c r="V69" s="366">
        <f t="shared" ref="V69:V71" si="195">SUM(M69:U69)</f>
        <v>5690</v>
      </c>
      <c r="W69" s="89">
        <v>480</v>
      </c>
      <c r="X69" s="46"/>
      <c r="Y69" s="378">
        <v>3830</v>
      </c>
      <c r="AA69" s="259"/>
    </row>
    <row r="70" spans="1:27" hidden="1" x14ac:dyDescent="0.25">
      <c r="B70" s="59"/>
      <c r="C70" s="330"/>
      <c r="D70" s="686" t="s">
        <v>1165</v>
      </c>
      <c r="E70" s="708"/>
      <c r="F70" s="182">
        <v>0</v>
      </c>
      <c r="G70" s="459">
        <v>9235</v>
      </c>
      <c r="H70" s="437">
        <f t="shared" si="194"/>
        <v>30000</v>
      </c>
      <c r="I70" s="200"/>
      <c r="J70" s="219">
        <f t="shared" ref="J70" si="196">SUM(H70:I70)</f>
        <v>30000</v>
      </c>
      <c r="K70" s="81"/>
      <c r="L70" s="82">
        <f>J70</f>
        <v>30000</v>
      </c>
      <c r="M70" s="81"/>
      <c r="N70" s="1"/>
      <c r="O70" s="1">
        <v>2295</v>
      </c>
      <c r="P70" s="1">
        <v>6940</v>
      </c>
      <c r="Q70" s="1"/>
      <c r="R70" s="89"/>
      <c r="S70" s="1"/>
      <c r="T70" s="43"/>
      <c r="U70" s="1">
        <v>15000</v>
      </c>
      <c r="V70" s="366">
        <f t="shared" si="195"/>
        <v>24235</v>
      </c>
      <c r="W70" s="89">
        <v>1440</v>
      </c>
      <c r="X70" s="46"/>
      <c r="Y70" s="378">
        <v>4325</v>
      </c>
      <c r="AA70" s="259"/>
    </row>
    <row r="71" spans="1:27" hidden="1" x14ac:dyDescent="0.25">
      <c r="B71" s="59"/>
      <c r="C71" s="310"/>
      <c r="D71" s="686" t="s">
        <v>1287</v>
      </c>
      <c r="E71" s="708"/>
      <c r="F71" s="182">
        <v>0</v>
      </c>
      <c r="G71" s="459">
        <v>73050</v>
      </c>
      <c r="H71" s="437">
        <f t="shared" si="194"/>
        <v>75000</v>
      </c>
      <c r="I71" s="200"/>
      <c r="J71" s="219">
        <f t="shared" si="5"/>
        <v>75000</v>
      </c>
      <c r="K71" s="81"/>
      <c r="L71" s="82">
        <f>J71</f>
        <v>75000</v>
      </c>
      <c r="M71" s="81"/>
      <c r="N71" s="1"/>
      <c r="O71" s="1"/>
      <c r="P71" s="1"/>
      <c r="Q71" s="1">
        <v>73050</v>
      </c>
      <c r="R71" s="89"/>
      <c r="S71" s="1"/>
      <c r="T71" s="43"/>
      <c r="U71" s="1"/>
      <c r="V71" s="366">
        <f t="shared" si="195"/>
        <v>73050</v>
      </c>
      <c r="W71" s="89"/>
      <c r="X71" s="46"/>
      <c r="Y71" s="378">
        <v>1950</v>
      </c>
      <c r="AA71" s="259"/>
    </row>
    <row r="72" spans="1:27" s="19" customFormat="1" hidden="1" x14ac:dyDescent="0.25">
      <c r="A72" s="139" t="s">
        <v>333</v>
      </c>
      <c r="B72" s="57" t="s">
        <v>924</v>
      </c>
      <c r="C72" s="696" t="s">
        <v>334</v>
      </c>
      <c r="D72" s="697"/>
      <c r="E72" s="697"/>
      <c r="F72" s="189">
        <f t="shared" ref="F72" si="197">F73+F74</f>
        <v>0</v>
      </c>
      <c r="G72" s="466">
        <f t="shared" ref="G72:Y72" si="198">G73+G74</f>
        <v>0</v>
      </c>
      <c r="H72" s="444">
        <f t="shared" si="198"/>
        <v>0</v>
      </c>
      <c r="I72" s="207">
        <f t="shared" si="198"/>
        <v>0</v>
      </c>
      <c r="J72" s="220">
        <f t="shared" si="5"/>
        <v>0</v>
      </c>
      <c r="K72" s="83">
        <f t="shared" ref="K72:L72" si="199">K73+K74</f>
        <v>0</v>
      </c>
      <c r="L72" s="84">
        <f t="shared" si="199"/>
        <v>0</v>
      </c>
      <c r="M72" s="83">
        <f t="shared" si="198"/>
        <v>0</v>
      </c>
      <c r="N72" s="13">
        <f t="shared" si="198"/>
        <v>0</v>
      </c>
      <c r="O72" s="13">
        <f t="shared" si="198"/>
        <v>0</v>
      </c>
      <c r="P72" s="13">
        <f t="shared" si="198"/>
        <v>0</v>
      </c>
      <c r="Q72" s="13">
        <f t="shared" si="198"/>
        <v>0</v>
      </c>
      <c r="R72" s="90">
        <f t="shared" ref="R72" si="200">R73+R74</f>
        <v>0</v>
      </c>
      <c r="S72" s="13">
        <f t="shared" si="198"/>
        <v>0</v>
      </c>
      <c r="T72" s="44">
        <f t="shared" si="198"/>
        <v>0</v>
      </c>
      <c r="U72" s="13">
        <f t="shared" si="198"/>
        <v>0</v>
      </c>
      <c r="V72" s="365">
        <f t="shared" ref="V72" si="201">V73+V74</f>
        <v>0</v>
      </c>
      <c r="W72" s="90">
        <f t="shared" si="198"/>
        <v>0</v>
      </c>
      <c r="X72" s="47">
        <f t="shared" si="198"/>
        <v>0</v>
      </c>
      <c r="Y72" s="380">
        <f t="shared" si="198"/>
        <v>0</v>
      </c>
      <c r="Z72" s="19">
        <f t="shared" ref="Z72:Z102" si="202">G72*0.7874-J72</f>
        <v>0</v>
      </c>
      <c r="AA72" s="259">
        <f t="shared" ref="AA72:AA102" si="203">Z72/8</f>
        <v>0</v>
      </c>
    </row>
    <row r="73" spans="1:27" hidden="1" x14ac:dyDescent="0.25">
      <c r="A73" s="139" t="s">
        <v>335</v>
      </c>
      <c r="B73" s="59"/>
      <c r="C73" s="151"/>
      <c r="D73" s="686" t="s">
        <v>336</v>
      </c>
      <c r="E73" s="686"/>
      <c r="F73" s="182"/>
      <c r="G73" s="459"/>
      <c r="H73" s="437"/>
      <c r="I73" s="200"/>
      <c r="J73" s="219">
        <f t="shared" si="5"/>
        <v>0</v>
      </c>
      <c r="K73" s="81"/>
      <c r="L73" s="82"/>
      <c r="M73" s="81"/>
      <c r="N73" s="1"/>
      <c r="O73" s="1"/>
      <c r="P73" s="1"/>
      <c r="Q73" s="1"/>
      <c r="R73" s="89"/>
      <c r="S73" s="1"/>
      <c r="T73" s="43"/>
      <c r="U73" s="1"/>
      <c r="V73" s="366"/>
      <c r="W73" s="89"/>
      <c r="X73" s="46"/>
      <c r="Y73" s="378"/>
      <c r="Z73" s="18">
        <f t="shared" si="202"/>
        <v>0</v>
      </c>
      <c r="AA73" s="259">
        <f t="shared" si="203"/>
        <v>0</v>
      </c>
    </row>
    <row r="74" spans="1:27" hidden="1" x14ac:dyDescent="0.25">
      <c r="A74" s="139" t="s">
        <v>337</v>
      </c>
      <c r="B74" s="59"/>
      <c r="C74" s="151"/>
      <c r="D74" s="686" t="s">
        <v>338</v>
      </c>
      <c r="E74" s="686"/>
      <c r="F74" s="182"/>
      <c r="G74" s="459"/>
      <c r="H74" s="437"/>
      <c r="I74" s="200"/>
      <c r="J74" s="219">
        <f t="shared" si="5"/>
        <v>0</v>
      </c>
      <c r="K74" s="81"/>
      <c r="L74" s="82"/>
      <c r="M74" s="81"/>
      <c r="N74" s="1"/>
      <c r="O74" s="1"/>
      <c r="P74" s="1"/>
      <c r="Q74" s="1"/>
      <c r="R74" s="89"/>
      <c r="S74" s="1"/>
      <c r="T74" s="43"/>
      <c r="U74" s="1"/>
      <c r="V74" s="366"/>
      <c r="W74" s="89"/>
      <c r="X74" s="46"/>
      <c r="Y74" s="378"/>
      <c r="Z74" s="18">
        <f t="shared" si="202"/>
        <v>0</v>
      </c>
      <c r="AA74" s="259">
        <f t="shared" si="203"/>
        <v>0</v>
      </c>
    </row>
    <row r="75" spans="1:27" s="42" customFormat="1" hidden="1" x14ac:dyDescent="0.25">
      <c r="A75" s="139" t="s">
        <v>339</v>
      </c>
      <c r="B75" s="57" t="s">
        <v>925</v>
      </c>
      <c r="C75" s="653" t="s">
        <v>340</v>
      </c>
      <c r="D75" s="654"/>
      <c r="E75" s="654"/>
      <c r="F75" s="189"/>
      <c r="G75" s="466"/>
      <c r="H75" s="444"/>
      <c r="I75" s="207"/>
      <c r="J75" s="220">
        <f t="shared" si="5"/>
        <v>0</v>
      </c>
      <c r="K75" s="83"/>
      <c r="L75" s="84"/>
      <c r="M75" s="83"/>
      <c r="N75" s="13"/>
      <c r="O75" s="13"/>
      <c r="P75" s="13"/>
      <c r="Q75" s="13"/>
      <c r="R75" s="90"/>
      <c r="S75" s="13"/>
      <c r="T75" s="44"/>
      <c r="U75" s="13"/>
      <c r="V75" s="365"/>
      <c r="W75" s="90"/>
      <c r="X75" s="47"/>
      <c r="Y75" s="380"/>
      <c r="Z75" s="42">
        <f t="shared" si="202"/>
        <v>0</v>
      </c>
      <c r="AA75" s="259">
        <f t="shared" si="203"/>
        <v>0</v>
      </c>
    </row>
    <row r="76" spans="1:27" s="42" customFormat="1" x14ac:dyDescent="0.25">
      <c r="A76" s="139" t="s">
        <v>341</v>
      </c>
      <c r="B76" s="57" t="s">
        <v>926</v>
      </c>
      <c r="C76" s="653" t="s">
        <v>342</v>
      </c>
      <c r="D76" s="654"/>
      <c r="E76" s="654"/>
      <c r="F76" s="189">
        <f>F77+F80+F84</f>
        <v>93000</v>
      </c>
      <c r="G76" s="466">
        <f>G77+G80+G84</f>
        <v>156923</v>
      </c>
      <c r="H76" s="444">
        <f t="shared" ref="H76:Y76" si="204">H77+H80+H84</f>
        <v>217803.5</v>
      </c>
      <c r="I76" s="207">
        <f t="shared" si="204"/>
        <v>0</v>
      </c>
      <c r="J76" s="220">
        <f t="shared" si="204"/>
        <v>217803.5</v>
      </c>
      <c r="K76" s="83">
        <f t="shared" si="204"/>
        <v>31674.5</v>
      </c>
      <c r="L76" s="84">
        <f t="shared" si="204"/>
        <v>186129</v>
      </c>
      <c r="M76" s="83">
        <f t="shared" si="204"/>
        <v>19726</v>
      </c>
      <c r="N76" s="13">
        <f t="shared" si="204"/>
        <v>750</v>
      </c>
      <c r="O76" s="13">
        <f t="shared" si="204"/>
        <v>1240</v>
      </c>
      <c r="P76" s="13">
        <f t="shared" si="204"/>
        <v>20027</v>
      </c>
      <c r="Q76" s="13">
        <f t="shared" si="204"/>
        <v>44826</v>
      </c>
      <c r="R76" s="90">
        <f t="shared" ref="R76" si="205">R77+R80+R84</f>
        <v>15451</v>
      </c>
      <c r="S76" s="13">
        <f t="shared" si="204"/>
        <v>27451.5</v>
      </c>
      <c r="T76" s="44">
        <f t="shared" si="204"/>
        <v>0</v>
      </c>
      <c r="U76" s="13">
        <f t="shared" si="204"/>
        <v>750</v>
      </c>
      <c r="V76" s="365">
        <f t="shared" ref="V76" si="206">V77+V80+V84</f>
        <v>130221.5</v>
      </c>
      <c r="W76" s="90">
        <f t="shared" si="204"/>
        <v>13240</v>
      </c>
      <c r="X76" s="47">
        <f t="shared" si="204"/>
        <v>69788</v>
      </c>
      <c r="Y76" s="380">
        <f t="shared" si="204"/>
        <v>4554</v>
      </c>
      <c r="AA76" s="259"/>
    </row>
    <row r="77" spans="1:27" s="317" customFormat="1" hidden="1" x14ac:dyDescent="0.25">
      <c r="A77" s="139"/>
      <c r="B77" s="248"/>
      <c r="C77" s="255"/>
      <c r="D77" s="707" t="s">
        <v>1196</v>
      </c>
      <c r="E77" s="766"/>
      <c r="F77" s="249">
        <f t="shared" ref="F77:G77" si="207">SUM(F78:F79)</f>
        <v>61000</v>
      </c>
      <c r="G77" s="473">
        <f t="shared" si="207"/>
        <v>48000</v>
      </c>
      <c r="H77" s="451">
        <f t="shared" ref="H77" si="208">SUM(H78:H79)</f>
        <v>48000</v>
      </c>
      <c r="I77" s="266">
        <f t="shared" ref="I77" si="209">SUM(I78:I79)</f>
        <v>0</v>
      </c>
      <c r="J77" s="267">
        <f t="shared" ref="J77" si="210">SUM(J78:J79)</f>
        <v>48000</v>
      </c>
      <c r="K77" s="261">
        <f t="shared" ref="K77" si="211">SUM(K78:K79)</f>
        <v>12000</v>
      </c>
      <c r="L77" s="262">
        <f t="shared" ref="L77" si="212">SUM(L78:L79)</f>
        <v>36000</v>
      </c>
      <c r="M77" s="261">
        <f t="shared" ref="M77" si="213">SUM(M78:M79)</f>
        <v>12000</v>
      </c>
      <c r="N77" s="252">
        <f t="shared" ref="N77" si="214">SUM(N78:N79)</f>
        <v>0</v>
      </c>
      <c r="O77" s="252">
        <f t="shared" ref="O77" si="215">SUM(O78:O79)</f>
        <v>0</v>
      </c>
      <c r="P77" s="252">
        <f t="shared" ref="P77" si="216">SUM(P78:P79)</f>
        <v>12000</v>
      </c>
      <c r="Q77" s="252">
        <f t="shared" ref="Q77" si="217">SUM(Q78:Q79)</f>
        <v>0</v>
      </c>
      <c r="R77" s="253">
        <f t="shared" ref="R77" si="218">SUM(R78:R79)</f>
        <v>0</v>
      </c>
      <c r="S77" s="252">
        <f t="shared" ref="S77" si="219">SUM(S78:S79)</f>
        <v>12000</v>
      </c>
      <c r="T77" s="251">
        <f t="shared" ref="T77" si="220">SUM(T78:T79)</f>
        <v>0</v>
      </c>
      <c r="U77" s="252">
        <f t="shared" ref="U77:V77" si="221">SUM(U78:U79)</f>
        <v>0</v>
      </c>
      <c r="V77" s="369">
        <f t="shared" si="221"/>
        <v>36000</v>
      </c>
      <c r="W77" s="253">
        <f t="shared" ref="W77" si="222">SUM(W78:W79)</f>
        <v>12000</v>
      </c>
      <c r="X77" s="254">
        <f t="shared" ref="X77" si="223">SUM(X78:X79)</f>
        <v>0</v>
      </c>
      <c r="Y77" s="383">
        <f t="shared" ref="Y77" si="224">SUM(Y78:Y79)</f>
        <v>0</v>
      </c>
      <c r="AA77" s="318"/>
    </row>
    <row r="78" spans="1:27" hidden="1" x14ac:dyDescent="0.25">
      <c r="B78" s="59"/>
      <c r="C78" s="308"/>
      <c r="D78" s="307"/>
      <c r="E78" s="307" t="s">
        <v>1164</v>
      </c>
      <c r="F78" s="182">
        <v>15000</v>
      </c>
      <c r="G78" s="459">
        <v>12000</v>
      </c>
      <c r="H78" s="437">
        <f t="shared" ref="H78:H79" si="225">SUM(V78:Y78)</f>
        <v>12000</v>
      </c>
      <c r="I78" s="200"/>
      <c r="J78" s="219">
        <f t="shared" ref="J78:J145" si="226">SUM(H78:I78)</f>
        <v>12000</v>
      </c>
      <c r="K78" s="81">
        <f>J78</f>
        <v>12000</v>
      </c>
      <c r="L78" s="82"/>
      <c r="M78" s="81">
        <v>3000</v>
      </c>
      <c r="N78" s="1"/>
      <c r="O78" s="1"/>
      <c r="P78" s="1">
        <v>3000</v>
      </c>
      <c r="Q78" s="1"/>
      <c r="R78" s="89"/>
      <c r="S78" s="1">
        <v>3000</v>
      </c>
      <c r="T78" s="43"/>
      <c r="U78" s="1"/>
      <c r="V78" s="366">
        <f t="shared" ref="V78:V79" si="227">SUM(M78:U78)</f>
        <v>9000</v>
      </c>
      <c r="W78" s="89">
        <v>3000</v>
      </c>
      <c r="X78" s="46"/>
      <c r="Y78" s="378"/>
      <c r="AA78" s="259"/>
    </row>
    <row r="79" spans="1:27" hidden="1" x14ac:dyDescent="0.25">
      <c r="B79" s="59"/>
      <c r="C79" s="308"/>
      <c r="D79" s="307"/>
      <c r="E79" s="307" t="s">
        <v>1165</v>
      </c>
      <c r="F79" s="182">
        <v>46000</v>
      </c>
      <c r="G79" s="459">
        <v>36000</v>
      </c>
      <c r="H79" s="437">
        <f t="shared" si="225"/>
        <v>36000</v>
      </c>
      <c r="I79" s="200"/>
      <c r="J79" s="219">
        <f t="shared" si="226"/>
        <v>36000</v>
      </c>
      <c r="K79" s="81"/>
      <c r="L79" s="82">
        <f>J79</f>
        <v>36000</v>
      </c>
      <c r="M79" s="81">
        <v>9000</v>
      </c>
      <c r="N79" s="1"/>
      <c r="O79" s="1"/>
      <c r="P79" s="1">
        <v>9000</v>
      </c>
      <c r="Q79" s="1"/>
      <c r="R79" s="89"/>
      <c r="S79" s="1">
        <v>9000</v>
      </c>
      <c r="T79" s="43"/>
      <c r="U79" s="1"/>
      <c r="V79" s="366">
        <f t="shared" si="227"/>
        <v>27000</v>
      </c>
      <c r="W79" s="89">
        <v>9000</v>
      </c>
      <c r="X79" s="46"/>
      <c r="Y79" s="378"/>
      <c r="AA79" s="259"/>
    </row>
    <row r="80" spans="1:27" s="317" customFormat="1" hidden="1" x14ac:dyDescent="0.25">
      <c r="A80" s="139"/>
      <c r="B80" s="248"/>
      <c r="C80" s="255"/>
      <c r="D80" s="707" t="s">
        <v>1228</v>
      </c>
      <c r="E80" s="766"/>
      <c r="F80" s="249">
        <f t="shared" ref="F80:G80" si="228">SUM(F81:F83)</f>
        <v>32000</v>
      </c>
      <c r="G80" s="473">
        <f t="shared" si="228"/>
        <v>61807</v>
      </c>
      <c r="H80" s="451">
        <f t="shared" ref="H80" si="229">SUM(H81:H83)</f>
        <v>113439.5</v>
      </c>
      <c r="I80" s="266">
        <f t="shared" ref="I80" si="230">SUM(I81:I83)</f>
        <v>0</v>
      </c>
      <c r="J80" s="267">
        <f t="shared" ref="J80" si="231">SUM(J81:J83)</f>
        <v>113439.5</v>
      </c>
      <c r="K80" s="261">
        <f t="shared" ref="K80" si="232">SUM(K81:K83)</f>
        <v>14674.5</v>
      </c>
      <c r="L80" s="262">
        <f t="shared" ref="L80" si="233">SUM(L81:L83)</f>
        <v>98765</v>
      </c>
      <c r="M80" s="261">
        <f t="shared" ref="M80" si="234">SUM(M81:M83)</f>
        <v>7726</v>
      </c>
      <c r="N80" s="252">
        <f t="shared" ref="N80" si="235">SUM(N81:N83)</f>
        <v>0</v>
      </c>
      <c r="O80" s="252">
        <f t="shared" ref="O80" si="236">SUM(O81:O83)</f>
        <v>0</v>
      </c>
      <c r="P80" s="252">
        <f t="shared" ref="P80" si="237">SUM(P81:P83)</f>
        <v>7727</v>
      </c>
      <c r="Q80" s="252">
        <f t="shared" ref="Q80" si="238">SUM(Q81:Q83)</f>
        <v>0</v>
      </c>
      <c r="R80" s="253">
        <f t="shared" ref="R80" si="239">SUM(R81:R83)</f>
        <v>15451</v>
      </c>
      <c r="S80" s="252">
        <f t="shared" ref="S80" si="240">SUM(S81:S83)</f>
        <v>15451.5</v>
      </c>
      <c r="T80" s="251">
        <f t="shared" ref="T80" si="241">SUM(T81:T83)</f>
        <v>0</v>
      </c>
      <c r="U80" s="252">
        <f t="shared" ref="U80:V80" si="242">SUM(U81:U83)</f>
        <v>0</v>
      </c>
      <c r="V80" s="369">
        <f t="shared" si="242"/>
        <v>46355.5</v>
      </c>
      <c r="W80" s="253">
        <f t="shared" ref="W80" si="243">SUM(W81:W83)</f>
        <v>0</v>
      </c>
      <c r="X80" s="254">
        <f t="shared" ref="X80" si="244">SUM(X81:X83)</f>
        <v>67084</v>
      </c>
      <c r="Y80" s="383">
        <f t="shared" ref="Y80" si="245">SUM(Y81:Y83)</f>
        <v>0</v>
      </c>
      <c r="AA80" s="318"/>
    </row>
    <row r="81" spans="1:27" hidden="1" x14ac:dyDescent="0.25">
      <c r="B81" s="59"/>
      <c r="C81" s="308"/>
      <c r="D81" s="307"/>
      <c r="E81" s="307" t="s">
        <v>1164</v>
      </c>
      <c r="F81" s="182">
        <v>8000</v>
      </c>
      <c r="G81" s="459">
        <v>7727</v>
      </c>
      <c r="H81" s="437">
        <f t="shared" ref="H81:H83" si="246">SUM(V81:Y81)</f>
        <v>14674.5</v>
      </c>
      <c r="I81" s="200"/>
      <c r="J81" s="219">
        <f t="shared" si="226"/>
        <v>14674.5</v>
      </c>
      <c r="K81" s="81">
        <f>J81</f>
        <v>14674.5</v>
      </c>
      <c r="L81" s="82"/>
      <c r="M81" s="81">
        <v>1931</v>
      </c>
      <c r="N81" s="1"/>
      <c r="O81" s="1"/>
      <c r="P81" s="1">
        <v>1932</v>
      </c>
      <c r="Q81" s="1"/>
      <c r="R81" s="89">
        <v>1</v>
      </c>
      <c r="S81" s="1">
        <f>7726/4</f>
        <v>1931.5</v>
      </c>
      <c r="T81" s="43"/>
      <c r="U81" s="1"/>
      <c r="V81" s="366">
        <f t="shared" ref="V81:V83" si="247">SUM(M81:U81)</f>
        <v>5795.5</v>
      </c>
      <c r="W81" s="89"/>
      <c r="X81" s="46">
        <v>8879</v>
      </c>
      <c r="Y81" s="378"/>
      <c r="AA81" s="259"/>
    </row>
    <row r="82" spans="1:27" hidden="1" x14ac:dyDescent="0.25">
      <c r="B82" s="59"/>
      <c r="C82" s="332"/>
      <c r="D82" s="331"/>
      <c r="E82" s="331" t="s">
        <v>1165</v>
      </c>
      <c r="F82" s="182">
        <v>24000</v>
      </c>
      <c r="G82" s="459">
        <v>23176</v>
      </c>
      <c r="H82" s="437">
        <f t="shared" si="246"/>
        <v>48951</v>
      </c>
      <c r="I82" s="200"/>
      <c r="J82" s="219">
        <f t="shared" ref="J82" si="248">SUM(H82:I82)</f>
        <v>48951</v>
      </c>
      <c r="K82" s="81"/>
      <c r="L82" s="82">
        <f>J82</f>
        <v>48951</v>
      </c>
      <c r="M82" s="81">
        <v>5795</v>
      </c>
      <c r="N82" s="1"/>
      <c r="O82" s="1"/>
      <c r="P82" s="1">
        <v>5795</v>
      </c>
      <c r="Q82" s="1"/>
      <c r="R82" s="89">
        <v>-2</v>
      </c>
      <c r="S82" s="1">
        <v>5794</v>
      </c>
      <c r="T82" s="43"/>
      <c r="U82" s="1"/>
      <c r="V82" s="366">
        <f t="shared" si="247"/>
        <v>17382</v>
      </c>
      <c r="W82" s="89"/>
      <c r="X82" s="46">
        <v>31569</v>
      </c>
      <c r="Y82" s="378"/>
      <c r="AA82" s="259"/>
    </row>
    <row r="83" spans="1:27" hidden="1" x14ac:dyDescent="0.25">
      <c r="B83" s="59"/>
      <c r="C83" s="308"/>
      <c r="D83" s="307"/>
      <c r="E83" s="307" t="s">
        <v>1287</v>
      </c>
      <c r="F83" s="182">
        <v>0</v>
      </c>
      <c r="G83" s="459">
        <v>30904</v>
      </c>
      <c r="H83" s="437">
        <f t="shared" si="246"/>
        <v>49814</v>
      </c>
      <c r="I83" s="200"/>
      <c r="J83" s="219">
        <f t="shared" si="226"/>
        <v>49814</v>
      </c>
      <c r="K83" s="81"/>
      <c r="L83" s="82">
        <f>J83</f>
        <v>49814</v>
      </c>
      <c r="M83" s="81"/>
      <c r="N83" s="1"/>
      <c r="O83" s="1"/>
      <c r="P83" s="1"/>
      <c r="Q83" s="1"/>
      <c r="R83" s="89">
        <v>15452</v>
      </c>
      <c r="S83" s="1">
        <v>7726</v>
      </c>
      <c r="T83" s="43"/>
      <c r="U83" s="1"/>
      <c r="V83" s="366">
        <f t="shared" si="247"/>
        <v>23178</v>
      </c>
      <c r="W83" s="89"/>
      <c r="X83" s="46">
        <v>26636</v>
      </c>
      <c r="Y83" s="378"/>
      <c r="AA83" s="259"/>
    </row>
    <row r="84" spans="1:27" s="317" customFormat="1" hidden="1" x14ac:dyDescent="0.25">
      <c r="A84" s="139"/>
      <c r="B84" s="248"/>
      <c r="C84" s="255"/>
      <c r="D84" s="707" t="s">
        <v>1197</v>
      </c>
      <c r="E84" s="768"/>
      <c r="F84" s="249">
        <f t="shared" ref="F84:G84" si="249">SUM(F85:F87)</f>
        <v>0</v>
      </c>
      <c r="G84" s="473">
        <f t="shared" si="249"/>
        <v>47116</v>
      </c>
      <c r="H84" s="451">
        <f t="shared" ref="H84" si="250">SUM(H85:H87)</f>
        <v>56364</v>
      </c>
      <c r="I84" s="266">
        <f t="shared" ref="I84" si="251">SUM(I85:I87)</f>
        <v>0</v>
      </c>
      <c r="J84" s="267">
        <f t="shared" ref="J84" si="252">SUM(J85:J87)</f>
        <v>56364</v>
      </c>
      <c r="K84" s="261">
        <f t="shared" ref="K84" si="253">SUM(K85:K87)</f>
        <v>5000</v>
      </c>
      <c r="L84" s="262">
        <f t="shared" ref="L84" si="254">SUM(L85:L87)</f>
        <v>51364</v>
      </c>
      <c r="M84" s="261">
        <f t="shared" ref="M84" si="255">SUM(M85:M87)</f>
        <v>0</v>
      </c>
      <c r="N84" s="252">
        <f t="shared" ref="N84" si="256">SUM(N85:N87)</f>
        <v>750</v>
      </c>
      <c r="O84" s="252">
        <f t="shared" ref="O84" si="257">SUM(O85:O87)</f>
        <v>1240</v>
      </c>
      <c r="P84" s="252">
        <f t="shared" ref="P84" si="258">SUM(P85:P87)</f>
        <v>300</v>
      </c>
      <c r="Q84" s="252">
        <f t="shared" ref="Q84" si="259">SUM(Q85:Q87)</f>
        <v>44826</v>
      </c>
      <c r="R84" s="253">
        <f t="shared" ref="R84" si="260">SUM(R85:R87)</f>
        <v>0</v>
      </c>
      <c r="S84" s="252">
        <f t="shared" ref="S84" si="261">SUM(S85:S87)</f>
        <v>0</v>
      </c>
      <c r="T84" s="251">
        <f t="shared" ref="T84" si="262">SUM(T85:T87)</f>
        <v>0</v>
      </c>
      <c r="U84" s="252">
        <f t="shared" ref="U84:V84" si="263">SUM(U85:U87)</f>
        <v>750</v>
      </c>
      <c r="V84" s="369">
        <f t="shared" si="263"/>
        <v>47866</v>
      </c>
      <c r="W84" s="253">
        <f t="shared" ref="W84" si="264">SUM(W85:W87)</f>
        <v>1240</v>
      </c>
      <c r="X84" s="254">
        <f t="shared" ref="X84" si="265">SUM(X85:X87)</f>
        <v>2704</v>
      </c>
      <c r="Y84" s="383">
        <f t="shared" ref="Y84" si="266">SUM(Y85:Y87)</f>
        <v>4554</v>
      </c>
      <c r="AA84" s="318"/>
    </row>
    <row r="85" spans="1:27" hidden="1" x14ac:dyDescent="0.25">
      <c r="B85" s="59"/>
      <c r="C85" s="308"/>
      <c r="D85" s="307"/>
      <c r="E85" s="307" t="s">
        <v>1164</v>
      </c>
      <c r="F85" s="182">
        <v>0</v>
      </c>
      <c r="G85" s="459">
        <v>3020</v>
      </c>
      <c r="H85" s="437">
        <f t="shared" ref="H85:H87" si="267">SUM(V85:Y85)</f>
        <v>5000</v>
      </c>
      <c r="I85" s="200"/>
      <c r="J85" s="219">
        <f t="shared" si="226"/>
        <v>5000</v>
      </c>
      <c r="K85" s="81">
        <f>J85</f>
        <v>5000</v>
      </c>
      <c r="L85" s="82"/>
      <c r="M85" s="81"/>
      <c r="N85" s="1"/>
      <c r="O85" s="1"/>
      <c r="P85" s="1">
        <v>75</v>
      </c>
      <c r="Q85" s="1">
        <v>2945</v>
      </c>
      <c r="R85" s="89"/>
      <c r="S85" s="1"/>
      <c r="T85" s="43"/>
      <c r="U85" s="1"/>
      <c r="V85" s="366">
        <f t="shared" ref="V85:V87" si="268">SUM(M85:U85)</f>
        <v>3020</v>
      </c>
      <c r="W85" s="89"/>
      <c r="X85" s="46">
        <v>870</v>
      </c>
      <c r="Y85" s="378">
        <v>1110</v>
      </c>
      <c r="AA85" s="259"/>
    </row>
    <row r="86" spans="1:27" hidden="1" x14ac:dyDescent="0.25">
      <c r="B86" s="59"/>
      <c r="C86" s="332"/>
      <c r="D86" s="331"/>
      <c r="E86" s="331" t="s">
        <v>1165</v>
      </c>
      <c r="F86" s="182">
        <v>0</v>
      </c>
      <c r="G86" s="459">
        <v>12540</v>
      </c>
      <c r="H86" s="437">
        <f t="shared" si="267"/>
        <v>16364</v>
      </c>
      <c r="I86" s="200"/>
      <c r="J86" s="219">
        <f t="shared" ref="J86" si="269">SUM(H86:I86)</f>
        <v>16364</v>
      </c>
      <c r="K86" s="81"/>
      <c r="L86" s="82">
        <f>J86</f>
        <v>16364</v>
      </c>
      <c r="M86" s="81"/>
      <c r="N86" s="1">
        <v>750</v>
      </c>
      <c r="O86" s="1">
        <v>1240</v>
      </c>
      <c r="P86" s="1">
        <v>225</v>
      </c>
      <c r="Q86" s="1">
        <v>10325</v>
      </c>
      <c r="R86" s="89"/>
      <c r="S86" s="1"/>
      <c r="T86" s="43"/>
      <c r="U86" s="1">
        <v>750</v>
      </c>
      <c r="V86" s="366">
        <f t="shared" si="268"/>
        <v>13290</v>
      </c>
      <c r="W86" s="89">
        <v>1240</v>
      </c>
      <c r="X86" s="46">
        <v>1834</v>
      </c>
      <c r="Y86" s="378"/>
      <c r="AA86" s="259"/>
    </row>
    <row r="87" spans="1:27" hidden="1" x14ac:dyDescent="0.25">
      <c r="B87" s="59"/>
      <c r="C87" s="308"/>
      <c r="D87" s="307"/>
      <c r="E87" s="307" t="s">
        <v>1287</v>
      </c>
      <c r="F87" s="182">
        <v>0</v>
      </c>
      <c r="G87" s="459">
        <v>31556</v>
      </c>
      <c r="H87" s="437">
        <f t="shared" si="267"/>
        <v>35000</v>
      </c>
      <c r="I87" s="200"/>
      <c r="J87" s="219">
        <f t="shared" si="226"/>
        <v>35000</v>
      </c>
      <c r="K87" s="81"/>
      <c r="L87" s="82">
        <f>J87</f>
        <v>35000</v>
      </c>
      <c r="M87" s="81"/>
      <c r="N87" s="1"/>
      <c r="O87" s="1"/>
      <c r="P87" s="1"/>
      <c r="Q87" s="1">
        <v>31556</v>
      </c>
      <c r="R87" s="89"/>
      <c r="S87" s="1"/>
      <c r="T87" s="43"/>
      <c r="U87" s="1"/>
      <c r="V87" s="366">
        <f t="shared" si="268"/>
        <v>31556</v>
      </c>
      <c r="W87" s="89"/>
      <c r="X87" s="46"/>
      <c r="Y87" s="378">
        <v>3444</v>
      </c>
      <c r="AA87" s="259"/>
    </row>
    <row r="88" spans="1:27" x14ac:dyDescent="0.25">
      <c r="B88" s="100" t="s">
        <v>927</v>
      </c>
      <c r="C88" s="694" t="s">
        <v>343</v>
      </c>
      <c r="D88" s="695"/>
      <c r="E88" s="695"/>
      <c r="F88" s="183">
        <f>F89+F92</f>
        <v>409000</v>
      </c>
      <c r="G88" s="460">
        <f>G89+G92</f>
        <v>1096740</v>
      </c>
      <c r="H88" s="438">
        <f t="shared" ref="H88:I88" si="270">H89+H92</f>
        <v>13000</v>
      </c>
      <c r="I88" s="201">
        <f t="shared" si="270"/>
        <v>665536</v>
      </c>
      <c r="J88" s="218">
        <f t="shared" si="226"/>
        <v>678536</v>
      </c>
      <c r="K88" s="103">
        <f t="shared" ref="K88:Y88" si="271">K89+K92</f>
        <v>91740</v>
      </c>
      <c r="L88" s="105">
        <f t="shared" si="271"/>
        <v>586796</v>
      </c>
      <c r="M88" s="103">
        <f t="shared" si="271"/>
        <v>2180</v>
      </c>
      <c r="N88" s="104">
        <f t="shared" si="271"/>
        <v>0</v>
      </c>
      <c r="O88" s="104">
        <f t="shared" si="271"/>
        <v>0</v>
      </c>
      <c r="P88" s="104">
        <f t="shared" si="271"/>
        <v>2085</v>
      </c>
      <c r="Q88" s="104">
        <f t="shared" si="271"/>
        <v>0</v>
      </c>
      <c r="R88" s="107">
        <f t="shared" ref="R88" si="272">R89+R92</f>
        <v>2180</v>
      </c>
      <c r="S88" s="104">
        <f t="shared" si="271"/>
        <v>0</v>
      </c>
      <c r="T88" s="106">
        <f t="shared" si="271"/>
        <v>0</v>
      </c>
      <c r="U88" s="104">
        <f t="shared" si="271"/>
        <v>128796</v>
      </c>
      <c r="V88" s="367">
        <f t="shared" ref="V88" si="273">V89+V92</f>
        <v>135241</v>
      </c>
      <c r="W88" s="107">
        <f t="shared" si="271"/>
        <v>458000</v>
      </c>
      <c r="X88" s="108">
        <f t="shared" si="271"/>
        <v>1340</v>
      </c>
      <c r="Y88" s="379">
        <f t="shared" si="271"/>
        <v>83955</v>
      </c>
      <c r="AA88" s="259"/>
    </row>
    <row r="89" spans="1:27" x14ac:dyDescent="0.25">
      <c r="A89" s="139" t="s">
        <v>344</v>
      </c>
      <c r="B89" s="57" t="s">
        <v>928</v>
      </c>
      <c r="C89" s="653" t="s">
        <v>345</v>
      </c>
      <c r="D89" s="654"/>
      <c r="E89" s="654"/>
      <c r="F89" s="189">
        <f t="shared" ref="F89:G89" si="274">SUM(F90:F91)</f>
        <v>9000</v>
      </c>
      <c r="G89" s="466">
        <f t="shared" si="274"/>
        <v>18000</v>
      </c>
      <c r="H89" s="444">
        <f t="shared" ref="H89" si="275">SUM(H90:H91)</f>
        <v>13000</v>
      </c>
      <c r="I89" s="207">
        <f t="shared" ref="I89" si="276">SUM(I90:I91)</f>
        <v>0</v>
      </c>
      <c r="J89" s="220">
        <f t="shared" ref="J89" si="277">SUM(J90:J91)</f>
        <v>13000</v>
      </c>
      <c r="K89" s="83">
        <f t="shared" ref="K89" si="278">SUM(K90:K91)</f>
        <v>13000</v>
      </c>
      <c r="L89" s="84">
        <f t="shared" ref="L89" si="279">SUM(L90:L91)</f>
        <v>0</v>
      </c>
      <c r="M89" s="83">
        <f t="shared" ref="M89" si="280">SUM(M90:M91)</f>
        <v>2180</v>
      </c>
      <c r="N89" s="13">
        <f t="shared" ref="N89" si="281">SUM(N90:N91)</f>
        <v>0</v>
      </c>
      <c r="O89" s="13">
        <f t="shared" ref="O89" si="282">SUM(O90:O91)</f>
        <v>0</v>
      </c>
      <c r="P89" s="13">
        <f t="shared" ref="P89" si="283">SUM(P90:P91)</f>
        <v>2085</v>
      </c>
      <c r="Q89" s="13">
        <f t="shared" ref="Q89" si="284">SUM(Q90:Q91)</f>
        <v>0</v>
      </c>
      <c r="R89" s="90">
        <f t="shared" ref="R89" si="285">SUM(R90:R91)</f>
        <v>2180</v>
      </c>
      <c r="S89" s="13">
        <f t="shared" ref="S89" si="286">SUM(S90:S91)</f>
        <v>0</v>
      </c>
      <c r="T89" s="44">
        <f t="shared" ref="T89" si="287">SUM(T90:T91)</f>
        <v>0</v>
      </c>
      <c r="U89" s="13">
        <f t="shared" ref="U89:V89" si="288">SUM(U90:U91)</f>
        <v>0</v>
      </c>
      <c r="V89" s="365">
        <f t="shared" si="288"/>
        <v>6445</v>
      </c>
      <c r="W89" s="90">
        <f t="shared" ref="W89" si="289">SUM(W90:W91)</f>
        <v>0</v>
      </c>
      <c r="X89" s="47">
        <f t="shared" ref="X89" si="290">SUM(X90:X91)</f>
        <v>1340</v>
      </c>
      <c r="Y89" s="380">
        <f t="shared" ref="Y89" si="291">SUM(Y90:Y91)</f>
        <v>5215</v>
      </c>
      <c r="AA89" s="259"/>
    </row>
    <row r="90" spans="1:27" hidden="1" x14ac:dyDescent="0.25">
      <c r="B90" s="59"/>
      <c r="C90" s="309"/>
      <c r="D90" s="686" t="s">
        <v>1164</v>
      </c>
      <c r="E90" s="708"/>
      <c r="F90" s="182">
        <v>2000</v>
      </c>
      <c r="G90" s="459">
        <v>18000</v>
      </c>
      <c r="H90" s="437">
        <f>SUM(V90:Y90)</f>
        <v>13000</v>
      </c>
      <c r="I90" s="200"/>
      <c r="J90" s="219">
        <f t="shared" si="226"/>
        <v>13000</v>
      </c>
      <c r="K90" s="81">
        <f>J90</f>
        <v>13000</v>
      </c>
      <c r="L90" s="82"/>
      <c r="M90" s="81"/>
      <c r="N90" s="1"/>
      <c r="O90" s="1"/>
      <c r="P90" s="1">
        <v>521</v>
      </c>
      <c r="Q90" s="1">
        <v>3744</v>
      </c>
      <c r="R90" s="89">
        <v>2180</v>
      </c>
      <c r="S90" s="1"/>
      <c r="T90" s="43"/>
      <c r="U90" s="1"/>
      <c r="V90" s="366">
        <f t="shared" ref="V90:V91" si="292">SUM(M90:U90)</f>
        <v>6445</v>
      </c>
      <c r="W90" s="89"/>
      <c r="X90" s="46">
        <v>1340</v>
      </c>
      <c r="Y90" s="378">
        <v>5215</v>
      </c>
      <c r="AA90" s="259"/>
    </row>
    <row r="91" spans="1:27" hidden="1" x14ac:dyDescent="0.25">
      <c r="B91" s="59"/>
      <c r="C91" s="309"/>
      <c r="D91" s="686" t="s">
        <v>1165</v>
      </c>
      <c r="E91" s="708"/>
      <c r="F91" s="182">
        <v>7000</v>
      </c>
      <c r="G91" s="459">
        <v>0</v>
      </c>
      <c r="H91" s="437">
        <f>SUM(S91:Y91)</f>
        <v>0</v>
      </c>
      <c r="I91" s="200"/>
      <c r="J91" s="219">
        <f t="shared" si="226"/>
        <v>0</v>
      </c>
      <c r="K91" s="81"/>
      <c r="L91" s="82">
        <f>J91</f>
        <v>0</v>
      </c>
      <c r="M91" s="81">
        <v>2180</v>
      </c>
      <c r="N91" s="1"/>
      <c r="O91" s="1"/>
      <c r="P91" s="1">
        <v>1564</v>
      </c>
      <c r="Q91" s="1">
        <v>-3744</v>
      </c>
      <c r="R91" s="89"/>
      <c r="S91" s="1"/>
      <c r="T91" s="43"/>
      <c r="U91" s="1"/>
      <c r="V91" s="366">
        <f t="shared" si="292"/>
        <v>0</v>
      </c>
      <c r="W91" s="89"/>
      <c r="X91" s="46"/>
      <c r="Y91" s="378"/>
      <c r="AA91" s="259"/>
    </row>
    <row r="92" spans="1:27" x14ac:dyDescent="0.25">
      <c r="A92" s="139" t="s">
        <v>346</v>
      </c>
      <c r="B92" s="57" t="s">
        <v>929</v>
      </c>
      <c r="C92" s="653" t="s">
        <v>347</v>
      </c>
      <c r="D92" s="654"/>
      <c r="E92" s="654"/>
      <c r="F92" s="189">
        <f t="shared" ref="F92:G92" si="293">SUM(F93:F94)</f>
        <v>400000</v>
      </c>
      <c r="G92" s="466">
        <f t="shared" si="293"/>
        <v>1078740</v>
      </c>
      <c r="H92" s="444">
        <f t="shared" ref="H92" si="294">SUM(H93:H94)</f>
        <v>0</v>
      </c>
      <c r="I92" s="207">
        <f t="shared" ref="I92" si="295">SUM(I93:I94)</f>
        <v>665536</v>
      </c>
      <c r="J92" s="220">
        <f t="shared" ref="J92" si="296">SUM(J93:J94)</f>
        <v>665536</v>
      </c>
      <c r="K92" s="83">
        <f t="shared" ref="K92" si="297">SUM(K93:K94)</f>
        <v>78740</v>
      </c>
      <c r="L92" s="84">
        <f t="shared" ref="L92" si="298">SUM(L93:L94)</f>
        <v>586796</v>
      </c>
      <c r="M92" s="83">
        <f t="shared" ref="M92" si="299">SUM(M93:M94)</f>
        <v>0</v>
      </c>
      <c r="N92" s="13">
        <f t="shared" ref="N92" si="300">SUM(N93:N94)</f>
        <v>0</v>
      </c>
      <c r="O92" s="13">
        <f t="shared" ref="O92" si="301">SUM(O93:O94)</f>
        <v>0</v>
      </c>
      <c r="P92" s="13">
        <f t="shared" ref="P92" si="302">SUM(P93:P94)</f>
        <v>0</v>
      </c>
      <c r="Q92" s="13">
        <f t="shared" ref="Q92" si="303">SUM(Q93:Q94)</f>
        <v>0</v>
      </c>
      <c r="R92" s="90">
        <f t="shared" ref="R92" si="304">SUM(R93:R94)</f>
        <v>0</v>
      </c>
      <c r="S92" s="13">
        <f t="shared" ref="S92" si="305">SUM(S93:S94)</f>
        <v>0</v>
      </c>
      <c r="T92" s="44">
        <f t="shared" ref="T92" si="306">SUM(T93:T94)</f>
        <v>0</v>
      </c>
      <c r="U92" s="13">
        <f t="shared" ref="U92:V92" si="307">SUM(U93:U94)</f>
        <v>128796</v>
      </c>
      <c r="V92" s="365">
        <f t="shared" si="307"/>
        <v>128796</v>
      </c>
      <c r="W92" s="90">
        <f t="shared" ref="W92" si="308">SUM(W93:W94)</f>
        <v>458000</v>
      </c>
      <c r="X92" s="47">
        <f t="shared" ref="X92" si="309">SUM(X93:X94)</f>
        <v>0</v>
      </c>
      <c r="Y92" s="380">
        <f t="shared" ref="Y92" si="310">SUM(Y93:Y94)</f>
        <v>78740</v>
      </c>
      <c r="AA92" s="259"/>
    </row>
    <row r="93" spans="1:27" hidden="1" x14ac:dyDescent="0.25">
      <c r="B93" s="59"/>
      <c r="C93" s="309"/>
      <c r="D93" s="686" t="s">
        <v>1164</v>
      </c>
      <c r="E93" s="708"/>
      <c r="F93" s="182">
        <v>100000</v>
      </c>
      <c r="G93" s="459">
        <v>78740</v>
      </c>
      <c r="H93" s="437"/>
      <c r="I93" s="200">
        <f>SUM(V93:Y93)</f>
        <v>78740</v>
      </c>
      <c r="J93" s="219">
        <f t="shared" si="226"/>
        <v>78740</v>
      </c>
      <c r="K93" s="81">
        <f>J93</f>
        <v>78740</v>
      </c>
      <c r="L93" s="82"/>
      <c r="M93" s="81"/>
      <c r="N93" s="1"/>
      <c r="O93" s="1"/>
      <c r="P93" s="1"/>
      <c r="Q93" s="1"/>
      <c r="R93" s="89"/>
      <c r="S93" s="1"/>
      <c r="T93" s="43"/>
      <c r="U93" s="1"/>
      <c r="V93" s="366">
        <f t="shared" ref="V93:V94" si="311">SUM(M93:U93)</f>
        <v>0</v>
      </c>
      <c r="W93" s="89"/>
      <c r="X93" s="46"/>
      <c r="Y93" s="378">
        <f>100000*0.7874</f>
        <v>78740</v>
      </c>
      <c r="AA93" s="259"/>
    </row>
    <row r="94" spans="1:27" hidden="1" x14ac:dyDescent="0.25">
      <c r="B94" s="59"/>
      <c r="C94" s="309"/>
      <c r="D94" s="686" t="s">
        <v>1165</v>
      </c>
      <c r="E94" s="708"/>
      <c r="F94" s="182">
        <v>300000</v>
      </c>
      <c r="G94" s="459">
        <v>1000000</v>
      </c>
      <c r="H94" s="437"/>
      <c r="I94" s="200">
        <f>SUM(V94:Y94)</f>
        <v>586796</v>
      </c>
      <c r="J94" s="219">
        <f t="shared" si="226"/>
        <v>586796</v>
      </c>
      <c r="K94" s="81"/>
      <c r="L94" s="82">
        <f>J94</f>
        <v>586796</v>
      </c>
      <c r="M94" s="81"/>
      <c r="N94" s="1"/>
      <c r="O94" s="1"/>
      <c r="P94" s="1"/>
      <c r="Q94" s="1"/>
      <c r="R94" s="89"/>
      <c r="S94" s="1"/>
      <c r="T94" s="43"/>
      <c r="U94" s="1">
        <v>128796</v>
      </c>
      <c r="V94" s="366">
        <f t="shared" si="311"/>
        <v>128796</v>
      </c>
      <c r="W94" s="89">
        <v>458000</v>
      </c>
      <c r="X94" s="46"/>
      <c r="Y94" s="378"/>
      <c r="AA94" s="259"/>
    </row>
    <row r="95" spans="1:27" x14ac:dyDescent="0.25">
      <c r="B95" s="100" t="s">
        <v>930</v>
      </c>
      <c r="C95" s="694" t="s">
        <v>348</v>
      </c>
      <c r="D95" s="695"/>
      <c r="E95" s="695"/>
      <c r="F95" s="183">
        <f>F96+F100+F101+F102+F103</f>
        <v>4000</v>
      </c>
      <c r="G95" s="460">
        <f>G96+G100+G101+G102+G103</f>
        <v>1105348</v>
      </c>
      <c r="H95" s="438">
        <f t="shared" ref="H95:I95" si="312">H96+H100+H101+H102+H103</f>
        <v>1110942</v>
      </c>
      <c r="I95" s="201">
        <f t="shared" si="312"/>
        <v>0</v>
      </c>
      <c r="J95" s="218">
        <f t="shared" si="226"/>
        <v>1110942</v>
      </c>
      <c r="K95" s="103">
        <f t="shared" ref="K95:Y95" si="313">K96+K100+K101+K102+K103</f>
        <v>166605</v>
      </c>
      <c r="L95" s="105">
        <f t="shared" si="313"/>
        <v>944337</v>
      </c>
      <c r="M95" s="103">
        <f t="shared" si="313"/>
        <v>35414</v>
      </c>
      <c r="N95" s="104">
        <f t="shared" si="313"/>
        <v>17567</v>
      </c>
      <c r="O95" s="104">
        <f t="shared" si="313"/>
        <v>18073</v>
      </c>
      <c r="P95" s="104">
        <f t="shared" si="313"/>
        <v>21449</v>
      </c>
      <c r="Q95" s="104">
        <f t="shared" si="313"/>
        <v>134264</v>
      </c>
      <c r="R95" s="107">
        <f t="shared" ref="R95" si="314">R96+R100+R101+R102+R103</f>
        <v>217000</v>
      </c>
      <c r="S95" s="104">
        <f t="shared" si="313"/>
        <v>49345</v>
      </c>
      <c r="T95" s="106">
        <f t="shared" si="313"/>
        <v>4937</v>
      </c>
      <c r="U95" s="104">
        <f t="shared" si="313"/>
        <v>51680</v>
      </c>
      <c r="V95" s="367">
        <f t="shared" ref="V95" si="315">V96+V100+V101+V102+V103</f>
        <v>549729</v>
      </c>
      <c r="W95" s="107">
        <f t="shared" si="313"/>
        <v>-322</v>
      </c>
      <c r="X95" s="108">
        <f t="shared" si="313"/>
        <v>36833</v>
      </c>
      <c r="Y95" s="379">
        <f t="shared" si="313"/>
        <v>524702</v>
      </c>
      <c r="AA95" s="259"/>
    </row>
    <row r="96" spans="1:27" s="42" customFormat="1" x14ac:dyDescent="0.25">
      <c r="A96" s="139" t="s">
        <v>349</v>
      </c>
      <c r="B96" s="57" t="s">
        <v>931</v>
      </c>
      <c r="C96" s="653" t="s">
        <v>350</v>
      </c>
      <c r="D96" s="654"/>
      <c r="E96" s="654"/>
      <c r="F96" s="189">
        <f t="shared" ref="F96:G96" si="316">SUM(F97:F99)</f>
        <v>0</v>
      </c>
      <c r="G96" s="466">
        <f t="shared" si="316"/>
        <v>1011942</v>
      </c>
      <c r="H96" s="444">
        <f t="shared" ref="H96" si="317">SUM(H97:H99)</f>
        <v>1011942</v>
      </c>
      <c r="I96" s="207">
        <f t="shared" ref="I96" si="318">SUM(I97:I99)</f>
        <v>0</v>
      </c>
      <c r="J96" s="220">
        <f t="shared" ref="J96" si="319">SUM(J97:J99)</f>
        <v>1011942</v>
      </c>
      <c r="K96" s="83">
        <f t="shared" ref="K96" si="320">SUM(K97:K99)</f>
        <v>148605</v>
      </c>
      <c r="L96" s="84">
        <f t="shared" ref="L96" si="321">SUM(L97:L99)</f>
        <v>863337</v>
      </c>
      <c r="M96" s="83">
        <f t="shared" ref="M96" si="322">SUM(M97:M99)</f>
        <v>31267</v>
      </c>
      <c r="N96" s="13">
        <f t="shared" ref="N96" si="323">SUM(N97:N99)</f>
        <v>16781</v>
      </c>
      <c r="O96" s="13">
        <f t="shared" ref="O96" si="324">SUM(O97:O99)</f>
        <v>18073</v>
      </c>
      <c r="P96" s="13">
        <f t="shared" ref="P96" si="325">SUM(P97:P99)</f>
        <v>21449</v>
      </c>
      <c r="Q96" s="13">
        <f t="shared" ref="Q96" si="326">SUM(Q97:Q99)</f>
        <v>132702</v>
      </c>
      <c r="R96" s="90">
        <f t="shared" ref="R96" si="327">SUM(R97:R99)</f>
        <v>130089</v>
      </c>
      <c r="S96" s="13">
        <f t="shared" ref="S96" si="328">SUM(S97:S99)</f>
        <v>49345</v>
      </c>
      <c r="T96" s="44">
        <f t="shared" ref="T96" si="329">SUM(T97:T99)</f>
        <v>4937</v>
      </c>
      <c r="U96" s="13">
        <f t="shared" ref="U96:V96" si="330">SUM(U97:U99)</f>
        <v>51680</v>
      </c>
      <c r="V96" s="365">
        <f t="shared" si="330"/>
        <v>456323</v>
      </c>
      <c r="W96" s="90">
        <f t="shared" ref="W96" si="331">SUM(W97:W99)</f>
        <v>-322</v>
      </c>
      <c r="X96" s="47">
        <f t="shared" ref="X96" si="332">SUM(X97:X99)</f>
        <v>36833</v>
      </c>
      <c r="Y96" s="380">
        <f t="shared" ref="Y96" si="333">SUM(Y97:Y99)</f>
        <v>519108</v>
      </c>
      <c r="AA96" s="302"/>
    </row>
    <row r="97" spans="1:27" hidden="1" x14ac:dyDescent="0.25">
      <c r="B97" s="59"/>
      <c r="C97" s="308"/>
      <c r="D97" s="686" t="s">
        <v>1164</v>
      </c>
      <c r="E97" s="708"/>
      <c r="F97" s="182">
        <v>0</v>
      </c>
      <c r="G97" s="459">
        <v>148605</v>
      </c>
      <c r="H97" s="437">
        <f t="shared" ref="H97:H99" si="334">SUM(V97:Y97)</f>
        <v>148605</v>
      </c>
      <c r="I97" s="200"/>
      <c r="J97" s="219">
        <f t="shared" si="226"/>
        <v>148605</v>
      </c>
      <c r="K97" s="81">
        <f>J97</f>
        <v>148605</v>
      </c>
      <c r="L97" s="82"/>
      <c r="M97" s="81">
        <v>8632</v>
      </c>
      <c r="N97" s="1">
        <v>3705</v>
      </c>
      <c r="O97" s="1">
        <v>4613</v>
      </c>
      <c r="P97" s="1">
        <v>5175</v>
      </c>
      <c r="Q97" s="1">
        <v>2938</v>
      </c>
      <c r="R97" s="89">
        <v>28586</v>
      </c>
      <c r="S97" s="1">
        <v>7126</v>
      </c>
      <c r="T97" s="43">
        <v>514</v>
      </c>
      <c r="U97" s="1">
        <v>7449</v>
      </c>
      <c r="V97" s="366">
        <f t="shared" ref="V97:V99" si="335">SUM(M97:U97)</f>
        <v>68738</v>
      </c>
      <c r="W97" s="89">
        <v>1872</v>
      </c>
      <c r="X97" s="46">
        <v>8535</v>
      </c>
      <c r="Y97" s="378">
        <v>69460</v>
      </c>
      <c r="AA97" s="259"/>
    </row>
    <row r="98" spans="1:27" hidden="1" x14ac:dyDescent="0.25">
      <c r="B98" s="59"/>
      <c r="C98" s="332"/>
      <c r="D98" s="686" t="s">
        <v>1165</v>
      </c>
      <c r="E98" s="708"/>
      <c r="F98" s="182">
        <v>0</v>
      </c>
      <c r="G98" s="459">
        <v>609952</v>
      </c>
      <c r="H98" s="437">
        <f t="shared" si="334"/>
        <v>609952</v>
      </c>
      <c r="I98" s="200"/>
      <c r="J98" s="219">
        <f t="shared" ref="J98" si="336">SUM(H98:I98)</f>
        <v>609952</v>
      </c>
      <c r="K98" s="81"/>
      <c r="L98" s="82">
        <f>J98</f>
        <v>609952</v>
      </c>
      <c r="M98" s="81">
        <v>22635</v>
      </c>
      <c r="N98" s="1">
        <v>13076</v>
      </c>
      <c r="O98" s="1">
        <v>13460</v>
      </c>
      <c r="P98" s="1">
        <v>16274</v>
      </c>
      <c r="Q98" s="1">
        <v>8811</v>
      </c>
      <c r="R98" s="89">
        <v>79500</v>
      </c>
      <c r="S98" s="1">
        <v>12470</v>
      </c>
      <c r="T98" s="43">
        <v>4077</v>
      </c>
      <c r="U98" s="1">
        <v>43864</v>
      </c>
      <c r="V98" s="366">
        <f t="shared" si="335"/>
        <v>214167</v>
      </c>
      <c r="W98" s="89">
        <v>-13477</v>
      </c>
      <c r="X98" s="46">
        <v>12197</v>
      </c>
      <c r="Y98" s="378">
        <v>397065</v>
      </c>
      <c r="AA98" s="259"/>
    </row>
    <row r="99" spans="1:27" hidden="1" x14ac:dyDescent="0.25">
      <c r="B99" s="59"/>
      <c r="C99" s="308"/>
      <c r="D99" s="686" t="s">
        <v>1287</v>
      </c>
      <c r="E99" s="708"/>
      <c r="F99" s="182">
        <v>0</v>
      </c>
      <c r="G99" s="459">
        <v>253385</v>
      </c>
      <c r="H99" s="437">
        <f t="shared" si="334"/>
        <v>253385</v>
      </c>
      <c r="I99" s="200"/>
      <c r="J99" s="219">
        <f t="shared" si="226"/>
        <v>253385</v>
      </c>
      <c r="K99" s="81"/>
      <c r="L99" s="82">
        <f>J99</f>
        <v>253385</v>
      </c>
      <c r="M99" s="81"/>
      <c r="N99" s="1"/>
      <c r="O99" s="1"/>
      <c r="P99" s="1"/>
      <c r="Q99" s="1">
        <v>120953</v>
      </c>
      <c r="R99" s="89">
        <v>22003</v>
      </c>
      <c r="S99" s="1">
        <v>29749</v>
      </c>
      <c r="T99" s="43">
        <v>346</v>
      </c>
      <c r="U99" s="1">
        <v>367</v>
      </c>
      <c r="V99" s="366">
        <f t="shared" si="335"/>
        <v>173418</v>
      </c>
      <c r="W99" s="89">
        <v>11283</v>
      </c>
      <c r="X99" s="46">
        <v>16101</v>
      </c>
      <c r="Y99" s="378">
        <v>52583</v>
      </c>
      <c r="AA99" s="259"/>
    </row>
    <row r="100" spans="1:27" hidden="1" x14ac:dyDescent="0.25">
      <c r="A100" s="139" t="s">
        <v>351</v>
      </c>
      <c r="B100" s="59" t="s">
        <v>932</v>
      </c>
      <c r="C100" s="720" t="s">
        <v>352</v>
      </c>
      <c r="D100" s="686"/>
      <c r="E100" s="686"/>
      <c r="F100" s="182"/>
      <c r="G100" s="459"/>
      <c r="H100" s="437">
        <f t="shared" ref="H100:H102" si="337">SUM(M100:Y100)</f>
        <v>0</v>
      </c>
      <c r="I100" s="200"/>
      <c r="J100" s="219">
        <f t="shared" si="226"/>
        <v>0</v>
      </c>
      <c r="K100" s="81">
        <f t="shared" ref="K100:K102" si="338">J100*0.25</f>
        <v>0</v>
      </c>
      <c r="L100" s="82">
        <f t="shared" ref="L100:L102" si="339">J100*0.75</f>
        <v>0</v>
      </c>
      <c r="M100" s="81"/>
      <c r="N100" s="1"/>
      <c r="O100" s="1"/>
      <c r="P100" s="1"/>
      <c r="Q100" s="1"/>
      <c r="R100" s="89"/>
      <c r="S100" s="1"/>
      <c r="T100" s="43"/>
      <c r="U100" s="1"/>
      <c r="V100" s="366"/>
      <c r="W100" s="89"/>
      <c r="X100" s="46"/>
      <c r="Y100" s="378"/>
      <c r="Z100" s="18">
        <f t="shared" si="202"/>
        <v>0</v>
      </c>
      <c r="AA100" s="259">
        <f t="shared" si="203"/>
        <v>0</v>
      </c>
    </row>
    <row r="101" spans="1:27" hidden="1" x14ac:dyDescent="0.25">
      <c r="A101" s="139" t="s">
        <v>353</v>
      </c>
      <c r="B101" s="59" t="s">
        <v>933</v>
      </c>
      <c r="C101" s="720" t="s">
        <v>354</v>
      </c>
      <c r="D101" s="686"/>
      <c r="E101" s="686"/>
      <c r="F101" s="182"/>
      <c r="G101" s="459"/>
      <c r="H101" s="437">
        <f t="shared" si="337"/>
        <v>0</v>
      </c>
      <c r="I101" s="200"/>
      <c r="J101" s="219">
        <f t="shared" si="226"/>
        <v>0</v>
      </c>
      <c r="K101" s="81">
        <f t="shared" si="338"/>
        <v>0</v>
      </c>
      <c r="L101" s="82">
        <f t="shared" si="339"/>
        <v>0</v>
      </c>
      <c r="M101" s="81"/>
      <c r="N101" s="1"/>
      <c r="O101" s="1"/>
      <c r="P101" s="1"/>
      <c r="Q101" s="1"/>
      <c r="R101" s="89"/>
      <c r="S101" s="1"/>
      <c r="T101" s="43"/>
      <c r="U101" s="1"/>
      <c r="V101" s="366"/>
      <c r="W101" s="89"/>
      <c r="X101" s="46"/>
      <c r="Y101" s="378"/>
      <c r="Z101" s="18">
        <f t="shared" si="202"/>
        <v>0</v>
      </c>
      <c r="AA101" s="259">
        <f t="shared" si="203"/>
        <v>0</v>
      </c>
    </row>
    <row r="102" spans="1:27" hidden="1" x14ac:dyDescent="0.25">
      <c r="A102" s="139" t="s">
        <v>355</v>
      </c>
      <c r="B102" s="59" t="s">
        <v>934</v>
      </c>
      <c r="C102" s="720" t="s">
        <v>356</v>
      </c>
      <c r="D102" s="686"/>
      <c r="E102" s="686"/>
      <c r="F102" s="182"/>
      <c r="G102" s="459"/>
      <c r="H102" s="437">
        <f t="shared" si="337"/>
        <v>0</v>
      </c>
      <c r="I102" s="200"/>
      <c r="J102" s="219">
        <f t="shared" si="226"/>
        <v>0</v>
      </c>
      <c r="K102" s="81">
        <f t="shared" si="338"/>
        <v>0</v>
      </c>
      <c r="L102" s="82">
        <f t="shared" si="339"/>
        <v>0</v>
      </c>
      <c r="M102" s="81"/>
      <c r="N102" s="1"/>
      <c r="O102" s="1"/>
      <c r="P102" s="1"/>
      <c r="Q102" s="1"/>
      <c r="R102" s="89"/>
      <c r="S102" s="1"/>
      <c r="T102" s="43"/>
      <c r="U102" s="1"/>
      <c r="V102" s="366"/>
      <c r="W102" s="89"/>
      <c r="X102" s="46"/>
      <c r="Y102" s="378"/>
      <c r="Z102" s="18">
        <f t="shared" si="202"/>
        <v>0</v>
      </c>
      <c r="AA102" s="259">
        <f t="shared" si="203"/>
        <v>0</v>
      </c>
    </row>
    <row r="103" spans="1:27" s="42" customFormat="1" ht="15.75" thickBot="1" x14ac:dyDescent="0.3">
      <c r="A103" s="139" t="s">
        <v>357</v>
      </c>
      <c r="B103" s="275" t="s">
        <v>935</v>
      </c>
      <c r="C103" s="754" t="s">
        <v>358</v>
      </c>
      <c r="D103" s="755"/>
      <c r="E103" s="755"/>
      <c r="F103" s="276">
        <f t="shared" ref="F103:G103" si="340">SUM(F104:F106)</f>
        <v>4000</v>
      </c>
      <c r="G103" s="467">
        <f t="shared" si="340"/>
        <v>93406</v>
      </c>
      <c r="H103" s="445">
        <f t="shared" ref="H103" si="341">SUM(H104:H106)</f>
        <v>99000</v>
      </c>
      <c r="I103" s="277">
        <f t="shared" ref="I103" si="342">SUM(I104:I106)</f>
        <v>0</v>
      </c>
      <c r="J103" s="220">
        <f t="shared" ref="J103" si="343">SUM(J104:J106)</f>
        <v>99000</v>
      </c>
      <c r="K103" s="83">
        <f t="shared" ref="K103" si="344">SUM(K104:K106)</f>
        <v>18000</v>
      </c>
      <c r="L103" s="84">
        <f t="shared" ref="L103" si="345">SUM(L104:L106)</f>
        <v>81000</v>
      </c>
      <c r="M103" s="83">
        <f t="shared" ref="M103" si="346">SUM(M104:M106)</f>
        <v>4147</v>
      </c>
      <c r="N103" s="13">
        <f t="shared" ref="N103" si="347">SUM(N104:N106)</f>
        <v>786</v>
      </c>
      <c r="O103" s="13">
        <f t="shared" ref="O103" si="348">SUM(O104:O106)</f>
        <v>0</v>
      </c>
      <c r="P103" s="13">
        <f t="shared" ref="P103" si="349">SUM(P104:P106)</f>
        <v>0</v>
      </c>
      <c r="Q103" s="13">
        <f t="shared" ref="Q103" si="350">SUM(Q104:Q106)</f>
        <v>1562</v>
      </c>
      <c r="R103" s="90">
        <f t="shared" ref="R103" si="351">SUM(R104:R106)</f>
        <v>86911</v>
      </c>
      <c r="S103" s="13">
        <f t="shared" ref="S103" si="352">SUM(S104:S106)</f>
        <v>0</v>
      </c>
      <c r="T103" s="44">
        <f t="shared" ref="T103" si="353">SUM(T104:T106)</f>
        <v>0</v>
      </c>
      <c r="U103" s="13">
        <f t="shared" ref="U103:V103" si="354">SUM(U104:U106)</f>
        <v>0</v>
      </c>
      <c r="V103" s="365">
        <f t="shared" si="354"/>
        <v>93406</v>
      </c>
      <c r="W103" s="90">
        <f t="shared" ref="W103" si="355">SUM(W104:W106)</f>
        <v>0</v>
      </c>
      <c r="X103" s="47">
        <f t="shared" ref="X103" si="356">SUM(X104:X106)</f>
        <v>0</v>
      </c>
      <c r="Y103" s="380">
        <f t="shared" ref="Y103" si="357">SUM(Y104:Y106)</f>
        <v>5594</v>
      </c>
      <c r="AA103" s="302"/>
    </row>
    <row r="104" spans="1:27" hidden="1" x14ac:dyDescent="0.25">
      <c r="B104" s="59"/>
      <c r="C104" s="308"/>
      <c r="D104" s="686" t="s">
        <v>1164</v>
      </c>
      <c r="E104" s="708"/>
      <c r="F104" s="182">
        <v>1000</v>
      </c>
      <c r="G104" s="459">
        <v>16737</v>
      </c>
      <c r="H104" s="437">
        <f t="shared" ref="H104:H106" si="358">SUM(V104:Y104)</f>
        <v>18000</v>
      </c>
      <c r="I104" s="200"/>
      <c r="J104" s="219">
        <f t="shared" si="226"/>
        <v>18000</v>
      </c>
      <c r="K104" s="81">
        <f>J104</f>
        <v>18000</v>
      </c>
      <c r="L104" s="82"/>
      <c r="M104" s="81">
        <v>1036</v>
      </c>
      <c r="N104" s="1">
        <v>197</v>
      </c>
      <c r="O104" s="1"/>
      <c r="P104" s="1"/>
      <c r="Q104" s="1"/>
      <c r="R104" s="89">
        <v>15504</v>
      </c>
      <c r="S104" s="1"/>
      <c r="T104" s="43"/>
      <c r="U104" s="1"/>
      <c r="V104" s="366">
        <f t="shared" ref="V104:V106" si="359">SUM(M104:U104)</f>
        <v>16737</v>
      </c>
      <c r="W104" s="89"/>
      <c r="X104" s="46"/>
      <c r="Y104" s="378">
        <v>1263</v>
      </c>
      <c r="AA104" s="259"/>
    </row>
    <row r="105" spans="1:27" hidden="1" x14ac:dyDescent="0.25">
      <c r="B105" s="59"/>
      <c r="C105" s="332"/>
      <c r="D105" s="686" t="s">
        <v>1165</v>
      </c>
      <c r="E105" s="708"/>
      <c r="F105" s="182">
        <v>3000</v>
      </c>
      <c r="G105" s="459">
        <v>50211</v>
      </c>
      <c r="H105" s="437">
        <f t="shared" si="358"/>
        <v>53000</v>
      </c>
      <c r="I105" s="200"/>
      <c r="J105" s="219">
        <f t="shared" ref="J105" si="360">SUM(H105:I105)</f>
        <v>53000</v>
      </c>
      <c r="K105" s="81"/>
      <c r="L105" s="82">
        <f>J105</f>
        <v>53000</v>
      </c>
      <c r="M105" s="81">
        <v>3111</v>
      </c>
      <c r="N105" s="1">
        <v>589</v>
      </c>
      <c r="O105" s="1"/>
      <c r="P105" s="1"/>
      <c r="Q105" s="1"/>
      <c r="R105" s="89">
        <v>46511</v>
      </c>
      <c r="S105" s="1"/>
      <c r="T105" s="43"/>
      <c r="U105" s="1"/>
      <c r="V105" s="366">
        <f t="shared" si="359"/>
        <v>50211</v>
      </c>
      <c r="W105" s="89"/>
      <c r="X105" s="46"/>
      <c r="Y105" s="378">
        <v>2789</v>
      </c>
      <c r="AA105" s="259"/>
    </row>
    <row r="106" spans="1:27" ht="15.75" hidden="1" thickBot="1" x14ac:dyDescent="0.3">
      <c r="B106" s="59"/>
      <c r="C106" s="308"/>
      <c r="D106" s="686" t="s">
        <v>1287</v>
      </c>
      <c r="E106" s="708"/>
      <c r="F106" s="182">
        <v>0</v>
      </c>
      <c r="G106" s="459">
        <v>26458</v>
      </c>
      <c r="H106" s="437">
        <f t="shared" si="358"/>
        <v>28000</v>
      </c>
      <c r="I106" s="200"/>
      <c r="J106" s="219">
        <f t="shared" si="226"/>
        <v>28000</v>
      </c>
      <c r="K106" s="81"/>
      <c r="L106" s="82">
        <f>J106</f>
        <v>28000</v>
      </c>
      <c r="M106" s="81"/>
      <c r="N106" s="1"/>
      <c r="O106" s="1"/>
      <c r="P106" s="1"/>
      <c r="Q106" s="1">
        <v>1562</v>
      </c>
      <c r="R106" s="89">
        <v>24896</v>
      </c>
      <c r="S106" s="1"/>
      <c r="T106" s="43"/>
      <c r="U106" s="1"/>
      <c r="V106" s="366">
        <f t="shared" si="359"/>
        <v>26458</v>
      </c>
      <c r="W106" s="89"/>
      <c r="X106" s="46"/>
      <c r="Y106" s="378">
        <v>1542</v>
      </c>
      <c r="AA106" s="259"/>
    </row>
    <row r="107" spans="1:27" ht="15.75" thickBot="1" x14ac:dyDescent="0.3">
      <c r="B107" s="91" t="s">
        <v>359</v>
      </c>
      <c r="C107" s="701" t="s">
        <v>360</v>
      </c>
      <c r="D107" s="702"/>
      <c r="E107" s="702"/>
      <c r="F107" s="185">
        <f>F108+F109+F110+F111+F112+F113+F117</f>
        <v>0</v>
      </c>
      <c r="G107" s="462">
        <f>G108+G109+G110+G111+G112+G113+G117</f>
        <v>0</v>
      </c>
      <c r="H107" s="440">
        <f t="shared" ref="H107:I107" si="361">H108+H109+H110+H111+H112+H113+H117</f>
        <v>0</v>
      </c>
      <c r="I107" s="203">
        <f t="shared" si="361"/>
        <v>0</v>
      </c>
      <c r="J107" s="216">
        <f t="shared" si="226"/>
        <v>0</v>
      </c>
      <c r="K107" s="94">
        <f t="shared" ref="K107:Y107" si="362">K108+K109+K110+K111+K112+K113+K117</f>
        <v>0</v>
      </c>
      <c r="L107" s="96">
        <f t="shared" si="362"/>
        <v>0</v>
      </c>
      <c r="M107" s="94">
        <f t="shared" si="362"/>
        <v>0</v>
      </c>
      <c r="N107" s="95">
        <f t="shared" si="362"/>
        <v>0</v>
      </c>
      <c r="O107" s="95">
        <f t="shared" si="362"/>
        <v>0</v>
      </c>
      <c r="P107" s="95">
        <f t="shared" si="362"/>
        <v>0</v>
      </c>
      <c r="Q107" s="95">
        <f t="shared" si="362"/>
        <v>0</v>
      </c>
      <c r="R107" s="98">
        <f t="shared" ref="R107" si="363">R108+R109+R110+R111+R112+R113+R117</f>
        <v>0</v>
      </c>
      <c r="S107" s="95">
        <f t="shared" si="362"/>
        <v>0</v>
      </c>
      <c r="T107" s="97">
        <f t="shared" si="362"/>
        <v>0</v>
      </c>
      <c r="U107" s="95">
        <f t="shared" si="362"/>
        <v>0</v>
      </c>
      <c r="V107" s="363">
        <f t="shared" ref="V107" si="364">V108+V109+V110+V111+V112+V113+V117</f>
        <v>0</v>
      </c>
      <c r="W107" s="98">
        <f t="shared" si="362"/>
        <v>0</v>
      </c>
      <c r="X107" s="99">
        <f t="shared" si="362"/>
        <v>0</v>
      </c>
      <c r="Y107" s="376">
        <f t="shared" si="362"/>
        <v>0</v>
      </c>
      <c r="AA107" s="259"/>
    </row>
    <row r="108" spans="1:27" s="19" customFormat="1" ht="15.75" hidden="1" thickBot="1" x14ac:dyDescent="0.3">
      <c r="A108" s="139" t="s">
        <v>361</v>
      </c>
      <c r="B108" s="127" t="s">
        <v>936</v>
      </c>
      <c r="C108" s="714" t="s">
        <v>362</v>
      </c>
      <c r="D108" s="715"/>
      <c r="E108" s="715"/>
      <c r="F108" s="181"/>
      <c r="G108" s="458"/>
      <c r="H108" s="436"/>
      <c r="I108" s="199"/>
      <c r="J108" s="218">
        <f t="shared" si="226"/>
        <v>0</v>
      </c>
      <c r="K108" s="103"/>
      <c r="L108" s="105"/>
      <c r="M108" s="103"/>
      <c r="N108" s="104"/>
      <c r="O108" s="104"/>
      <c r="P108" s="104"/>
      <c r="Q108" s="104"/>
      <c r="R108" s="107"/>
      <c r="S108" s="104"/>
      <c r="T108" s="106"/>
      <c r="U108" s="104"/>
      <c r="V108" s="367"/>
      <c r="W108" s="107"/>
      <c r="X108" s="108"/>
      <c r="Y108" s="379"/>
      <c r="AA108" s="259"/>
    </row>
    <row r="109" spans="1:27" s="19" customFormat="1" ht="15.75" hidden="1" thickBot="1" x14ac:dyDescent="0.3">
      <c r="A109" s="139" t="s">
        <v>363</v>
      </c>
      <c r="B109" s="100" t="s">
        <v>937</v>
      </c>
      <c r="C109" s="694" t="s">
        <v>623</v>
      </c>
      <c r="D109" s="695"/>
      <c r="E109" s="695"/>
      <c r="F109" s="183"/>
      <c r="G109" s="460"/>
      <c r="H109" s="438"/>
      <c r="I109" s="201"/>
      <c r="J109" s="218">
        <f t="shared" si="226"/>
        <v>0</v>
      </c>
      <c r="K109" s="103"/>
      <c r="L109" s="105"/>
      <c r="M109" s="103"/>
      <c r="N109" s="104"/>
      <c r="O109" s="104"/>
      <c r="P109" s="104"/>
      <c r="Q109" s="104"/>
      <c r="R109" s="107"/>
      <c r="S109" s="104"/>
      <c r="T109" s="106"/>
      <c r="U109" s="104"/>
      <c r="V109" s="367"/>
      <c r="W109" s="107"/>
      <c r="X109" s="108"/>
      <c r="Y109" s="379"/>
      <c r="AA109" s="259"/>
    </row>
    <row r="110" spans="1:27" s="19" customFormat="1" ht="15.75" hidden="1" thickBot="1" x14ac:dyDescent="0.3">
      <c r="A110" s="139" t="s">
        <v>364</v>
      </c>
      <c r="B110" s="127" t="s">
        <v>938</v>
      </c>
      <c r="C110" s="694" t="s">
        <v>365</v>
      </c>
      <c r="D110" s="695"/>
      <c r="E110" s="695"/>
      <c r="F110" s="183"/>
      <c r="G110" s="460"/>
      <c r="H110" s="438"/>
      <c r="I110" s="201"/>
      <c r="J110" s="218">
        <f t="shared" si="226"/>
        <v>0</v>
      </c>
      <c r="K110" s="103"/>
      <c r="L110" s="105"/>
      <c r="M110" s="103"/>
      <c r="N110" s="104"/>
      <c r="O110" s="104"/>
      <c r="P110" s="104"/>
      <c r="Q110" s="104"/>
      <c r="R110" s="107"/>
      <c r="S110" s="104"/>
      <c r="T110" s="106"/>
      <c r="U110" s="104"/>
      <c r="V110" s="367"/>
      <c r="W110" s="107"/>
      <c r="X110" s="108"/>
      <c r="Y110" s="379"/>
      <c r="AA110" s="259"/>
    </row>
    <row r="111" spans="1:27" s="19" customFormat="1" ht="15.75" hidden="1" thickBot="1" x14ac:dyDescent="0.3">
      <c r="A111" s="139" t="s">
        <v>366</v>
      </c>
      <c r="B111" s="100" t="s">
        <v>939</v>
      </c>
      <c r="C111" s="694" t="s">
        <v>367</v>
      </c>
      <c r="D111" s="695"/>
      <c r="E111" s="695"/>
      <c r="F111" s="183"/>
      <c r="G111" s="460"/>
      <c r="H111" s="438"/>
      <c r="I111" s="201"/>
      <c r="J111" s="218">
        <f t="shared" si="226"/>
        <v>0</v>
      </c>
      <c r="K111" s="103"/>
      <c r="L111" s="105"/>
      <c r="M111" s="103"/>
      <c r="N111" s="104"/>
      <c r="O111" s="104"/>
      <c r="P111" s="104"/>
      <c r="Q111" s="104"/>
      <c r="R111" s="107"/>
      <c r="S111" s="104"/>
      <c r="T111" s="106"/>
      <c r="U111" s="104"/>
      <c r="V111" s="367"/>
      <c r="W111" s="107"/>
      <c r="X111" s="108"/>
      <c r="Y111" s="379"/>
      <c r="AA111" s="259"/>
    </row>
    <row r="112" spans="1:27" s="19" customFormat="1" ht="15.75" hidden="1" thickBot="1" x14ac:dyDescent="0.3">
      <c r="A112" s="139" t="s">
        <v>368</v>
      </c>
      <c r="B112" s="127" t="s">
        <v>940</v>
      </c>
      <c r="C112" s="694" t="s">
        <v>369</v>
      </c>
      <c r="D112" s="695"/>
      <c r="E112" s="695"/>
      <c r="F112" s="183"/>
      <c r="G112" s="460"/>
      <c r="H112" s="438"/>
      <c r="I112" s="201"/>
      <c r="J112" s="218">
        <f t="shared" si="226"/>
        <v>0</v>
      </c>
      <c r="K112" s="103"/>
      <c r="L112" s="105"/>
      <c r="M112" s="103"/>
      <c r="N112" s="104"/>
      <c r="O112" s="104"/>
      <c r="P112" s="104"/>
      <c r="Q112" s="104"/>
      <c r="R112" s="107"/>
      <c r="S112" s="104"/>
      <c r="T112" s="106"/>
      <c r="U112" s="104"/>
      <c r="V112" s="367"/>
      <c r="W112" s="107"/>
      <c r="X112" s="108"/>
      <c r="Y112" s="379"/>
      <c r="AA112" s="259"/>
    </row>
    <row r="113" spans="1:27" s="19" customFormat="1" ht="15.75" hidden="1" thickBot="1" x14ac:dyDescent="0.3">
      <c r="A113" s="139" t="s">
        <v>370</v>
      </c>
      <c r="B113" s="100" t="s">
        <v>941</v>
      </c>
      <c r="C113" s="694" t="s">
        <v>371</v>
      </c>
      <c r="D113" s="695"/>
      <c r="E113" s="695"/>
      <c r="F113" s="183">
        <f>F114+F115+F116</f>
        <v>0</v>
      </c>
      <c r="G113" s="460">
        <f>G114+G115+G116</f>
        <v>0</v>
      </c>
      <c r="H113" s="438">
        <f t="shared" ref="H113:I113" si="365">H114+H115+H116</f>
        <v>0</v>
      </c>
      <c r="I113" s="201">
        <f t="shared" si="365"/>
        <v>0</v>
      </c>
      <c r="J113" s="218">
        <f t="shared" si="226"/>
        <v>0</v>
      </c>
      <c r="K113" s="103">
        <f t="shared" ref="K113:Y113" si="366">K114+K115+K116</f>
        <v>0</v>
      </c>
      <c r="L113" s="105">
        <f t="shared" si="366"/>
        <v>0</v>
      </c>
      <c r="M113" s="103">
        <f t="shared" si="366"/>
        <v>0</v>
      </c>
      <c r="N113" s="104">
        <f t="shared" si="366"/>
        <v>0</v>
      </c>
      <c r="O113" s="104">
        <f t="shared" si="366"/>
        <v>0</v>
      </c>
      <c r="P113" s="104">
        <f t="shared" si="366"/>
        <v>0</v>
      </c>
      <c r="Q113" s="104">
        <f t="shared" si="366"/>
        <v>0</v>
      </c>
      <c r="R113" s="107">
        <f t="shared" ref="R113" si="367">R114+R115+R116</f>
        <v>0</v>
      </c>
      <c r="S113" s="104">
        <f t="shared" si="366"/>
        <v>0</v>
      </c>
      <c r="T113" s="106">
        <f t="shared" si="366"/>
        <v>0</v>
      </c>
      <c r="U113" s="104">
        <f t="shared" si="366"/>
        <v>0</v>
      </c>
      <c r="V113" s="367">
        <f t="shared" ref="V113" si="368">V114+V115+V116</f>
        <v>0</v>
      </c>
      <c r="W113" s="107">
        <f t="shared" si="366"/>
        <v>0</v>
      </c>
      <c r="X113" s="108">
        <f t="shared" si="366"/>
        <v>0</v>
      </c>
      <c r="Y113" s="379">
        <f t="shared" si="366"/>
        <v>0</v>
      </c>
      <c r="AA113" s="259"/>
    </row>
    <row r="114" spans="1:27" ht="15.75" hidden="1" thickBot="1" x14ac:dyDescent="0.3">
      <c r="A114" s="139" t="s">
        <v>372</v>
      </c>
      <c r="B114" s="59"/>
      <c r="C114" s="2"/>
      <c r="D114" s="686" t="s">
        <v>614</v>
      </c>
      <c r="E114" s="686"/>
      <c r="F114" s="182"/>
      <c r="G114" s="459"/>
      <c r="H114" s="437"/>
      <c r="I114" s="200"/>
      <c r="J114" s="219">
        <f t="shared" si="226"/>
        <v>0</v>
      </c>
      <c r="K114" s="81"/>
      <c r="L114" s="82"/>
      <c r="M114" s="81"/>
      <c r="N114" s="1"/>
      <c r="O114" s="1"/>
      <c r="P114" s="1"/>
      <c r="Q114" s="1"/>
      <c r="R114" s="89"/>
      <c r="S114" s="1"/>
      <c r="T114" s="43"/>
      <c r="U114" s="1"/>
      <c r="V114" s="366"/>
      <c r="W114" s="89"/>
      <c r="X114" s="46"/>
      <c r="Y114" s="378"/>
      <c r="Z114" s="22"/>
      <c r="AA114" s="259"/>
    </row>
    <row r="115" spans="1:27" ht="15.75" hidden="1" thickBot="1" x14ac:dyDescent="0.3">
      <c r="A115" s="139" t="s">
        <v>373</v>
      </c>
      <c r="B115" s="59"/>
      <c r="C115" s="2"/>
      <c r="D115" s="686" t="s">
        <v>615</v>
      </c>
      <c r="E115" s="686"/>
      <c r="F115" s="182"/>
      <c r="G115" s="459"/>
      <c r="H115" s="437"/>
      <c r="I115" s="200"/>
      <c r="J115" s="219">
        <f t="shared" si="226"/>
        <v>0</v>
      </c>
      <c r="K115" s="81"/>
      <c r="L115" s="82"/>
      <c r="M115" s="81"/>
      <c r="N115" s="1"/>
      <c r="O115" s="1"/>
      <c r="P115" s="1"/>
      <c r="Q115" s="1"/>
      <c r="R115" s="89"/>
      <c r="S115" s="1"/>
      <c r="T115" s="43"/>
      <c r="U115" s="1"/>
      <c r="V115" s="366"/>
      <c r="W115" s="89"/>
      <c r="X115" s="46"/>
      <c r="Y115" s="378"/>
      <c r="AA115" s="259"/>
    </row>
    <row r="116" spans="1:27" ht="15.75" hidden="1" thickBot="1" x14ac:dyDescent="0.3">
      <c r="A116" s="139" t="s">
        <v>374</v>
      </c>
      <c r="B116" s="59"/>
      <c r="C116" s="2"/>
      <c r="D116" s="686" t="s">
        <v>616</v>
      </c>
      <c r="E116" s="686"/>
      <c r="F116" s="182"/>
      <c r="G116" s="459"/>
      <c r="H116" s="437"/>
      <c r="I116" s="200"/>
      <c r="J116" s="219">
        <f t="shared" si="226"/>
        <v>0</v>
      </c>
      <c r="K116" s="81"/>
      <c r="L116" s="82"/>
      <c r="M116" s="81"/>
      <c r="N116" s="1"/>
      <c r="O116" s="1"/>
      <c r="P116" s="1"/>
      <c r="Q116" s="1"/>
      <c r="R116" s="89"/>
      <c r="S116" s="1"/>
      <c r="T116" s="43"/>
      <c r="U116" s="1"/>
      <c r="V116" s="366"/>
      <c r="W116" s="89"/>
      <c r="X116" s="46"/>
      <c r="Y116" s="378"/>
      <c r="AA116" s="259"/>
    </row>
    <row r="117" spans="1:27" s="19" customFormat="1" ht="15.75" hidden="1" thickBot="1" x14ac:dyDescent="0.3">
      <c r="A117" s="139" t="s">
        <v>375</v>
      </c>
      <c r="B117" s="100" t="s">
        <v>942</v>
      </c>
      <c r="C117" s="694" t="s">
        <v>376</v>
      </c>
      <c r="D117" s="695"/>
      <c r="E117" s="695"/>
      <c r="F117" s="183">
        <f>F118+F119+F120+F121</f>
        <v>0</v>
      </c>
      <c r="G117" s="460">
        <f>G118+G119+G120+G121</f>
        <v>0</v>
      </c>
      <c r="H117" s="438">
        <f t="shared" ref="H117:I117" si="369">H118+H119+H120+H121</f>
        <v>0</v>
      </c>
      <c r="I117" s="201">
        <f t="shared" si="369"/>
        <v>0</v>
      </c>
      <c r="J117" s="218">
        <f t="shared" si="226"/>
        <v>0</v>
      </c>
      <c r="K117" s="103">
        <f t="shared" ref="K117:Y117" si="370">K118+K119+K120+K121</f>
        <v>0</v>
      </c>
      <c r="L117" s="105">
        <f t="shared" si="370"/>
        <v>0</v>
      </c>
      <c r="M117" s="103">
        <f t="shared" si="370"/>
        <v>0</v>
      </c>
      <c r="N117" s="104">
        <f t="shared" si="370"/>
        <v>0</v>
      </c>
      <c r="O117" s="104">
        <f t="shared" si="370"/>
        <v>0</v>
      </c>
      <c r="P117" s="104">
        <f t="shared" si="370"/>
        <v>0</v>
      </c>
      <c r="Q117" s="104">
        <f t="shared" si="370"/>
        <v>0</v>
      </c>
      <c r="R117" s="107">
        <f t="shared" ref="R117" si="371">R118+R119+R120+R121</f>
        <v>0</v>
      </c>
      <c r="S117" s="104">
        <f t="shared" si="370"/>
        <v>0</v>
      </c>
      <c r="T117" s="106">
        <f t="shared" si="370"/>
        <v>0</v>
      </c>
      <c r="U117" s="104">
        <f t="shared" si="370"/>
        <v>0</v>
      </c>
      <c r="V117" s="367">
        <f t="shared" ref="V117" si="372">V118+V119+V120+V121</f>
        <v>0</v>
      </c>
      <c r="W117" s="107">
        <f t="shared" si="370"/>
        <v>0</v>
      </c>
      <c r="X117" s="108">
        <f t="shared" si="370"/>
        <v>0</v>
      </c>
      <c r="Y117" s="379">
        <f t="shared" si="370"/>
        <v>0</v>
      </c>
      <c r="AA117" s="259"/>
    </row>
    <row r="118" spans="1:27" ht="15.75" hidden="1" thickBot="1" x14ac:dyDescent="0.3">
      <c r="A118" s="139" t="s">
        <v>1142</v>
      </c>
      <c r="B118" s="59"/>
      <c r="C118" s="2"/>
      <c r="D118" s="686" t="s">
        <v>1143</v>
      </c>
      <c r="E118" s="686"/>
      <c r="F118" s="182"/>
      <c r="G118" s="459"/>
      <c r="H118" s="437"/>
      <c r="I118" s="200"/>
      <c r="J118" s="219">
        <f t="shared" si="226"/>
        <v>0</v>
      </c>
      <c r="K118" s="81"/>
      <c r="L118" s="82"/>
      <c r="M118" s="81"/>
      <c r="N118" s="1"/>
      <c r="O118" s="1"/>
      <c r="P118" s="1"/>
      <c r="Q118" s="1"/>
      <c r="R118" s="89"/>
      <c r="S118" s="1"/>
      <c r="T118" s="43"/>
      <c r="U118" s="1"/>
      <c r="V118" s="366"/>
      <c r="W118" s="89"/>
      <c r="X118" s="46"/>
      <c r="Y118" s="378"/>
      <c r="AA118" s="259"/>
    </row>
    <row r="119" spans="1:27" ht="15.75" hidden="1" thickBot="1" x14ac:dyDescent="0.3">
      <c r="A119" s="139" t="s">
        <v>1144</v>
      </c>
      <c r="B119" s="59"/>
      <c r="C119" s="2"/>
      <c r="D119" s="686" t="s">
        <v>617</v>
      </c>
      <c r="E119" s="686"/>
      <c r="F119" s="182"/>
      <c r="G119" s="459"/>
      <c r="H119" s="437"/>
      <c r="I119" s="200"/>
      <c r="J119" s="219">
        <f t="shared" si="226"/>
        <v>0</v>
      </c>
      <c r="K119" s="81"/>
      <c r="L119" s="82"/>
      <c r="M119" s="81"/>
      <c r="N119" s="1"/>
      <c r="O119" s="1"/>
      <c r="P119" s="1"/>
      <c r="Q119" s="1"/>
      <c r="R119" s="89"/>
      <c r="S119" s="1"/>
      <c r="T119" s="43"/>
      <c r="U119" s="1"/>
      <c r="V119" s="366"/>
      <c r="W119" s="89"/>
      <c r="X119" s="46"/>
      <c r="Y119" s="378"/>
      <c r="AA119" s="259"/>
    </row>
    <row r="120" spans="1:27" ht="15.75" hidden="1" thickBot="1" x14ac:dyDescent="0.3">
      <c r="A120" s="139" t="s">
        <v>1145</v>
      </c>
      <c r="B120" s="59"/>
      <c r="C120" s="2"/>
      <c r="D120" s="686" t="s">
        <v>1146</v>
      </c>
      <c r="E120" s="686"/>
      <c r="F120" s="182"/>
      <c r="G120" s="459"/>
      <c r="H120" s="437"/>
      <c r="I120" s="200"/>
      <c r="J120" s="219">
        <f t="shared" si="226"/>
        <v>0</v>
      </c>
      <c r="K120" s="81"/>
      <c r="L120" s="82"/>
      <c r="M120" s="81"/>
      <c r="N120" s="1"/>
      <c r="O120" s="1"/>
      <c r="P120" s="1"/>
      <c r="Q120" s="1"/>
      <c r="R120" s="89"/>
      <c r="S120" s="1"/>
      <c r="T120" s="43"/>
      <c r="U120" s="1"/>
      <c r="V120" s="366"/>
      <c r="W120" s="89"/>
      <c r="X120" s="46"/>
      <c r="Y120" s="378"/>
      <c r="AA120" s="259"/>
    </row>
    <row r="121" spans="1:27" ht="15.75" hidden="1" thickBot="1" x14ac:dyDescent="0.3">
      <c r="A121" s="139" t="s">
        <v>1140</v>
      </c>
      <c r="B121" s="59"/>
      <c r="C121" s="2"/>
      <c r="D121" s="686" t="s">
        <v>1141</v>
      </c>
      <c r="E121" s="686"/>
      <c r="F121" s="182"/>
      <c r="G121" s="459"/>
      <c r="H121" s="437"/>
      <c r="I121" s="200"/>
      <c r="J121" s="219">
        <f t="shared" si="226"/>
        <v>0</v>
      </c>
      <c r="K121" s="81"/>
      <c r="L121" s="82"/>
      <c r="M121" s="81"/>
      <c r="N121" s="1"/>
      <c r="O121" s="1"/>
      <c r="P121" s="1"/>
      <c r="Q121" s="1"/>
      <c r="R121" s="89"/>
      <c r="S121" s="1"/>
      <c r="T121" s="43"/>
      <c r="U121" s="1"/>
      <c r="V121" s="366"/>
      <c r="W121" s="89"/>
      <c r="X121" s="46"/>
      <c r="Y121" s="378"/>
      <c r="AA121" s="259"/>
    </row>
    <row r="122" spans="1:27" ht="15.75" thickBot="1" x14ac:dyDescent="0.3">
      <c r="B122" s="109" t="s">
        <v>377</v>
      </c>
      <c r="C122" s="701" t="s">
        <v>378</v>
      </c>
      <c r="D122" s="702"/>
      <c r="E122" s="702"/>
      <c r="F122" s="185">
        <f t="shared" ref="F122" si="373">F123+F127+F128+F129+F130+F141+F152+F163+F166+F178+F179+F180+F181+F192</f>
        <v>200000</v>
      </c>
      <c r="G122" s="462">
        <f t="shared" ref="G122:Y122" si="374">G123+G127+G128+G129+G130+G141+G152+G163+G166+G178+G179+G180+G181+G192</f>
        <v>200000</v>
      </c>
      <c r="H122" s="440">
        <f t="shared" si="374"/>
        <v>200000</v>
      </c>
      <c r="I122" s="203">
        <f t="shared" si="374"/>
        <v>0</v>
      </c>
      <c r="J122" s="216">
        <f t="shared" si="226"/>
        <v>200000</v>
      </c>
      <c r="K122" s="94">
        <f t="shared" ref="K122:L122" si="375">K123+K127+K128+K129+K130+K141+K152+K163+K166+K178+K179+K180+K181+K192</f>
        <v>50000</v>
      </c>
      <c r="L122" s="96">
        <f t="shared" si="375"/>
        <v>150000</v>
      </c>
      <c r="M122" s="94">
        <f t="shared" si="374"/>
        <v>0</v>
      </c>
      <c r="N122" s="95">
        <f t="shared" si="374"/>
        <v>0</v>
      </c>
      <c r="O122" s="95">
        <f t="shared" si="374"/>
        <v>0</v>
      </c>
      <c r="P122" s="95">
        <f t="shared" si="374"/>
        <v>0</v>
      </c>
      <c r="Q122" s="95">
        <f t="shared" si="374"/>
        <v>0</v>
      </c>
      <c r="R122" s="98">
        <f t="shared" ref="R122" si="376">R123+R127+R128+R129+R130+R141+R152+R163+R166+R178+R179+R180+R181+R192</f>
        <v>0</v>
      </c>
      <c r="S122" s="95">
        <f t="shared" si="374"/>
        <v>0</v>
      </c>
      <c r="T122" s="97">
        <f t="shared" si="374"/>
        <v>0</v>
      </c>
      <c r="U122" s="95">
        <f t="shared" si="374"/>
        <v>0</v>
      </c>
      <c r="V122" s="363">
        <f t="shared" ref="V122" si="377">V123+V127+V128+V129+V130+V141+V152+V163+V166+V178+V179+V180+V181+V192</f>
        <v>0</v>
      </c>
      <c r="W122" s="98">
        <f t="shared" si="374"/>
        <v>0</v>
      </c>
      <c r="X122" s="99">
        <f t="shared" si="374"/>
        <v>0</v>
      </c>
      <c r="Y122" s="376">
        <f t="shared" si="374"/>
        <v>200000</v>
      </c>
      <c r="AA122" s="259"/>
    </row>
    <row r="123" spans="1:27" s="42" customFormat="1" hidden="1" x14ac:dyDescent="0.25">
      <c r="A123" s="139" t="s">
        <v>379</v>
      </c>
      <c r="B123" s="137" t="s">
        <v>943</v>
      </c>
      <c r="C123" s="703" t="s">
        <v>380</v>
      </c>
      <c r="D123" s="704"/>
      <c r="E123" s="704"/>
      <c r="F123" s="190">
        <f>F124+F125</f>
        <v>0</v>
      </c>
      <c r="G123" s="468">
        <f>G124+G125</f>
        <v>0</v>
      </c>
      <c r="H123" s="446">
        <f t="shared" ref="H123:I123" si="378">H124+H125</f>
        <v>0</v>
      </c>
      <c r="I123" s="208">
        <f t="shared" si="378"/>
        <v>0</v>
      </c>
      <c r="J123" s="221">
        <f t="shared" si="226"/>
        <v>0</v>
      </c>
      <c r="K123" s="224">
        <f t="shared" ref="K123:Y123" si="379">K124+K125</f>
        <v>0</v>
      </c>
      <c r="L123" s="144">
        <f t="shared" si="379"/>
        <v>0</v>
      </c>
      <c r="M123" s="224">
        <f t="shared" si="379"/>
        <v>0</v>
      </c>
      <c r="N123" s="146">
        <f t="shared" si="379"/>
        <v>0</v>
      </c>
      <c r="O123" s="146">
        <f t="shared" si="379"/>
        <v>0</v>
      </c>
      <c r="P123" s="146">
        <f t="shared" si="379"/>
        <v>0</v>
      </c>
      <c r="Q123" s="146">
        <f t="shared" si="379"/>
        <v>0</v>
      </c>
      <c r="R123" s="371">
        <f t="shared" ref="R123" si="380">R124+R125</f>
        <v>0</v>
      </c>
      <c r="S123" s="146">
        <f t="shared" si="379"/>
        <v>0</v>
      </c>
      <c r="T123" s="145">
        <f t="shared" si="379"/>
        <v>0</v>
      </c>
      <c r="U123" s="146">
        <f t="shared" si="379"/>
        <v>0</v>
      </c>
      <c r="V123" s="385">
        <f t="shared" ref="V123" si="381">V124+V125</f>
        <v>0</v>
      </c>
      <c r="W123" s="371">
        <f t="shared" si="379"/>
        <v>0</v>
      </c>
      <c r="X123" s="147">
        <f t="shared" si="379"/>
        <v>0</v>
      </c>
      <c r="Y123" s="381">
        <f t="shared" si="379"/>
        <v>0</v>
      </c>
      <c r="Z123" s="42">
        <f t="shared" ref="Z123:Z176" si="382">G123*0.7874-J123</f>
        <v>0</v>
      </c>
      <c r="AA123" s="259">
        <f t="shared" ref="AA123:AA178" si="383">Z123/8</f>
        <v>0</v>
      </c>
    </row>
    <row r="124" spans="1:27" hidden="1" x14ac:dyDescent="0.25">
      <c r="A124" s="139" t="s">
        <v>381</v>
      </c>
      <c r="B124" s="59"/>
      <c r="C124" s="2"/>
      <c r="D124" s="686" t="s">
        <v>618</v>
      </c>
      <c r="E124" s="686"/>
      <c r="F124" s="182"/>
      <c r="G124" s="459"/>
      <c r="H124" s="437"/>
      <c r="I124" s="200"/>
      <c r="J124" s="219">
        <f t="shared" si="226"/>
        <v>0</v>
      </c>
      <c r="K124" s="81"/>
      <c r="L124" s="82"/>
      <c r="M124" s="81"/>
      <c r="N124" s="1"/>
      <c r="O124" s="1"/>
      <c r="P124" s="1"/>
      <c r="Q124" s="1"/>
      <c r="R124" s="89"/>
      <c r="S124" s="1"/>
      <c r="T124" s="43"/>
      <c r="U124" s="1"/>
      <c r="V124" s="366"/>
      <c r="W124" s="89"/>
      <c r="X124" s="46"/>
      <c r="Y124" s="378"/>
      <c r="Z124" s="18">
        <f t="shared" si="382"/>
        <v>0</v>
      </c>
      <c r="AA124" s="259">
        <f t="shared" si="383"/>
        <v>0</v>
      </c>
    </row>
    <row r="125" spans="1:27" hidden="1" x14ac:dyDescent="0.25">
      <c r="A125" s="139" t="s">
        <v>382</v>
      </c>
      <c r="B125" s="59"/>
      <c r="C125" s="2"/>
      <c r="D125" s="686" t="s">
        <v>619</v>
      </c>
      <c r="E125" s="686"/>
      <c r="F125" s="182"/>
      <c r="G125" s="459"/>
      <c r="H125" s="437"/>
      <c r="I125" s="200"/>
      <c r="J125" s="219">
        <f t="shared" si="226"/>
        <v>0</v>
      </c>
      <c r="K125" s="81"/>
      <c r="L125" s="82"/>
      <c r="M125" s="81"/>
      <c r="N125" s="1"/>
      <c r="O125" s="1"/>
      <c r="P125" s="1"/>
      <c r="Q125" s="1"/>
      <c r="R125" s="89"/>
      <c r="S125" s="1"/>
      <c r="T125" s="43"/>
      <c r="U125" s="1"/>
      <c r="V125" s="366"/>
      <c r="W125" s="89"/>
      <c r="X125" s="46"/>
      <c r="Y125" s="378"/>
      <c r="Z125" s="18">
        <f t="shared" si="382"/>
        <v>0</v>
      </c>
      <c r="AA125" s="259">
        <f t="shared" si="383"/>
        <v>0</v>
      </c>
    </row>
    <row r="126" spans="1:27" hidden="1" x14ac:dyDescent="0.25">
      <c r="B126" s="137" t="s">
        <v>1147</v>
      </c>
      <c r="C126" s="703" t="s">
        <v>1148</v>
      </c>
      <c r="D126" s="704"/>
      <c r="E126" s="704"/>
      <c r="F126" s="190">
        <f>F127+F128</f>
        <v>0</v>
      </c>
      <c r="G126" s="468">
        <f>G127+G128</f>
        <v>0</v>
      </c>
      <c r="H126" s="446">
        <f t="shared" ref="H126:I126" si="384">H127+H128</f>
        <v>0</v>
      </c>
      <c r="I126" s="208">
        <f t="shared" si="384"/>
        <v>0</v>
      </c>
      <c r="J126" s="221">
        <f t="shared" si="226"/>
        <v>0</v>
      </c>
      <c r="K126" s="224">
        <f t="shared" ref="K126:Y126" si="385">K127+K128</f>
        <v>0</v>
      </c>
      <c r="L126" s="144">
        <f t="shared" si="385"/>
        <v>0</v>
      </c>
      <c r="M126" s="224">
        <f t="shared" si="385"/>
        <v>0</v>
      </c>
      <c r="N126" s="146">
        <f t="shared" si="385"/>
        <v>0</v>
      </c>
      <c r="O126" s="146">
        <f t="shared" si="385"/>
        <v>0</v>
      </c>
      <c r="P126" s="146">
        <f t="shared" si="385"/>
        <v>0</v>
      </c>
      <c r="Q126" s="146">
        <f t="shared" si="385"/>
        <v>0</v>
      </c>
      <c r="R126" s="371">
        <f t="shared" ref="R126" si="386">R127+R128</f>
        <v>0</v>
      </c>
      <c r="S126" s="146">
        <f t="shared" si="385"/>
        <v>0</v>
      </c>
      <c r="T126" s="145">
        <f t="shared" si="385"/>
        <v>0</v>
      </c>
      <c r="U126" s="146">
        <f t="shared" si="385"/>
        <v>0</v>
      </c>
      <c r="V126" s="385">
        <f t="shared" ref="V126" si="387">V127+V128</f>
        <v>0</v>
      </c>
      <c r="W126" s="371">
        <f t="shared" si="385"/>
        <v>0</v>
      </c>
      <c r="X126" s="147">
        <f t="shared" si="385"/>
        <v>0</v>
      </c>
      <c r="Y126" s="381">
        <f t="shared" si="385"/>
        <v>0</v>
      </c>
      <c r="Z126" s="18">
        <f t="shared" si="382"/>
        <v>0</v>
      </c>
      <c r="AA126" s="259">
        <f t="shared" si="383"/>
        <v>0</v>
      </c>
    </row>
    <row r="127" spans="1:27" hidden="1" x14ac:dyDescent="0.25">
      <c r="A127" s="139" t="s">
        <v>383</v>
      </c>
      <c r="B127" s="59" t="s">
        <v>944</v>
      </c>
      <c r="C127" s="720" t="s">
        <v>384</v>
      </c>
      <c r="D127" s="686"/>
      <c r="E127" s="686"/>
      <c r="F127" s="182"/>
      <c r="G127" s="459"/>
      <c r="H127" s="437"/>
      <c r="I127" s="200"/>
      <c r="J127" s="219">
        <f t="shared" si="226"/>
        <v>0</v>
      </c>
      <c r="K127" s="81"/>
      <c r="L127" s="82"/>
      <c r="M127" s="81"/>
      <c r="N127" s="1"/>
      <c r="O127" s="1"/>
      <c r="P127" s="1"/>
      <c r="Q127" s="1"/>
      <c r="R127" s="89"/>
      <c r="S127" s="1"/>
      <c r="T127" s="43"/>
      <c r="U127" s="1"/>
      <c r="V127" s="366"/>
      <c r="W127" s="89"/>
      <c r="X127" s="46"/>
      <c r="Y127" s="378"/>
      <c r="Z127" s="18">
        <f t="shared" si="382"/>
        <v>0</v>
      </c>
      <c r="AA127" s="259">
        <f t="shared" si="383"/>
        <v>0</v>
      </c>
    </row>
    <row r="128" spans="1:27" hidden="1" x14ac:dyDescent="0.25">
      <c r="A128" s="139" t="s">
        <v>385</v>
      </c>
      <c r="B128" s="59" t="s">
        <v>945</v>
      </c>
      <c r="C128" s="720" t="s">
        <v>386</v>
      </c>
      <c r="D128" s="686"/>
      <c r="E128" s="686"/>
      <c r="F128" s="182"/>
      <c r="G128" s="459"/>
      <c r="H128" s="437"/>
      <c r="I128" s="200"/>
      <c r="J128" s="219">
        <f t="shared" si="226"/>
        <v>0</v>
      </c>
      <c r="K128" s="81"/>
      <c r="L128" s="82"/>
      <c r="M128" s="81"/>
      <c r="N128" s="1"/>
      <c r="O128" s="1"/>
      <c r="P128" s="1"/>
      <c r="Q128" s="1"/>
      <c r="R128" s="89"/>
      <c r="S128" s="1"/>
      <c r="T128" s="43"/>
      <c r="U128" s="1"/>
      <c r="V128" s="366"/>
      <c r="W128" s="89"/>
      <c r="X128" s="46"/>
      <c r="Y128" s="378"/>
      <c r="Z128" s="18">
        <f t="shared" si="382"/>
        <v>0</v>
      </c>
      <c r="AA128" s="259">
        <f t="shared" si="383"/>
        <v>0</v>
      </c>
    </row>
    <row r="129" spans="1:27" s="42" customFormat="1" ht="27.75" hidden="1" customHeight="1" x14ac:dyDescent="0.25">
      <c r="A129" s="139" t="s">
        <v>387</v>
      </c>
      <c r="B129" s="118" t="s">
        <v>946</v>
      </c>
      <c r="C129" s="733" t="s">
        <v>624</v>
      </c>
      <c r="D129" s="734"/>
      <c r="E129" s="734"/>
      <c r="F129" s="191"/>
      <c r="G129" s="469"/>
      <c r="H129" s="447"/>
      <c r="I129" s="209"/>
      <c r="J129" s="222">
        <f t="shared" si="226"/>
        <v>0</v>
      </c>
      <c r="K129" s="121"/>
      <c r="L129" s="123"/>
      <c r="M129" s="121"/>
      <c r="N129" s="122"/>
      <c r="O129" s="122"/>
      <c r="P129" s="122"/>
      <c r="Q129" s="122"/>
      <c r="R129" s="125"/>
      <c r="S129" s="122"/>
      <c r="T129" s="124"/>
      <c r="U129" s="122"/>
      <c r="V129" s="368"/>
      <c r="W129" s="125"/>
      <c r="X129" s="126"/>
      <c r="Y129" s="382"/>
      <c r="Z129" s="42">
        <f t="shared" si="382"/>
        <v>0</v>
      </c>
      <c r="AA129" s="259">
        <f t="shared" si="383"/>
        <v>0</v>
      </c>
    </row>
    <row r="130" spans="1:27" s="42" customFormat="1" hidden="1" x14ac:dyDescent="0.25">
      <c r="A130" s="139" t="s">
        <v>388</v>
      </c>
      <c r="B130" s="118" t="s">
        <v>947</v>
      </c>
      <c r="C130" s="733" t="s">
        <v>1090</v>
      </c>
      <c r="D130" s="734"/>
      <c r="E130" s="734"/>
      <c r="F130" s="191">
        <f>F131+F132+F133+F134+F135+F136+F137+F138+F139+F140</f>
        <v>0</v>
      </c>
      <c r="G130" s="469">
        <f>G131+G132+G133+G134+G135+G136+G137+G138+G139+G140</f>
        <v>0</v>
      </c>
      <c r="H130" s="447">
        <f t="shared" ref="H130:I130" si="388">H131+H132+H133+H134+H135+H136+H137+H138+H139+H140</f>
        <v>0</v>
      </c>
      <c r="I130" s="209">
        <f t="shared" si="388"/>
        <v>0</v>
      </c>
      <c r="J130" s="222">
        <f t="shared" si="226"/>
        <v>0</v>
      </c>
      <c r="K130" s="121">
        <f t="shared" ref="K130:Y130" si="389">K131+K132+K133+K134+K135+K136+K137+K138+K139+K140</f>
        <v>0</v>
      </c>
      <c r="L130" s="123">
        <f t="shared" si="389"/>
        <v>0</v>
      </c>
      <c r="M130" s="121">
        <f t="shared" si="389"/>
        <v>0</v>
      </c>
      <c r="N130" s="122">
        <f t="shared" si="389"/>
        <v>0</v>
      </c>
      <c r="O130" s="122">
        <f t="shared" si="389"/>
        <v>0</v>
      </c>
      <c r="P130" s="122">
        <f t="shared" si="389"/>
        <v>0</v>
      </c>
      <c r="Q130" s="122">
        <f t="shared" si="389"/>
        <v>0</v>
      </c>
      <c r="R130" s="125">
        <f t="shared" ref="R130" si="390">R131+R132+R133+R134+R135+R136+R137+R138+R139+R140</f>
        <v>0</v>
      </c>
      <c r="S130" s="122">
        <f t="shared" si="389"/>
        <v>0</v>
      </c>
      <c r="T130" s="124">
        <f t="shared" si="389"/>
        <v>0</v>
      </c>
      <c r="U130" s="122">
        <f t="shared" si="389"/>
        <v>0</v>
      </c>
      <c r="V130" s="368">
        <f t="shared" ref="V130" si="391">V131+V132+V133+V134+V135+V136+V137+V138+V139+V140</f>
        <v>0</v>
      </c>
      <c r="W130" s="125">
        <f t="shared" si="389"/>
        <v>0</v>
      </c>
      <c r="X130" s="126">
        <f t="shared" si="389"/>
        <v>0</v>
      </c>
      <c r="Y130" s="382">
        <f t="shared" si="389"/>
        <v>0</v>
      </c>
      <c r="Z130" s="42">
        <f t="shared" si="382"/>
        <v>0</v>
      </c>
      <c r="AA130" s="259">
        <f t="shared" si="383"/>
        <v>0</v>
      </c>
    </row>
    <row r="131" spans="1:27" hidden="1" x14ac:dyDescent="0.25">
      <c r="A131" s="139" t="s">
        <v>389</v>
      </c>
      <c r="B131" s="59"/>
      <c r="C131" s="2"/>
      <c r="D131" s="686" t="s">
        <v>641</v>
      </c>
      <c r="E131" s="686"/>
      <c r="F131" s="182"/>
      <c r="G131" s="459"/>
      <c r="H131" s="437"/>
      <c r="I131" s="200"/>
      <c r="J131" s="219">
        <f t="shared" si="226"/>
        <v>0</v>
      </c>
      <c r="K131" s="81"/>
      <c r="L131" s="82"/>
      <c r="M131" s="81"/>
      <c r="N131" s="1"/>
      <c r="O131" s="1"/>
      <c r="P131" s="1"/>
      <c r="Q131" s="1"/>
      <c r="R131" s="89"/>
      <c r="S131" s="1"/>
      <c r="T131" s="43"/>
      <c r="U131" s="1"/>
      <c r="V131" s="366"/>
      <c r="W131" s="89"/>
      <c r="X131" s="46"/>
      <c r="Y131" s="378"/>
      <c r="Z131" s="18">
        <f t="shared" si="382"/>
        <v>0</v>
      </c>
      <c r="AA131" s="259">
        <f t="shared" si="383"/>
        <v>0</v>
      </c>
    </row>
    <row r="132" spans="1:27" hidden="1" x14ac:dyDescent="0.25">
      <c r="A132" s="139" t="s">
        <v>390</v>
      </c>
      <c r="B132" s="59"/>
      <c r="C132" s="2"/>
      <c r="D132" s="686" t="s">
        <v>791</v>
      </c>
      <c r="E132" s="686"/>
      <c r="F132" s="182"/>
      <c r="G132" s="459"/>
      <c r="H132" s="437"/>
      <c r="I132" s="200"/>
      <c r="J132" s="219">
        <f t="shared" si="226"/>
        <v>0</v>
      </c>
      <c r="K132" s="81"/>
      <c r="L132" s="82"/>
      <c r="M132" s="81"/>
      <c r="N132" s="1"/>
      <c r="O132" s="1"/>
      <c r="P132" s="1"/>
      <c r="Q132" s="1"/>
      <c r="R132" s="89"/>
      <c r="S132" s="1"/>
      <c r="T132" s="43"/>
      <c r="U132" s="1"/>
      <c r="V132" s="366"/>
      <c r="W132" s="89"/>
      <c r="X132" s="46"/>
      <c r="Y132" s="378"/>
      <c r="Z132" s="18">
        <f t="shared" si="382"/>
        <v>0</v>
      </c>
      <c r="AA132" s="259">
        <f t="shared" si="383"/>
        <v>0</v>
      </c>
    </row>
    <row r="133" spans="1:27" hidden="1" x14ac:dyDescent="0.25">
      <c r="A133" s="139" t="s">
        <v>391</v>
      </c>
      <c r="B133" s="59"/>
      <c r="C133" s="2"/>
      <c r="D133" s="686" t="s">
        <v>792</v>
      </c>
      <c r="E133" s="686"/>
      <c r="F133" s="182"/>
      <c r="G133" s="459"/>
      <c r="H133" s="437"/>
      <c r="I133" s="200"/>
      <c r="J133" s="219">
        <f t="shared" si="226"/>
        <v>0</v>
      </c>
      <c r="K133" s="81"/>
      <c r="L133" s="82"/>
      <c r="M133" s="81"/>
      <c r="N133" s="1"/>
      <c r="O133" s="1"/>
      <c r="P133" s="1"/>
      <c r="Q133" s="1"/>
      <c r="R133" s="89"/>
      <c r="S133" s="1"/>
      <c r="T133" s="43"/>
      <c r="U133" s="1"/>
      <c r="V133" s="366"/>
      <c r="W133" s="89"/>
      <c r="X133" s="46"/>
      <c r="Y133" s="378"/>
      <c r="Z133" s="18">
        <f t="shared" si="382"/>
        <v>0</v>
      </c>
      <c r="AA133" s="259">
        <f t="shared" si="383"/>
        <v>0</v>
      </c>
    </row>
    <row r="134" spans="1:27" hidden="1" x14ac:dyDescent="0.25">
      <c r="A134" s="139" t="s">
        <v>392</v>
      </c>
      <c r="B134" s="59"/>
      <c r="C134" s="2"/>
      <c r="D134" s="686" t="s">
        <v>793</v>
      </c>
      <c r="E134" s="686"/>
      <c r="F134" s="182"/>
      <c r="G134" s="459"/>
      <c r="H134" s="437"/>
      <c r="I134" s="200"/>
      <c r="J134" s="219">
        <f t="shared" si="226"/>
        <v>0</v>
      </c>
      <c r="K134" s="81"/>
      <c r="L134" s="82"/>
      <c r="M134" s="81"/>
      <c r="N134" s="1"/>
      <c r="O134" s="1"/>
      <c r="P134" s="1"/>
      <c r="Q134" s="1"/>
      <c r="R134" s="89"/>
      <c r="S134" s="1"/>
      <c r="T134" s="43"/>
      <c r="U134" s="1"/>
      <c r="V134" s="366"/>
      <c r="W134" s="89"/>
      <c r="X134" s="46"/>
      <c r="Y134" s="378"/>
      <c r="Z134" s="18">
        <f t="shared" si="382"/>
        <v>0</v>
      </c>
      <c r="AA134" s="259">
        <f t="shared" si="383"/>
        <v>0</v>
      </c>
    </row>
    <row r="135" spans="1:27" hidden="1" x14ac:dyDescent="0.25">
      <c r="A135" s="139" t="s">
        <v>393</v>
      </c>
      <c r="B135" s="59"/>
      <c r="C135" s="2"/>
      <c r="D135" s="686" t="s">
        <v>794</v>
      </c>
      <c r="E135" s="686"/>
      <c r="F135" s="182"/>
      <c r="G135" s="459"/>
      <c r="H135" s="437"/>
      <c r="I135" s="200"/>
      <c r="J135" s="219">
        <f t="shared" si="226"/>
        <v>0</v>
      </c>
      <c r="K135" s="81"/>
      <c r="L135" s="82"/>
      <c r="M135" s="81"/>
      <c r="N135" s="1"/>
      <c r="O135" s="1"/>
      <c r="P135" s="1"/>
      <c r="Q135" s="1"/>
      <c r="R135" s="89"/>
      <c r="S135" s="1"/>
      <c r="T135" s="43"/>
      <c r="U135" s="1"/>
      <c r="V135" s="366"/>
      <c r="W135" s="89"/>
      <c r="X135" s="46"/>
      <c r="Y135" s="378"/>
      <c r="Z135" s="18">
        <f t="shared" si="382"/>
        <v>0</v>
      </c>
      <c r="AA135" s="259">
        <f t="shared" si="383"/>
        <v>0</v>
      </c>
    </row>
    <row r="136" spans="1:27" hidden="1" x14ac:dyDescent="0.25">
      <c r="A136" s="139" t="s">
        <v>394</v>
      </c>
      <c r="B136" s="59"/>
      <c r="C136" s="2"/>
      <c r="D136" s="686" t="s">
        <v>795</v>
      </c>
      <c r="E136" s="686"/>
      <c r="F136" s="182"/>
      <c r="G136" s="459"/>
      <c r="H136" s="437"/>
      <c r="I136" s="200"/>
      <c r="J136" s="219">
        <f t="shared" si="226"/>
        <v>0</v>
      </c>
      <c r="K136" s="81"/>
      <c r="L136" s="82"/>
      <c r="M136" s="81"/>
      <c r="N136" s="1"/>
      <c r="O136" s="1"/>
      <c r="P136" s="1"/>
      <c r="Q136" s="1"/>
      <c r="R136" s="89"/>
      <c r="S136" s="1"/>
      <c r="T136" s="43"/>
      <c r="U136" s="1"/>
      <c r="V136" s="366"/>
      <c r="W136" s="89"/>
      <c r="X136" s="46"/>
      <c r="Y136" s="378"/>
      <c r="Z136" s="18">
        <f t="shared" si="382"/>
        <v>0</v>
      </c>
      <c r="AA136" s="259">
        <f t="shared" si="383"/>
        <v>0</v>
      </c>
    </row>
    <row r="137" spans="1:27" ht="25.5" hidden="1" customHeight="1" x14ac:dyDescent="0.25">
      <c r="A137" s="139" t="s">
        <v>395</v>
      </c>
      <c r="B137" s="59"/>
      <c r="C137" s="2"/>
      <c r="D137" s="685" t="s">
        <v>796</v>
      </c>
      <c r="E137" s="685"/>
      <c r="F137" s="192"/>
      <c r="G137" s="471"/>
      <c r="H137" s="449"/>
      <c r="I137" s="210"/>
      <c r="J137" s="219">
        <f t="shared" si="226"/>
        <v>0</v>
      </c>
      <c r="K137" s="81"/>
      <c r="L137" s="82"/>
      <c r="M137" s="81"/>
      <c r="N137" s="1"/>
      <c r="O137" s="1"/>
      <c r="P137" s="1"/>
      <c r="Q137" s="1"/>
      <c r="R137" s="89"/>
      <c r="S137" s="1"/>
      <c r="T137" s="43"/>
      <c r="U137" s="1"/>
      <c r="V137" s="366"/>
      <c r="W137" s="89"/>
      <c r="X137" s="46"/>
      <c r="Y137" s="378"/>
      <c r="Z137" s="18">
        <f t="shared" si="382"/>
        <v>0</v>
      </c>
      <c r="AA137" s="259">
        <f t="shared" si="383"/>
        <v>0</v>
      </c>
    </row>
    <row r="138" spans="1:27" hidden="1" x14ac:dyDescent="0.25">
      <c r="A138" s="139" t="s">
        <v>396</v>
      </c>
      <c r="B138" s="59"/>
      <c r="C138" s="2"/>
      <c r="D138" s="686" t="s">
        <v>1091</v>
      </c>
      <c r="E138" s="686"/>
      <c r="F138" s="182"/>
      <c r="G138" s="459"/>
      <c r="H138" s="437"/>
      <c r="I138" s="200"/>
      <c r="J138" s="219">
        <f t="shared" si="226"/>
        <v>0</v>
      </c>
      <c r="K138" s="81"/>
      <c r="L138" s="82"/>
      <c r="M138" s="81"/>
      <c r="N138" s="1"/>
      <c r="O138" s="1"/>
      <c r="P138" s="1"/>
      <c r="Q138" s="1"/>
      <c r="R138" s="89"/>
      <c r="S138" s="1"/>
      <c r="T138" s="43"/>
      <c r="U138" s="1"/>
      <c r="V138" s="366"/>
      <c r="W138" s="89"/>
      <c r="X138" s="46"/>
      <c r="Y138" s="378"/>
      <c r="Z138" s="18">
        <f t="shared" si="382"/>
        <v>0</v>
      </c>
      <c r="AA138" s="259">
        <f t="shared" si="383"/>
        <v>0</v>
      </c>
    </row>
    <row r="139" spans="1:27" ht="25.5" hidden="1" customHeight="1" x14ac:dyDescent="0.25">
      <c r="A139" s="139" t="s">
        <v>397</v>
      </c>
      <c r="B139" s="59"/>
      <c r="C139" s="2"/>
      <c r="D139" s="685" t="s">
        <v>797</v>
      </c>
      <c r="E139" s="685"/>
      <c r="F139" s="192"/>
      <c r="G139" s="471"/>
      <c r="H139" s="449"/>
      <c r="I139" s="210"/>
      <c r="J139" s="219">
        <f t="shared" si="226"/>
        <v>0</v>
      </c>
      <c r="K139" s="81"/>
      <c r="L139" s="82"/>
      <c r="M139" s="81"/>
      <c r="N139" s="1"/>
      <c r="O139" s="1"/>
      <c r="P139" s="1"/>
      <c r="Q139" s="1"/>
      <c r="R139" s="89"/>
      <c r="S139" s="1"/>
      <c r="T139" s="43"/>
      <c r="U139" s="1"/>
      <c r="V139" s="366"/>
      <c r="W139" s="89"/>
      <c r="X139" s="46"/>
      <c r="Y139" s="378"/>
      <c r="Z139" s="18">
        <f t="shared" si="382"/>
        <v>0</v>
      </c>
      <c r="AA139" s="259">
        <f t="shared" si="383"/>
        <v>0</v>
      </c>
    </row>
    <row r="140" spans="1:27" ht="25.5" hidden="1" customHeight="1" x14ac:dyDescent="0.25">
      <c r="A140" s="139" t="s">
        <v>398</v>
      </c>
      <c r="B140" s="59"/>
      <c r="C140" s="2"/>
      <c r="D140" s="685" t="s">
        <v>798</v>
      </c>
      <c r="E140" s="685"/>
      <c r="F140" s="192"/>
      <c r="G140" s="471"/>
      <c r="H140" s="449"/>
      <c r="I140" s="210"/>
      <c r="J140" s="219">
        <f t="shared" si="226"/>
        <v>0</v>
      </c>
      <c r="K140" s="81"/>
      <c r="L140" s="82"/>
      <c r="M140" s="81"/>
      <c r="N140" s="1"/>
      <c r="O140" s="1"/>
      <c r="P140" s="1"/>
      <c r="Q140" s="1"/>
      <c r="R140" s="89"/>
      <c r="S140" s="1"/>
      <c r="T140" s="43"/>
      <c r="U140" s="1"/>
      <c r="V140" s="366"/>
      <c r="W140" s="89"/>
      <c r="X140" s="46"/>
      <c r="Y140" s="378"/>
      <c r="Z140" s="18">
        <f t="shared" si="382"/>
        <v>0</v>
      </c>
      <c r="AA140" s="259">
        <f t="shared" si="383"/>
        <v>0</v>
      </c>
    </row>
    <row r="141" spans="1:27" s="42" customFormat="1" ht="15" hidden="1" customHeight="1" x14ac:dyDescent="0.25">
      <c r="A141" s="139" t="s">
        <v>399</v>
      </c>
      <c r="B141" s="118" t="s">
        <v>948</v>
      </c>
      <c r="C141" s="733" t="s">
        <v>1092</v>
      </c>
      <c r="D141" s="734"/>
      <c r="E141" s="734"/>
      <c r="F141" s="191">
        <f>F142+F143+F144+F145+F146+F147+F148+F149+F150+F151</f>
        <v>0</v>
      </c>
      <c r="G141" s="469">
        <f>G142+G143+G144+G145+G146+G147+G148+G149+G150+G151</f>
        <v>0</v>
      </c>
      <c r="H141" s="447">
        <f t="shared" ref="H141:I141" si="392">H142+H143+H144+H145+H146+H147+H148+H149+H150+H151</f>
        <v>0</v>
      </c>
      <c r="I141" s="209">
        <f t="shared" si="392"/>
        <v>0</v>
      </c>
      <c r="J141" s="222">
        <f t="shared" si="226"/>
        <v>0</v>
      </c>
      <c r="K141" s="121">
        <f t="shared" ref="K141:Y141" si="393">K142+K143+K144+K145+K146+K147+K148+K149+K150+K151</f>
        <v>0</v>
      </c>
      <c r="L141" s="123">
        <f t="shared" si="393"/>
        <v>0</v>
      </c>
      <c r="M141" s="121">
        <f t="shared" si="393"/>
        <v>0</v>
      </c>
      <c r="N141" s="122">
        <f t="shared" si="393"/>
        <v>0</v>
      </c>
      <c r="O141" s="122">
        <f t="shared" si="393"/>
        <v>0</v>
      </c>
      <c r="P141" s="122">
        <f t="shared" si="393"/>
        <v>0</v>
      </c>
      <c r="Q141" s="122">
        <f t="shared" si="393"/>
        <v>0</v>
      </c>
      <c r="R141" s="125">
        <f t="shared" ref="R141" si="394">R142+R143+R144+R145+R146+R147+R148+R149+R150+R151</f>
        <v>0</v>
      </c>
      <c r="S141" s="122">
        <f t="shared" si="393"/>
        <v>0</v>
      </c>
      <c r="T141" s="124">
        <f t="shared" si="393"/>
        <v>0</v>
      </c>
      <c r="U141" s="122">
        <f t="shared" si="393"/>
        <v>0</v>
      </c>
      <c r="V141" s="368">
        <f t="shared" ref="V141" si="395">V142+V143+V144+V145+V146+V147+V148+V149+V150+V151</f>
        <v>0</v>
      </c>
      <c r="W141" s="125">
        <f t="shared" si="393"/>
        <v>0</v>
      </c>
      <c r="X141" s="126">
        <f t="shared" si="393"/>
        <v>0</v>
      </c>
      <c r="Y141" s="382">
        <f t="shared" si="393"/>
        <v>0</v>
      </c>
      <c r="Z141" s="42">
        <f t="shared" si="382"/>
        <v>0</v>
      </c>
      <c r="AA141" s="259">
        <f t="shared" si="383"/>
        <v>0</v>
      </c>
    </row>
    <row r="142" spans="1:27" hidden="1" x14ac:dyDescent="0.25">
      <c r="A142" s="139" t="s">
        <v>400</v>
      </c>
      <c r="B142" s="59"/>
      <c r="C142" s="2"/>
      <c r="D142" s="686" t="s">
        <v>640</v>
      </c>
      <c r="E142" s="686"/>
      <c r="F142" s="182"/>
      <c r="G142" s="459"/>
      <c r="H142" s="437"/>
      <c r="I142" s="200"/>
      <c r="J142" s="219">
        <f t="shared" si="226"/>
        <v>0</v>
      </c>
      <c r="K142" s="81"/>
      <c r="L142" s="82"/>
      <c r="M142" s="81"/>
      <c r="N142" s="1"/>
      <c r="O142" s="1"/>
      <c r="P142" s="1"/>
      <c r="Q142" s="1"/>
      <c r="R142" s="89"/>
      <c r="S142" s="1"/>
      <c r="T142" s="43"/>
      <c r="U142" s="1"/>
      <c r="V142" s="366"/>
      <c r="W142" s="89"/>
      <c r="X142" s="46"/>
      <c r="Y142" s="378"/>
      <c r="Z142" s="18">
        <f t="shared" si="382"/>
        <v>0</v>
      </c>
      <c r="AA142" s="259">
        <f t="shared" si="383"/>
        <v>0</v>
      </c>
    </row>
    <row r="143" spans="1:27" hidden="1" x14ac:dyDescent="0.25">
      <c r="A143" s="139" t="s">
        <v>401</v>
      </c>
      <c r="B143" s="59"/>
      <c r="C143" s="2"/>
      <c r="D143" s="686" t="s">
        <v>799</v>
      </c>
      <c r="E143" s="686"/>
      <c r="F143" s="182"/>
      <c r="G143" s="459"/>
      <c r="H143" s="437"/>
      <c r="I143" s="200"/>
      <c r="J143" s="219">
        <f t="shared" si="226"/>
        <v>0</v>
      </c>
      <c r="K143" s="81"/>
      <c r="L143" s="82"/>
      <c r="M143" s="81"/>
      <c r="N143" s="1"/>
      <c r="O143" s="1"/>
      <c r="P143" s="1"/>
      <c r="Q143" s="1"/>
      <c r="R143" s="89"/>
      <c r="S143" s="1"/>
      <c r="T143" s="43"/>
      <c r="U143" s="1"/>
      <c r="V143" s="366"/>
      <c r="W143" s="89"/>
      <c r="X143" s="46"/>
      <c r="Y143" s="378"/>
      <c r="Z143" s="18">
        <f t="shared" si="382"/>
        <v>0</v>
      </c>
      <c r="AA143" s="259">
        <f t="shared" si="383"/>
        <v>0</v>
      </c>
    </row>
    <row r="144" spans="1:27" hidden="1" x14ac:dyDescent="0.25">
      <c r="A144" s="139" t="s">
        <v>402</v>
      </c>
      <c r="B144" s="59"/>
      <c r="C144" s="2"/>
      <c r="D144" s="686" t="s">
        <v>801</v>
      </c>
      <c r="E144" s="686"/>
      <c r="F144" s="182"/>
      <c r="G144" s="459"/>
      <c r="H144" s="437"/>
      <c r="I144" s="200"/>
      <c r="J144" s="219">
        <f t="shared" si="226"/>
        <v>0</v>
      </c>
      <c r="K144" s="81"/>
      <c r="L144" s="82"/>
      <c r="M144" s="81"/>
      <c r="N144" s="1"/>
      <c r="O144" s="1"/>
      <c r="P144" s="1"/>
      <c r="Q144" s="1"/>
      <c r="R144" s="89"/>
      <c r="S144" s="1"/>
      <c r="T144" s="43"/>
      <c r="U144" s="1"/>
      <c r="V144" s="366"/>
      <c r="W144" s="89"/>
      <c r="X144" s="46"/>
      <c r="Y144" s="378"/>
      <c r="Z144" s="18">
        <f t="shared" si="382"/>
        <v>0</v>
      </c>
      <c r="AA144" s="259">
        <f t="shared" si="383"/>
        <v>0</v>
      </c>
    </row>
    <row r="145" spans="1:27" hidden="1" x14ac:dyDescent="0.25">
      <c r="A145" s="139" t="s">
        <v>403</v>
      </c>
      <c r="B145" s="59"/>
      <c r="C145" s="2"/>
      <c r="D145" s="686" t="s">
        <v>1094</v>
      </c>
      <c r="E145" s="686"/>
      <c r="F145" s="182"/>
      <c r="G145" s="459"/>
      <c r="H145" s="437"/>
      <c r="I145" s="200"/>
      <c r="J145" s="219">
        <f t="shared" si="226"/>
        <v>0</v>
      </c>
      <c r="K145" s="81"/>
      <c r="L145" s="82"/>
      <c r="M145" s="81"/>
      <c r="N145" s="1"/>
      <c r="O145" s="1"/>
      <c r="P145" s="1"/>
      <c r="Q145" s="1"/>
      <c r="R145" s="89"/>
      <c r="S145" s="1"/>
      <c r="T145" s="43"/>
      <c r="U145" s="1"/>
      <c r="V145" s="366"/>
      <c r="W145" s="89"/>
      <c r="X145" s="46"/>
      <c r="Y145" s="378"/>
      <c r="Z145" s="18">
        <f t="shared" si="382"/>
        <v>0</v>
      </c>
      <c r="AA145" s="259">
        <f t="shared" si="383"/>
        <v>0</v>
      </c>
    </row>
    <row r="146" spans="1:27" hidden="1" x14ac:dyDescent="0.25">
      <c r="A146" s="139" t="s">
        <v>404</v>
      </c>
      <c r="B146" s="59"/>
      <c r="C146" s="2"/>
      <c r="D146" s="686" t="s">
        <v>806</v>
      </c>
      <c r="E146" s="686"/>
      <c r="F146" s="182"/>
      <c r="G146" s="459"/>
      <c r="H146" s="437"/>
      <c r="I146" s="200"/>
      <c r="J146" s="219">
        <f t="shared" ref="J146:J213" si="396">SUM(H146:I146)</f>
        <v>0</v>
      </c>
      <c r="K146" s="81"/>
      <c r="L146" s="82"/>
      <c r="M146" s="81"/>
      <c r="N146" s="1"/>
      <c r="O146" s="1"/>
      <c r="P146" s="1"/>
      <c r="Q146" s="1"/>
      <c r="R146" s="89"/>
      <c r="S146" s="1"/>
      <c r="T146" s="43"/>
      <c r="U146" s="1"/>
      <c r="V146" s="366"/>
      <c r="W146" s="89"/>
      <c r="X146" s="46"/>
      <c r="Y146" s="378"/>
      <c r="Z146" s="18">
        <f t="shared" si="382"/>
        <v>0</v>
      </c>
      <c r="AA146" s="259">
        <f t="shared" si="383"/>
        <v>0</v>
      </c>
    </row>
    <row r="147" spans="1:27" hidden="1" x14ac:dyDescent="0.25">
      <c r="A147" s="139" t="s">
        <v>405</v>
      </c>
      <c r="B147" s="59"/>
      <c r="C147" s="2"/>
      <c r="D147" s="686" t="s">
        <v>804</v>
      </c>
      <c r="E147" s="686"/>
      <c r="F147" s="182"/>
      <c r="G147" s="459"/>
      <c r="H147" s="437"/>
      <c r="I147" s="200"/>
      <c r="J147" s="219">
        <f t="shared" si="396"/>
        <v>0</v>
      </c>
      <c r="K147" s="81"/>
      <c r="L147" s="82"/>
      <c r="M147" s="81"/>
      <c r="N147" s="1"/>
      <c r="O147" s="1"/>
      <c r="P147" s="1"/>
      <c r="Q147" s="1"/>
      <c r="R147" s="89"/>
      <c r="S147" s="1"/>
      <c r="T147" s="43"/>
      <c r="U147" s="1"/>
      <c r="V147" s="366"/>
      <c r="W147" s="89"/>
      <c r="X147" s="46"/>
      <c r="Y147" s="378"/>
      <c r="Z147" s="18">
        <f t="shared" si="382"/>
        <v>0</v>
      </c>
      <c r="AA147" s="259">
        <f t="shared" si="383"/>
        <v>0</v>
      </c>
    </row>
    <row r="148" spans="1:27" ht="25.5" hidden="1" customHeight="1" x14ac:dyDescent="0.25">
      <c r="A148" s="139" t="s">
        <v>406</v>
      </c>
      <c r="B148" s="59"/>
      <c r="C148" s="2"/>
      <c r="D148" s="685" t="s">
        <v>808</v>
      </c>
      <c r="E148" s="685"/>
      <c r="F148" s="192"/>
      <c r="G148" s="471"/>
      <c r="H148" s="449"/>
      <c r="I148" s="210"/>
      <c r="J148" s="219">
        <f t="shared" si="396"/>
        <v>0</v>
      </c>
      <c r="K148" s="81"/>
      <c r="L148" s="82"/>
      <c r="M148" s="81"/>
      <c r="N148" s="1"/>
      <c r="O148" s="1"/>
      <c r="P148" s="1"/>
      <c r="Q148" s="1"/>
      <c r="R148" s="89"/>
      <c r="S148" s="1"/>
      <c r="T148" s="43"/>
      <c r="U148" s="1"/>
      <c r="V148" s="366"/>
      <c r="W148" s="89"/>
      <c r="X148" s="46"/>
      <c r="Y148" s="378"/>
      <c r="Z148" s="18">
        <f t="shared" si="382"/>
        <v>0</v>
      </c>
      <c r="AA148" s="259">
        <f t="shared" si="383"/>
        <v>0</v>
      </c>
    </row>
    <row r="149" spans="1:27" hidden="1" x14ac:dyDescent="0.25">
      <c r="A149" s="139" t="s">
        <v>407</v>
      </c>
      <c r="B149" s="59"/>
      <c r="C149" s="2"/>
      <c r="D149" s="686" t="s">
        <v>1093</v>
      </c>
      <c r="E149" s="686"/>
      <c r="F149" s="182"/>
      <c r="G149" s="459"/>
      <c r="H149" s="437"/>
      <c r="I149" s="200"/>
      <c r="J149" s="219">
        <f t="shared" si="396"/>
        <v>0</v>
      </c>
      <c r="K149" s="81"/>
      <c r="L149" s="82"/>
      <c r="M149" s="81"/>
      <c r="N149" s="1"/>
      <c r="O149" s="1"/>
      <c r="P149" s="1"/>
      <c r="Q149" s="1"/>
      <c r="R149" s="89"/>
      <c r="S149" s="1"/>
      <c r="T149" s="43"/>
      <c r="U149" s="1"/>
      <c r="V149" s="366"/>
      <c r="W149" s="89"/>
      <c r="X149" s="46"/>
      <c r="Y149" s="378"/>
      <c r="Z149" s="18">
        <f t="shared" si="382"/>
        <v>0</v>
      </c>
      <c r="AA149" s="259">
        <f t="shared" si="383"/>
        <v>0</v>
      </c>
    </row>
    <row r="150" spans="1:27" ht="25.5" hidden="1" customHeight="1" x14ac:dyDescent="0.25">
      <c r="A150" s="139" t="s">
        <v>408</v>
      </c>
      <c r="B150" s="59"/>
      <c r="C150" s="2"/>
      <c r="D150" s="685" t="s">
        <v>811</v>
      </c>
      <c r="E150" s="685"/>
      <c r="F150" s="192"/>
      <c r="G150" s="471"/>
      <c r="H150" s="449"/>
      <c r="I150" s="210"/>
      <c r="J150" s="219">
        <f t="shared" si="396"/>
        <v>0</v>
      </c>
      <c r="K150" s="81"/>
      <c r="L150" s="82"/>
      <c r="M150" s="81"/>
      <c r="N150" s="1"/>
      <c r="O150" s="1"/>
      <c r="P150" s="1"/>
      <c r="Q150" s="1"/>
      <c r="R150" s="89"/>
      <c r="S150" s="1"/>
      <c r="T150" s="43"/>
      <c r="U150" s="1"/>
      <c r="V150" s="366"/>
      <c r="W150" s="89"/>
      <c r="X150" s="46"/>
      <c r="Y150" s="378"/>
      <c r="Z150" s="18">
        <f t="shared" si="382"/>
        <v>0</v>
      </c>
      <c r="AA150" s="259">
        <f t="shared" si="383"/>
        <v>0</v>
      </c>
    </row>
    <row r="151" spans="1:27" ht="25.5" hidden="1" customHeight="1" x14ac:dyDescent="0.25">
      <c r="A151" s="139" t="s">
        <v>409</v>
      </c>
      <c r="B151" s="59"/>
      <c r="C151" s="2"/>
      <c r="D151" s="685" t="s">
        <v>813</v>
      </c>
      <c r="E151" s="685"/>
      <c r="F151" s="192"/>
      <c r="G151" s="471"/>
      <c r="H151" s="449"/>
      <c r="I151" s="210"/>
      <c r="J151" s="219">
        <f t="shared" si="396"/>
        <v>0</v>
      </c>
      <c r="K151" s="81"/>
      <c r="L151" s="82"/>
      <c r="M151" s="81"/>
      <c r="N151" s="1"/>
      <c r="O151" s="1"/>
      <c r="P151" s="1"/>
      <c r="Q151" s="1"/>
      <c r="R151" s="89"/>
      <c r="S151" s="1"/>
      <c r="T151" s="43"/>
      <c r="U151" s="1"/>
      <c r="V151" s="366"/>
      <c r="W151" s="89"/>
      <c r="X151" s="46"/>
      <c r="Y151" s="378"/>
      <c r="Z151" s="18">
        <f t="shared" si="382"/>
        <v>0</v>
      </c>
      <c r="AA151" s="259">
        <f t="shared" si="383"/>
        <v>0</v>
      </c>
    </row>
    <row r="152" spans="1:27" s="42" customFormat="1" hidden="1" x14ac:dyDescent="0.25">
      <c r="A152" s="139" t="s">
        <v>410</v>
      </c>
      <c r="B152" s="118" t="s">
        <v>949</v>
      </c>
      <c r="C152" s="705" t="s">
        <v>411</v>
      </c>
      <c r="D152" s="706"/>
      <c r="E152" s="706"/>
      <c r="F152" s="193">
        <f>F153+F154+F155+F156+F157+F158+F159+F160+F161+F162</f>
        <v>0</v>
      </c>
      <c r="G152" s="472">
        <f>G153+G154+G155+G156+G157+G158+G159+G160+G161+G162</f>
        <v>0</v>
      </c>
      <c r="H152" s="450">
        <f t="shared" ref="H152:I152" si="397">H153+H154+H155+H156+H157+H158+H159+H160+H161+H162</f>
        <v>0</v>
      </c>
      <c r="I152" s="211">
        <f t="shared" si="397"/>
        <v>0</v>
      </c>
      <c r="J152" s="222">
        <f t="shared" si="396"/>
        <v>0</v>
      </c>
      <c r="K152" s="121">
        <f t="shared" ref="K152:Y152" si="398">K153+K154+K155+K156+K157+K158+K159+K160+K161+K162</f>
        <v>0</v>
      </c>
      <c r="L152" s="123">
        <f t="shared" si="398"/>
        <v>0</v>
      </c>
      <c r="M152" s="121">
        <f t="shared" si="398"/>
        <v>0</v>
      </c>
      <c r="N152" s="122">
        <f t="shared" si="398"/>
        <v>0</v>
      </c>
      <c r="O152" s="122">
        <f t="shared" si="398"/>
        <v>0</v>
      </c>
      <c r="P152" s="122">
        <f t="shared" si="398"/>
        <v>0</v>
      </c>
      <c r="Q152" s="122">
        <f t="shared" si="398"/>
        <v>0</v>
      </c>
      <c r="R152" s="125">
        <f t="shared" ref="R152" si="399">R153+R154+R155+R156+R157+R158+R159+R160+R161+R162</f>
        <v>0</v>
      </c>
      <c r="S152" s="122">
        <f t="shared" si="398"/>
        <v>0</v>
      </c>
      <c r="T152" s="124">
        <f t="shared" si="398"/>
        <v>0</v>
      </c>
      <c r="U152" s="122">
        <f t="shared" si="398"/>
        <v>0</v>
      </c>
      <c r="V152" s="368">
        <f t="shared" ref="V152" si="400">V153+V154+V155+V156+V157+V158+V159+V160+V161+V162</f>
        <v>0</v>
      </c>
      <c r="W152" s="125">
        <f t="shared" si="398"/>
        <v>0</v>
      </c>
      <c r="X152" s="126">
        <f t="shared" si="398"/>
        <v>0</v>
      </c>
      <c r="Y152" s="382">
        <f t="shared" si="398"/>
        <v>0</v>
      </c>
      <c r="Z152" s="42">
        <f t="shared" si="382"/>
        <v>0</v>
      </c>
      <c r="AA152" s="259">
        <f t="shared" si="383"/>
        <v>0</v>
      </c>
    </row>
    <row r="153" spans="1:27" hidden="1" x14ac:dyDescent="0.25">
      <c r="A153" s="139" t="s">
        <v>412</v>
      </c>
      <c r="B153" s="59"/>
      <c r="C153" s="2"/>
      <c r="D153" s="686" t="s">
        <v>639</v>
      </c>
      <c r="E153" s="686"/>
      <c r="F153" s="182"/>
      <c r="G153" s="459"/>
      <c r="H153" s="437"/>
      <c r="I153" s="200"/>
      <c r="J153" s="219">
        <f t="shared" si="396"/>
        <v>0</v>
      </c>
      <c r="K153" s="81"/>
      <c r="L153" s="82"/>
      <c r="M153" s="81"/>
      <c r="N153" s="1"/>
      <c r="O153" s="1"/>
      <c r="P153" s="1"/>
      <c r="Q153" s="1"/>
      <c r="R153" s="89"/>
      <c r="S153" s="1"/>
      <c r="T153" s="43"/>
      <c r="U153" s="1"/>
      <c r="V153" s="366"/>
      <c r="W153" s="89"/>
      <c r="X153" s="46"/>
      <c r="Y153" s="378"/>
      <c r="Z153" s="18">
        <f t="shared" si="382"/>
        <v>0</v>
      </c>
      <c r="AA153" s="259">
        <f t="shared" si="383"/>
        <v>0</v>
      </c>
    </row>
    <row r="154" spans="1:27" hidden="1" x14ac:dyDescent="0.25">
      <c r="A154" s="139" t="s">
        <v>413</v>
      </c>
      <c r="B154" s="59"/>
      <c r="C154" s="2"/>
      <c r="D154" s="686" t="s">
        <v>800</v>
      </c>
      <c r="E154" s="686"/>
      <c r="F154" s="182"/>
      <c r="G154" s="459"/>
      <c r="H154" s="437"/>
      <c r="I154" s="200"/>
      <c r="J154" s="219">
        <f t="shared" si="396"/>
        <v>0</v>
      </c>
      <c r="K154" s="81"/>
      <c r="L154" s="82"/>
      <c r="M154" s="81"/>
      <c r="N154" s="1"/>
      <c r="O154" s="1"/>
      <c r="P154" s="1"/>
      <c r="Q154" s="1"/>
      <c r="R154" s="89"/>
      <c r="S154" s="1"/>
      <c r="T154" s="43"/>
      <c r="U154" s="1"/>
      <c r="V154" s="366"/>
      <c r="W154" s="89"/>
      <c r="X154" s="46"/>
      <c r="Y154" s="378"/>
      <c r="Z154" s="18">
        <f t="shared" si="382"/>
        <v>0</v>
      </c>
      <c r="AA154" s="259">
        <f t="shared" si="383"/>
        <v>0</v>
      </c>
    </row>
    <row r="155" spans="1:27" hidden="1" x14ac:dyDescent="0.25">
      <c r="A155" s="139" t="s">
        <v>414</v>
      </c>
      <c r="B155" s="59"/>
      <c r="C155" s="2"/>
      <c r="D155" s="686" t="s">
        <v>802</v>
      </c>
      <c r="E155" s="686"/>
      <c r="F155" s="182"/>
      <c r="G155" s="459"/>
      <c r="H155" s="437"/>
      <c r="I155" s="200"/>
      <c r="J155" s="219">
        <f t="shared" si="396"/>
        <v>0</v>
      </c>
      <c r="K155" s="81"/>
      <c r="L155" s="82"/>
      <c r="M155" s="81"/>
      <c r="N155" s="1"/>
      <c r="O155" s="1"/>
      <c r="P155" s="1"/>
      <c r="Q155" s="1"/>
      <c r="R155" s="89"/>
      <c r="S155" s="1"/>
      <c r="T155" s="43"/>
      <c r="U155" s="1"/>
      <c r="V155" s="366"/>
      <c r="W155" s="89"/>
      <c r="X155" s="46"/>
      <c r="Y155" s="378"/>
      <c r="Z155" s="18">
        <f t="shared" si="382"/>
        <v>0</v>
      </c>
      <c r="AA155" s="259">
        <f t="shared" si="383"/>
        <v>0</v>
      </c>
    </row>
    <row r="156" spans="1:27" hidden="1" x14ac:dyDescent="0.25">
      <c r="A156" s="139" t="s">
        <v>415</v>
      </c>
      <c r="B156" s="59"/>
      <c r="C156" s="2"/>
      <c r="D156" s="686" t="s">
        <v>803</v>
      </c>
      <c r="E156" s="686"/>
      <c r="F156" s="182"/>
      <c r="G156" s="459"/>
      <c r="H156" s="437"/>
      <c r="I156" s="200"/>
      <c r="J156" s="219">
        <f t="shared" si="396"/>
        <v>0</v>
      </c>
      <c r="K156" s="81"/>
      <c r="L156" s="82"/>
      <c r="M156" s="81"/>
      <c r="N156" s="1"/>
      <c r="O156" s="1"/>
      <c r="P156" s="1"/>
      <c r="Q156" s="1"/>
      <c r="R156" s="89"/>
      <c r="S156" s="1"/>
      <c r="T156" s="43"/>
      <c r="U156" s="1"/>
      <c r="V156" s="366"/>
      <c r="W156" s="89"/>
      <c r="X156" s="46"/>
      <c r="Y156" s="378"/>
      <c r="Z156" s="18">
        <f t="shared" si="382"/>
        <v>0</v>
      </c>
      <c r="AA156" s="259">
        <f t="shared" si="383"/>
        <v>0</v>
      </c>
    </row>
    <row r="157" spans="1:27" hidden="1" x14ac:dyDescent="0.25">
      <c r="A157" s="139" t="s">
        <v>416</v>
      </c>
      <c r="B157" s="59"/>
      <c r="C157" s="2"/>
      <c r="D157" s="686" t="s">
        <v>807</v>
      </c>
      <c r="E157" s="686"/>
      <c r="F157" s="182"/>
      <c r="G157" s="459"/>
      <c r="H157" s="437"/>
      <c r="I157" s="200"/>
      <c r="J157" s="219">
        <f t="shared" si="396"/>
        <v>0</v>
      </c>
      <c r="K157" s="81"/>
      <c r="L157" s="82"/>
      <c r="M157" s="81"/>
      <c r="N157" s="1"/>
      <c r="O157" s="1"/>
      <c r="P157" s="1"/>
      <c r="Q157" s="1"/>
      <c r="R157" s="89"/>
      <c r="S157" s="1"/>
      <c r="T157" s="43"/>
      <c r="U157" s="1"/>
      <c r="V157" s="366"/>
      <c r="W157" s="89"/>
      <c r="X157" s="46"/>
      <c r="Y157" s="378"/>
      <c r="Z157" s="18">
        <f t="shared" si="382"/>
        <v>0</v>
      </c>
      <c r="AA157" s="259">
        <f t="shared" si="383"/>
        <v>0</v>
      </c>
    </row>
    <row r="158" spans="1:27" hidden="1" x14ac:dyDescent="0.25">
      <c r="A158" s="139" t="s">
        <v>417</v>
      </c>
      <c r="B158" s="59"/>
      <c r="C158" s="2"/>
      <c r="D158" s="686" t="s">
        <v>805</v>
      </c>
      <c r="E158" s="686"/>
      <c r="F158" s="182"/>
      <c r="G158" s="459"/>
      <c r="H158" s="437"/>
      <c r="I158" s="200"/>
      <c r="J158" s="219">
        <f t="shared" si="396"/>
        <v>0</v>
      </c>
      <c r="K158" s="81"/>
      <c r="L158" s="82"/>
      <c r="M158" s="81"/>
      <c r="N158" s="1"/>
      <c r="O158" s="1"/>
      <c r="P158" s="1"/>
      <c r="Q158" s="1"/>
      <c r="R158" s="89"/>
      <c r="S158" s="1"/>
      <c r="T158" s="43"/>
      <c r="U158" s="1"/>
      <c r="V158" s="366"/>
      <c r="W158" s="89"/>
      <c r="X158" s="46"/>
      <c r="Y158" s="378"/>
      <c r="Z158" s="18">
        <f t="shared" si="382"/>
        <v>0</v>
      </c>
      <c r="AA158" s="259">
        <f t="shared" si="383"/>
        <v>0</v>
      </c>
    </row>
    <row r="159" spans="1:27" ht="25.5" hidden="1" customHeight="1" x14ac:dyDescent="0.25">
      <c r="A159" s="139" t="s">
        <v>418</v>
      </c>
      <c r="B159" s="59"/>
      <c r="C159" s="2"/>
      <c r="D159" s="685" t="s">
        <v>809</v>
      </c>
      <c r="E159" s="685"/>
      <c r="F159" s="192"/>
      <c r="G159" s="471"/>
      <c r="H159" s="449"/>
      <c r="I159" s="210"/>
      <c r="J159" s="219">
        <f t="shared" si="396"/>
        <v>0</v>
      </c>
      <c r="K159" s="81"/>
      <c r="L159" s="82"/>
      <c r="M159" s="81"/>
      <c r="N159" s="1"/>
      <c r="O159" s="1"/>
      <c r="P159" s="1"/>
      <c r="Q159" s="1"/>
      <c r="R159" s="89"/>
      <c r="S159" s="1"/>
      <c r="T159" s="43"/>
      <c r="U159" s="1"/>
      <c r="V159" s="366"/>
      <c r="W159" s="89"/>
      <c r="X159" s="46"/>
      <c r="Y159" s="378"/>
      <c r="Z159" s="18">
        <f t="shared" si="382"/>
        <v>0</v>
      </c>
      <c r="AA159" s="259">
        <f t="shared" si="383"/>
        <v>0</v>
      </c>
    </row>
    <row r="160" spans="1:27" hidden="1" x14ac:dyDescent="0.25">
      <c r="A160" s="139" t="s">
        <v>419</v>
      </c>
      <c r="B160" s="59"/>
      <c r="C160" s="2"/>
      <c r="D160" s="686" t="s">
        <v>810</v>
      </c>
      <c r="E160" s="686"/>
      <c r="F160" s="182"/>
      <c r="G160" s="459"/>
      <c r="H160" s="437"/>
      <c r="I160" s="200"/>
      <c r="J160" s="219">
        <f t="shared" si="396"/>
        <v>0</v>
      </c>
      <c r="K160" s="81"/>
      <c r="L160" s="82"/>
      <c r="M160" s="81"/>
      <c r="N160" s="1"/>
      <c r="O160" s="1"/>
      <c r="P160" s="1"/>
      <c r="Q160" s="1"/>
      <c r="R160" s="89"/>
      <c r="S160" s="1"/>
      <c r="T160" s="43"/>
      <c r="U160" s="1"/>
      <c r="V160" s="366"/>
      <c r="W160" s="89"/>
      <c r="X160" s="46"/>
      <c r="Y160" s="378"/>
      <c r="Z160" s="18">
        <f t="shared" si="382"/>
        <v>0</v>
      </c>
      <c r="AA160" s="259">
        <f t="shared" si="383"/>
        <v>0</v>
      </c>
    </row>
    <row r="161" spans="1:27" ht="25.5" hidden="1" customHeight="1" x14ac:dyDescent="0.25">
      <c r="A161" s="139" t="s">
        <v>420</v>
      </c>
      <c r="B161" s="59"/>
      <c r="C161" s="2"/>
      <c r="D161" s="685" t="s">
        <v>812</v>
      </c>
      <c r="E161" s="685"/>
      <c r="F161" s="192"/>
      <c r="G161" s="471"/>
      <c r="H161" s="449"/>
      <c r="I161" s="210"/>
      <c r="J161" s="219">
        <f t="shared" si="396"/>
        <v>0</v>
      </c>
      <c r="K161" s="81"/>
      <c r="L161" s="82"/>
      <c r="M161" s="81"/>
      <c r="N161" s="1"/>
      <c r="O161" s="1"/>
      <c r="P161" s="1"/>
      <c r="Q161" s="1"/>
      <c r="R161" s="89"/>
      <c r="S161" s="1"/>
      <c r="T161" s="43"/>
      <c r="U161" s="1"/>
      <c r="V161" s="366"/>
      <c r="W161" s="89"/>
      <c r="X161" s="46"/>
      <c r="Y161" s="378"/>
      <c r="Z161" s="18">
        <f t="shared" si="382"/>
        <v>0</v>
      </c>
      <c r="AA161" s="259">
        <f t="shared" si="383"/>
        <v>0</v>
      </c>
    </row>
    <row r="162" spans="1:27" ht="25.5" hidden="1" customHeight="1" x14ac:dyDescent="0.25">
      <c r="A162" s="139" t="s">
        <v>421</v>
      </c>
      <c r="B162" s="59"/>
      <c r="C162" s="2"/>
      <c r="D162" s="685" t="s">
        <v>814</v>
      </c>
      <c r="E162" s="685"/>
      <c r="F162" s="192"/>
      <c r="G162" s="471"/>
      <c r="H162" s="449"/>
      <c r="I162" s="210"/>
      <c r="J162" s="219">
        <f t="shared" si="396"/>
        <v>0</v>
      </c>
      <c r="K162" s="81"/>
      <c r="L162" s="82"/>
      <c r="M162" s="81"/>
      <c r="N162" s="1"/>
      <c r="O162" s="1"/>
      <c r="P162" s="1"/>
      <c r="Q162" s="1"/>
      <c r="R162" s="89"/>
      <c r="S162" s="1"/>
      <c r="T162" s="43"/>
      <c r="U162" s="1"/>
      <c r="V162" s="366"/>
      <c r="W162" s="89"/>
      <c r="X162" s="46"/>
      <c r="Y162" s="378"/>
      <c r="Z162" s="18">
        <f t="shared" si="382"/>
        <v>0</v>
      </c>
      <c r="AA162" s="259">
        <f t="shared" si="383"/>
        <v>0</v>
      </c>
    </row>
    <row r="163" spans="1:27" s="42" customFormat="1" ht="27.75" hidden="1" customHeight="1" x14ac:dyDescent="0.25">
      <c r="A163" s="139" t="s">
        <v>422</v>
      </c>
      <c r="B163" s="118" t="s">
        <v>950</v>
      </c>
      <c r="C163" s="733" t="s">
        <v>1095</v>
      </c>
      <c r="D163" s="734"/>
      <c r="E163" s="734"/>
      <c r="F163" s="191">
        <f>F164+F165</f>
        <v>0</v>
      </c>
      <c r="G163" s="469">
        <f>G164+G165</f>
        <v>0</v>
      </c>
      <c r="H163" s="447">
        <f t="shared" ref="H163:I163" si="401">H164+H165</f>
        <v>0</v>
      </c>
      <c r="I163" s="209">
        <f t="shared" si="401"/>
        <v>0</v>
      </c>
      <c r="J163" s="222">
        <f t="shared" si="396"/>
        <v>0</v>
      </c>
      <c r="K163" s="121">
        <f t="shared" ref="K163:Y163" si="402">K164+K165</f>
        <v>0</v>
      </c>
      <c r="L163" s="123">
        <f t="shared" si="402"/>
        <v>0</v>
      </c>
      <c r="M163" s="121">
        <f t="shared" si="402"/>
        <v>0</v>
      </c>
      <c r="N163" s="122">
        <f t="shared" si="402"/>
        <v>0</v>
      </c>
      <c r="O163" s="122">
        <f t="shared" si="402"/>
        <v>0</v>
      </c>
      <c r="P163" s="122">
        <f t="shared" si="402"/>
        <v>0</v>
      </c>
      <c r="Q163" s="122">
        <f t="shared" si="402"/>
        <v>0</v>
      </c>
      <c r="R163" s="125">
        <f t="shared" ref="R163" si="403">R164+R165</f>
        <v>0</v>
      </c>
      <c r="S163" s="122">
        <f t="shared" si="402"/>
        <v>0</v>
      </c>
      <c r="T163" s="124">
        <f t="shared" si="402"/>
        <v>0</v>
      </c>
      <c r="U163" s="122">
        <f t="shared" si="402"/>
        <v>0</v>
      </c>
      <c r="V163" s="368">
        <f t="shared" ref="V163" si="404">V164+V165</f>
        <v>0</v>
      </c>
      <c r="W163" s="125">
        <f t="shared" si="402"/>
        <v>0</v>
      </c>
      <c r="X163" s="126">
        <f t="shared" si="402"/>
        <v>0</v>
      </c>
      <c r="Y163" s="382">
        <f t="shared" si="402"/>
        <v>0</v>
      </c>
      <c r="Z163" s="42">
        <f t="shared" si="382"/>
        <v>0</v>
      </c>
      <c r="AA163" s="259">
        <f t="shared" si="383"/>
        <v>0</v>
      </c>
    </row>
    <row r="164" spans="1:27" hidden="1" x14ac:dyDescent="0.25">
      <c r="A164" s="139" t="s">
        <v>423</v>
      </c>
      <c r="B164" s="59"/>
      <c r="C164" s="2"/>
      <c r="D164" s="686" t="s">
        <v>816</v>
      </c>
      <c r="E164" s="686"/>
      <c r="F164" s="182"/>
      <c r="G164" s="459"/>
      <c r="H164" s="437"/>
      <c r="I164" s="200"/>
      <c r="J164" s="219">
        <f t="shared" si="396"/>
        <v>0</v>
      </c>
      <c r="K164" s="81"/>
      <c r="L164" s="82"/>
      <c r="M164" s="81"/>
      <c r="N164" s="1"/>
      <c r="O164" s="1"/>
      <c r="P164" s="1"/>
      <c r="Q164" s="1"/>
      <c r="R164" s="89"/>
      <c r="S164" s="1"/>
      <c r="T164" s="43"/>
      <c r="U164" s="1"/>
      <c r="V164" s="366"/>
      <c r="W164" s="89"/>
      <c r="X164" s="46"/>
      <c r="Y164" s="378"/>
      <c r="Z164" s="18">
        <f t="shared" si="382"/>
        <v>0</v>
      </c>
      <c r="AA164" s="259">
        <f t="shared" si="383"/>
        <v>0</v>
      </c>
    </row>
    <row r="165" spans="1:27" ht="25.5" hidden="1" customHeight="1" x14ac:dyDescent="0.25">
      <c r="A165" s="139" t="s">
        <v>424</v>
      </c>
      <c r="B165" s="59"/>
      <c r="C165" s="2"/>
      <c r="D165" s="685" t="s">
        <v>815</v>
      </c>
      <c r="E165" s="685"/>
      <c r="F165" s="192"/>
      <c r="G165" s="471"/>
      <c r="H165" s="449"/>
      <c r="I165" s="210"/>
      <c r="J165" s="219">
        <f t="shared" si="396"/>
        <v>0</v>
      </c>
      <c r="K165" s="81"/>
      <c r="L165" s="82"/>
      <c r="M165" s="81"/>
      <c r="N165" s="1"/>
      <c r="O165" s="1"/>
      <c r="P165" s="1"/>
      <c r="Q165" s="1"/>
      <c r="R165" s="89"/>
      <c r="S165" s="1"/>
      <c r="T165" s="43"/>
      <c r="U165" s="1"/>
      <c r="V165" s="366"/>
      <c r="W165" s="89"/>
      <c r="X165" s="46"/>
      <c r="Y165" s="378"/>
      <c r="Z165" s="18">
        <f t="shared" si="382"/>
        <v>0</v>
      </c>
      <c r="AA165" s="259">
        <f t="shared" si="383"/>
        <v>0</v>
      </c>
    </row>
    <row r="166" spans="1:27" s="42" customFormat="1" hidden="1" x14ac:dyDescent="0.25">
      <c r="A166" s="139" t="s">
        <v>425</v>
      </c>
      <c r="B166" s="118" t="s">
        <v>952</v>
      </c>
      <c r="C166" s="733" t="s">
        <v>1096</v>
      </c>
      <c r="D166" s="734"/>
      <c r="E166" s="734"/>
      <c r="F166" s="191">
        <f>F167+F168+F169+F170+F171+F172+F173+F174+F175+F176+F177</f>
        <v>0</v>
      </c>
      <c r="G166" s="469">
        <f>G167+G168+G169+G170+G171+G172+G173+G174+G175+G176+G177</f>
        <v>0</v>
      </c>
      <c r="H166" s="447">
        <f t="shared" ref="H166:I166" si="405">H167+H168+H169+H170+H171+H172+H173+H174+H175+H176+H177</f>
        <v>0</v>
      </c>
      <c r="I166" s="209">
        <f t="shared" si="405"/>
        <v>0</v>
      </c>
      <c r="J166" s="222">
        <f t="shared" si="396"/>
        <v>0</v>
      </c>
      <c r="K166" s="121">
        <f t="shared" ref="K166:Y166" si="406">K167+K168+K169+K170+K171+K172+K173+K174+K175+K176+K177</f>
        <v>0</v>
      </c>
      <c r="L166" s="123">
        <f t="shared" si="406"/>
        <v>0</v>
      </c>
      <c r="M166" s="121">
        <f t="shared" si="406"/>
        <v>0</v>
      </c>
      <c r="N166" s="122">
        <f t="shared" si="406"/>
        <v>0</v>
      </c>
      <c r="O166" s="122">
        <f t="shared" si="406"/>
        <v>0</v>
      </c>
      <c r="P166" s="122">
        <f t="shared" si="406"/>
        <v>0</v>
      </c>
      <c r="Q166" s="122">
        <f t="shared" si="406"/>
        <v>0</v>
      </c>
      <c r="R166" s="125">
        <f t="shared" ref="R166" si="407">R167+R168+R169+R170+R171+R172+R173+R174+R175+R176+R177</f>
        <v>0</v>
      </c>
      <c r="S166" s="122">
        <f t="shared" si="406"/>
        <v>0</v>
      </c>
      <c r="T166" s="124">
        <f t="shared" si="406"/>
        <v>0</v>
      </c>
      <c r="U166" s="122">
        <f t="shared" si="406"/>
        <v>0</v>
      </c>
      <c r="V166" s="368">
        <f t="shared" ref="V166" si="408">V167+V168+V169+V170+V171+V172+V173+V174+V175+V176+V177</f>
        <v>0</v>
      </c>
      <c r="W166" s="125">
        <f t="shared" si="406"/>
        <v>0</v>
      </c>
      <c r="X166" s="126">
        <f t="shared" si="406"/>
        <v>0</v>
      </c>
      <c r="Y166" s="382">
        <f t="shared" si="406"/>
        <v>0</v>
      </c>
      <c r="Z166" s="42">
        <f t="shared" si="382"/>
        <v>0</v>
      </c>
      <c r="AA166" s="259">
        <f t="shared" si="383"/>
        <v>0</v>
      </c>
    </row>
    <row r="167" spans="1:27" hidden="1" x14ac:dyDescent="0.25">
      <c r="A167" s="139" t="s">
        <v>426</v>
      </c>
      <c r="B167" s="59"/>
      <c r="C167" s="2"/>
      <c r="D167" s="686" t="s">
        <v>625</v>
      </c>
      <c r="E167" s="686"/>
      <c r="F167" s="182"/>
      <c r="G167" s="459"/>
      <c r="H167" s="437"/>
      <c r="I167" s="200"/>
      <c r="J167" s="219">
        <f t="shared" si="396"/>
        <v>0</v>
      </c>
      <c r="K167" s="81"/>
      <c r="L167" s="82"/>
      <c r="M167" s="81"/>
      <c r="N167" s="1"/>
      <c r="O167" s="1"/>
      <c r="P167" s="1"/>
      <c r="Q167" s="1"/>
      <c r="R167" s="89"/>
      <c r="S167" s="1"/>
      <c r="T167" s="43"/>
      <c r="U167" s="1"/>
      <c r="V167" s="366"/>
      <c r="W167" s="89"/>
      <c r="X167" s="46"/>
      <c r="Y167" s="378"/>
      <c r="Z167" s="18">
        <f t="shared" si="382"/>
        <v>0</v>
      </c>
      <c r="AA167" s="259">
        <f t="shared" si="383"/>
        <v>0</v>
      </c>
    </row>
    <row r="168" spans="1:27" hidden="1" x14ac:dyDescent="0.25">
      <c r="A168" s="139" t="s">
        <v>427</v>
      </c>
      <c r="B168" s="59"/>
      <c r="C168" s="2"/>
      <c r="D168" s="686" t="s">
        <v>628</v>
      </c>
      <c r="E168" s="686"/>
      <c r="F168" s="182"/>
      <c r="G168" s="459"/>
      <c r="H168" s="437"/>
      <c r="I168" s="200"/>
      <c r="J168" s="219">
        <f t="shared" si="396"/>
        <v>0</v>
      </c>
      <c r="K168" s="81"/>
      <c r="L168" s="82"/>
      <c r="M168" s="81"/>
      <c r="N168" s="1"/>
      <c r="O168" s="1"/>
      <c r="P168" s="1"/>
      <c r="Q168" s="1"/>
      <c r="R168" s="89"/>
      <c r="S168" s="1"/>
      <c r="T168" s="43"/>
      <c r="U168" s="1"/>
      <c r="V168" s="366"/>
      <c r="W168" s="89"/>
      <c r="X168" s="46"/>
      <c r="Y168" s="378"/>
      <c r="Z168" s="18">
        <f t="shared" si="382"/>
        <v>0</v>
      </c>
      <c r="AA168" s="259">
        <f t="shared" si="383"/>
        <v>0</v>
      </c>
    </row>
    <row r="169" spans="1:27" hidden="1" x14ac:dyDescent="0.25">
      <c r="A169" s="139" t="s">
        <v>428</v>
      </c>
      <c r="B169" s="59"/>
      <c r="C169" s="2"/>
      <c r="D169" s="686" t="s">
        <v>629</v>
      </c>
      <c r="E169" s="686"/>
      <c r="F169" s="182"/>
      <c r="G169" s="459"/>
      <c r="H169" s="437"/>
      <c r="I169" s="200"/>
      <c r="J169" s="219">
        <f t="shared" si="396"/>
        <v>0</v>
      </c>
      <c r="K169" s="81"/>
      <c r="L169" s="82"/>
      <c r="M169" s="81"/>
      <c r="N169" s="1"/>
      <c r="O169" s="1"/>
      <c r="P169" s="1"/>
      <c r="Q169" s="1"/>
      <c r="R169" s="89"/>
      <c r="S169" s="1"/>
      <c r="T169" s="43"/>
      <c r="U169" s="1"/>
      <c r="V169" s="366"/>
      <c r="W169" s="89"/>
      <c r="X169" s="46"/>
      <c r="Y169" s="378"/>
      <c r="Z169" s="18">
        <f t="shared" si="382"/>
        <v>0</v>
      </c>
      <c r="AA169" s="259">
        <f t="shared" si="383"/>
        <v>0</v>
      </c>
    </row>
    <row r="170" spans="1:27" hidden="1" x14ac:dyDescent="0.25">
      <c r="A170" s="139" t="s">
        <v>429</v>
      </c>
      <c r="B170" s="59"/>
      <c r="C170" s="2"/>
      <c r="D170" s="686" t="s">
        <v>626</v>
      </c>
      <c r="E170" s="686"/>
      <c r="F170" s="182"/>
      <c r="G170" s="459"/>
      <c r="H170" s="437"/>
      <c r="I170" s="200"/>
      <c r="J170" s="219">
        <f t="shared" si="396"/>
        <v>0</v>
      </c>
      <c r="K170" s="81"/>
      <c r="L170" s="82"/>
      <c r="M170" s="81"/>
      <c r="N170" s="1"/>
      <c r="O170" s="1"/>
      <c r="P170" s="1"/>
      <c r="Q170" s="1"/>
      <c r="R170" s="89"/>
      <c r="S170" s="1"/>
      <c r="T170" s="43"/>
      <c r="U170" s="1"/>
      <c r="V170" s="366"/>
      <c r="W170" s="89"/>
      <c r="X170" s="46"/>
      <c r="Y170" s="378"/>
      <c r="Z170" s="18">
        <f t="shared" si="382"/>
        <v>0</v>
      </c>
      <c r="AA170" s="259">
        <f t="shared" si="383"/>
        <v>0</v>
      </c>
    </row>
    <row r="171" spans="1:27" hidden="1" x14ac:dyDescent="0.25">
      <c r="A171" s="139" t="s">
        <v>430</v>
      </c>
      <c r="B171" s="59"/>
      <c r="C171" s="2"/>
      <c r="D171" s="686" t="s">
        <v>1097</v>
      </c>
      <c r="E171" s="686"/>
      <c r="F171" s="182"/>
      <c r="G171" s="459"/>
      <c r="H171" s="437"/>
      <c r="I171" s="200"/>
      <c r="J171" s="219">
        <f t="shared" si="396"/>
        <v>0</v>
      </c>
      <c r="K171" s="81"/>
      <c r="L171" s="82"/>
      <c r="M171" s="81"/>
      <c r="N171" s="1"/>
      <c r="O171" s="1"/>
      <c r="P171" s="1"/>
      <c r="Q171" s="1"/>
      <c r="R171" s="89"/>
      <c r="S171" s="1"/>
      <c r="T171" s="43"/>
      <c r="U171" s="1"/>
      <c r="V171" s="366"/>
      <c r="W171" s="89"/>
      <c r="X171" s="46"/>
      <c r="Y171" s="378"/>
      <c r="Z171" s="18">
        <f t="shared" si="382"/>
        <v>0</v>
      </c>
      <c r="AA171" s="259">
        <f t="shared" si="383"/>
        <v>0</v>
      </c>
    </row>
    <row r="172" spans="1:27" ht="25.5" hidden="1" customHeight="1" x14ac:dyDescent="0.25">
      <c r="A172" s="139" t="s">
        <v>431</v>
      </c>
      <c r="B172" s="59"/>
      <c r="C172" s="2"/>
      <c r="D172" s="685" t="s">
        <v>817</v>
      </c>
      <c r="E172" s="685"/>
      <c r="F172" s="192"/>
      <c r="G172" s="471"/>
      <c r="H172" s="449"/>
      <c r="I172" s="210"/>
      <c r="J172" s="219">
        <f t="shared" si="396"/>
        <v>0</v>
      </c>
      <c r="K172" s="81"/>
      <c r="L172" s="82"/>
      <c r="M172" s="81"/>
      <c r="N172" s="1"/>
      <c r="O172" s="1"/>
      <c r="P172" s="1"/>
      <c r="Q172" s="1"/>
      <c r="R172" s="89"/>
      <c r="S172" s="1"/>
      <c r="T172" s="43"/>
      <c r="U172" s="1"/>
      <c r="V172" s="366"/>
      <c r="W172" s="89"/>
      <c r="X172" s="46"/>
      <c r="Y172" s="378"/>
      <c r="Z172" s="18">
        <f t="shared" si="382"/>
        <v>0</v>
      </c>
      <c r="AA172" s="259">
        <f t="shared" si="383"/>
        <v>0</v>
      </c>
    </row>
    <row r="173" spans="1:27" ht="25.5" hidden="1" customHeight="1" x14ac:dyDescent="0.25">
      <c r="A173" s="139" t="s">
        <v>432</v>
      </c>
      <c r="B173" s="59"/>
      <c r="C173" s="2"/>
      <c r="D173" s="685" t="s">
        <v>818</v>
      </c>
      <c r="E173" s="685"/>
      <c r="F173" s="192"/>
      <c r="G173" s="471"/>
      <c r="H173" s="449"/>
      <c r="I173" s="210"/>
      <c r="J173" s="219">
        <f t="shared" si="396"/>
        <v>0</v>
      </c>
      <c r="K173" s="81"/>
      <c r="L173" s="82"/>
      <c r="M173" s="81"/>
      <c r="N173" s="1"/>
      <c r="O173" s="1"/>
      <c r="P173" s="1"/>
      <c r="Q173" s="1"/>
      <c r="R173" s="89"/>
      <c r="S173" s="1"/>
      <c r="T173" s="43"/>
      <c r="U173" s="1"/>
      <c r="V173" s="366"/>
      <c r="W173" s="89"/>
      <c r="X173" s="46"/>
      <c r="Y173" s="378"/>
      <c r="Z173" s="18">
        <f t="shared" si="382"/>
        <v>0</v>
      </c>
      <c r="AA173" s="259">
        <f t="shared" si="383"/>
        <v>0</v>
      </c>
    </row>
    <row r="174" spans="1:27" hidden="1" x14ac:dyDescent="0.25">
      <c r="A174" s="139" t="s">
        <v>433</v>
      </c>
      <c r="B174" s="59"/>
      <c r="C174" s="2"/>
      <c r="D174" s="686" t="s">
        <v>635</v>
      </c>
      <c r="E174" s="686"/>
      <c r="F174" s="182"/>
      <c r="G174" s="459"/>
      <c r="H174" s="437"/>
      <c r="I174" s="200"/>
      <c r="J174" s="219">
        <f t="shared" si="396"/>
        <v>0</v>
      </c>
      <c r="K174" s="81"/>
      <c r="L174" s="82"/>
      <c r="M174" s="81"/>
      <c r="N174" s="1"/>
      <c r="O174" s="1"/>
      <c r="P174" s="1"/>
      <c r="Q174" s="1"/>
      <c r="R174" s="89"/>
      <c r="S174" s="1"/>
      <c r="T174" s="43"/>
      <c r="U174" s="1"/>
      <c r="V174" s="366"/>
      <c r="W174" s="89"/>
      <c r="X174" s="46"/>
      <c r="Y174" s="378"/>
      <c r="Z174" s="18">
        <f t="shared" si="382"/>
        <v>0</v>
      </c>
      <c r="AA174" s="259">
        <f t="shared" si="383"/>
        <v>0</v>
      </c>
    </row>
    <row r="175" spans="1:27" hidden="1" x14ac:dyDescent="0.25">
      <c r="A175" s="139" t="s">
        <v>434</v>
      </c>
      <c r="B175" s="59"/>
      <c r="C175" s="2"/>
      <c r="D175" s="686" t="s">
        <v>627</v>
      </c>
      <c r="E175" s="686"/>
      <c r="F175" s="182"/>
      <c r="G175" s="459"/>
      <c r="H175" s="437"/>
      <c r="I175" s="200"/>
      <c r="J175" s="219">
        <f t="shared" si="396"/>
        <v>0</v>
      </c>
      <c r="K175" s="81"/>
      <c r="L175" s="82"/>
      <c r="M175" s="81"/>
      <c r="N175" s="1"/>
      <c r="O175" s="1"/>
      <c r="P175" s="1"/>
      <c r="Q175" s="1"/>
      <c r="R175" s="89"/>
      <c r="S175" s="1"/>
      <c r="T175" s="43"/>
      <c r="U175" s="1"/>
      <c r="V175" s="366"/>
      <c r="W175" s="89"/>
      <c r="X175" s="46"/>
      <c r="Y175" s="378"/>
      <c r="Z175" s="18">
        <f t="shared" si="382"/>
        <v>0</v>
      </c>
      <c r="AA175" s="259">
        <f t="shared" si="383"/>
        <v>0</v>
      </c>
    </row>
    <row r="176" spans="1:27" ht="25.5" hidden="1" customHeight="1" x14ac:dyDescent="0.25">
      <c r="A176" s="139" t="s">
        <v>435</v>
      </c>
      <c r="B176" s="59"/>
      <c r="C176" s="2"/>
      <c r="D176" s="685" t="s">
        <v>819</v>
      </c>
      <c r="E176" s="685"/>
      <c r="F176" s="192"/>
      <c r="G176" s="471"/>
      <c r="H176" s="449"/>
      <c r="I176" s="210"/>
      <c r="J176" s="219">
        <f t="shared" si="396"/>
        <v>0</v>
      </c>
      <c r="K176" s="81"/>
      <c r="L176" s="82"/>
      <c r="M176" s="81"/>
      <c r="N176" s="1"/>
      <c r="O176" s="1"/>
      <c r="P176" s="1"/>
      <c r="Q176" s="1"/>
      <c r="R176" s="89"/>
      <c r="S176" s="1"/>
      <c r="T176" s="43"/>
      <c r="U176" s="1"/>
      <c r="V176" s="366"/>
      <c r="W176" s="89"/>
      <c r="X176" s="46"/>
      <c r="Y176" s="378"/>
      <c r="Z176" s="18">
        <f t="shared" si="382"/>
        <v>0</v>
      </c>
      <c r="AA176" s="259">
        <f t="shared" si="383"/>
        <v>0</v>
      </c>
    </row>
    <row r="177" spans="1:27" hidden="1" x14ac:dyDescent="0.25">
      <c r="A177" s="139" t="s">
        <v>436</v>
      </c>
      <c r="B177" s="59"/>
      <c r="C177" s="2"/>
      <c r="D177" s="686" t="s">
        <v>820</v>
      </c>
      <c r="E177" s="686"/>
      <c r="F177" s="182"/>
      <c r="G177" s="459"/>
      <c r="H177" s="437"/>
      <c r="I177" s="200"/>
      <c r="J177" s="219">
        <f t="shared" si="396"/>
        <v>0</v>
      </c>
      <c r="K177" s="81"/>
      <c r="L177" s="82"/>
      <c r="M177" s="81"/>
      <c r="N177" s="1"/>
      <c r="O177" s="1"/>
      <c r="P177" s="1"/>
      <c r="Q177" s="1"/>
      <c r="R177" s="89"/>
      <c r="S177" s="1"/>
      <c r="T177" s="43"/>
      <c r="U177" s="1"/>
      <c r="V177" s="366"/>
      <c r="W177" s="89"/>
      <c r="X177" s="46"/>
      <c r="Y177" s="378"/>
      <c r="Z177" s="18">
        <f t="shared" ref="Z177:Z191" si="409">G177*0.7874-J177</f>
        <v>0</v>
      </c>
      <c r="AA177" s="259">
        <f t="shared" si="383"/>
        <v>0</v>
      </c>
    </row>
    <row r="178" spans="1:27" s="42" customFormat="1" hidden="1" x14ac:dyDescent="0.25">
      <c r="A178" s="139" t="s">
        <v>437</v>
      </c>
      <c r="B178" s="118" t="s">
        <v>951</v>
      </c>
      <c r="C178" s="705" t="s">
        <v>438</v>
      </c>
      <c r="D178" s="706"/>
      <c r="E178" s="706"/>
      <c r="F178" s="193"/>
      <c r="G178" s="472"/>
      <c r="H178" s="450"/>
      <c r="I178" s="211"/>
      <c r="J178" s="222">
        <f t="shared" si="396"/>
        <v>0</v>
      </c>
      <c r="K178" s="121"/>
      <c r="L178" s="123"/>
      <c r="M178" s="121"/>
      <c r="N178" s="122"/>
      <c r="O178" s="122"/>
      <c r="P178" s="122"/>
      <c r="Q178" s="122"/>
      <c r="R178" s="125"/>
      <c r="S178" s="122"/>
      <c r="T178" s="124"/>
      <c r="U178" s="122"/>
      <c r="V178" s="368"/>
      <c r="W178" s="125"/>
      <c r="X178" s="126"/>
      <c r="Y178" s="382"/>
      <c r="Z178" s="42">
        <f t="shared" si="409"/>
        <v>0</v>
      </c>
      <c r="AA178" s="259">
        <f t="shared" si="383"/>
        <v>0</v>
      </c>
    </row>
    <row r="179" spans="1:27" s="42" customFormat="1" hidden="1" x14ac:dyDescent="0.25">
      <c r="A179" s="139" t="s">
        <v>439</v>
      </c>
      <c r="B179" s="118" t="s">
        <v>953</v>
      </c>
      <c r="C179" s="705" t="s">
        <v>440</v>
      </c>
      <c r="D179" s="706"/>
      <c r="E179" s="706"/>
      <c r="F179" s="193"/>
      <c r="G179" s="472"/>
      <c r="H179" s="450"/>
      <c r="I179" s="211"/>
      <c r="J179" s="222">
        <f t="shared" si="396"/>
        <v>0</v>
      </c>
      <c r="K179" s="121"/>
      <c r="L179" s="123"/>
      <c r="M179" s="121"/>
      <c r="N179" s="122"/>
      <c r="O179" s="122"/>
      <c r="P179" s="122"/>
      <c r="Q179" s="122"/>
      <c r="R179" s="125"/>
      <c r="S179" s="122"/>
      <c r="T179" s="124"/>
      <c r="U179" s="122"/>
      <c r="V179" s="368"/>
      <c r="W179" s="125"/>
      <c r="X179" s="126"/>
      <c r="Y179" s="382"/>
      <c r="Z179" s="42">
        <f t="shared" si="409"/>
        <v>0</v>
      </c>
      <c r="AA179" s="259">
        <f t="shared" ref="AA179:AA191" si="410">Z179/8</f>
        <v>0</v>
      </c>
    </row>
    <row r="180" spans="1:27" s="42" customFormat="1" hidden="1" x14ac:dyDescent="0.25">
      <c r="A180" s="139" t="s">
        <v>441</v>
      </c>
      <c r="B180" s="118" t="s">
        <v>954</v>
      </c>
      <c r="C180" s="705" t="s">
        <v>442</v>
      </c>
      <c r="D180" s="706"/>
      <c r="E180" s="706"/>
      <c r="F180" s="193"/>
      <c r="G180" s="472"/>
      <c r="H180" s="450"/>
      <c r="I180" s="211"/>
      <c r="J180" s="222">
        <f t="shared" si="396"/>
        <v>0</v>
      </c>
      <c r="K180" s="121"/>
      <c r="L180" s="123"/>
      <c r="M180" s="121"/>
      <c r="N180" s="122"/>
      <c r="O180" s="122"/>
      <c r="P180" s="122"/>
      <c r="Q180" s="122"/>
      <c r="R180" s="125"/>
      <c r="S180" s="122"/>
      <c r="T180" s="124"/>
      <c r="U180" s="122"/>
      <c r="V180" s="368"/>
      <c r="W180" s="125"/>
      <c r="X180" s="126"/>
      <c r="Y180" s="382"/>
      <c r="Z180" s="42">
        <f t="shared" si="409"/>
        <v>0</v>
      </c>
      <c r="AA180" s="259">
        <f t="shared" si="410"/>
        <v>0</v>
      </c>
    </row>
    <row r="181" spans="1:27" s="42" customFormat="1" hidden="1" x14ac:dyDescent="0.25">
      <c r="A181" s="139" t="s">
        <v>443</v>
      </c>
      <c r="B181" s="118" t="s">
        <v>955</v>
      </c>
      <c r="C181" s="705" t="s">
        <v>444</v>
      </c>
      <c r="D181" s="706"/>
      <c r="E181" s="706"/>
      <c r="F181" s="193">
        <f t="shared" ref="F181" si="411">F182+F183+F184+F185+F186+F187+F188+F189+F190+F191</f>
        <v>0</v>
      </c>
      <c r="G181" s="472">
        <f t="shared" ref="G181:Y181" si="412">G182+G183+G184+G185+G186+G187+G188+G189+G190+G191</f>
        <v>0</v>
      </c>
      <c r="H181" s="450">
        <f t="shared" si="412"/>
        <v>0</v>
      </c>
      <c r="I181" s="211">
        <f t="shared" si="412"/>
        <v>0</v>
      </c>
      <c r="J181" s="222">
        <f t="shared" si="396"/>
        <v>0</v>
      </c>
      <c r="K181" s="121">
        <f t="shared" ref="K181:L181" si="413">K182+K183+K184+K185+K186+K187+K188+K189+K190+K191</f>
        <v>0</v>
      </c>
      <c r="L181" s="123">
        <f t="shared" si="413"/>
        <v>0</v>
      </c>
      <c r="M181" s="121">
        <f t="shared" si="412"/>
        <v>0</v>
      </c>
      <c r="N181" s="122">
        <f t="shared" si="412"/>
        <v>0</v>
      </c>
      <c r="O181" s="122">
        <f t="shared" si="412"/>
        <v>0</v>
      </c>
      <c r="P181" s="122">
        <f t="shared" si="412"/>
        <v>0</v>
      </c>
      <c r="Q181" s="122">
        <f t="shared" si="412"/>
        <v>0</v>
      </c>
      <c r="R181" s="125">
        <f t="shared" ref="R181" si="414">R182+R183+R184+R185+R186+R187+R188+R189+R190+R191</f>
        <v>0</v>
      </c>
      <c r="S181" s="122">
        <f t="shared" si="412"/>
        <v>0</v>
      </c>
      <c r="T181" s="124">
        <f t="shared" si="412"/>
        <v>0</v>
      </c>
      <c r="U181" s="122">
        <f t="shared" si="412"/>
        <v>0</v>
      </c>
      <c r="V181" s="368">
        <f t="shared" ref="V181" si="415">V182+V183+V184+V185+V186+V187+V188+V189+V190+V191</f>
        <v>0</v>
      </c>
      <c r="W181" s="125">
        <f t="shared" si="412"/>
        <v>0</v>
      </c>
      <c r="X181" s="126">
        <f t="shared" si="412"/>
        <v>0</v>
      </c>
      <c r="Y181" s="382">
        <f t="shared" si="412"/>
        <v>0</v>
      </c>
      <c r="Z181" s="42">
        <f t="shared" si="409"/>
        <v>0</v>
      </c>
      <c r="AA181" s="259">
        <f t="shared" si="410"/>
        <v>0</v>
      </c>
    </row>
    <row r="182" spans="1:27" hidden="1" x14ac:dyDescent="0.25">
      <c r="A182" s="139" t="s">
        <v>445</v>
      </c>
      <c r="B182" s="59"/>
      <c r="C182" s="2"/>
      <c r="D182" s="686" t="s">
        <v>630</v>
      </c>
      <c r="E182" s="686"/>
      <c r="F182" s="182"/>
      <c r="G182" s="459"/>
      <c r="H182" s="437"/>
      <c r="I182" s="200"/>
      <c r="J182" s="219">
        <f t="shared" si="396"/>
        <v>0</v>
      </c>
      <c r="K182" s="81"/>
      <c r="L182" s="82"/>
      <c r="M182" s="81"/>
      <c r="N182" s="1"/>
      <c r="O182" s="1"/>
      <c r="P182" s="1"/>
      <c r="Q182" s="1"/>
      <c r="R182" s="89"/>
      <c r="S182" s="1"/>
      <c r="T182" s="43"/>
      <c r="U182" s="1"/>
      <c r="V182" s="366"/>
      <c r="W182" s="89"/>
      <c r="X182" s="46"/>
      <c r="Y182" s="378"/>
      <c r="Z182" s="18">
        <f t="shared" si="409"/>
        <v>0</v>
      </c>
      <c r="AA182" s="259">
        <f t="shared" si="410"/>
        <v>0</v>
      </c>
    </row>
    <row r="183" spans="1:27" hidden="1" x14ac:dyDescent="0.25">
      <c r="A183" s="139" t="s">
        <v>446</v>
      </c>
      <c r="B183" s="59"/>
      <c r="C183" s="2"/>
      <c r="D183" s="686" t="s">
        <v>631</v>
      </c>
      <c r="E183" s="686"/>
      <c r="F183" s="182"/>
      <c r="G183" s="459"/>
      <c r="H183" s="437"/>
      <c r="I183" s="200"/>
      <c r="J183" s="219">
        <f t="shared" si="396"/>
        <v>0</v>
      </c>
      <c r="K183" s="81"/>
      <c r="L183" s="82"/>
      <c r="M183" s="81"/>
      <c r="N183" s="1"/>
      <c r="O183" s="1"/>
      <c r="P183" s="1"/>
      <c r="Q183" s="1"/>
      <c r="R183" s="89"/>
      <c r="S183" s="1"/>
      <c r="T183" s="43"/>
      <c r="U183" s="1"/>
      <c r="V183" s="366"/>
      <c r="W183" s="89"/>
      <c r="X183" s="46"/>
      <c r="Y183" s="378"/>
      <c r="Z183" s="18">
        <f t="shared" si="409"/>
        <v>0</v>
      </c>
      <c r="AA183" s="259">
        <f t="shared" si="410"/>
        <v>0</v>
      </c>
    </row>
    <row r="184" spans="1:27" hidden="1" x14ac:dyDescent="0.25">
      <c r="A184" s="139" t="s">
        <v>447</v>
      </c>
      <c r="B184" s="59"/>
      <c r="C184" s="2"/>
      <c r="D184" s="686" t="s">
        <v>632</v>
      </c>
      <c r="E184" s="686"/>
      <c r="F184" s="182"/>
      <c r="G184" s="459"/>
      <c r="H184" s="437"/>
      <c r="I184" s="200"/>
      <c r="J184" s="219">
        <f t="shared" si="396"/>
        <v>0</v>
      </c>
      <c r="K184" s="81"/>
      <c r="L184" s="82"/>
      <c r="M184" s="81"/>
      <c r="N184" s="1"/>
      <c r="O184" s="1"/>
      <c r="P184" s="1"/>
      <c r="Q184" s="1"/>
      <c r="R184" s="89"/>
      <c r="S184" s="1"/>
      <c r="T184" s="43"/>
      <c r="U184" s="1"/>
      <c r="V184" s="366"/>
      <c r="W184" s="89"/>
      <c r="X184" s="46"/>
      <c r="Y184" s="378"/>
      <c r="Z184" s="18">
        <f t="shared" si="409"/>
        <v>0</v>
      </c>
      <c r="AA184" s="259">
        <f t="shared" si="410"/>
        <v>0</v>
      </c>
    </row>
    <row r="185" spans="1:27" hidden="1" x14ac:dyDescent="0.25">
      <c r="A185" s="139" t="s">
        <v>448</v>
      </c>
      <c r="B185" s="59"/>
      <c r="C185" s="2"/>
      <c r="D185" s="686" t="s">
        <v>633</v>
      </c>
      <c r="E185" s="686"/>
      <c r="F185" s="182"/>
      <c r="G185" s="459"/>
      <c r="H185" s="437"/>
      <c r="I185" s="200"/>
      <c r="J185" s="219">
        <f t="shared" si="396"/>
        <v>0</v>
      </c>
      <c r="K185" s="81"/>
      <c r="L185" s="82"/>
      <c r="M185" s="81"/>
      <c r="N185" s="1"/>
      <c r="O185" s="1"/>
      <c r="P185" s="1"/>
      <c r="Q185" s="1"/>
      <c r="R185" s="89"/>
      <c r="S185" s="1"/>
      <c r="T185" s="43"/>
      <c r="U185" s="1"/>
      <c r="V185" s="366"/>
      <c r="W185" s="89"/>
      <c r="X185" s="46"/>
      <c r="Y185" s="378"/>
      <c r="Z185" s="18">
        <f t="shared" si="409"/>
        <v>0</v>
      </c>
      <c r="AA185" s="259">
        <f t="shared" si="410"/>
        <v>0</v>
      </c>
    </row>
    <row r="186" spans="1:27" hidden="1" x14ac:dyDescent="0.25">
      <c r="A186" s="139" t="s">
        <v>449</v>
      </c>
      <c r="B186" s="59"/>
      <c r="C186" s="2"/>
      <c r="D186" s="686" t="s">
        <v>634</v>
      </c>
      <c r="E186" s="686"/>
      <c r="F186" s="182"/>
      <c r="G186" s="459"/>
      <c r="H186" s="437"/>
      <c r="I186" s="200"/>
      <c r="J186" s="219">
        <f t="shared" si="396"/>
        <v>0</v>
      </c>
      <c r="K186" s="81"/>
      <c r="L186" s="82"/>
      <c r="M186" s="81"/>
      <c r="N186" s="1"/>
      <c r="O186" s="1"/>
      <c r="P186" s="1"/>
      <c r="Q186" s="1"/>
      <c r="R186" s="89"/>
      <c r="S186" s="1"/>
      <c r="T186" s="43"/>
      <c r="U186" s="1"/>
      <c r="V186" s="366"/>
      <c r="W186" s="89"/>
      <c r="X186" s="46"/>
      <c r="Y186" s="378"/>
      <c r="Z186" s="18">
        <f t="shared" si="409"/>
        <v>0</v>
      </c>
      <c r="AA186" s="259">
        <f t="shared" si="410"/>
        <v>0</v>
      </c>
    </row>
    <row r="187" spans="1:27" ht="25.5" hidden="1" customHeight="1" x14ac:dyDescent="0.25">
      <c r="A187" s="139" t="s">
        <v>450</v>
      </c>
      <c r="B187" s="59"/>
      <c r="C187" s="2"/>
      <c r="D187" s="685" t="s">
        <v>821</v>
      </c>
      <c r="E187" s="685"/>
      <c r="F187" s="192"/>
      <c r="G187" s="471"/>
      <c r="H187" s="449"/>
      <c r="I187" s="210"/>
      <c r="J187" s="219">
        <f t="shared" si="396"/>
        <v>0</v>
      </c>
      <c r="K187" s="81"/>
      <c r="L187" s="82"/>
      <c r="M187" s="81"/>
      <c r="N187" s="1"/>
      <c r="O187" s="1"/>
      <c r="P187" s="1"/>
      <c r="Q187" s="1"/>
      <c r="R187" s="89"/>
      <c r="S187" s="1"/>
      <c r="T187" s="43"/>
      <c r="U187" s="1"/>
      <c r="V187" s="366"/>
      <c r="W187" s="89"/>
      <c r="X187" s="46"/>
      <c r="Y187" s="378"/>
      <c r="Z187" s="18">
        <f t="shared" si="409"/>
        <v>0</v>
      </c>
      <c r="AA187" s="259">
        <f t="shared" si="410"/>
        <v>0</v>
      </c>
    </row>
    <row r="188" spans="1:27" ht="25.5" hidden="1" customHeight="1" x14ac:dyDescent="0.25">
      <c r="A188" s="139" t="s">
        <v>451</v>
      </c>
      <c r="B188" s="59"/>
      <c r="C188" s="2"/>
      <c r="D188" s="685" t="s">
        <v>824</v>
      </c>
      <c r="E188" s="685"/>
      <c r="F188" s="192"/>
      <c r="G188" s="471"/>
      <c r="H188" s="449"/>
      <c r="I188" s="210"/>
      <c r="J188" s="219">
        <f t="shared" si="396"/>
        <v>0</v>
      </c>
      <c r="K188" s="81"/>
      <c r="L188" s="82"/>
      <c r="M188" s="81"/>
      <c r="N188" s="1"/>
      <c r="O188" s="1"/>
      <c r="P188" s="1"/>
      <c r="Q188" s="1"/>
      <c r="R188" s="89"/>
      <c r="S188" s="1"/>
      <c r="T188" s="43"/>
      <c r="U188" s="1"/>
      <c r="V188" s="366"/>
      <c r="W188" s="89"/>
      <c r="X188" s="46"/>
      <c r="Y188" s="378"/>
      <c r="Z188" s="18">
        <f t="shared" si="409"/>
        <v>0</v>
      </c>
      <c r="AA188" s="259">
        <f t="shared" si="410"/>
        <v>0</v>
      </c>
    </row>
    <row r="189" spans="1:27" hidden="1" x14ac:dyDescent="0.25">
      <c r="A189" s="139" t="s">
        <v>452</v>
      </c>
      <c r="B189" s="59"/>
      <c r="C189" s="2"/>
      <c r="D189" s="686" t="s">
        <v>636</v>
      </c>
      <c r="E189" s="686"/>
      <c r="F189" s="182"/>
      <c r="G189" s="459"/>
      <c r="H189" s="437"/>
      <c r="I189" s="200"/>
      <c r="J189" s="219">
        <f t="shared" si="396"/>
        <v>0</v>
      </c>
      <c r="K189" s="81"/>
      <c r="L189" s="82"/>
      <c r="M189" s="81"/>
      <c r="N189" s="1"/>
      <c r="O189" s="1"/>
      <c r="P189" s="1"/>
      <c r="Q189" s="1"/>
      <c r="R189" s="89"/>
      <c r="S189" s="1"/>
      <c r="T189" s="43"/>
      <c r="U189" s="1"/>
      <c r="V189" s="366"/>
      <c r="W189" s="89"/>
      <c r="X189" s="46"/>
      <c r="Y189" s="378"/>
      <c r="Z189" s="18">
        <f t="shared" si="409"/>
        <v>0</v>
      </c>
      <c r="AA189" s="259">
        <f t="shared" si="410"/>
        <v>0</v>
      </c>
    </row>
    <row r="190" spans="1:27" ht="25.5" hidden="1" customHeight="1" x14ac:dyDescent="0.25">
      <c r="A190" s="139" t="s">
        <v>453</v>
      </c>
      <c r="B190" s="59"/>
      <c r="C190" s="2"/>
      <c r="D190" s="685" t="s">
        <v>827</v>
      </c>
      <c r="E190" s="685"/>
      <c r="F190" s="192"/>
      <c r="G190" s="471"/>
      <c r="H190" s="449"/>
      <c r="I190" s="210"/>
      <c r="J190" s="219">
        <f t="shared" si="396"/>
        <v>0</v>
      </c>
      <c r="K190" s="81"/>
      <c r="L190" s="82"/>
      <c r="M190" s="81"/>
      <c r="N190" s="1"/>
      <c r="O190" s="1"/>
      <c r="P190" s="1"/>
      <c r="Q190" s="1"/>
      <c r="R190" s="89"/>
      <c r="S190" s="1"/>
      <c r="T190" s="43"/>
      <c r="U190" s="1"/>
      <c r="V190" s="366"/>
      <c r="W190" s="89"/>
      <c r="X190" s="46"/>
      <c r="Y190" s="378"/>
      <c r="Z190" s="18">
        <f t="shared" si="409"/>
        <v>0</v>
      </c>
      <c r="AA190" s="259">
        <f t="shared" si="410"/>
        <v>0</v>
      </c>
    </row>
    <row r="191" spans="1:27" hidden="1" x14ac:dyDescent="0.25">
      <c r="A191" s="139" t="s">
        <v>454</v>
      </c>
      <c r="B191" s="59"/>
      <c r="C191" s="2"/>
      <c r="D191" s="686" t="s">
        <v>828</v>
      </c>
      <c r="E191" s="686"/>
      <c r="F191" s="182"/>
      <c r="G191" s="459"/>
      <c r="H191" s="437"/>
      <c r="I191" s="200"/>
      <c r="J191" s="219">
        <f t="shared" si="396"/>
        <v>0</v>
      </c>
      <c r="K191" s="81"/>
      <c r="L191" s="82"/>
      <c r="M191" s="81"/>
      <c r="N191" s="1"/>
      <c r="O191" s="1"/>
      <c r="P191" s="1"/>
      <c r="Q191" s="1"/>
      <c r="R191" s="89"/>
      <c r="S191" s="1"/>
      <c r="T191" s="43"/>
      <c r="U191" s="1"/>
      <c r="V191" s="366"/>
      <c r="W191" s="89"/>
      <c r="X191" s="46"/>
      <c r="Y191" s="378"/>
      <c r="Z191" s="18">
        <f t="shared" si="409"/>
        <v>0</v>
      </c>
      <c r="AA191" s="259">
        <f t="shared" si="410"/>
        <v>0</v>
      </c>
    </row>
    <row r="192" spans="1:27" s="42" customFormat="1" ht="15.75" thickBot="1" x14ac:dyDescent="0.3">
      <c r="A192" s="139" t="s">
        <v>455</v>
      </c>
      <c r="B192" s="148" t="s">
        <v>956</v>
      </c>
      <c r="C192" s="731" t="s">
        <v>456</v>
      </c>
      <c r="D192" s="732"/>
      <c r="E192" s="732"/>
      <c r="F192" s="194">
        <v>200000</v>
      </c>
      <c r="G192" s="474">
        <v>200000</v>
      </c>
      <c r="H192" s="452">
        <f>SUM(V192:Y192)</f>
        <v>200000</v>
      </c>
      <c r="I192" s="212"/>
      <c r="J192" s="222">
        <f t="shared" si="396"/>
        <v>200000</v>
      </c>
      <c r="K192" s="121">
        <f>J192*0.25</f>
        <v>50000</v>
      </c>
      <c r="L192" s="123">
        <f>J192*0.75</f>
        <v>150000</v>
      </c>
      <c r="M192" s="121"/>
      <c r="N192" s="122"/>
      <c r="O192" s="122"/>
      <c r="P192" s="122"/>
      <c r="Q192" s="122"/>
      <c r="R192" s="125"/>
      <c r="S192" s="122"/>
      <c r="T192" s="124"/>
      <c r="U192" s="122"/>
      <c r="V192" s="368">
        <f>SUM(M192:U192)</f>
        <v>0</v>
      </c>
      <c r="W192" s="125"/>
      <c r="X192" s="126"/>
      <c r="Y192" s="382">
        <v>200000</v>
      </c>
      <c r="AA192" s="259"/>
    </row>
    <row r="193" spans="1:27" ht="15.75" thickBot="1" x14ac:dyDescent="0.3">
      <c r="B193" s="109" t="s">
        <v>457</v>
      </c>
      <c r="C193" s="701" t="s">
        <v>458</v>
      </c>
      <c r="D193" s="702"/>
      <c r="E193" s="702"/>
      <c r="F193" s="185">
        <f>F194+F195+F198+F199+F202+F203+F204</f>
        <v>1000000</v>
      </c>
      <c r="G193" s="462">
        <f>G194+G195+G198+G199+G202+G203+G204</f>
        <v>1000000</v>
      </c>
      <c r="H193" s="440">
        <f t="shared" ref="H193:I193" si="416">H194+H195+H198+H199+H202+H203+H204</f>
        <v>0</v>
      </c>
      <c r="I193" s="203">
        <f t="shared" si="416"/>
        <v>1000000</v>
      </c>
      <c r="J193" s="216">
        <f t="shared" si="396"/>
        <v>1000000</v>
      </c>
      <c r="K193" s="94">
        <f t="shared" ref="K193:Y193" si="417">K194+K195+K198+K199+K202+K203+K204</f>
        <v>900000</v>
      </c>
      <c r="L193" s="96">
        <f t="shared" si="417"/>
        <v>100000</v>
      </c>
      <c r="M193" s="94">
        <f t="shared" si="417"/>
        <v>0</v>
      </c>
      <c r="N193" s="95">
        <f t="shared" si="417"/>
        <v>0</v>
      </c>
      <c r="O193" s="95">
        <f t="shared" si="417"/>
        <v>0</v>
      </c>
      <c r="P193" s="95">
        <f t="shared" si="417"/>
        <v>0</v>
      </c>
      <c r="Q193" s="95">
        <f t="shared" si="417"/>
        <v>0</v>
      </c>
      <c r="R193" s="98">
        <f t="shared" ref="R193" si="418">R194+R195+R198+R199+R202+R203+R204</f>
        <v>0</v>
      </c>
      <c r="S193" s="95">
        <f t="shared" si="417"/>
        <v>0</v>
      </c>
      <c r="T193" s="97">
        <f t="shared" si="417"/>
        <v>0</v>
      </c>
      <c r="U193" s="95">
        <f t="shared" si="417"/>
        <v>0</v>
      </c>
      <c r="V193" s="363">
        <f t="shared" ref="V193" si="419">V194+V195+V198+V199+V202+V203+V204</f>
        <v>0</v>
      </c>
      <c r="W193" s="98">
        <f t="shared" si="417"/>
        <v>0</v>
      </c>
      <c r="X193" s="99">
        <f t="shared" si="417"/>
        <v>0</v>
      </c>
      <c r="Y193" s="376">
        <f t="shared" si="417"/>
        <v>1000000</v>
      </c>
      <c r="AA193" s="259"/>
    </row>
    <row r="194" spans="1:27" s="19" customFormat="1" hidden="1" x14ac:dyDescent="0.25">
      <c r="A194" s="139" t="s">
        <v>459</v>
      </c>
      <c r="B194" s="127" t="s">
        <v>957</v>
      </c>
      <c r="C194" s="714" t="s">
        <v>460</v>
      </c>
      <c r="D194" s="715"/>
      <c r="E194" s="715"/>
      <c r="F194" s="181"/>
      <c r="G194" s="458"/>
      <c r="H194" s="436"/>
      <c r="I194" s="199"/>
      <c r="J194" s="218">
        <f t="shared" si="396"/>
        <v>0</v>
      </c>
      <c r="K194" s="103"/>
      <c r="L194" s="105"/>
      <c r="M194" s="103"/>
      <c r="N194" s="104"/>
      <c r="O194" s="104"/>
      <c r="P194" s="104"/>
      <c r="Q194" s="104"/>
      <c r="R194" s="107"/>
      <c r="S194" s="104"/>
      <c r="T194" s="106"/>
      <c r="U194" s="104"/>
      <c r="V194" s="367"/>
      <c r="W194" s="107"/>
      <c r="X194" s="108"/>
      <c r="Y194" s="379"/>
      <c r="AA194" s="259"/>
    </row>
    <row r="195" spans="1:27" s="19" customFormat="1" hidden="1" x14ac:dyDescent="0.25">
      <c r="A195" s="139" t="s">
        <v>461</v>
      </c>
      <c r="B195" s="100" t="s">
        <v>958</v>
      </c>
      <c r="C195" s="694" t="s">
        <v>462</v>
      </c>
      <c r="D195" s="695"/>
      <c r="E195" s="695"/>
      <c r="F195" s="183">
        <f>F196+F197</f>
        <v>0</v>
      </c>
      <c r="G195" s="460">
        <f>G196+G197</f>
        <v>0</v>
      </c>
      <c r="H195" s="438">
        <f t="shared" ref="H195:I195" si="420">H196+H197</f>
        <v>0</v>
      </c>
      <c r="I195" s="201">
        <f t="shared" si="420"/>
        <v>0</v>
      </c>
      <c r="J195" s="218">
        <f t="shared" si="396"/>
        <v>0</v>
      </c>
      <c r="K195" s="103">
        <f t="shared" ref="K195:Y195" si="421">K196+K197</f>
        <v>0</v>
      </c>
      <c r="L195" s="105">
        <f t="shared" si="421"/>
        <v>0</v>
      </c>
      <c r="M195" s="103">
        <f t="shared" si="421"/>
        <v>0</v>
      </c>
      <c r="N195" s="104">
        <f t="shared" si="421"/>
        <v>0</v>
      </c>
      <c r="O195" s="104">
        <f t="shared" si="421"/>
        <v>0</v>
      </c>
      <c r="P195" s="104">
        <f t="shared" si="421"/>
        <v>0</v>
      </c>
      <c r="Q195" s="104">
        <f t="shared" si="421"/>
        <v>0</v>
      </c>
      <c r="R195" s="107">
        <f t="shared" ref="R195" si="422">R196+R197</f>
        <v>0</v>
      </c>
      <c r="S195" s="104">
        <f t="shared" si="421"/>
        <v>0</v>
      </c>
      <c r="T195" s="106">
        <f t="shared" si="421"/>
        <v>0</v>
      </c>
      <c r="U195" s="104">
        <f t="shared" si="421"/>
        <v>0</v>
      </c>
      <c r="V195" s="367">
        <f t="shared" ref="V195" si="423">V196+V197</f>
        <v>0</v>
      </c>
      <c r="W195" s="107">
        <f t="shared" si="421"/>
        <v>0</v>
      </c>
      <c r="X195" s="108">
        <f t="shared" si="421"/>
        <v>0</v>
      </c>
      <c r="Y195" s="379">
        <f t="shared" si="421"/>
        <v>0</v>
      </c>
      <c r="AA195" s="259"/>
    </row>
    <row r="196" spans="1:27" hidden="1" x14ac:dyDescent="0.25">
      <c r="A196" s="139" t="s">
        <v>463</v>
      </c>
      <c r="B196" s="59"/>
      <c r="C196" s="2"/>
      <c r="D196" s="686" t="s">
        <v>462</v>
      </c>
      <c r="E196" s="686"/>
      <c r="F196" s="182"/>
      <c r="G196" s="459"/>
      <c r="H196" s="437"/>
      <c r="I196" s="200"/>
      <c r="J196" s="219">
        <f t="shared" si="396"/>
        <v>0</v>
      </c>
      <c r="K196" s="81"/>
      <c r="L196" s="82"/>
      <c r="M196" s="81"/>
      <c r="N196" s="1"/>
      <c r="O196" s="1"/>
      <c r="P196" s="1"/>
      <c r="Q196" s="1"/>
      <c r="R196" s="89"/>
      <c r="S196" s="1"/>
      <c r="T196" s="43"/>
      <c r="U196" s="1"/>
      <c r="V196" s="366"/>
      <c r="W196" s="89"/>
      <c r="X196" s="46"/>
      <c r="Y196" s="378"/>
      <c r="AA196" s="259"/>
    </row>
    <row r="197" spans="1:27" hidden="1" x14ac:dyDescent="0.25">
      <c r="A197" s="139" t="s">
        <v>464</v>
      </c>
      <c r="B197" s="59"/>
      <c r="C197" s="2"/>
      <c r="D197" s="686" t="s">
        <v>620</v>
      </c>
      <c r="E197" s="686"/>
      <c r="F197" s="182"/>
      <c r="G197" s="459"/>
      <c r="H197" s="437"/>
      <c r="I197" s="200"/>
      <c r="J197" s="219">
        <f t="shared" si="396"/>
        <v>0</v>
      </c>
      <c r="K197" s="81"/>
      <c r="L197" s="82"/>
      <c r="M197" s="81"/>
      <c r="N197" s="1"/>
      <c r="O197" s="1"/>
      <c r="P197" s="1"/>
      <c r="Q197" s="1"/>
      <c r="R197" s="89"/>
      <c r="S197" s="1"/>
      <c r="T197" s="43"/>
      <c r="U197" s="1"/>
      <c r="V197" s="366"/>
      <c r="W197" s="89"/>
      <c r="X197" s="46"/>
      <c r="Y197" s="378"/>
      <c r="AA197" s="259"/>
    </row>
    <row r="198" spans="1:27" s="19" customFormat="1" hidden="1" x14ac:dyDescent="0.25">
      <c r="A198" s="139" t="s">
        <v>465</v>
      </c>
      <c r="B198" s="100" t="s">
        <v>959</v>
      </c>
      <c r="C198" s="694" t="s">
        <v>466</v>
      </c>
      <c r="D198" s="695"/>
      <c r="E198" s="695"/>
      <c r="F198" s="183"/>
      <c r="G198" s="460"/>
      <c r="H198" s="438"/>
      <c r="I198" s="201"/>
      <c r="J198" s="218">
        <f t="shared" si="396"/>
        <v>0</v>
      </c>
      <c r="K198" s="103"/>
      <c r="L198" s="105"/>
      <c r="M198" s="103"/>
      <c r="N198" s="104"/>
      <c r="O198" s="104"/>
      <c r="P198" s="104"/>
      <c r="Q198" s="104"/>
      <c r="R198" s="107"/>
      <c r="S198" s="104"/>
      <c r="T198" s="106"/>
      <c r="U198" s="104"/>
      <c r="V198" s="367"/>
      <c r="W198" s="107"/>
      <c r="X198" s="108"/>
      <c r="Y198" s="379"/>
      <c r="AA198" s="259"/>
    </row>
    <row r="199" spans="1:27" s="19" customFormat="1" x14ac:dyDescent="0.25">
      <c r="A199" s="139" t="s">
        <v>467</v>
      </c>
      <c r="B199" s="100" t="s">
        <v>960</v>
      </c>
      <c r="C199" s="694" t="s">
        <v>468</v>
      </c>
      <c r="D199" s="695"/>
      <c r="E199" s="695"/>
      <c r="F199" s="183">
        <f t="shared" ref="F199:G199" si="424">SUM(F200:F201)</f>
        <v>1000000</v>
      </c>
      <c r="G199" s="460">
        <f t="shared" si="424"/>
        <v>787400</v>
      </c>
      <c r="H199" s="438">
        <f t="shared" ref="H199" si="425">SUM(H200:H201)</f>
        <v>0</v>
      </c>
      <c r="I199" s="201">
        <f t="shared" ref="I199" si="426">SUM(I200:I201)</f>
        <v>787400</v>
      </c>
      <c r="J199" s="218">
        <f t="shared" si="396"/>
        <v>787400</v>
      </c>
      <c r="K199" s="103">
        <f t="shared" ref="K199" si="427">SUM(K200:K201)</f>
        <v>708660</v>
      </c>
      <c r="L199" s="105">
        <f t="shared" ref="L199" si="428">SUM(L200:L201)</f>
        <v>78740</v>
      </c>
      <c r="M199" s="103">
        <f t="shared" ref="M199" si="429">SUM(M200:M201)</f>
        <v>0</v>
      </c>
      <c r="N199" s="104">
        <f t="shared" ref="N199" si="430">SUM(N200:N201)</f>
        <v>0</v>
      </c>
      <c r="O199" s="104">
        <f t="shared" ref="O199" si="431">SUM(O200:O201)</f>
        <v>0</v>
      </c>
      <c r="P199" s="104">
        <f t="shared" ref="P199" si="432">SUM(P200:P201)</f>
        <v>0</v>
      </c>
      <c r="Q199" s="104">
        <f t="shared" ref="Q199" si="433">SUM(Q200:Q201)</f>
        <v>0</v>
      </c>
      <c r="R199" s="107">
        <f t="shared" ref="R199" si="434">SUM(R200:R201)</f>
        <v>0</v>
      </c>
      <c r="S199" s="104">
        <f t="shared" ref="S199" si="435">SUM(S200:S201)</f>
        <v>0</v>
      </c>
      <c r="T199" s="106">
        <f t="shared" ref="T199" si="436">SUM(T200:T201)</f>
        <v>0</v>
      </c>
      <c r="U199" s="104">
        <f t="shared" ref="U199:V199" si="437">SUM(U200:U201)</f>
        <v>0</v>
      </c>
      <c r="V199" s="367">
        <f t="shared" si="437"/>
        <v>0</v>
      </c>
      <c r="W199" s="107">
        <f t="shared" ref="W199" si="438">SUM(W200:W201)</f>
        <v>0</v>
      </c>
      <c r="X199" s="108">
        <f t="shared" ref="X199" si="439">SUM(X200:X201)</f>
        <v>0</v>
      </c>
      <c r="Y199" s="379">
        <f t="shared" ref="Y199" si="440">SUM(Y200:Y201)</f>
        <v>787400</v>
      </c>
      <c r="AA199" s="259"/>
    </row>
    <row r="200" spans="1:27" hidden="1" x14ac:dyDescent="0.25">
      <c r="B200" s="59"/>
      <c r="C200" s="332"/>
      <c r="D200" s="686" t="s">
        <v>1164</v>
      </c>
      <c r="E200" s="708"/>
      <c r="F200" s="182">
        <v>925000</v>
      </c>
      <c r="G200" s="459">
        <v>708660</v>
      </c>
      <c r="H200" s="437"/>
      <c r="I200" s="200">
        <f t="shared" ref="I200:I201" si="441">SUM(V200:Y200)</f>
        <v>708660</v>
      </c>
      <c r="J200" s="219">
        <f t="shared" si="396"/>
        <v>708660</v>
      </c>
      <c r="K200" s="81">
        <f>J200</f>
        <v>708660</v>
      </c>
      <c r="L200" s="82"/>
      <c r="M200" s="81"/>
      <c r="N200" s="1"/>
      <c r="O200" s="1"/>
      <c r="P200" s="1"/>
      <c r="Q200" s="1"/>
      <c r="R200" s="89"/>
      <c r="S200" s="1"/>
      <c r="T200" s="43"/>
      <c r="U200" s="1"/>
      <c r="V200" s="366">
        <f t="shared" ref="V200:V201" si="442">SUM(M200:U200)</f>
        <v>0</v>
      </c>
      <c r="W200" s="89"/>
      <c r="X200" s="46"/>
      <c r="Y200" s="378">
        <v>708660</v>
      </c>
      <c r="AA200" s="259"/>
    </row>
    <row r="201" spans="1:27" hidden="1" x14ac:dyDescent="0.25">
      <c r="B201" s="59"/>
      <c r="C201" s="332"/>
      <c r="D201" s="686" t="s">
        <v>1165</v>
      </c>
      <c r="E201" s="708"/>
      <c r="F201" s="182">
        <v>75000</v>
      </c>
      <c r="G201" s="459">
        <v>78740</v>
      </c>
      <c r="H201" s="437"/>
      <c r="I201" s="200">
        <f t="shared" si="441"/>
        <v>78740</v>
      </c>
      <c r="J201" s="219">
        <f t="shared" si="396"/>
        <v>78740</v>
      </c>
      <c r="K201" s="81"/>
      <c r="L201" s="82">
        <f>J201</f>
        <v>78740</v>
      </c>
      <c r="M201" s="81"/>
      <c r="N201" s="1"/>
      <c r="O201" s="1"/>
      <c r="P201" s="1"/>
      <c r="Q201" s="1"/>
      <c r="R201" s="89"/>
      <c r="S201" s="1"/>
      <c r="T201" s="43"/>
      <c r="U201" s="1"/>
      <c r="V201" s="366">
        <f t="shared" si="442"/>
        <v>0</v>
      </c>
      <c r="W201" s="89"/>
      <c r="X201" s="46"/>
      <c r="Y201" s="378">
        <v>78740</v>
      </c>
      <c r="AA201" s="259"/>
    </row>
    <row r="202" spans="1:27" s="19" customFormat="1" hidden="1" x14ac:dyDescent="0.25">
      <c r="A202" s="139" t="s">
        <v>469</v>
      </c>
      <c r="B202" s="100" t="s">
        <v>961</v>
      </c>
      <c r="C202" s="694" t="s">
        <v>470</v>
      </c>
      <c r="D202" s="695"/>
      <c r="E202" s="695"/>
      <c r="F202" s="183"/>
      <c r="G202" s="460"/>
      <c r="H202" s="438"/>
      <c r="I202" s="201">
        <f t="shared" ref="I202:I203" si="443">SUM(N202:Z202)</f>
        <v>0</v>
      </c>
      <c r="J202" s="218">
        <f t="shared" si="396"/>
        <v>0</v>
      </c>
      <c r="K202" s="103">
        <f t="shared" ref="K202:K203" si="444">J202*0.25</f>
        <v>0</v>
      </c>
      <c r="L202" s="105">
        <f t="shared" ref="L202:L203" si="445">J202*0.75</f>
        <v>0</v>
      </c>
      <c r="M202" s="103"/>
      <c r="N202" s="104"/>
      <c r="O202" s="104"/>
      <c r="P202" s="104"/>
      <c r="Q202" s="104"/>
      <c r="R202" s="107"/>
      <c r="S202" s="104"/>
      <c r="T202" s="106"/>
      <c r="U202" s="104"/>
      <c r="V202" s="367"/>
      <c r="W202" s="107"/>
      <c r="X202" s="108"/>
      <c r="Y202" s="379"/>
      <c r="AA202" s="259"/>
    </row>
    <row r="203" spans="1:27" s="19" customFormat="1" hidden="1" x14ac:dyDescent="0.25">
      <c r="A203" s="139" t="s">
        <v>471</v>
      </c>
      <c r="B203" s="100" t="s">
        <v>962</v>
      </c>
      <c r="C203" s="694" t="s">
        <v>472</v>
      </c>
      <c r="D203" s="695"/>
      <c r="E203" s="695"/>
      <c r="F203" s="183"/>
      <c r="G203" s="460"/>
      <c r="H203" s="438"/>
      <c r="I203" s="201">
        <f t="shared" si="443"/>
        <v>0</v>
      </c>
      <c r="J203" s="218">
        <f t="shared" si="396"/>
        <v>0</v>
      </c>
      <c r="K203" s="103">
        <f t="shared" si="444"/>
        <v>0</v>
      </c>
      <c r="L203" s="105">
        <f t="shared" si="445"/>
        <v>0</v>
      </c>
      <c r="M203" s="103"/>
      <c r="N203" s="104"/>
      <c r="O203" s="104"/>
      <c r="P203" s="104"/>
      <c r="Q203" s="104"/>
      <c r="R203" s="107"/>
      <c r="S203" s="104"/>
      <c r="T203" s="106"/>
      <c r="U203" s="104"/>
      <c r="V203" s="367"/>
      <c r="W203" s="107"/>
      <c r="X203" s="108"/>
      <c r="Y203" s="379"/>
      <c r="AA203" s="259"/>
    </row>
    <row r="204" spans="1:27" s="19" customFormat="1" ht="15.75" thickBot="1" x14ac:dyDescent="0.3">
      <c r="A204" s="139" t="s">
        <v>473</v>
      </c>
      <c r="B204" s="138" t="s">
        <v>963</v>
      </c>
      <c r="C204" s="727" t="s">
        <v>474</v>
      </c>
      <c r="D204" s="728"/>
      <c r="E204" s="728"/>
      <c r="F204" s="195">
        <f t="shared" ref="F204:G204" si="446">SUM(F205:F206)</f>
        <v>0</v>
      </c>
      <c r="G204" s="476">
        <f t="shared" si="446"/>
        <v>212600</v>
      </c>
      <c r="H204" s="454">
        <f t="shared" ref="H204" si="447">SUM(H205:H206)</f>
        <v>0</v>
      </c>
      <c r="I204" s="213">
        <f t="shared" ref="I204" si="448">SUM(I205:I206)</f>
        <v>212600</v>
      </c>
      <c r="J204" s="319">
        <f t="shared" si="396"/>
        <v>212600</v>
      </c>
      <c r="K204" s="320">
        <f t="shared" ref="K204" si="449">SUM(K205:K206)</f>
        <v>191340</v>
      </c>
      <c r="L204" s="321">
        <f t="shared" ref="L204" si="450">SUM(L205:L206)</f>
        <v>21260</v>
      </c>
      <c r="M204" s="320">
        <f t="shared" ref="M204" si="451">SUM(M205:M206)</f>
        <v>0</v>
      </c>
      <c r="N204" s="322">
        <f t="shared" ref="N204" si="452">SUM(N205:N206)</f>
        <v>0</v>
      </c>
      <c r="O204" s="322">
        <f t="shared" ref="O204" si="453">SUM(O205:O206)</f>
        <v>0</v>
      </c>
      <c r="P204" s="322">
        <f t="shared" ref="P204" si="454">SUM(P205:P206)</f>
        <v>0</v>
      </c>
      <c r="Q204" s="322">
        <f t="shared" ref="Q204" si="455">SUM(Q205:Q206)</f>
        <v>0</v>
      </c>
      <c r="R204" s="389">
        <f t="shared" ref="R204" si="456">SUM(R205:R206)</f>
        <v>0</v>
      </c>
      <c r="S204" s="322">
        <f t="shared" ref="S204" si="457">SUM(S205:S206)</f>
        <v>0</v>
      </c>
      <c r="T204" s="324">
        <f t="shared" ref="T204" si="458">SUM(T205:T206)</f>
        <v>0</v>
      </c>
      <c r="U204" s="322">
        <f t="shared" ref="U204:V204" si="459">SUM(U205:U206)</f>
        <v>0</v>
      </c>
      <c r="V204" s="390">
        <f t="shared" si="459"/>
        <v>0</v>
      </c>
      <c r="W204" s="389">
        <f t="shared" ref="W204" si="460">SUM(W205:W206)</f>
        <v>0</v>
      </c>
      <c r="X204" s="323">
        <f t="shared" ref="X204" si="461">SUM(X205:X206)</f>
        <v>0</v>
      </c>
      <c r="Y204" s="551">
        <f t="shared" ref="Y204" si="462">SUM(Y205:Y206)</f>
        <v>212600</v>
      </c>
      <c r="AA204" s="259"/>
    </row>
    <row r="205" spans="1:27" hidden="1" x14ac:dyDescent="0.25">
      <c r="B205" s="59"/>
      <c r="C205" s="332"/>
      <c r="D205" s="686" t="s">
        <v>1164</v>
      </c>
      <c r="E205" s="708"/>
      <c r="F205" s="182">
        <v>0</v>
      </c>
      <c r="G205" s="459">
        <v>191340</v>
      </c>
      <c r="H205" s="437"/>
      <c r="I205" s="200">
        <f t="shared" ref="I205:I206" si="463">SUM(V205:Y205)</f>
        <v>191340</v>
      </c>
      <c r="J205" s="219">
        <f t="shared" si="396"/>
        <v>191340</v>
      </c>
      <c r="K205" s="81">
        <f>J205</f>
        <v>191340</v>
      </c>
      <c r="L205" s="82"/>
      <c r="M205" s="81"/>
      <c r="N205" s="1"/>
      <c r="O205" s="1"/>
      <c r="P205" s="1"/>
      <c r="Q205" s="1"/>
      <c r="R205" s="89"/>
      <c r="S205" s="1"/>
      <c r="T205" s="43"/>
      <c r="U205" s="1"/>
      <c r="V205" s="366">
        <f t="shared" ref="V205:V206" si="464">SUM(M205:U205)</f>
        <v>0</v>
      </c>
      <c r="W205" s="89"/>
      <c r="X205" s="46"/>
      <c r="Y205" s="378">
        <v>191340</v>
      </c>
      <c r="AA205" s="259"/>
    </row>
    <row r="206" spans="1:27" ht="15.75" hidden="1" thickBot="1" x14ac:dyDescent="0.3">
      <c r="B206" s="335"/>
      <c r="C206" s="336"/>
      <c r="D206" s="686" t="s">
        <v>1165</v>
      </c>
      <c r="E206" s="708"/>
      <c r="F206" s="337">
        <v>0</v>
      </c>
      <c r="G206" s="475">
        <v>21260</v>
      </c>
      <c r="H206" s="453"/>
      <c r="I206" s="338">
        <f t="shared" si="463"/>
        <v>21260</v>
      </c>
      <c r="J206" s="339">
        <f t="shared" si="396"/>
        <v>21260</v>
      </c>
      <c r="K206" s="340"/>
      <c r="L206" s="341">
        <f>J206</f>
        <v>21260</v>
      </c>
      <c r="M206" s="340"/>
      <c r="N206" s="342"/>
      <c r="O206" s="342"/>
      <c r="P206" s="342"/>
      <c r="Q206" s="342"/>
      <c r="R206" s="373"/>
      <c r="S206" s="342"/>
      <c r="T206" s="344"/>
      <c r="U206" s="342"/>
      <c r="V206" s="387">
        <f t="shared" si="464"/>
        <v>0</v>
      </c>
      <c r="W206" s="373"/>
      <c r="X206" s="343"/>
      <c r="Y206" s="549">
        <v>21260</v>
      </c>
      <c r="AA206" s="259"/>
    </row>
    <row r="207" spans="1:27" ht="15.75" thickBot="1" x14ac:dyDescent="0.3">
      <c r="B207" s="109" t="s">
        <v>475</v>
      </c>
      <c r="C207" s="701" t="s">
        <v>476</v>
      </c>
      <c r="D207" s="702"/>
      <c r="E207" s="702"/>
      <c r="F207" s="185">
        <f>F208+F209+F210+F211</f>
        <v>0</v>
      </c>
      <c r="G207" s="462">
        <f>G208+G209+G210+G211</f>
        <v>0</v>
      </c>
      <c r="H207" s="440">
        <f t="shared" ref="H207:I207" si="465">H208+H209+H210+H211</f>
        <v>0</v>
      </c>
      <c r="I207" s="203">
        <f t="shared" si="465"/>
        <v>0</v>
      </c>
      <c r="J207" s="216">
        <f t="shared" si="396"/>
        <v>0</v>
      </c>
      <c r="K207" s="94">
        <f t="shared" ref="K207:Y207" si="466">K208+K209+K210+K211</f>
        <v>0</v>
      </c>
      <c r="L207" s="96">
        <f t="shared" si="466"/>
        <v>0</v>
      </c>
      <c r="M207" s="94">
        <f t="shared" si="466"/>
        <v>0</v>
      </c>
      <c r="N207" s="95">
        <f t="shared" si="466"/>
        <v>0</v>
      </c>
      <c r="O207" s="95">
        <f t="shared" si="466"/>
        <v>0</v>
      </c>
      <c r="P207" s="95">
        <f t="shared" si="466"/>
        <v>0</v>
      </c>
      <c r="Q207" s="95">
        <f t="shared" si="466"/>
        <v>0</v>
      </c>
      <c r="R207" s="98">
        <f t="shared" ref="R207" si="467">R208+R209+R210+R211</f>
        <v>0</v>
      </c>
      <c r="S207" s="95">
        <f t="shared" si="466"/>
        <v>0</v>
      </c>
      <c r="T207" s="97">
        <f t="shared" si="466"/>
        <v>0</v>
      </c>
      <c r="U207" s="95">
        <f t="shared" si="466"/>
        <v>0</v>
      </c>
      <c r="V207" s="363">
        <f t="shared" ref="V207" si="468">V208+V209+V210+V211</f>
        <v>0</v>
      </c>
      <c r="W207" s="98">
        <f t="shared" si="466"/>
        <v>0</v>
      </c>
      <c r="X207" s="99">
        <f t="shared" si="466"/>
        <v>0</v>
      </c>
      <c r="Y207" s="376">
        <f t="shared" si="466"/>
        <v>0</v>
      </c>
      <c r="AA207" s="259"/>
    </row>
    <row r="208" spans="1:27" ht="15.75" hidden="1" thickBot="1" x14ac:dyDescent="0.3">
      <c r="A208" s="139" t="s">
        <v>477</v>
      </c>
      <c r="B208" s="68" t="s">
        <v>964</v>
      </c>
      <c r="C208" s="729" t="s">
        <v>478</v>
      </c>
      <c r="D208" s="730"/>
      <c r="E208" s="730"/>
      <c r="F208" s="196"/>
      <c r="G208" s="477"/>
      <c r="H208" s="455"/>
      <c r="I208" s="214"/>
      <c r="J208" s="219">
        <f t="shared" si="396"/>
        <v>0</v>
      </c>
      <c r="K208" s="81"/>
      <c r="L208" s="82"/>
      <c r="M208" s="81"/>
      <c r="N208" s="1"/>
      <c r="O208" s="1"/>
      <c r="P208" s="1"/>
      <c r="Q208" s="1"/>
      <c r="R208" s="89"/>
      <c r="S208" s="1"/>
      <c r="T208" s="43"/>
      <c r="U208" s="1"/>
      <c r="V208" s="366"/>
      <c r="W208" s="89"/>
      <c r="X208" s="46"/>
      <c r="Y208" s="378"/>
      <c r="AA208" s="259"/>
    </row>
    <row r="209" spans="1:27" ht="15.75" hidden="1" thickBot="1" x14ac:dyDescent="0.3">
      <c r="A209" s="139" t="s">
        <v>479</v>
      </c>
      <c r="B209" s="59" t="s">
        <v>965</v>
      </c>
      <c r="C209" s="720" t="s">
        <v>480</v>
      </c>
      <c r="D209" s="686"/>
      <c r="E209" s="686"/>
      <c r="F209" s="182"/>
      <c r="G209" s="459"/>
      <c r="H209" s="437"/>
      <c r="I209" s="200"/>
      <c r="J209" s="219">
        <f t="shared" si="396"/>
        <v>0</v>
      </c>
      <c r="K209" s="81"/>
      <c r="L209" s="82"/>
      <c r="M209" s="81"/>
      <c r="N209" s="1"/>
      <c r="O209" s="1"/>
      <c r="P209" s="1"/>
      <c r="Q209" s="1"/>
      <c r="R209" s="89"/>
      <c r="S209" s="1"/>
      <c r="T209" s="43"/>
      <c r="U209" s="1"/>
      <c r="V209" s="366"/>
      <c r="W209" s="89"/>
      <c r="X209" s="46"/>
      <c r="Y209" s="378"/>
      <c r="AA209" s="259"/>
    </row>
    <row r="210" spans="1:27" ht="15.75" hidden="1" thickBot="1" x14ac:dyDescent="0.3">
      <c r="A210" s="139" t="s">
        <v>481</v>
      </c>
      <c r="B210" s="59" t="s">
        <v>966</v>
      </c>
      <c r="C210" s="720" t="s">
        <v>482</v>
      </c>
      <c r="D210" s="686"/>
      <c r="E210" s="686"/>
      <c r="F210" s="182"/>
      <c r="G210" s="459"/>
      <c r="H210" s="437"/>
      <c r="I210" s="200"/>
      <c r="J210" s="219">
        <f t="shared" si="396"/>
        <v>0</v>
      </c>
      <c r="K210" s="81"/>
      <c r="L210" s="82"/>
      <c r="M210" s="81"/>
      <c r="N210" s="1"/>
      <c r="O210" s="1"/>
      <c r="P210" s="1"/>
      <c r="Q210" s="1"/>
      <c r="R210" s="89"/>
      <c r="S210" s="1"/>
      <c r="T210" s="43"/>
      <c r="U210" s="1"/>
      <c r="V210" s="366"/>
      <c r="W210" s="89"/>
      <c r="X210" s="46"/>
      <c r="Y210" s="378"/>
      <c r="AA210" s="259"/>
    </row>
    <row r="211" spans="1:27" ht="15.75" hidden="1" thickBot="1" x14ac:dyDescent="0.3">
      <c r="A211" s="139" t="s">
        <v>483</v>
      </c>
      <c r="B211" s="61" t="s">
        <v>967</v>
      </c>
      <c r="C211" s="722" t="s">
        <v>637</v>
      </c>
      <c r="D211" s="700"/>
      <c r="E211" s="700"/>
      <c r="F211" s="184"/>
      <c r="G211" s="461"/>
      <c r="H211" s="439"/>
      <c r="I211" s="202"/>
      <c r="J211" s="219">
        <f t="shared" si="396"/>
        <v>0</v>
      </c>
      <c r="K211" s="81"/>
      <c r="L211" s="82"/>
      <c r="M211" s="81"/>
      <c r="N211" s="1"/>
      <c r="O211" s="1"/>
      <c r="P211" s="1"/>
      <c r="Q211" s="1"/>
      <c r="R211" s="89"/>
      <c r="S211" s="1"/>
      <c r="T211" s="43"/>
      <c r="U211" s="1"/>
      <c r="V211" s="366"/>
      <c r="W211" s="89"/>
      <c r="X211" s="46"/>
      <c r="Y211" s="378"/>
      <c r="AA211" s="259"/>
    </row>
    <row r="212" spans="1:27" ht="15.75" thickBot="1" x14ac:dyDescent="0.3">
      <c r="B212" s="109" t="s">
        <v>484</v>
      </c>
      <c r="C212" s="701" t="s">
        <v>485</v>
      </c>
      <c r="D212" s="702"/>
      <c r="E212" s="702"/>
      <c r="F212" s="185">
        <f>F213+F214+F225+F236+F247+F250+F262+F263+F264</f>
        <v>0</v>
      </c>
      <c r="G212" s="462">
        <f>G213+G214+G225+G236+G247+G250+G262+G263+G264</f>
        <v>0</v>
      </c>
      <c r="H212" s="440">
        <f t="shared" ref="H212:I212" si="469">H213+H214+H225+H236+H247+H250+H262+H263+H264</f>
        <v>0</v>
      </c>
      <c r="I212" s="203">
        <f t="shared" si="469"/>
        <v>0</v>
      </c>
      <c r="J212" s="216">
        <f t="shared" si="396"/>
        <v>0</v>
      </c>
      <c r="K212" s="94">
        <f t="shared" ref="K212:Y212" si="470">K213+K214+K225+K236+K247+K250+K262+K263+K264</f>
        <v>0</v>
      </c>
      <c r="L212" s="96">
        <f t="shared" si="470"/>
        <v>0</v>
      </c>
      <c r="M212" s="94">
        <f t="shared" si="470"/>
        <v>0</v>
      </c>
      <c r="N212" s="95">
        <f t="shared" si="470"/>
        <v>0</v>
      </c>
      <c r="O212" s="95">
        <f t="shared" si="470"/>
        <v>0</v>
      </c>
      <c r="P212" s="95">
        <f t="shared" si="470"/>
        <v>0</v>
      </c>
      <c r="Q212" s="95">
        <f t="shared" si="470"/>
        <v>0</v>
      </c>
      <c r="R212" s="98">
        <f t="shared" ref="R212" si="471">R213+R214+R225+R236+R247+R250+R262+R263+R264</f>
        <v>0</v>
      </c>
      <c r="S212" s="95">
        <f t="shared" si="470"/>
        <v>0</v>
      </c>
      <c r="T212" s="97">
        <f t="shared" si="470"/>
        <v>0</v>
      </c>
      <c r="U212" s="95">
        <f t="shared" si="470"/>
        <v>0</v>
      </c>
      <c r="V212" s="363">
        <f t="shared" ref="V212" si="472">V213+V214+V225+V236+V247+V250+V262+V263+V264</f>
        <v>0</v>
      </c>
      <c r="W212" s="98">
        <f t="shared" si="470"/>
        <v>0</v>
      </c>
      <c r="X212" s="99">
        <f t="shared" si="470"/>
        <v>0</v>
      </c>
      <c r="Y212" s="376">
        <f t="shared" si="470"/>
        <v>0</v>
      </c>
      <c r="AA212" s="259"/>
    </row>
    <row r="213" spans="1:27" s="19" customFormat="1" ht="25.5" hidden="1" customHeight="1" x14ac:dyDescent="0.25">
      <c r="A213" s="139" t="s">
        <v>486</v>
      </c>
      <c r="B213" s="100" t="s">
        <v>968</v>
      </c>
      <c r="C213" s="683" t="s">
        <v>638</v>
      </c>
      <c r="D213" s="684"/>
      <c r="E213" s="684"/>
      <c r="F213" s="197"/>
      <c r="G213" s="478"/>
      <c r="H213" s="456"/>
      <c r="I213" s="215"/>
      <c r="J213" s="218">
        <f t="shared" si="396"/>
        <v>0</v>
      </c>
      <c r="K213" s="103"/>
      <c r="L213" s="105"/>
      <c r="M213" s="103"/>
      <c r="N213" s="104"/>
      <c r="O213" s="104"/>
      <c r="P213" s="104"/>
      <c r="Q213" s="104"/>
      <c r="R213" s="107"/>
      <c r="S213" s="104"/>
      <c r="T213" s="106"/>
      <c r="U213" s="104"/>
      <c r="V213" s="367"/>
      <c r="W213" s="107"/>
      <c r="X213" s="108"/>
      <c r="Y213" s="379"/>
      <c r="AA213" s="259"/>
    </row>
    <row r="214" spans="1:27" s="19" customFormat="1" ht="16.350000000000001" hidden="1" customHeight="1" x14ac:dyDescent="0.25">
      <c r="A214" s="139" t="s">
        <v>487</v>
      </c>
      <c r="B214" s="100" t="s">
        <v>969</v>
      </c>
      <c r="C214" s="725" t="s">
        <v>1098</v>
      </c>
      <c r="D214" s="726"/>
      <c r="E214" s="726"/>
      <c r="F214" s="197">
        <f>F215+F216+F217+F218+F219+F220+F221+F222+F223+F224</f>
        <v>0</v>
      </c>
      <c r="G214" s="478">
        <f>G215+G216+G217+G218+G219+G220+G221+G222+G223+G224</f>
        <v>0</v>
      </c>
      <c r="H214" s="456">
        <f t="shared" ref="H214:I214" si="473">H215+H216+H217+H218+H219+H220+H221+H222+H223+H224</f>
        <v>0</v>
      </c>
      <c r="I214" s="215">
        <f t="shared" si="473"/>
        <v>0</v>
      </c>
      <c r="J214" s="218">
        <f t="shared" ref="J214:J277" si="474">SUM(H214:I214)</f>
        <v>0</v>
      </c>
      <c r="K214" s="103">
        <f t="shared" ref="K214:Y214" si="475">K215+K216+K217+K218+K219+K220+K221+K222+K223+K224</f>
        <v>0</v>
      </c>
      <c r="L214" s="105">
        <f t="shared" si="475"/>
        <v>0</v>
      </c>
      <c r="M214" s="103">
        <f t="shared" si="475"/>
        <v>0</v>
      </c>
      <c r="N214" s="104">
        <f t="shared" si="475"/>
        <v>0</v>
      </c>
      <c r="O214" s="104">
        <f t="shared" si="475"/>
        <v>0</v>
      </c>
      <c r="P214" s="104">
        <f t="shared" si="475"/>
        <v>0</v>
      </c>
      <c r="Q214" s="104">
        <f t="shared" si="475"/>
        <v>0</v>
      </c>
      <c r="R214" s="107">
        <f t="shared" ref="R214" si="476">R215+R216+R217+R218+R219+R220+R221+R222+R223+R224</f>
        <v>0</v>
      </c>
      <c r="S214" s="104">
        <f t="shared" si="475"/>
        <v>0</v>
      </c>
      <c r="T214" s="106">
        <f t="shared" si="475"/>
        <v>0</v>
      </c>
      <c r="U214" s="104">
        <f t="shared" si="475"/>
        <v>0</v>
      </c>
      <c r="V214" s="367">
        <f t="shared" ref="V214" si="477">V215+V216+V217+V218+V219+V220+V221+V222+V223+V224</f>
        <v>0</v>
      </c>
      <c r="W214" s="107">
        <f t="shared" si="475"/>
        <v>0</v>
      </c>
      <c r="X214" s="108">
        <f t="shared" si="475"/>
        <v>0</v>
      </c>
      <c r="Y214" s="379">
        <f t="shared" si="475"/>
        <v>0</v>
      </c>
      <c r="AA214" s="259"/>
    </row>
    <row r="215" spans="1:27" ht="15.75" hidden="1" thickBot="1" x14ac:dyDescent="0.3">
      <c r="A215" s="139" t="s">
        <v>488</v>
      </c>
      <c r="B215" s="59"/>
      <c r="C215" s="2"/>
      <c r="D215" s="686" t="s">
        <v>1099</v>
      </c>
      <c r="E215" s="686"/>
      <c r="F215" s="182"/>
      <c r="G215" s="459"/>
      <c r="H215" s="437"/>
      <c r="I215" s="200"/>
      <c r="J215" s="219">
        <f t="shared" si="474"/>
        <v>0</v>
      </c>
      <c r="K215" s="81"/>
      <c r="L215" s="82"/>
      <c r="M215" s="81"/>
      <c r="N215" s="1"/>
      <c r="O215" s="1"/>
      <c r="P215" s="1"/>
      <c r="Q215" s="1"/>
      <c r="R215" s="89"/>
      <c r="S215" s="1"/>
      <c r="T215" s="43"/>
      <c r="U215" s="1"/>
      <c r="V215" s="366"/>
      <c r="W215" s="89"/>
      <c r="X215" s="46"/>
      <c r="Y215" s="378"/>
      <c r="AA215" s="259"/>
    </row>
    <row r="216" spans="1:27" ht="15.75" hidden="1" thickBot="1" x14ac:dyDescent="0.3">
      <c r="A216" s="139" t="s">
        <v>489</v>
      </c>
      <c r="B216" s="59"/>
      <c r="C216" s="2"/>
      <c r="D216" s="686" t="s">
        <v>1100</v>
      </c>
      <c r="E216" s="686"/>
      <c r="F216" s="182"/>
      <c r="G216" s="459"/>
      <c r="H216" s="437"/>
      <c r="I216" s="200"/>
      <c r="J216" s="219">
        <f t="shared" si="474"/>
        <v>0</v>
      </c>
      <c r="K216" s="81"/>
      <c r="L216" s="82"/>
      <c r="M216" s="81"/>
      <c r="N216" s="1"/>
      <c r="O216" s="1"/>
      <c r="P216" s="1"/>
      <c r="Q216" s="1"/>
      <c r="R216" s="89"/>
      <c r="S216" s="1"/>
      <c r="T216" s="43"/>
      <c r="U216" s="1"/>
      <c r="V216" s="366"/>
      <c r="W216" s="89"/>
      <c r="X216" s="46"/>
      <c r="Y216" s="378"/>
      <c r="AA216" s="259"/>
    </row>
    <row r="217" spans="1:27" ht="15.75" hidden="1" thickBot="1" x14ac:dyDescent="0.3">
      <c r="A217" s="139" t="s">
        <v>490</v>
      </c>
      <c r="B217" s="59"/>
      <c r="C217" s="2"/>
      <c r="D217" s="686" t="s">
        <v>830</v>
      </c>
      <c r="E217" s="686"/>
      <c r="F217" s="182"/>
      <c r="G217" s="459"/>
      <c r="H217" s="437"/>
      <c r="I217" s="200"/>
      <c r="J217" s="219">
        <f t="shared" si="474"/>
        <v>0</v>
      </c>
      <c r="K217" s="81"/>
      <c r="L217" s="82"/>
      <c r="M217" s="81"/>
      <c r="N217" s="1"/>
      <c r="O217" s="1"/>
      <c r="P217" s="1"/>
      <c r="Q217" s="1"/>
      <c r="R217" s="89"/>
      <c r="S217" s="1"/>
      <c r="T217" s="43"/>
      <c r="U217" s="1"/>
      <c r="V217" s="366"/>
      <c r="W217" s="89"/>
      <c r="X217" s="46"/>
      <c r="Y217" s="378"/>
      <c r="AA217" s="259"/>
    </row>
    <row r="218" spans="1:27" ht="25.5" hidden="1" customHeight="1" x14ac:dyDescent="0.25">
      <c r="A218" s="139" t="s">
        <v>491</v>
      </c>
      <c r="B218" s="59"/>
      <c r="C218" s="2"/>
      <c r="D218" s="685" t="s">
        <v>833</v>
      </c>
      <c r="E218" s="685"/>
      <c r="F218" s="192"/>
      <c r="G218" s="471"/>
      <c r="H218" s="449"/>
      <c r="I218" s="210"/>
      <c r="J218" s="219">
        <f t="shared" si="474"/>
        <v>0</v>
      </c>
      <c r="K218" s="81"/>
      <c r="L218" s="82"/>
      <c r="M218" s="81"/>
      <c r="N218" s="1"/>
      <c r="O218" s="1"/>
      <c r="P218" s="1"/>
      <c r="Q218" s="1"/>
      <c r="R218" s="89"/>
      <c r="S218" s="1"/>
      <c r="T218" s="43"/>
      <c r="U218" s="1"/>
      <c r="V218" s="366"/>
      <c r="W218" s="89"/>
      <c r="X218" s="46"/>
      <c r="Y218" s="378"/>
      <c r="AA218" s="259"/>
    </row>
    <row r="219" spans="1:27" ht="15.75" hidden="1" thickBot="1" x14ac:dyDescent="0.3">
      <c r="A219" s="139" t="s">
        <v>492</v>
      </c>
      <c r="B219" s="59"/>
      <c r="C219" s="2"/>
      <c r="D219" s="686" t="s">
        <v>835</v>
      </c>
      <c r="E219" s="686"/>
      <c r="F219" s="182"/>
      <c r="G219" s="459"/>
      <c r="H219" s="437"/>
      <c r="I219" s="200"/>
      <c r="J219" s="219">
        <f t="shared" si="474"/>
        <v>0</v>
      </c>
      <c r="K219" s="81"/>
      <c r="L219" s="82"/>
      <c r="M219" s="81"/>
      <c r="N219" s="1"/>
      <c r="O219" s="1"/>
      <c r="P219" s="1"/>
      <c r="Q219" s="1"/>
      <c r="R219" s="89"/>
      <c r="S219" s="1"/>
      <c r="T219" s="43"/>
      <c r="U219" s="1"/>
      <c r="V219" s="366"/>
      <c r="W219" s="89"/>
      <c r="X219" s="46"/>
      <c r="Y219" s="378"/>
      <c r="AA219" s="259"/>
    </row>
    <row r="220" spans="1:27" ht="15.75" hidden="1" thickBot="1" x14ac:dyDescent="0.3">
      <c r="A220" s="139" t="s">
        <v>493</v>
      </c>
      <c r="B220" s="59"/>
      <c r="C220" s="2"/>
      <c r="D220" s="686" t="s">
        <v>836</v>
      </c>
      <c r="E220" s="686"/>
      <c r="F220" s="182"/>
      <c r="G220" s="459"/>
      <c r="H220" s="437"/>
      <c r="I220" s="200"/>
      <c r="J220" s="219">
        <f t="shared" si="474"/>
        <v>0</v>
      </c>
      <c r="K220" s="81"/>
      <c r="L220" s="82"/>
      <c r="M220" s="81"/>
      <c r="N220" s="1"/>
      <c r="O220" s="1"/>
      <c r="P220" s="1"/>
      <c r="Q220" s="1"/>
      <c r="R220" s="89"/>
      <c r="S220" s="1"/>
      <c r="T220" s="43"/>
      <c r="U220" s="1"/>
      <c r="V220" s="366"/>
      <c r="W220" s="89"/>
      <c r="X220" s="46"/>
      <c r="Y220" s="378"/>
      <c r="AA220" s="259"/>
    </row>
    <row r="221" spans="1:27" ht="25.5" hidden="1" customHeight="1" x14ac:dyDescent="0.25">
      <c r="A221" s="139" t="s">
        <v>494</v>
      </c>
      <c r="B221" s="59"/>
      <c r="C221" s="2"/>
      <c r="D221" s="685" t="s">
        <v>840</v>
      </c>
      <c r="E221" s="685"/>
      <c r="F221" s="192"/>
      <c r="G221" s="471"/>
      <c r="H221" s="449"/>
      <c r="I221" s="210"/>
      <c r="J221" s="219">
        <f t="shared" si="474"/>
        <v>0</v>
      </c>
      <c r="K221" s="81"/>
      <c r="L221" s="82"/>
      <c r="M221" s="81"/>
      <c r="N221" s="1"/>
      <c r="O221" s="1"/>
      <c r="P221" s="1"/>
      <c r="Q221" s="1"/>
      <c r="R221" s="89"/>
      <c r="S221" s="1"/>
      <c r="T221" s="43"/>
      <c r="U221" s="1"/>
      <c r="V221" s="366"/>
      <c r="W221" s="89"/>
      <c r="X221" s="46"/>
      <c r="Y221" s="378"/>
      <c r="AA221" s="259"/>
    </row>
    <row r="222" spans="1:27" ht="25.5" hidden="1" customHeight="1" x14ac:dyDescent="0.25">
      <c r="A222" s="139" t="s">
        <v>495</v>
      </c>
      <c r="B222" s="59"/>
      <c r="C222" s="2"/>
      <c r="D222" s="685" t="s">
        <v>843</v>
      </c>
      <c r="E222" s="685"/>
      <c r="F222" s="192"/>
      <c r="G222" s="471"/>
      <c r="H222" s="449"/>
      <c r="I222" s="210"/>
      <c r="J222" s="219">
        <f t="shared" si="474"/>
        <v>0</v>
      </c>
      <c r="K222" s="81"/>
      <c r="L222" s="82"/>
      <c r="M222" s="81"/>
      <c r="N222" s="1"/>
      <c r="O222" s="1"/>
      <c r="P222" s="1"/>
      <c r="Q222" s="1"/>
      <c r="R222" s="89"/>
      <c r="S222" s="1"/>
      <c r="T222" s="43"/>
      <c r="U222" s="1"/>
      <c r="V222" s="366"/>
      <c r="W222" s="89"/>
      <c r="X222" s="46"/>
      <c r="Y222" s="378"/>
      <c r="AA222" s="259"/>
    </row>
    <row r="223" spans="1:27" ht="25.5" hidden="1" customHeight="1" x14ac:dyDescent="0.25">
      <c r="A223" s="139" t="s">
        <v>496</v>
      </c>
      <c r="B223" s="59"/>
      <c r="C223" s="2"/>
      <c r="D223" s="685" t="s">
        <v>845</v>
      </c>
      <c r="E223" s="685"/>
      <c r="F223" s="192"/>
      <c r="G223" s="471"/>
      <c r="H223" s="449"/>
      <c r="I223" s="210"/>
      <c r="J223" s="219">
        <f t="shared" si="474"/>
        <v>0</v>
      </c>
      <c r="K223" s="81"/>
      <c r="L223" s="82"/>
      <c r="M223" s="81"/>
      <c r="N223" s="1"/>
      <c r="O223" s="1"/>
      <c r="P223" s="1"/>
      <c r="Q223" s="1"/>
      <c r="R223" s="89"/>
      <c r="S223" s="1"/>
      <c r="T223" s="43"/>
      <c r="U223" s="1"/>
      <c r="V223" s="366"/>
      <c r="W223" s="89"/>
      <c r="X223" s="46"/>
      <c r="Y223" s="378"/>
      <c r="AA223" s="259"/>
    </row>
    <row r="224" spans="1:27" ht="25.5" hidden="1" customHeight="1" x14ac:dyDescent="0.25">
      <c r="A224" s="139" t="s">
        <v>497</v>
      </c>
      <c r="B224" s="59"/>
      <c r="C224" s="2"/>
      <c r="D224" s="685" t="s">
        <v>848</v>
      </c>
      <c r="E224" s="685"/>
      <c r="F224" s="192"/>
      <c r="G224" s="471"/>
      <c r="H224" s="449"/>
      <c r="I224" s="210"/>
      <c r="J224" s="219">
        <f t="shared" si="474"/>
        <v>0</v>
      </c>
      <c r="K224" s="81"/>
      <c r="L224" s="82"/>
      <c r="M224" s="81"/>
      <c r="N224" s="1"/>
      <c r="O224" s="1"/>
      <c r="P224" s="1"/>
      <c r="Q224" s="1"/>
      <c r="R224" s="89"/>
      <c r="S224" s="1"/>
      <c r="T224" s="43"/>
      <c r="U224" s="1"/>
      <c r="V224" s="366"/>
      <c r="W224" s="89"/>
      <c r="X224" s="46"/>
      <c r="Y224" s="378"/>
      <c r="AA224" s="259"/>
    </row>
    <row r="225" spans="1:27" s="19" customFormat="1" ht="25.5" hidden="1" customHeight="1" x14ac:dyDescent="0.25">
      <c r="A225" s="139" t="s">
        <v>498</v>
      </c>
      <c r="B225" s="100" t="s">
        <v>970</v>
      </c>
      <c r="C225" s="725" t="s">
        <v>891</v>
      </c>
      <c r="D225" s="726"/>
      <c r="E225" s="726"/>
      <c r="F225" s="197">
        <f>F226+F227+F228+F229+F230+F231+F232+F233+F234+F235</f>
        <v>0</v>
      </c>
      <c r="G225" s="478">
        <f>G226+G227+G228+G229+G230+G231+G232+G233+G234+G235</f>
        <v>0</v>
      </c>
      <c r="H225" s="456">
        <f t="shared" ref="H225:I225" si="478">H226+H227+H228+H229+H230+H231+H232+H233+H234+H235</f>
        <v>0</v>
      </c>
      <c r="I225" s="215">
        <f t="shared" si="478"/>
        <v>0</v>
      </c>
      <c r="J225" s="218">
        <f t="shared" si="474"/>
        <v>0</v>
      </c>
      <c r="K225" s="103">
        <f t="shared" ref="K225:Y225" si="479">K226+K227+K228+K229+K230+K231+K232+K233+K234+K235</f>
        <v>0</v>
      </c>
      <c r="L225" s="105">
        <f t="shared" si="479"/>
        <v>0</v>
      </c>
      <c r="M225" s="103">
        <f t="shared" si="479"/>
        <v>0</v>
      </c>
      <c r="N225" s="104">
        <f t="shared" si="479"/>
        <v>0</v>
      </c>
      <c r="O225" s="104">
        <f t="shared" si="479"/>
        <v>0</v>
      </c>
      <c r="P225" s="104">
        <f t="shared" si="479"/>
        <v>0</v>
      </c>
      <c r="Q225" s="104">
        <f t="shared" si="479"/>
        <v>0</v>
      </c>
      <c r="R225" s="107">
        <f t="shared" ref="R225" si="480">R226+R227+R228+R229+R230+R231+R232+R233+R234+R235</f>
        <v>0</v>
      </c>
      <c r="S225" s="104">
        <f t="shared" si="479"/>
        <v>0</v>
      </c>
      <c r="T225" s="106">
        <f t="shared" si="479"/>
        <v>0</v>
      </c>
      <c r="U225" s="104">
        <f t="shared" si="479"/>
        <v>0</v>
      </c>
      <c r="V225" s="367">
        <f t="shared" ref="V225" si="481">V226+V227+V228+V229+V230+V231+V232+V233+V234+V235</f>
        <v>0</v>
      </c>
      <c r="W225" s="107">
        <f t="shared" si="479"/>
        <v>0</v>
      </c>
      <c r="X225" s="108">
        <f t="shared" si="479"/>
        <v>0</v>
      </c>
      <c r="Y225" s="379">
        <f t="shared" si="479"/>
        <v>0</v>
      </c>
      <c r="AA225" s="259"/>
    </row>
    <row r="226" spans="1:27" ht="15.75" hidden="1" thickBot="1" x14ac:dyDescent="0.3">
      <c r="A226" s="139" t="s">
        <v>499</v>
      </c>
      <c r="B226" s="59"/>
      <c r="C226" s="2"/>
      <c r="D226" s="686" t="s">
        <v>1101</v>
      </c>
      <c r="E226" s="686"/>
      <c r="F226" s="182"/>
      <c r="G226" s="459"/>
      <c r="H226" s="437"/>
      <c r="I226" s="200"/>
      <c r="J226" s="219">
        <f t="shared" si="474"/>
        <v>0</v>
      </c>
      <c r="K226" s="81"/>
      <c r="L226" s="82"/>
      <c r="M226" s="81"/>
      <c r="N226" s="1"/>
      <c r="O226" s="1"/>
      <c r="P226" s="1"/>
      <c r="Q226" s="1"/>
      <c r="R226" s="89"/>
      <c r="S226" s="1"/>
      <c r="T226" s="43"/>
      <c r="U226" s="1"/>
      <c r="V226" s="366"/>
      <c r="W226" s="89"/>
      <c r="X226" s="46"/>
      <c r="Y226" s="378"/>
      <c r="AA226" s="259"/>
    </row>
    <row r="227" spans="1:27" ht="15.75" hidden="1" thickBot="1" x14ac:dyDescent="0.3">
      <c r="A227" s="139" t="s">
        <v>500</v>
      </c>
      <c r="B227" s="59"/>
      <c r="C227" s="2"/>
      <c r="D227" s="686" t="s">
        <v>1102</v>
      </c>
      <c r="E227" s="686"/>
      <c r="F227" s="182"/>
      <c r="G227" s="459"/>
      <c r="H227" s="437"/>
      <c r="I227" s="200"/>
      <c r="J227" s="219">
        <f t="shared" si="474"/>
        <v>0</v>
      </c>
      <c r="K227" s="81"/>
      <c r="L227" s="82"/>
      <c r="M227" s="81"/>
      <c r="N227" s="1"/>
      <c r="O227" s="1"/>
      <c r="P227" s="1"/>
      <c r="Q227" s="1"/>
      <c r="R227" s="89"/>
      <c r="S227" s="1"/>
      <c r="T227" s="43"/>
      <c r="U227" s="1"/>
      <c r="V227" s="366"/>
      <c r="W227" s="89"/>
      <c r="X227" s="46"/>
      <c r="Y227" s="378"/>
      <c r="AA227" s="259"/>
    </row>
    <row r="228" spans="1:27" ht="15.75" hidden="1" thickBot="1" x14ac:dyDescent="0.3">
      <c r="A228" s="139" t="s">
        <v>501</v>
      </c>
      <c r="B228" s="59"/>
      <c r="C228" s="2"/>
      <c r="D228" s="686" t="s">
        <v>831</v>
      </c>
      <c r="E228" s="686"/>
      <c r="F228" s="182"/>
      <c r="G228" s="459"/>
      <c r="H228" s="437"/>
      <c r="I228" s="200"/>
      <c r="J228" s="219">
        <f t="shared" si="474"/>
        <v>0</v>
      </c>
      <c r="K228" s="81"/>
      <c r="L228" s="82"/>
      <c r="M228" s="81"/>
      <c r="N228" s="1"/>
      <c r="O228" s="1"/>
      <c r="P228" s="1"/>
      <c r="Q228" s="1"/>
      <c r="R228" s="89"/>
      <c r="S228" s="1"/>
      <c r="T228" s="43"/>
      <c r="U228" s="1"/>
      <c r="V228" s="366"/>
      <c r="W228" s="89"/>
      <c r="X228" s="46"/>
      <c r="Y228" s="378"/>
      <c r="AA228" s="259"/>
    </row>
    <row r="229" spans="1:27" ht="25.5" hidden="1" customHeight="1" x14ac:dyDescent="0.25">
      <c r="A229" s="139" t="s">
        <v>502</v>
      </c>
      <c r="B229" s="59"/>
      <c r="C229" s="2"/>
      <c r="D229" s="685" t="s">
        <v>834</v>
      </c>
      <c r="E229" s="685"/>
      <c r="F229" s="192"/>
      <c r="G229" s="471"/>
      <c r="H229" s="449"/>
      <c r="I229" s="210"/>
      <c r="J229" s="219">
        <f t="shared" si="474"/>
        <v>0</v>
      </c>
      <c r="K229" s="81"/>
      <c r="L229" s="82"/>
      <c r="M229" s="81"/>
      <c r="N229" s="1"/>
      <c r="O229" s="1"/>
      <c r="P229" s="1"/>
      <c r="Q229" s="1"/>
      <c r="R229" s="89"/>
      <c r="S229" s="1"/>
      <c r="T229" s="43"/>
      <c r="U229" s="1"/>
      <c r="V229" s="366"/>
      <c r="W229" s="89"/>
      <c r="X229" s="46"/>
      <c r="Y229" s="378"/>
      <c r="AA229" s="259"/>
    </row>
    <row r="230" spans="1:27" ht="15.75" hidden="1" thickBot="1" x14ac:dyDescent="0.3">
      <c r="A230" s="139" t="s">
        <v>503</v>
      </c>
      <c r="B230" s="59"/>
      <c r="C230" s="2"/>
      <c r="D230" s="686" t="s">
        <v>837</v>
      </c>
      <c r="E230" s="686"/>
      <c r="F230" s="182"/>
      <c r="G230" s="459"/>
      <c r="H230" s="437"/>
      <c r="I230" s="200"/>
      <c r="J230" s="219">
        <f t="shared" si="474"/>
        <v>0</v>
      </c>
      <c r="K230" s="81"/>
      <c r="L230" s="82"/>
      <c r="M230" s="81"/>
      <c r="N230" s="1"/>
      <c r="O230" s="1"/>
      <c r="P230" s="1"/>
      <c r="Q230" s="1"/>
      <c r="R230" s="89"/>
      <c r="S230" s="1"/>
      <c r="T230" s="43"/>
      <c r="U230" s="1"/>
      <c r="V230" s="366"/>
      <c r="W230" s="89"/>
      <c r="X230" s="46"/>
      <c r="Y230" s="378"/>
      <c r="AA230" s="259"/>
    </row>
    <row r="231" spans="1:27" ht="15.75" hidden="1" thickBot="1" x14ac:dyDescent="0.3">
      <c r="A231" s="139" t="s">
        <v>504</v>
      </c>
      <c r="B231" s="59"/>
      <c r="C231" s="2"/>
      <c r="D231" s="686" t="s">
        <v>1103</v>
      </c>
      <c r="E231" s="686"/>
      <c r="F231" s="182"/>
      <c r="G231" s="459"/>
      <c r="H231" s="437"/>
      <c r="I231" s="200"/>
      <c r="J231" s="219">
        <f t="shared" si="474"/>
        <v>0</v>
      </c>
      <c r="K231" s="81"/>
      <c r="L231" s="82"/>
      <c r="M231" s="81"/>
      <c r="N231" s="1"/>
      <c r="O231" s="1"/>
      <c r="P231" s="1"/>
      <c r="Q231" s="1"/>
      <c r="R231" s="89"/>
      <c r="S231" s="1"/>
      <c r="T231" s="43"/>
      <c r="U231" s="1"/>
      <c r="V231" s="366"/>
      <c r="W231" s="89"/>
      <c r="X231" s="46"/>
      <c r="Y231" s="378"/>
      <c r="AA231" s="259"/>
    </row>
    <row r="232" spans="1:27" ht="25.5" hidden="1" customHeight="1" x14ac:dyDescent="0.25">
      <c r="A232" s="139" t="s">
        <v>505</v>
      </c>
      <c r="B232" s="59"/>
      <c r="C232" s="2"/>
      <c r="D232" s="685" t="s">
        <v>841</v>
      </c>
      <c r="E232" s="685"/>
      <c r="F232" s="192"/>
      <c r="G232" s="471"/>
      <c r="H232" s="449"/>
      <c r="I232" s="210"/>
      <c r="J232" s="219">
        <f t="shared" si="474"/>
        <v>0</v>
      </c>
      <c r="K232" s="81"/>
      <c r="L232" s="82"/>
      <c r="M232" s="81"/>
      <c r="N232" s="1"/>
      <c r="O232" s="1"/>
      <c r="P232" s="1"/>
      <c r="Q232" s="1"/>
      <c r="R232" s="89"/>
      <c r="S232" s="1"/>
      <c r="T232" s="43"/>
      <c r="U232" s="1"/>
      <c r="V232" s="366"/>
      <c r="W232" s="89"/>
      <c r="X232" s="46"/>
      <c r="Y232" s="378"/>
      <c r="AA232" s="259"/>
    </row>
    <row r="233" spans="1:27" ht="25.5" hidden="1" customHeight="1" x14ac:dyDescent="0.25">
      <c r="A233" s="139" t="s">
        <v>506</v>
      </c>
      <c r="B233" s="59"/>
      <c r="C233" s="2"/>
      <c r="D233" s="685" t="s">
        <v>844</v>
      </c>
      <c r="E233" s="685"/>
      <c r="F233" s="192"/>
      <c r="G233" s="471"/>
      <c r="H233" s="449"/>
      <c r="I233" s="210"/>
      <c r="J233" s="219">
        <f t="shared" si="474"/>
        <v>0</v>
      </c>
      <c r="K233" s="81"/>
      <c r="L233" s="82"/>
      <c r="M233" s="81"/>
      <c r="N233" s="1"/>
      <c r="O233" s="1"/>
      <c r="P233" s="1"/>
      <c r="Q233" s="1"/>
      <c r="R233" s="89"/>
      <c r="S233" s="1"/>
      <c r="T233" s="43"/>
      <c r="U233" s="1"/>
      <c r="V233" s="366"/>
      <c r="W233" s="89"/>
      <c r="X233" s="46"/>
      <c r="Y233" s="378"/>
      <c r="AA233" s="259"/>
    </row>
    <row r="234" spans="1:27" ht="25.5" hidden="1" customHeight="1" x14ac:dyDescent="0.25">
      <c r="A234" s="139" t="s">
        <v>507</v>
      </c>
      <c r="B234" s="59"/>
      <c r="C234" s="2"/>
      <c r="D234" s="685" t="s">
        <v>846</v>
      </c>
      <c r="E234" s="685"/>
      <c r="F234" s="192"/>
      <c r="G234" s="471"/>
      <c r="H234" s="449"/>
      <c r="I234" s="210"/>
      <c r="J234" s="219">
        <f t="shared" si="474"/>
        <v>0</v>
      </c>
      <c r="K234" s="81"/>
      <c r="L234" s="82"/>
      <c r="M234" s="81"/>
      <c r="N234" s="1"/>
      <c r="O234" s="1"/>
      <c r="P234" s="1"/>
      <c r="Q234" s="1"/>
      <c r="R234" s="89"/>
      <c r="S234" s="1"/>
      <c r="T234" s="43"/>
      <c r="U234" s="1"/>
      <c r="V234" s="366"/>
      <c r="W234" s="89"/>
      <c r="X234" s="46"/>
      <c r="Y234" s="378"/>
      <c r="AA234" s="259"/>
    </row>
    <row r="235" spans="1:27" ht="25.5" hidden="1" customHeight="1" x14ac:dyDescent="0.25">
      <c r="A235" s="139" t="s">
        <v>508</v>
      </c>
      <c r="B235" s="59"/>
      <c r="C235" s="2"/>
      <c r="D235" s="685" t="s">
        <v>849</v>
      </c>
      <c r="E235" s="685"/>
      <c r="F235" s="192"/>
      <c r="G235" s="471"/>
      <c r="H235" s="449"/>
      <c r="I235" s="210"/>
      <c r="J235" s="219">
        <f t="shared" si="474"/>
        <v>0</v>
      </c>
      <c r="K235" s="81"/>
      <c r="L235" s="82"/>
      <c r="M235" s="81"/>
      <c r="N235" s="1"/>
      <c r="O235" s="1"/>
      <c r="P235" s="1"/>
      <c r="Q235" s="1"/>
      <c r="R235" s="89"/>
      <c r="S235" s="1"/>
      <c r="T235" s="43"/>
      <c r="U235" s="1"/>
      <c r="V235" s="366"/>
      <c r="W235" s="89"/>
      <c r="X235" s="46"/>
      <c r="Y235" s="378"/>
      <c r="AA235" s="259"/>
    </row>
    <row r="236" spans="1:27" s="19" customFormat="1" ht="15.75" hidden="1" thickBot="1" x14ac:dyDescent="0.3">
      <c r="A236" s="139" t="s">
        <v>509</v>
      </c>
      <c r="B236" s="100" t="s">
        <v>971</v>
      </c>
      <c r="C236" s="694" t="s">
        <v>510</v>
      </c>
      <c r="D236" s="695"/>
      <c r="E236" s="695"/>
      <c r="F236" s="183">
        <f>F237+F238+F239+F240+F241+F242+F243+F244+F245+F246</f>
        <v>0</v>
      </c>
      <c r="G236" s="460">
        <f>G237+G238+G239+G240+G241+G242+G243+G244+G245+G246</f>
        <v>0</v>
      </c>
      <c r="H236" s="438">
        <f t="shared" ref="H236:I236" si="482">H237+H238+H239+H240+H241+H242+H243+H244+H245+H246</f>
        <v>0</v>
      </c>
      <c r="I236" s="201">
        <f t="shared" si="482"/>
        <v>0</v>
      </c>
      <c r="J236" s="218">
        <f t="shared" si="474"/>
        <v>0</v>
      </c>
      <c r="K236" s="103">
        <f t="shared" ref="K236:Y236" si="483">K237+K238+K239+K240+K241+K242+K243+K244+K245+K246</f>
        <v>0</v>
      </c>
      <c r="L236" s="105">
        <f t="shared" si="483"/>
        <v>0</v>
      </c>
      <c r="M236" s="103">
        <f t="shared" si="483"/>
        <v>0</v>
      </c>
      <c r="N236" s="104">
        <f t="shared" si="483"/>
        <v>0</v>
      </c>
      <c r="O236" s="104">
        <f t="shared" si="483"/>
        <v>0</v>
      </c>
      <c r="P236" s="104">
        <f t="shared" si="483"/>
        <v>0</v>
      </c>
      <c r="Q236" s="104">
        <f t="shared" si="483"/>
        <v>0</v>
      </c>
      <c r="R236" s="107">
        <f t="shared" ref="R236" si="484">R237+R238+R239+R240+R241+R242+R243+R244+R245+R246</f>
        <v>0</v>
      </c>
      <c r="S236" s="104">
        <f t="shared" si="483"/>
        <v>0</v>
      </c>
      <c r="T236" s="106">
        <f t="shared" si="483"/>
        <v>0</v>
      </c>
      <c r="U236" s="104">
        <f t="shared" si="483"/>
        <v>0</v>
      </c>
      <c r="V236" s="367">
        <f t="shared" ref="V236" si="485">V237+V238+V239+V240+V241+V242+V243+V244+V245+V246</f>
        <v>0</v>
      </c>
      <c r="W236" s="107">
        <f t="shared" si="483"/>
        <v>0</v>
      </c>
      <c r="X236" s="108">
        <f t="shared" si="483"/>
        <v>0</v>
      </c>
      <c r="Y236" s="379">
        <f t="shared" si="483"/>
        <v>0</v>
      </c>
      <c r="AA236" s="259"/>
    </row>
    <row r="237" spans="1:27" ht="15.75" hidden="1" thickBot="1" x14ac:dyDescent="0.3">
      <c r="A237" s="139" t="s">
        <v>511</v>
      </c>
      <c r="B237" s="59"/>
      <c r="C237" s="2"/>
      <c r="D237" s="686" t="s">
        <v>642</v>
      </c>
      <c r="E237" s="686"/>
      <c r="F237" s="182"/>
      <c r="G237" s="459"/>
      <c r="H237" s="437"/>
      <c r="I237" s="200"/>
      <c r="J237" s="219">
        <f t="shared" si="474"/>
        <v>0</v>
      </c>
      <c r="K237" s="81"/>
      <c r="L237" s="82"/>
      <c r="M237" s="81"/>
      <c r="N237" s="1"/>
      <c r="O237" s="1"/>
      <c r="P237" s="1"/>
      <c r="Q237" s="1"/>
      <c r="R237" s="89"/>
      <c r="S237" s="1"/>
      <c r="T237" s="43"/>
      <c r="U237" s="1"/>
      <c r="V237" s="366"/>
      <c r="W237" s="89"/>
      <c r="X237" s="46"/>
      <c r="Y237" s="378"/>
      <c r="AA237" s="259"/>
    </row>
    <row r="238" spans="1:27" ht="15.75" hidden="1" thickBot="1" x14ac:dyDescent="0.3">
      <c r="A238" s="139" t="s">
        <v>512</v>
      </c>
      <c r="B238" s="59"/>
      <c r="C238" s="2"/>
      <c r="D238" s="686" t="s">
        <v>829</v>
      </c>
      <c r="E238" s="686"/>
      <c r="F238" s="182"/>
      <c r="G238" s="459"/>
      <c r="H238" s="437"/>
      <c r="I238" s="200"/>
      <c r="J238" s="219">
        <f t="shared" si="474"/>
        <v>0</v>
      </c>
      <c r="K238" s="81"/>
      <c r="L238" s="82"/>
      <c r="M238" s="81"/>
      <c r="N238" s="1"/>
      <c r="O238" s="1"/>
      <c r="P238" s="1"/>
      <c r="Q238" s="1"/>
      <c r="R238" s="89"/>
      <c r="S238" s="1"/>
      <c r="T238" s="43"/>
      <c r="U238" s="1"/>
      <c r="V238" s="366"/>
      <c r="W238" s="89"/>
      <c r="X238" s="46"/>
      <c r="Y238" s="378"/>
      <c r="AA238" s="259"/>
    </row>
    <row r="239" spans="1:27" ht="15.75" hidden="1" thickBot="1" x14ac:dyDescent="0.3">
      <c r="A239" s="139" t="s">
        <v>513</v>
      </c>
      <c r="B239" s="59"/>
      <c r="C239" s="2"/>
      <c r="D239" s="686" t="s">
        <v>832</v>
      </c>
      <c r="E239" s="686"/>
      <c r="F239" s="182"/>
      <c r="G239" s="459"/>
      <c r="H239" s="437"/>
      <c r="I239" s="200"/>
      <c r="J239" s="219">
        <f t="shared" si="474"/>
        <v>0</v>
      </c>
      <c r="K239" s="81"/>
      <c r="L239" s="82"/>
      <c r="M239" s="81"/>
      <c r="N239" s="1"/>
      <c r="O239" s="1"/>
      <c r="P239" s="1"/>
      <c r="Q239" s="1"/>
      <c r="R239" s="89"/>
      <c r="S239" s="1"/>
      <c r="T239" s="43"/>
      <c r="U239" s="1"/>
      <c r="V239" s="366"/>
      <c r="W239" s="89"/>
      <c r="X239" s="46"/>
      <c r="Y239" s="378"/>
      <c r="AA239" s="259"/>
    </row>
    <row r="240" spans="1:27" ht="15.75" hidden="1" thickBot="1" x14ac:dyDescent="0.3">
      <c r="A240" s="139" t="s">
        <v>514</v>
      </c>
      <c r="B240" s="59"/>
      <c r="C240" s="2"/>
      <c r="D240" s="685" t="s">
        <v>1104</v>
      </c>
      <c r="E240" s="685"/>
      <c r="F240" s="192"/>
      <c r="G240" s="471"/>
      <c r="H240" s="449"/>
      <c r="I240" s="210"/>
      <c r="J240" s="219">
        <f t="shared" si="474"/>
        <v>0</v>
      </c>
      <c r="K240" s="81"/>
      <c r="L240" s="82"/>
      <c r="M240" s="81"/>
      <c r="N240" s="1"/>
      <c r="O240" s="1"/>
      <c r="P240" s="1"/>
      <c r="Q240" s="1"/>
      <c r="R240" s="89"/>
      <c r="S240" s="1"/>
      <c r="T240" s="43"/>
      <c r="U240" s="1"/>
      <c r="V240" s="366"/>
      <c r="W240" s="89"/>
      <c r="X240" s="46"/>
      <c r="Y240" s="378"/>
      <c r="AA240" s="259"/>
    </row>
    <row r="241" spans="1:27" ht="15.75" hidden="1" thickBot="1" x14ac:dyDescent="0.3">
      <c r="A241" s="139" t="s">
        <v>515</v>
      </c>
      <c r="B241" s="59"/>
      <c r="C241" s="2"/>
      <c r="D241" s="686" t="s">
        <v>839</v>
      </c>
      <c r="E241" s="686"/>
      <c r="F241" s="182"/>
      <c r="G241" s="459"/>
      <c r="H241" s="437"/>
      <c r="I241" s="200"/>
      <c r="J241" s="219">
        <f t="shared" si="474"/>
        <v>0</v>
      </c>
      <c r="K241" s="81"/>
      <c r="L241" s="82"/>
      <c r="M241" s="81"/>
      <c r="N241" s="1"/>
      <c r="O241" s="1"/>
      <c r="P241" s="1"/>
      <c r="Q241" s="1"/>
      <c r="R241" s="89"/>
      <c r="S241" s="1"/>
      <c r="T241" s="43"/>
      <c r="U241" s="1"/>
      <c r="V241" s="366"/>
      <c r="W241" s="89"/>
      <c r="X241" s="46"/>
      <c r="Y241" s="378"/>
      <c r="AA241" s="259"/>
    </row>
    <row r="242" spans="1:27" ht="15.75" hidden="1" thickBot="1" x14ac:dyDescent="0.3">
      <c r="A242" s="139" t="s">
        <v>516</v>
      </c>
      <c r="B242" s="59"/>
      <c r="C242" s="2"/>
      <c r="D242" s="686" t="s">
        <v>838</v>
      </c>
      <c r="E242" s="686"/>
      <c r="F242" s="182"/>
      <c r="G242" s="459"/>
      <c r="H242" s="437"/>
      <c r="I242" s="200"/>
      <c r="J242" s="219">
        <f t="shared" si="474"/>
        <v>0</v>
      </c>
      <c r="K242" s="81"/>
      <c r="L242" s="82"/>
      <c r="M242" s="81"/>
      <c r="N242" s="1"/>
      <c r="O242" s="1"/>
      <c r="P242" s="1"/>
      <c r="Q242" s="1"/>
      <c r="R242" s="89"/>
      <c r="S242" s="1"/>
      <c r="T242" s="43"/>
      <c r="U242" s="1"/>
      <c r="V242" s="366"/>
      <c r="W242" s="89"/>
      <c r="X242" s="46"/>
      <c r="Y242" s="378"/>
      <c r="AA242" s="259"/>
    </row>
    <row r="243" spans="1:27" ht="25.5" hidden="1" customHeight="1" x14ac:dyDescent="0.25">
      <c r="A243" s="139" t="s">
        <v>517</v>
      </c>
      <c r="B243" s="59"/>
      <c r="C243" s="2"/>
      <c r="D243" s="685" t="s">
        <v>842</v>
      </c>
      <c r="E243" s="685"/>
      <c r="F243" s="192"/>
      <c r="G243" s="471"/>
      <c r="H243" s="449"/>
      <c r="I243" s="210"/>
      <c r="J243" s="219">
        <f t="shared" si="474"/>
        <v>0</v>
      </c>
      <c r="K243" s="81"/>
      <c r="L243" s="82"/>
      <c r="M243" s="81"/>
      <c r="N243" s="1"/>
      <c r="O243" s="1"/>
      <c r="P243" s="1"/>
      <c r="Q243" s="1"/>
      <c r="R243" s="89"/>
      <c r="S243" s="1"/>
      <c r="T243" s="43"/>
      <c r="U243" s="1"/>
      <c r="V243" s="366"/>
      <c r="W243" s="89"/>
      <c r="X243" s="46"/>
      <c r="Y243" s="378"/>
      <c r="AA243" s="259"/>
    </row>
    <row r="244" spans="1:27" ht="15.75" hidden="1" thickBot="1" x14ac:dyDescent="0.3">
      <c r="A244" s="139" t="s">
        <v>518</v>
      </c>
      <c r="B244" s="59"/>
      <c r="C244" s="2"/>
      <c r="D244" s="686" t="s">
        <v>1105</v>
      </c>
      <c r="E244" s="686"/>
      <c r="F244" s="182"/>
      <c r="G244" s="459"/>
      <c r="H244" s="437"/>
      <c r="I244" s="200"/>
      <c r="J244" s="219">
        <f t="shared" si="474"/>
        <v>0</v>
      </c>
      <c r="K244" s="81"/>
      <c r="L244" s="82"/>
      <c r="M244" s="81"/>
      <c r="N244" s="1"/>
      <c r="O244" s="1"/>
      <c r="P244" s="1"/>
      <c r="Q244" s="1"/>
      <c r="R244" s="89"/>
      <c r="S244" s="1"/>
      <c r="T244" s="43"/>
      <c r="U244" s="1"/>
      <c r="V244" s="366"/>
      <c r="W244" s="89"/>
      <c r="X244" s="46"/>
      <c r="Y244" s="378"/>
      <c r="AA244" s="259"/>
    </row>
    <row r="245" spans="1:27" ht="25.5" hidden="1" customHeight="1" x14ac:dyDescent="0.25">
      <c r="A245" s="139" t="s">
        <v>519</v>
      </c>
      <c r="B245" s="59"/>
      <c r="C245" s="2"/>
      <c r="D245" s="685" t="s">
        <v>847</v>
      </c>
      <c r="E245" s="685"/>
      <c r="F245" s="192"/>
      <c r="G245" s="471"/>
      <c r="H245" s="449"/>
      <c r="I245" s="210"/>
      <c r="J245" s="219">
        <f t="shared" si="474"/>
        <v>0</v>
      </c>
      <c r="K245" s="81"/>
      <c r="L245" s="82"/>
      <c r="M245" s="81"/>
      <c r="N245" s="1"/>
      <c r="O245" s="1"/>
      <c r="P245" s="1"/>
      <c r="Q245" s="1"/>
      <c r="R245" s="89"/>
      <c r="S245" s="1"/>
      <c r="T245" s="43"/>
      <c r="U245" s="1"/>
      <c r="V245" s="366"/>
      <c r="W245" s="89"/>
      <c r="X245" s="46"/>
      <c r="Y245" s="378"/>
      <c r="AA245" s="259"/>
    </row>
    <row r="246" spans="1:27" ht="25.5" hidden="1" customHeight="1" x14ac:dyDescent="0.25">
      <c r="A246" s="139" t="s">
        <v>520</v>
      </c>
      <c r="B246" s="59"/>
      <c r="C246" s="2"/>
      <c r="D246" s="685" t="s">
        <v>850</v>
      </c>
      <c r="E246" s="685"/>
      <c r="F246" s="192"/>
      <c r="G246" s="471"/>
      <c r="H246" s="449"/>
      <c r="I246" s="210"/>
      <c r="J246" s="219">
        <f t="shared" si="474"/>
        <v>0</v>
      </c>
      <c r="K246" s="81"/>
      <c r="L246" s="82"/>
      <c r="M246" s="81"/>
      <c r="N246" s="1"/>
      <c r="O246" s="1"/>
      <c r="P246" s="1"/>
      <c r="Q246" s="1"/>
      <c r="R246" s="89"/>
      <c r="S246" s="1"/>
      <c r="T246" s="43"/>
      <c r="U246" s="1"/>
      <c r="V246" s="366"/>
      <c r="W246" s="89"/>
      <c r="X246" s="46"/>
      <c r="Y246" s="378"/>
      <c r="AA246" s="259"/>
    </row>
    <row r="247" spans="1:27" s="19" customFormat="1" ht="25.5" hidden="1" customHeight="1" x14ac:dyDescent="0.25">
      <c r="A247" s="139" t="s">
        <v>521</v>
      </c>
      <c r="B247" s="100" t="s">
        <v>972</v>
      </c>
      <c r="C247" s="725" t="s">
        <v>892</v>
      </c>
      <c r="D247" s="726"/>
      <c r="E247" s="726"/>
      <c r="F247" s="197">
        <f>F248+F249</f>
        <v>0</v>
      </c>
      <c r="G247" s="478">
        <f>G248+G249</f>
        <v>0</v>
      </c>
      <c r="H247" s="456">
        <f t="shared" ref="H247:I247" si="486">H248+H249</f>
        <v>0</v>
      </c>
      <c r="I247" s="215">
        <f t="shared" si="486"/>
        <v>0</v>
      </c>
      <c r="J247" s="218">
        <f t="shared" si="474"/>
        <v>0</v>
      </c>
      <c r="K247" s="103">
        <f t="shared" ref="K247:Y247" si="487">K248+K249</f>
        <v>0</v>
      </c>
      <c r="L247" s="105">
        <f t="shared" si="487"/>
        <v>0</v>
      </c>
      <c r="M247" s="103">
        <f t="shared" si="487"/>
        <v>0</v>
      </c>
      <c r="N247" s="104">
        <f t="shared" si="487"/>
        <v>0</v>
      </c>
      <c r="O247" s="104">
        <f t="shared" si="487"/>
        <v>0</v>
      </c>
      <c r="P247" s="104">
        <f t="shared" si="487"/>
        <v>0</v>
      </c>
      <c r="Q247" s="104">
        <f t="shared" si="487"/>
        <v>0</v>
      </c>
      <c r="R247" s="107">
        <f t="shared" ref="R247" si="488">R248+R249</f>
        <v>0</v>
      </c>
      <c r="S247" s="104">
        <f t="shared" si="487"/>
        <v>0</v>
      </c>
      <c r="T247" s="106">
        <f t="shared" si="487"/>
        <v>0</v>
      </c>
      <c r="U247" s="104">
        <f t="shared" si="487"/>
        <v>0</v>
      </c>
      <c r="V247" s="367">
        <f t="shared" ref="V247" si="489">V248+V249</f>
        <v>0</v>
      </c>
      <c r="W247" s="107">
        <f t="shared" si="487"/>
        <v>0</v>
      </c>
      <c r="X247" s="108">
        <f t="shared" si="487"/>
        <v>0</v>
      </c>
      <c r="Y247" s="379">
        <f t="shared" si="487"/>
        <v>0</v>
      </c>
      <c r="AA247" s="259"/>
    </row>
    <row r="248" spans="1:27" ht="25.5" hidden="1" customHeight="1" x14ac:dyDescent="0.25">
      <c r="A248" s="139" t="s">
        <v>522</v>
      </c>
      <c r="B248" s="59"/>
      <c r="C248" s="2"/>
      <c r="D248" s="685" t="s">
        <v>853</v>
      </c>
      <c r="E248" s="685"/>
      <c r="F248" s="192"/>
      <c r="G248" s="471"/>
      <c r="H248" s="449"/>
      <c r="I248" s="210"/>
      <c r="J248" s="219">
        <f t="shared" si="474"/>
        <v>0</v>
      </c>
      <c r="K248" s="81"/>
      <c r="L248" s="82"/>
      <c r="M248" s="81"/>
      <c r="N248" s="1"/>
      <c r="O248" s="1"/>
      <c r="P248" s="1"/>
      <c r="Q248" s="1"/>
      <c r="R248" s="89"/>
      <c r="S248" s="1"/>
      <c r="T248" s="43"/>
      <c r="U248" s="1"/>
      <c r="V248" s="366"/>
      <c r="W248" s="89"/>
      <c r="X248" s="46"/>
      <c r="Y248" s="378"/>
      <c r="AA248" s="259"/>
    </row>
    <row r="249" spans="1:27" ht="25.5" hidden="1" customHeight="1" x14ac:dyDescent="0.25">
      <c r="A249" s="139" t="s">
        <v>523</v>
      </c>
      <c r="B249" s="59"/>
      <c r="C249" s="2"/>
      <c r="D249" s="685" t="s">
        <v>854</v>
      </c>
      <c r="E249" s="685"/>
      <c r="F249" s="192"/>
      <c r="G249" s="471"/>
      <c r="H249" s="449"/>
      <c r="I249" s="210"/>
      <c r="J249" s="219">
        <f t="shared" si="474"/>
        <v>0</v>
      </c>
      <c r="K249" s="81"/>
      <c r="L249" s="82"/>
      <c r="M249" s="81"/>
      <c r="N249" s="1"/>
      <c r="O249" s="1"/>
      <c r="P249" s="1"/>
      <c r="Q249" s="1"/>
      <c r="R249" s="89"/>
      <c r="S249" s="1"/>
      <c r="T249" s="43"/>
      <c r="U249" s="1"/>
      <c r="V249" s="366"/>
      <c r="W249" s="89"/>
      <c r="X249" s="46"/>
      <c r="Y249" s="378"/>
      <c r="AA249" s="259"/>
    </row>
    <row r="250" spans="1:27" s="19" customFormat="1" ht="15" hidden="1" customHeight="1" x14ac:dyDescent="0.25">
      <c r="A250" s="139" t="s">
        <v>524</v>
      </c>
      <c r="B250" s="100" t="s">
        <v>973</v>
      </c>
      <c r="C250" s="725" t="s">
        <v>1106</v>
      </c>
      <c r="D250" s="726"/>
      <c r="E250" s="726"/>
      <c r="F250" s="197">
        <f>F251+F252+F253+F254+F255+F256+F257+F258+F259+F260+F261</f>
        <v>0</v>
      </c>
      <c r="G250" s="478">
        <f>G251+G252+G253+G254+G255+G256+G257+G258+G259+G260+G261</f>
        <v>0</v>
      </c>
      <c r="H250" s="456">
        <f t="shared" ref="H250:I250" si="490">H251+H252+H253+H254+H255+H256+H257+H258+H259+H260+H261</f>
        <v>0</v>
      </c>
      <c r="I250" s="215">
        <f t="shared" si="490"/>
        <v>0</v>
      </c>
      <c r="J250" s="218">
        <f t="shared" si="474"/>
        <v>0</v>
      </c>
      <c r="K250" s="103">
        <f t="shared" ref="K250:Y250" si="491">K251+K252+K253+K254+K255+K256+K257+K258+K259+K260+K261</f>
        <v>0</v>
      </c>
      <c r="L250" s="105">
        <f t="shared" si="491"/>
        <v>0</v>
      </c>
      <c r="M250" s="103">
        <f t="shared" si="491"/>
        <v>0</v>
      </c>
      <c r="N250" s="104">
        <f t="shared" si="491"/>
        <v>0</v>
      </c>
      <c r="O250" s="104">
        <f t="shared" si="491"/>
        <v>0</v>
      </c>
      <c r="P250" s="104">
        <f t="shared" si="491"/>
        <v>0</v>
      </c>
      <c r="Q250" s="104">
        <f t="shared" si="491"/>
        <v>0</v>
      </c>
      <c r="R250" s="107">
        <f t="shared" ref="R250" si="492">R251+R252+R253+R254+R255+R256+R257+R258+R259+R260+R261</f>
        <v>0</v>
      </c>
      <c r="S250" s="104">
        <f t="shared" si="491"/>
        <v>0</v>
      </c>
      <c r="T250" s="106">
        <f t="shared" si="491"/>
        <v>0</v>
      </c>
      <c r="U250" s="104">
        <f t="shared" si="491"/>
        <v>0</v>
      </c>
      <c r="V250" s="367">
        <f t="shared" ref="V250" si="493">V251+V252+V253+V254+V255+V256+V257+V258+V259+V260+V261</f>
        <v>0</v>
      </c>
      <c r="W250" s="107">
        <f t="shared" si="491"/>
        <v>0</v>
      </c>
      <c r="X250" s="108">
        <f t="shared" si="491"/>
        <v>0</v>
      </c>
      <c r="Y250" s="379">
        <f t="shared" si="491"/>
        <v>0</v>
      </c>
      <c r="AA250" s="259"/>
    </row>
    <row r="251" spans="1:27" ht="15.75" hidden="1" thickBot="1" x14ac:dyDescent="0.3">
      <c r="A251" s="139" t="s">
        <v>525</v>
      </c>
      <c r="B251" s="59"/>
      <c r="C251" s="2"/>
      <c r="D251" s="686" t="s">
        <v>643</v>
      </c>
      <c r="E251" s="686"/>
      <c r="F251" s="182"/>
      <c r="G251" s="459"/>
      <c r="H251" s="437"/>
      <c r="I251" s="200"/>
      <c r="J251" s="219">
        <f t="shared" si="474"/>
        <v>0</v>
      </c>
      <c r="K251" s="81"/>
      <c r="L251" s="82"/>
      <c r="M251" s="81"/>
      <c r="N251" s="1"/>
      <c r="O251" s="1"/>
      <c r="P251" s="1"/>
      <c r="Q251" s="1"/>
      <c r="R251" s="89"/>
      <c r="S251" s="1"/>
      <c r="T251" s="43"/>
      <c r="U251" s="1"/>
      <c r="V251" s="366"/>
      <c r="W251" s="89"/>
      <c r="X251" s="46"/>
      <c r="Y251" s="378"/>
      <c r="AA251" s="259"/>
    </row>
    <row r="252" spans="1:27" ht="15.75" hidden="1" thickBot="1" x14ac:dyDescent="0.3">
      <c r="A252" s="139" t="s">
        <v>526</v>
      </c>
      <c r="B252" s="59"/>
      <c r="C252" s="2"/>
      <c r="D252" s="686" t="s">
        <v>1107</v>
      </c>
      <c r="E252" s="686"/>
      <c r="F252" s="182"/>
      <c r="G252" s="459"/>
      <c r="H252" s="437"/>
      <c r="I252" s="200"/>
      <c r="J252" s="219">
        <f t="shared" si="474"/>
        <v>0</v>
      </c>
      <c r="K252" s="81"/>
      <c r="L252" s="82"/>
      <c r="M252" s="81"/>
      <c r="N252" s="1"/>
      <c r="O252" s="1"/>
      <c r="P252" s="1"/>
      <c r="Q252" s="1"/>
      <c r="R252" s="89"/>
      <c r="S252" s="1"/>
      <c r="T252" s="43"/>
      <c r="U252" s="1"/>
      <c r="V252" s="366"/>
      <c r="W252" s="89"/>
      <c r="X252" s="46"/>
      <c r="Y252" s="378"/>
      <c r="AA252" s="259"/>
    </row>
    <row r="253" spans="1:27" ht="15.75" hidden="1" thickBot="1" x14ac:dyDescent="0.3">
      <c r="A253" s="139" t="s">
        <v>527</v>
      </c>
      <c r="B253" s="59"/>
      <c r="C253" s="2"/>
      <c r="D253" s="686" t="s">
        <v>646</v>
      </c>
      <c r="E253" s="686"/>
      <c r="F253" s="182"/>
      <c r="G253" s="459"/>
      <c r="H253" s="437"/>
      <c r="I253" s="200"/>
      <c r="J253" s="219">
        <f t="shared" si="474"/>
        <v>0</v>
      </c>
      <c r="K253" s="81"/>
      <c r="L253" s="82"/>
      <c r="M253" s="81"/>
      <c r="N253" s="1"/>
      <c r="O253" s="1"/>
      <c r="P253" s="1"/>
      <c r="Q253" s="1"/>
      <c r="R253" s="89"/>
      <c r="S253" s="1"/>
      <c r="T253" s="43"/>
      <c r="U253" s="1"/>
      <c r="V253" s="366"/>
      <c r="W253" s="89"/>
      <c r="X253" s="46"/>
      <c r="Y253" s="378"/>
      <c r="AA253" s="259"/>
    </row>
    <row r="254" spans="1:27" ht="15.75" hidden="1" thickBot="1" x14ac:dyDescent="0.3">
      <c r="A254" s="139" t="s">
        <v>528</v>
      </c>
      <c r="B254" s="59"/>
      <c r="C254" s="2"/>
      <c r="D254" s="686" t="s">
        <v>644</v>
      </c>
      <c r="E254" s="686"/>
      <c r="F254" s="182"/>
      <c r="G254" s="459"/>
      <c r="H254" s="437"/>
      <c r="I254" s="200"/>
      <c r="J254" s="219">
        <f t="shared" si="474"/>
        <v>0</v>
      </c>
      <c r="K254" s="81"/>
      <c r="L254" s="82"/>
      <c r="M254" s="81"/>
      <c r="N254" s="1"/>
      <c r="O254" s="1"/>
      <c r="P254" s="1"/>
      <c r="Q254" s="1"/>
      <c r="R254" s="89"/>
      <c r="S254" s="1"/>
      <c r="T254" s="43"/>
      <c r="U254" s="1"/>
      <c r="V254" s="366"/>
      <c r="W254" s="89"/>
      <c r="X254" s="46"/>
      <c r="Y254" s="378"/>
      <c r="AA254" s="259"/>
    </row>
    <row r="255" spans="1:27" ht="15.75" hidden="1" thickBot="1" x14ac:dyDescent="0.3">
      <c r="A255" s="139" t="s">
        <v>529</v>
      </c>
      <c r="B255" s="59"/>
      <c r="C255" s="2"/>
      <c r="D255" s="686" t="s">
        <v>1108</v>
      </c>
      <c r="E255" s="686"/>
      <c r="F255" s="182"/>
      <c r="G255" s="459"/>
      <c r="H255" s="437"/>
      <c r="I255" s="200"/>
      <c r="J255" s="219">
        <f t="shared" si="474"/>
        <v>0</v>
      </c>
      <c r="K255" s="81"/>
      <c r="L255" s="82"/>
      <c r="M255" s="81"/>
      <c r="N255" s="1"/>
      <c r="O255" s="1"/>
      <c r="P255" s="1"/>
      <c r="Q255" s="1"/>
      <c r="R255" s="89"/>
      <c r="S255" s="1"/>
      <c r="T255" s="43"/>
      <c r="U255" s="1"/>
      <c r="V255" s="366"/>
      <c r="W255" s="89"/>
      <c r="X255" s="46"/>
      <c r="Y255" s="378"/>
      <c r="AA255" s="259"/>
    </row>
    <row r="256" spans="1:27" ht="25.5" hidden="1" customHeight="1" x14ac:dyDescent="0.25">
      <c r="A256" s="139" t="s">
        <v>530</v>
      </c>
      <c r="B256" s="59"/>
      <c r="C256" s="2"/>
      <c r="D256" s="685" t="s">
        <v>822</v>
      </c>
      <c r="E256" s="685"/>
      <c r="F256" s="192"/>
      <c r="G256" s="471"/>
      <c r="H256" s="449"/>
      <c r="I256" s="210"/>
      <c r="J256" s="219">
        <f t="shared" si="474"/>
        <v>0</v>
      </c>
      <c r="K256" s="81"/>
      <c r="L256" s="82"/>
      <c r="M256" s="81"/>
      <c r="N256" s="1"/>
      <c r="O256" s="1"/>
      <c r="P256" s="1"/>
      <c r="Q256" s="1"/>
      <c r="R256" s="89"/>
      <c r="S256" s="1"/>
      <c r="T256" s="43"/>
      <c r="U256" s="1"/>
      <c r="V256" s="366"/>
      <c r="W256" s="89"/>
      <c r="X256" s="46"/>
      <c r="Y256" s="378"/>
      <c r="AA256" s="259"/>
    </row>
    <row r="257" spans="1:27" ht="25.5" hidden="1" customHeight="1" x14ac:dyDescent="0.25">
      <c r="A257" s="139" t="s">
        <v>531</v>
      </c>
      <c r="B257" s="59"/>
      <c r="C257" s="2"/>
      <c r="D257" s="685" t="s">
        <v>825</v>
      </c>
      <c r="E257" s="685"/>
      <c r="F257" s="192"/>
      <c r="G257" s="471"/>
      <c r="H257" s="449"/>
      <c r="I257" s="210"/>
      <c r="J257" s="219">
        <f t="shared" si="474"/>
        <v>0</v>
      </c>
      <c r="K257" s="81"/>
      <c r="L257" s="82"/>
      <c r="M257" s="81"/>
      <c r="N257" s="1"/>
      <c r="O257" s="1"/>
      <c r="P257" s="1"/>
      <c r="Q257" s="1"/>
      <c r="R257" s="89"/>
      <c r="S257" s="1"/>
      <c r="T257" s="43"/>
      <c r="U257" s="1"/>
      <c r="V257" s="366"/>
      <c r="W257" s="89"/>
      <c r="X257" s="46"/>
      <c r="Y257" s="378"/>
      <c r="AA257" s="259"/>
    </row>
    <row r="258" spans="1:27" ht="15.75" hidden="1" thickBot="1" x14ac:dyDescent="0.3">
      <c r="A258" s="139" t="s">
        <v>532</v>
      </c>
      <c r="B258" s="59"/>
      <c r="C258" s="2"/>
      <c r="D258" s="686" t="s">
        <v>1109</v>
      </c>
      <c r="E258" s="686"/>
      <c r="F258" s="182"/>
      <c r="G258" s="459"/>
      <c r="H258" s="437"/>
      <c r="I258" s="200"/>
      <c r="J258" s="219">
        <f t="shared" si="474"/>
        <v>0</v>
      </c>
      <c r="K258" s="81"/>
      <c r="L258" s="82"/>
      <c r="M258" s="81"/>
      <c r="N258" s="1"/>
      <c r="O258" s="1"/>
      <c r="P258" s="1"/>
      <c r="Q258" s="1"/>
      <c r="R258" s="89"/>
      <c r="S258" s="1"/>
      <c r="T258" s="43"/>
      <c r="U258" s="1"/>
      <c r="V258" s="366"/>
      <c r="W258" s="89"/>
      <c r="X258" s="46"/>
      <c r="Y258" s="378"/>
      <c r="AA258" s="259"/>
    </row>
    <row r="259" spans="1:27" ht="15.75" hidden="1" thickBot="1" x14ac:dyDescent="0.3">
      <c r="A259" s="139" t="s">
        <v>533</v>
      </c>
      <c r="B259" s="59"/>
      <c r="C259" s="2"/>
      <c r="D259" s="686" t="s">
        <v>645</v>
      </c>
      <c r="E259" s="686"/>
      <c r="F259" s="182"/>
      <c r="G259" s="459"/>
      <c r="H259" s="437"/>
      <c r="I259" s="200"/>
      <c r="J259" s="219">
        <f t="shared" si="474"/>
        <v>0</v>
      </c>
      <c r="K259" s="81"/>
      <c r="L259" s="82"/>
      <c r="M259" s="81"/>
      <c r="N259" s="1"/>
      <c r="O259" s="1"/>
      <c r="P259" s="1"/>
      <c r="Q259" s="1"/>
      <c r="R259" s="89"/>
      <c r="S259" s="1"/>
      <c r="T259" s="43"/>
      <c r="U259" s="1"/>
      <c r="V259" s="366"/>
      <c r="W259" s="89"/>
      <c r="X259" s="46"/>
      <c r="Y259" s="378"/>
      <c r="AA259" s="259"/>
    </row>
    <row r="260" spans="1:27" ht="15.75" hidden="1" thickBot="1" x14ac:dyDescent="0.3">
      <c r="A260" s="139" t="s">
        <v>534</v>
      </c>
      <c r="B260" s="59"/>
      <c r="C260" s="2"/>
      <c r="D260" s="686" t="s">
        <v>1110</v>
      </c>
      <c r="E260" s="686"/>
      <c r="F260" s="182"/>
      <c r="G260" s="459"/>
      <c r="H260" s="437"/>
      <c r="I260" s="200"/>
      <c r="J260" s="219">
        <f t="shared" si="474"/>
        <v>0</v>
      </c>
      <c r="K260" s="81"/>
      <c r="L260" s="82"/>
      <c r="M260" s="81"/>
      <c r="N260" s="1"/>
      <c r="O260" s="1"/>
      <c r="P260" s="1"/>
      <c r="Q260" s="1"/>
      <c r="R260" s="89"/>
      <c r="S260" s="1"/>
      <c r="T260" s="43"/>
      <c r="U260" s="1"/>
      <c r="V260" s="366"/>
      <c r="W260" s="89"/>
      <c r="X260" s="46"/>
      <c r="Y260" s="378"/>
      <c r="AA260" s="259"/>
    </row>
    <row r="261" spans="1:27" ht="15.75" hidden="1" thickBot="1" x14ac:dyDescent="0.3">
      <c r="A261" s="139" t="s">
        <v>535</v>
      </c>
      <c r="B261" s="59"/>
      <c r="C261" s="2"/>
      <c r="D261" s="686" t="s">
        <v>851</v>
      </c>
      <c r="E261" s="686"/>
      <c r="F261" s="182"/>
      <c r="G261" s="459"/>
      <c r="H261" s="437"/>
      <c r="I261" s="200"/>
      <c r="J261" s="219">
        <f t="shared" si="474"/>
        <v>0</v>
      </c>
      <c r="K261" s="81"/>
      <c r="L261" s="82"/>
      <c r="M261" s="81"/>
      <c r="N261" s="1"/>
      <c r="O261" s="1"/>
      <c r="P261" s="1"/>
      <c r="Q261" s="1"/>
      <c r="R261" s="89"/>
      <c r="S261" s="1"/>
      <c r="T261" s="43"/>
      <c r="U261" s="1"/>
      <c r="V261" s="366"/>
      <c r="W261" s="89"/>
      <c r="X261" s="46"/>
      <c r="Y261" s="378"/>
      <c r="AA261" s="259"/>
    </row>
    <row r="262" spans="1:27" s="19" customFormat="1" ht="15.75" hidden="1" thickBot="1" x14ac:dyDescent="0.3">
      <c r="A262" s="139" t="s">
        <v>536</v>
      </c>
      <c r="B262" s="100" t="s">
        <v>974</v>
      </c>
      <c r="C262" s="694" t="s">
        <v>537</v>
      </c>
      <c r="D262" s="695"/>
      <c r="E262" s="695"/>
      <c r="F262" s="183"/>
      <c r="G262" s="460"/>
      <c r="H262" s="438"/>
      <c r="I262" s="201"/>
      <c r="J262" s="218">
        <f t="shared" si="474"/>
        <v>0</v>
      </c>
      <c r="K262" s="103"/>
      <c r="L262" s="105"/>
      <c r="M262" s="103"/>
      <c r="N262" s="104"/>
      <c r="O262" s="104"/>
      <c r="P262" s="104"/>
      <c r="Q262" s="104"/>
      <c r="R262" s="107"/>
      <c r="S262" s="104"/>
      <c r="T262" s="106"/>
      <c r="U262" s="104"/>
      <c r="V262" s="367"/>
      <c r="W262" s="107"/>
      <c r="X262" s="108"/>
      <c r="Y262" s="379"/>
      <c r="AA262" s="259"/>
    </row>
    <row r="263" spans="1:27" s="19" customFormat="1" ht="15.75" hidden="1" thickBot="1" x14ac:dyDescent="0.3">
      <c r="A263" s="139" t="s">
        <v>538</v>
      </c>
      <c r="B263" s="100" t="s">
        <v>975</v>
      </c>
      <c r="C263" s="694" t="s">
        <v>539</v>
      </c>
      <c r="D263" s="695"/>
      <c r="E263" s="695"/>
      <c r="F263" s="183"/>
      <c r="G263" s="460"/>
      <c r="H263" s="438"/>
      <c r="I263" s="201"/>
      <c r="J263" s="218">
        <f t="shared" si="474"/>
        <v>0</v>
      </c>
      <c r="K263" s="103"/>
      <c r="L263" s="105"/>
      <c r="M263" s="103"/>
      <c r="N263" s="104"/>
      <c r="O263" s="104"/>
      <c r="P263" s="104"/>
      <c r="Q263" s="104"/>
      <c r="R263" s="107"/>
      <c r="S263" s="104"/>
      <c r="T263" s="106"/>
      <c r="U263" s="104"/>
      <c r="V263" s="367"/>
      <c r="W263" s="107"/>
      <c r="X263" s="108"/>
      <c r="Y263" s="379"/>
      <c r="AA263" s="259"/>
    </row>
    <row r="264" spans="1:27" s="19" customFormat="1" ht="15.75" hidden="1" thickBot="1" x14ac:dyDescent="0.3">
      <c r="A264" s="139" t="s">
        <v>540</v>
      </c>
      <c r="B264" s="100" t="s">
        <v>976</v>
      </c>
      <c r="C264" s="694" t="s">
        <v>541</v>
      </c>
      <c r="D264" s="695"/>
      <c r="E264" s="695"/>
      <c r="F264" s="183">
        <f>F265+F266+F267+F268+F269+F270+F271+F272+F273+F274</f>
        <v>0</v>
      </c>
      <c r="G264" s="460">
        <f>G265+G266+G267+G268+G269+G270+G271+G272+G273+G274</f>
        <v>0</v>
      </c>
      <c r="H264" s="438">
        <f t="shared" ref="H264:I264" si="494">H265+H266+H267+H268+H269+H270+H271+H272+H273+H274</f>
        <v>0</v>
      </c>
      <c r="I264" s="201">
        <f t="shared" si="494"/>
        <v>0</v>
      </c>
      <c r="J264" s="218">
        <f t="shared" si="474"/>
        <v>0</v>
      </c>
      <c r="K264" s="103">
        <f t="shared" ref="K264:Y264" si="495">K265+K266+K267+K268+K269+K270+K271+K272+K273+K274</f>
        <v>0</v>
      </c>
      <c r="L264" s="105">
        <f t="shared" si="495"/>
        <v>0</v>
      </c>
      <c r="M264" s="103">
        <f t="shared" si="495"/>
        <v>0</v>
      </c>
      <c r="N264" s="104">
        <f t="shared" si="495"/>
        <v>0</v>
      </c>
      <c r="O264" s="104">
        <f t="shared" si="495"/>
        <v>0</v>
      </c>
      <c r="P264" s="104">
        <f t="shared" si="495"/>
        <v>0</v>
      </c>
      <c r="Q264" s="104">
        <f t="shared" si="495"/>
        <v>0</v>
      </c>
      <c r="R264" s="107">
        <f t="shared" ref="R264" si="496">R265+R266+R267+R268+R269+R270+R271+R272+R273+R274</f>
        <v>0</v>
      </c>
      <c r="S264" s="104">
        <f t="shared" si="495"/>
        <v>0</v>
      </c>
      <c r="T264" s="106">
        <f t="shared" si="495"/>
        <v>0</v>
      </c>
      <c r="U264" s="104">
        <f t="shared" si="495"/>
        <v>0</v>
      </c>
      <c r="V264" s="367">
        <f t="shared" ref="V264" si="497">V265+V266+V267+V268+V269+V270+V271+V272+V273+V274</f>
        <v>0</v>
      </c>
      <c r="W264" s="107">
        <f t="shared" si="495"/>
        <v>0</v>
      </c>
      <c r="X264" s="108">
        <f t="shared" si="495"/>
        <v>0</v>
      </c>
      <c r="Y264" s="379">
        <f t="shared" si="495"/>
        <v>0</v>
      </c>
      <c r="AA264" s="259"/>
    </row>
    <row r="265" spans="1:27" ht="15.75" hidden="1" thickBot="1" x14ac:dyDescent="0.3">
      <c r="A265" s="139" t="s">
        <v>542</v>
      </c>
      <c r="B265" s="59"/>
      <c r="C265" s="2"/>
      <c r="D265" s="686" t="s">
        <v>647</v>
      </c>
      <c r="E265" s="686"/>
      <c r="F265" s="182"/>
      <c r="G265" s="459"/>
      <c r="H265" s="437"/>
      <c r="I265" s="200"/>
      <c r="J265" s="219">
        <f t="shared" si="474"/>
        <v>0</v>
      </c>
      <c r="K265" s="81"/>
      <c r="L265" s="82"/>
      <c r="M265" s="81"/>
      <c r="N265" s="1"/>
      <c r="O265" s="1"/>
      <c r="P265" s="1"/>
      <c r="Q265" s="1"/>
      <c r="R265" s="89"/>
      <c r="S265" s="1"/>
      <c r="T265" s="43"/>
      <c r="U265" s="1"/>
      <c r="V265" s="366"/>
      <c r="W265" s="89"/>
      <c r="X265" s="46"/>
      <c r="Y265" s="378"/>
      <c r="AA265" s="259"/>
    </row>
    <row r="266" spans="1:27" ht="15.75" hidden="1" thickBot="1" x14ac:dyDescent="0.3">
      <c r="A266" s="139" t="s">
        <v>543</v>
      </c>
      <c r="B266" s="59"/>
      <c r="C266" s="2"/>
      <c r="D266" s="686" t="s">
        <v>648</v>
      </c>
      <c r="E266" s="686"/>
      <c r="F266" s="182"/>
      <c r="G266" s="459"/>
      <c r="H266" s="437"/>
      <c r="I266" s="200"/>
      <c r="J266" s="219">
        <f t="shared" si="474"/>
        <v>0</v>
      </c>
      <c r="K266" s="81"/>
      <c r="L266" s="82"/>
      <c r="M266" s="81"/>
      <c r="N266" s="1"/>
      <c r="O266" s="1"/>
      <c r="P266" s="1"/>
      <c r="Q266" s="1"/>
      <c r="R266" s="89"/>
      <c r="S266" s="1"/>
      <c r="T266" s="43"/>
      <c r="U266" s="1"/>
      <c r="V266" s="366"/>
      <c r="W266" s="89"/>
      <c r="X266" s="46"/>
      <c r="Y266" s="378"/>
      <c r="AA266" s="259"/>
    </row>
    <row r="267" spans="1:27" ht="15.75" hidden="1" thickBot="1" x14ac:dyDescent="0.3">
      <c r="A267" s="139" t="s">
        <v>544</v>
      </c>
      <c r="B267" s="59"/>
      <c r="C267" s="2"/>
      <c r="D267" s="686" t="s">
        <v>649</v>
      </c>
      <c r="E267" s="686"/>
      <c r="F267" s="182"/>
      <c r="G267" s="459"/>
      <c r="H267" s="437"/>
      <c r="I267" s="200"/>
      <c r="J267" s="219">
        <f t="shared" si="474"/>
        <v>0</v>
      </c>
      <c r="K267" s="81"/>
      <c r="L267" s="82"/>
      <c r="M267" s="81"/>
      <c r="N267" s="1"/>
      <c r="O267" s="1"/>
      <c r="P267" s="1"/>
      <c r="Q267" s="1"/>
      <c r="R267" s="89"/>
      <c r="S267" s="1"/>
      <c r="T267" s="43"/>
      <c r="U267" s="1"/>
      <c r="V267" s="366"/>
      <c r="W267" s="89"/>
      <c r="X267" s="46"/>
      <c r="Y267" s="378"/>
      <c r="AA267" s="259"/>
    </row>
    <row r="268" spans="1:27" ht="15.75" hidden="1" thickBot="1" x14ac:dyDescent="0.3">
      <c r="A268" s="139" t="s">
        <v>545</v>
      </c>
      <c r="B268" s="59"/>
      <c r="C268" s="2"/>
      <c r="D268" s="686" t="s">
        <v>650</v>
      </c>
      <c r="E268" s="686"/>
      <c r="F268" s="182"/>
      <c r="G268" s="459"/>
      <c r="H268" s="437"/>
      <c r="I268" s="200"/>
      <c r="J268" s="219">
        <f t="shared" si="474"/>
        <v>0</v>
      </c>
      <c r="K268" s="81"/>
      <c r="L268" s="82"/>
      <c r="M268" s="81"/>
      <c r="N268" s="1"/>
      <c r="O268" s="1"/>
      <c r="P268" s="1"/>
      <c r="Q268" s="1"/>
      <c r="R268" s="89"/>
      <c r="S268" s="1"/>
      <c r="T268" s="43"/>
      <c r="U268" s="1"/>
      <c r="V268" s="366"/>
      <c r="W268" s="89"/>
      <c r="X268" s="46"/>
      <c r="Y268" s="378"/>
      <c r="AA268" s="259"/>
    </row>
    <row r="269" spans="1:27" ht="15.75" hidden="1" thickBot="1" x14ac:dyDescent="0.3">
      <c r="A269" s="139" t="s">
        <v>546</v>
      </c>
      <c r="B269" s="59"/>
      <c r="C269" s="2"/>
      <c r="D269" s="686" t="s">
        <v>651</v>
      </c>
      <c r="E269" s="686"/>
      <c r="F269" s="182"/>
      <c r="G269" s="459"/>
      <c r="H269" s="437"/>
      <c r="I269" s="200"/>
      <c r="J269" s="219">
        <f t="shared" si="474"/>
        <v>0</v>
      </c>
      <c r="K269" s="81"/>
      <c r="L269" s="82"/>
      <c r="M269" s="81"/>
      <c r="N269" s="1"/>
      <c r="O269" s="1"/>
      <c r="P269" s="1"/>
      <c r="Q269" s="1"/>
      <c r="R269" s="89"/>
      <c r="S269" s="1"/>
      <c r="T269" s="43"/>
      <c r="U269" s="1"/>
      <c r="V269" s="366"/>
      <c r="W269" s="89"/>
      <c r="X269" s="46"/>
      <c r="Y269" s="378"/>
      <c r="AA269" s="259"/>
    </row>
    <row r="270" spans="1:27" ht="25.5" hidden="1" customHeight="1" x14ac:dyDescent="0.25">
      <c r="A270" s="139" t="s">
        <v>547</v>
      </c>
      <c r="B270" s="59"/>
      <c r="C270" s="2"/>
      <c r="D270" s="685" t="s">
        <v>823</v>
      </c>
      <c r="E270" s="685"/>
      <c r="F270" s="192"/>
      <c r="G270" s="471"/>
      <c r="H270" s="449"/>
      <c r="I270" s="210"/>
      <c r="J270" s="219">
        <f t="shared" si="474"/>
        <v>0</v>
      </c>
      <c r="K270" s="81"/>
      <c r="L270" s="82"/>
      <c r="M270" s="81"/>
      <c r="N270" s="1"/>
      <c r="O270" s="1"/>
      <c r="P270" s="1"/>
      <c r="Q270" s="1"/>
      <c r="R270" s="89"/>
      <c r="S270" s="1"/>
      <c r="T270" s="43"/>
      <c r="U270" s="1"/>
      <c r="V270" s="366"/>
      <c r="W270" s="89"/>
      <c r="X270" s="46"/>
      <c r="Y270" s="378"/>
      <c r="AA270" s="259"/>
    </row>
    <row r="271" spans="1:27" ht="25.5" hidden="1" customHeight="1" x14ac:dyDescent="0.25">
      <c r="A271" s="139" t="s">
        <v>548</v>
      </c>
      <c r="B271" s="59"/>
      <c r="C271" s="2"/>
      <c r="D271" s="685" t="s">
        <v>826</v>
      </c>
      <c r="E271" s="685"/>
      <c r="F271" s="192"/>
      <c r="G271" s="471"/>
      <c r="H271" s="449"/>
      <c r="I271" s="210"/>
      <c r="J271" s="219">
        <f t="shared" si="474"/>
        <v>0</v>
      </c>
      <c r="K271" s="81"/>
      <c r="L271" s="82"/>
      <c r="M271" s="81"/>
      <c r="N271" s="1"/>
      <c r="O271" s="1"/>
      <c r="P271" s="1"/>
      <c r="Q271" s="1"/>
      <c r="R271" s="89"/>
      <c r="S271" s="1"/>
      <c r="T271" s="43"/>
      <c r="U271" s="1"/>
      <c r="V271" s="366"/>
      <c r="W271" s="89"/>
      <c r="X271" s="46"/>
      <c r="Y271" s="378"/>
      <c r="AA271" s="259"/>
    </row>
    <row r="272" spans="1:27" ht="15.75" hidden="1" thickBot="1" x14ac:dyDescent="0.3">
      <c r="A272" s="139" t="s">
        <v>549</v>
      </c>
      <c r="B272" s="59"/>
      <c r="C272" s="2"/>
      <c r="D272" s="686" t="s">
        <v>652</v>
      </c>
      <c r="E272" s="686"/>
      <c r="F272" s="182"/>
      <c r="G272" s="459"/>
      <c r="H272" s="437"/>
      <c r="I272" s="200"/>
      <c r="J272" s="219">
        <f t="shared" si="474"/>
        <v>0</v>
      </c>
      <c r="K272" s="81"/>
      <c r="L272" s="82"/>
      <c r="M272" s="81"/>
      <c r="N272" s="1"/>
      <c r="O272" s="1"/>
      <c r="P272" s="1"/>
      <c r="Q272" s="1"/>
      <c r="R272" s="89"/>
      <c r="S272" s="1"/>
      <c r="T272" s="43"/>
      <c r="U272" s="1"/>
      <c r="V272" s="366"/>
      <c r="W272" s="89"/>
      <c r="X272" s="46"/>
      <c r="Y272" s="378"/>
      <c r="AA272" s="259"/>
    </row>
    <row r="273" spans="1:27" ht="15.75" hidden="1" thickBot="1" x14ac:dyDescent="0.3">
      <c r="A273" s="139" t="s">
        <v>550</v>
      </c>
      <c r="B273" s="59"/>
      <c r="C273" s="2"/>
      <c r="D273" s="686" t="s">
        <v>653</v>
      </c>
      <c r="E273" s="686"/>
      <c r="F273" s="182"/>
      <c r="G273" s="459"/>
      <c r="H273" s="437"/>
      <c r="I273" s="200"/>
      <c r="J273" s="219">
        <f t="shared" si="474"/>
        <v>0</v>
      </c>
      <c r="K273" s="81"/>
      <c r="L273" s="82"/>
      <c r="M273" s="81"/>
      <c r="N273" s="1"/>
      <c r="O273" s="1"/>
      <c r="P273" s="1"/>
      <c r="Q273" s="1"/>
      <c r="R273" s="89"/>
      <c r="S273" s="1"/>
      <c r="T273" s="43"/>
      <c r="U273" s="1"/>
      <c r="V273" s="366"/>
      <c r="W273" s="89"/>
      <c r="X273" s="46"/>
      <c r="Y273" s="378"/>
      <c r="AA273" s="259"/>
    </row>
    <row r="274" spans="1:27" ht="15.75" hidden="1" thickBot="1" x14ac:dyDescent="0.3">
      <c r="A274" s="139" t="s">
        <v>551</v>
      </c>
      <c r="B274" s="61"/>
      <c r="C274" s="21"/>
      <c r="D274" s="700" t="s">
        <v>852</v>
      </c>
      <c r="E274" s="700"/>
      <c r="F274" s="184"/>
      <c r="G274" s="461"/>
      <c r="H274" s="439"/>
      <c r="I274" s="202"/>
      <c r="J274" s="219">
        <f t="shared" si="474"/>
        <v>0</v>
      </c>
      <c r="K274" s="81"/>
      <c r="L274" s="82"/>
      <c r="M274" s="81"/>
      <c r="N274" s="1"/>
      <c r="O274" s="1"/>
      <c r="P274" s="1"/>
      <c r="Q274" s="1"/>
      <c r="R274" s="89"/>
      <c r="S274" s="1"/>
      <c r="T274" s="43"/>
      <c r="U274" s="1"/>
      <c r="V274" s="366"/>
      <c r="W274" s="89"/>
      <c r="X274" s="46"/>
      <c r="Y274" s="378"/>
      <c r="AA274" s="259"/>
    </row>
    <row r="275" spans="1:27" ht="15.75" thickBot="1" x14ac:dyDescent="0.3">
      <c r="B275" s="109" t="s">
        <v>552</v>
      </c>
      <c r="C275" s="701" t="s">
        <v>553</v>
      </c>
      <c r="D275" s="702"/>
      <c r="E275" s="702"/>
      <c r="F275" s="185">
        <f>F276+F290+F296</f>
        <v>0</v>
      </c>
      <c r="G275" s="462">
        <f>G276+G290+G296</f>
        <v>0</v>
      </c>
      <c r="H275" s="440">
        <f t="shared" ref="H275:I275" si="498">H276+H290+H296</f>
        <v>0</v>
      </c>
      <c r="I275" s="203">
        <f t="shared" si="498"/>
        <v>0</v>
      </c>
      <c r="J275" s="216">
        <f t="shared" si="474"/>
        <v>0</v>
      </c>
      <c r="K275" s="94">
        <f t="shared" ref="K275:Y275" si="499">K276+K290+K296</f>
        <v>0</v>
      </c>
      <c r="L275" s="96">
        <f t="shared" si="499"/>
        <v>0</v>
      </c>
      <c r="M275" s="94">
        <f t="shared" si="499"/>
        <v>0</v>
      </c>
      <c r="N275" s="95">
        <f t="shared" si="499"/>
        <v>0</v>
      </c>
      <c r="O275" s="95">
        <f t="shared" si="499"/>
        <v>0</v>
      </c>
      <c r="P275" s="95">
        <f t="shared" si="499"/>
        <v>0</v>
      </c>
      <c r="Q275" s="95">
        <f t="shared" si="499"/>
        <v>0</v>
      </c>
      <c r="R275" s="98">
        <f t="shared" ref="R275" si="500">R276+R290+R296</f>
        <v>0</v>
      </c>
      <c r="S275" s="95">
        <f t="shared" si="499"/>
        <v>0</v>
      </c>
      <c r="T275" s="97">
        <f t="shared" si="499"/>
        <v>0</v>
      </c>
      <c r="U275" s="95">
        <f t="shared" si="499"/>
        <v>0</v>
      </c>
      <c r="V275" s="363">
        <f t="shared" ref="V275" si="501">V276+V290+V296</f>
        <v>0</v>
      </c>
      <c r="W275" s="98">
        <f t="shared" si="499"/>
        <v>0</v>
      </c>
      <c r="X275" s="99">
        <f t="shared" si="499"/>
        <v>0</v>
      </c>
      <c r="Y275" s="376">
        <f t="shared" si="499"/>
        <v>0</v>
      </c>
      <c r="AA275" s="259"/>
    </row>
    <row r="276" spans="1:27" ht="15.75" hidden="1" thickBot="1" x14ac:dyDescent="0.3">
      <c r="B276" s="127" t="s">
        <v>977</v>
      </c>
      <c r="C276" s="714" t="s">
        <v>554</v>
      </c>
      <c r="D276" s="715"/>
      <c r="E276" s="715"/>
      <c r="F276" s="181">
        <f>F277+F281+F286+F287+F288+F289</f>
        <v>0</v>
      </c>
      <c r="G276" s="458">
        <f>G277+G281+G286+G287+G288+G289</f>
        <v>0</v>
      </c>
      <c r="H276" s="436">
        <f t="shared" ref="H276:I276" si="502">H277+H281+H286+H287+H288+H289</f>
        <v>0</v>
      </c>
      <c r="I276" s="199">
        <f t="shared" si="502"/>
        <v>0</v>
      </c>
      <c r="J276" s="217">
        <f t="shared" si="474"/>
        <v>0</v>
      </c>
      <c r="K276" s="130">
        <f t="shared" ref="K276:Y276" si="503">K277+K281+K286+K287+K288+K289</f>
        <v>0</v>
      </c>
      <c r="L276" s="132">
        <f t="shared" si="503"/>
        <v>0</v>
      </c>
      <c r="M276" s="130">
        <f t="shared" si="503"/>
        <v>0</v>
      </c>
      <c r="N276" s="131">
        <f t="shared" si="503"/>
        <v>0</v>
      </c>
      <c r="O276" s="131">
        <f t="shared" si="503"/>
        <v>0</v>
      </c>
      <c r="P276" s="131">
        <f t="shared" si="503"/>
        <v>0</v>
      </c>
      <c r="Q276" s="131">
        <f t="shared" si="503"/>
        <v>0</v>
      </c>
      <c r="R276" s="134">
        <f t="shared" ref="R276" si="504">R277+R281+R286+R287+R288+R289</f>
        <v>0</v>
      </c>
      <c r="S276" s="131">
        <f t="shared" si="503"/>
        <v>0</v>
      </c>
      <c r="T276" s="133">
        <f t="shared" si="503"/>
        <v>0</v>
      </c>
      <c r="U276" s="131">
        <f t="shared" si="503"/>
        <v>0</v>
      </c>
      <c r="V276" s="364">
        <f t="shared" ref="V276" si="505">V277+V281+V286+V287+V288+V289</f>
        <v>0</v>
      </c>
      <c r="W276" s="134">
        <f t="shared" si="503"/>
        <v>0</v>
      </c>
      <c r="X276" s="135">
        <f t="shared" si="503"/>
        <v>0</v>
      </c>
      <c r="Y276" s="377">
        <f t="shared" si="503"/>
        <v>0</v>
      </c>
      <c r="AA276" s="259"/>
    </row>
    <row r="277" spans="1:27" s="19" customFormat="1" ht="15.75" hidden="1" thickBot="1" x14ac:dyDescent="0.3">
      <c r="A277" s="139"/>
      <c r="B277" s="57" t="s">
        <v>978</v>
      </c>
      <c r="C277" s="653" t="s">
        <v>555</v>
      </c>
      <c r="D277" s="654"/>
      <c r="E277" s="654"/>
      <c r="F277" s="189">
        <f>F278+F279+F280</f>
        <v>0</v>
      </c>
      <c r="G277" s="466">
        <f>G278+G279+G280</f>
        <v>0</v>
      </c>
      <c r="H277" s="444">
        <f t="shared" ref="H277:I277" si="506">H278+H279+H280</f>
        <v>0</v>
      </c>
      <c r="I277" s="207">
        <f t="shared" si="506"/>
        <v>0</v>
      </c>
      <c r="J277" s="220">
        <f t="shared" si="474"/>
        <v>0</v>
      </c>
      <c r="K277" s="83">
        <f t="shared" ref="K277:Y277" si="507">K278+K279+K280</f>
        <v>0</v>
      </c>
      <c r="L277" s="84">
        <f t="shared" si="507"/>
        <v>0</v>
      </c>
      <c r="M277" s="83">
        <f t="shared" si="507"/>
        <v>0</v>
      </c>
      <c r="N277" s="13">
        <f t="shared" si="507"/>
        <v>0</v>
      </c>
      <c r="O277" s="13">
        <f t="shared" si="507"/>
        <v>0</v>
      </c>
      <c r="P277" s="13">
        <f t="shared" si="507"/>
        <v>0</v>
      </c>
      <c r="Q277" s="13">
        <f t="shared" si="507"/>
        <v>0</v>
      </c>
      <c r="R277" s="90">
        <f t="shared" ref="R277" si="508">R278+R279+R280</f>
        <v>0</v>
      </c>
      <c r="S277" s="13">
        <f t="shared" si="507"/>
        <v>0</v>
      </c>
      <c r="T277" s="44">
        <f t="shared" si="507"/>
        <v>0</v>
      </c>
      <c r="U277" s="13">
        <f t="shared" si="507"/>
        <v>0</v>
      </c>
      <c r="V277" s="365">
        <f t="shared" ref="V277" si="509">V278+V279+V280</f>
        <v>0</v>
      </c>
      <c r="W277" s="90">
        <f t="shared" si="507"/>
        <v>0</v>
      </c>
      <c r="X277" s="47">
        <f t="shared" si="507"/>
        <v>0</v>
      </c>
      <c r="Y277" s="380">
        <f t="shared" si="507"/>
        <v>0</v>
      </c>
      <c r="AA277" s="259"/>
    </row>
    <row r="278" spans="1:27" ht="15.75" hidden="1" thickBot="1" x14ac:dyDescent="0.3">
      <c r="A278" s="139" t="s">
        <v>556</v>
      </c>
      <c r="B278" s="59" t="s">
        <v>979</v>
      </c>
      <c r="C278" s="151"/>
      <c r="D278" s="721" t="s">
        <v>991</v>
      </c>
      <c r="E278" s="721"/>
      <c r="F278" s="187"/>
      <c r="G278" s="464"/>
      <c r="H278" s="442"/>
      <c r="I278" s="205"/>
      <c r="J278" s="219">
        <f t="shared" ref="J278:J298" si="510">SUM(H278:I278)</f>
        <v>0</v>
      </c>
      <c r="K278" s="81"/>
      <c r="L278" s="82"/>
      <c r="M278" s="81"/>
      <c r="N278" s="1"/>
      <c r="O278" s="1"/>
      <c r="P278" s="1"/>
      <c r="Q278" s="1"/>
      <c r="R278" s="89"/>
      <c r="S278" s="1"/>
      <c r="T278" s="43"/>
      <c r="U278" s="1"/>
      <c r="V278" s="366"/>
      <c r="W278" s="89"/>
      <c r="X278" s="46"/>
      <c r="Y278" s="378"/>
      <c r="AA278" s="259"/>
    </row>
    <row r="279" spans="1:27" ht="15.75" hidden="1" thickBot="1" x14ac:dyDescent="0.3">
      <c r="A279" s="139" t="s">
        <v>557</v>
      </c>
      <c r="B279" s="59" t="s">
        <v>980</v>
      </c>
      <c r="C279" s="2"/>
      <c r="D279" s="686" t="s">
        <v>992</v>
      </c>
      <c r="E279" s="686"/>
      <c r="F279" s="182"/>
      <c r="G279" s="459"/>
      <c r="H279" s="437"/>
      <c r="I279" s="200"/>
      <c r="J279" s="219">
        <f t="shared" si="510"/>
        <v>0</v>
      </c>
      <c r="K279" s="81"/>
      <c r="L279" s="82"/>
      <c r="M279" s="81"/>
      <c r="N279" s="1"/>
      <c r="O279" s="1"/>
      <c r="P279" s="1"/>
      <c r="Q279" s="1"/>
      <c r="R279" s="89"/>
      <c r="S279" s="1"/>
      <c r="T279" s="43"/>
      <c r="U279" s="1"/>
      <c r="V279" s="366"/>
      <c r="W279" s="89"/>
      <c r="X279" s="46"/>
      <c r="Y279" s="378"/>
      <c r="AA279" s="259"/>
    </row>
    <row r="280" spans="1:27" ht="15.75" hidden="1" thickBot="1" x14ac:dyDescent="0.3">
      <c r="A280" s="139" t="s">
        <v>558</v>
      </c>
      <c r="B280" s="59" t="s">
        <v>981</v>
      </c>
      <c r="C280" s="2"/>
      <c r="D280" s="686" t="s">
        <v>993</v>
      </c>
      <c r="E280" s="686"/>
      <c r="F280" s="182"/>
      <c r="G280" s="459"/>
      <c r="H280" s="437"/>
      <c r="I280" s="200"/>
      <c r="J280" s="219">
        <f t="shared" si="510"/>
        <v>0</v>
      </c>
      <c r="K280" s="81"/>
      <c r="L280" s="82"/>
      <c r="M280" s="81"/>
      <c r="N280" s="1"/>
      <c r="O280" s="1"/>
      <c r="P280" s="1"/>
      <c r="Q280" s="1"/>
      <c r="R280" s="89"/>
      <c r="S280" s="1"/>
      <c r="T280" s="43"/>
      <c r="U280" s="1"/>
      <c r="V280" s="366"/>
      <c r="W280" s="89"/>
      <c r="X280" s="46"/>
      <c r="Y280" s="378"/>
      <c r="AA280" s="259"/>
    </row>
    <row r="281" spans="1:27" s="19" customFormat="1" ht="15.75" hidden="1" thickBot="1" x14ac:dyDescent="0.3">
      <c r="A281" s="139"/>
      <c r="B281" s="57" t="s">
        <v>982</v>
      </c>
      <c r="C281" s="653" t="s">
        <v>559</v>
      </c>
      <c r="D281" s="654"/>
      <c r="E281" s="654"/>
      <c r="F281" s="189">
        <f>F282+F283+F284+F285</f>
        <v>0</v>
      </c>
      <c r="G281" s="466">
        <f>G282+G283+G284+G285</f>
        <v>0</v>
      </c>
      <c r="H281" s="444">
        <f t="shared" ref="H281:I281" si="511">H282+H283+H284+H285</f>
        <v>0</v>
      </c>
      <c r="I281" s="207">
        <f t="shared" si="511"/>
        <v>0</v>
      </c>
      <c r="J281" s="220">
        <f t="shared" si="510"/>
        <v>0</v>
      </c>
      <c r="K281" s="83">
        <f t="shared" ref="K281:Y281" si="512">K282+K283+K284+K285</f>
        <v>0</v>
      </c>
      <c r="L281" s="84">
        <f t="shared" si="512"/>
        <v>0</v>
      </c>
      <c r="M281" s="83">
        <f t="shared" si="512"/>
        <v>0</v>
      </c>
      <c r="N281" s="13">
        <f t="shared" si="512"/>
        <v>0</v>
      </c>
      <c r="O281" s="13">
        <f t="shared" si="512"/>
        <v>0</v>
      </c>
      <c r="P281" s="13">
        <f t="shared" si="512"/>
        <v>0</v>
      </c>
      <c r="Q281" s="13">
        <f t="shared" si="512"/>
        <v>0</v>
      </c>
      <c r="R281" s="90">
        <f t="shared" ref="R281" si="513">R282+R283+R284+R285</f>
        <v>0</v>
      </c>
      <c r="S281" s="13">
        <f t="shared" si="512"/>
        <v>0</v>
      </c>
      <c r="T281" s="44">
        <f t="shared" si="512"/>
        <v>0</v>
      </c>
      <c r="U281" s="13">
        <f t="shared" si="512"/>
        <v>0</v>
      </c>
      <c r="V281" s="365">
        <f t="shared" ref="V281" si="514">V282+V283+V284+V285</f>
        <v>0</v>
      </c>
      <c r="W281" s="90">
        <f t="shared" si="512"/>
        <v>0</v>
      </c>
      <c r="X281" s="47">
        <f t="shared" si="512"/>
        <v>0</v>
      </c>
      <c r="Y281" s="380">
        <f t="shared" si="512"/>
        <v>0</v>
      </c>
      <c r="AA281" s="259"/>
    </row>
    <row r="282" spans="1:27" ht="15.75" hidden="1" thickBot="1" x14ac:dyDescent="0.3">
      <c r="A282" s="139" t="s">
        <v>560</v>
      </c>
      <c r="B282" s="59" t="s">
        <v>983</v>
      </c>
      <c r="C282" s="2"/>
      <c r="D282" s="686" t="s">
        <v>654</v>
      </c>
      <c r="E282" s="686"/>
      <c r="F282" s="182"/>
      <c r="G282" s="459"/>
      <c r="H282" s="437"/>
      <c r="I282" s="200"/>
      <c r="J282" s="219">
        <f t="shared" si="510"/>
        <v>0</v>
      </c>
      <c r="K282" s="81"/>
      <c r="L282" s="82"/>
      <c r="M282" s="81"/>
      <c r="N282" s="1"/>
      <c r="O282" s="1"/>
      <c r="P282" s="1"/>
      <c r="Q282" s="1"/>
      <c r="R282" s="89"/>
      <c r="S282" s="1"/>
      <c r="T282" s="43"/>
      <c r="U282" s="1"/>
      <c r="V282" s="366"/>
      <c r="W282" s="89"/>
      <c r="X282" s="46"/>
      <c r="Y282" s="378"/>
      <c r="AA282" s="259"/>
    </row>
    <row r="283" spans="1:27" ht="15.75" hidden="1" thickBot="1" x14ac:dyDescent="0.3">
      <c r="A283" s="139" t="s">
        <v>561</v>
      </c>
      <c r="B283" s="59" t="s">
        <v>984</v>
      </c>
      <c r="C283" s="2"/>
      <c r="D283" s="686" t="s">
        <v>655</v>
      </c>
      <c r="E283" s="686"/>
      <c r="F283" s="182"/>
      <c r="G283" s="459"/>
      <c r="H283" s="437"/>
      <c r="I283" s="200"/>
      <c r="J283" s="219">
        <f t="shared" si="510"/>
        <v>0</v>
      </c>
      <c r="K283" s="81"/>
      <c r="L283" s="82"/>
      <c r="M283" s="81"/>
      <c r="N283" s="1"/>
      <c r="O283" s="1"/>
      <c r="P283" s="1"/>
      <c r="Q283" s="1"/>
      <c r="R283" s="89"/>
      <c r="S283" s="1"/>
      <c r="T283" s="43"/>
      <c r="U283" s="1"/>
      <c r="V283" s="366"/>
      <c r="W283" s="89"/>
      <c r="X283" s="46"/>
      <c r="Y283" s="378"/>
      <c r="AA283" s="259"/>
    </row>
    <row r="284" spans="1:27" ht="15.75" hidden="1" thickBot="1" x14ac:dyDescent="0.3">
      <c r="A284" s="139" t="s">
        <v>562</v>
      </c>
      <c r="B284" s="59" t="s">
        <v>985</v>
      </c>
      <c r="C284" s="2"/>
      <c r="D284" s="686" t="s">
        <v>563</v>
      </c>
      <c r="E284" s="686"/>
      <c r="F284" s="182"/>
      <c r="G284" s="459"/>
      <c r="H284" s="437"/>
      <c r="I284" s="200"/>
      <c r="J284" s="219">
        <f t="shared" si="510"/>
        <v>0</v>
      </c>
      <c r="K284" s="81"/>
      <c r="L284" s="82"/>
      <c r="M284" s="81"/>
      <c r="N284" s="1"/>
      <c r="O284" s="1"/>
      <c r="P284" s="1"/>
      <c r="Q284" s="1"/>
      <c r="R284" s="89"/>
      <c r="S284" s="1"/>
      <c r="T284" s="43"/>
      <c r="U284" s="1"/>
      <c r="V284" s="366"/>
      <c r="W284" s="89"/>
      <c r="X284" s="46"/>
      <c r="Y284" s="378"/>
      <c r="AA284" s="259"/>
    </row>
    <row r="285" spans="1:27" ht="15.75" hidden="1" thickBot="1" x14ac:dyDescent="0.3">
      <c r="A285" s="139" t="s">
        <v>564</v>
      </c>
      <c r="B285" s="59" t="s">
        <v>986</v>
      </c>
      <c r="C285" s="2"/>
      <c r="D285" s="686" t="s">
        <v>565</v>
      </c>
      <c r="E285" s="686"/>
      <c r="F285" s="182"/>
      <c r="G285" s="459"/>
      <c r="H285" s="437"/>
      <c r="I285" s="200"/>
      <c r="J285" s="219">
        <f t="shared" si="510"/>
        <v>0</v>
      </c>
      <c r="K285" s="81"/>
      <c r="L285" s="82"/>
      <c r="M285" s="81"/>
      <c r="N285" s="1"/>
      <c r="O285" s="1"/>
      <c r="P285" s="1"/>
      <c r="Q285" s="1"/>
      <c r="R285" s="89"/>
      <c r="S285" s="1"/>
      <c r="T285" s="43"/>
      <c r="U285" s="1"/>
      <c r="V285" s="366"/>
      <c r="W285" s="89"/>
      <c r="X285" s="46"/>
      <c r="Y285" s="378"/>
      <c r="AA285" s="259"/>
    </row>
    <row r="286" spans="1:27" s="42" customFormat="1" ht="15.75" hidden="1" thickBot="1" x14ac:dyDescent="0.3">
      <c r="A286" s="139" t="s">
        <v>566</v>
      </c>
      <c r="B286" s="57" t="s">
        <v>987</v>
      </c>
      <c r="C286" s="653" t="s">
        <v>567</v>
      </c>
      <c r="D286" s="654"/>
      <c r="E286" s="654"/>
      <c r="F286" s="189"/>
      <c r="G286" s="466"/>
      <c r="H286" s="444"/>
      <c r="I286" s="207"/>
      <c r="J286" s="220">
        <f t="shared" si="510"/>
        <v>0</v>
      </c>
      <c r="K286" s="83"/>
      <c r="L286" s="84"/>
      <c r="M286" s="83"/>
      <c r="N286" s="13"/>
      <c r="O286" s="13"/>
      <c r="P286" s="13"/>
      <c r="Q286" s="13"/>
      <c r="R286" s="90"/>
      <c r="S286" s="13"/>
      <c r="T286" s="44"/>
      <c r="U286" s="13"/>
      <c r="V286" s="365"/>
      <c r="W286" s="90"/>
      <c r="X286" s="47"/>
      <c r="Y286" s="380"/>
      <c r="AA286" s="259"/>
    </row>
    <row r="287" spans="1:27" s="42" customFormat="1" ht="15.75" hidden="1" thickBot="1" x14ac:dyDescent="0.3">
      <c r="A287" s="139" t="s">
        <v>568</v>
      </c>
      <c r="B287" s="57" t="s">
        <v>988</v>
      </c>
      <c r="C287" s="653" t="s">
        <v>569</v>
      </c>
      <c r="D287" s="654"/>
      <c r="E287" s="654"/>
      <c r="F287" s="189"/>
      <c r="G287" s="466"/>
      <c r="H287" s="444"/>
      <c r="I287" s="207"/>
      <c r="J287" s="220">
        <f t="shared" si="510"/>
        <v>0</v>
      </c>
      <c r="K287" s="83"/>
      <c r="L287" s="84"/>
      <c r="M287" s="83"/>
      <c r="N287" s="13"/>
      <c r="O287" s="13"/>
      <c r="P287" s="13"/>
      <c r="Q287" s="13"/>
      <c r="R287" s="90"/>
      <c r="S287" s="13"/>
      <c r="T287" s="44"/>
      <c r="U287" s="13"/>
      <c r="V287" s="365"/>
      <c r="W287" s="90"/>
      <c r="X287" s="47"/>
      <c r="Y287" s="380"/>
      <c r="AA287" s="259"/>
    </row>
    <row r="288" spans="1:27" s="42" customFormat="1" ht="15.75" hidden="1" thickBot="1" x14ac:dyDescent="0.3">
      <c r="A288" s="139" t="s">
        <v>570</v>
      </c>
      <c r="B288" s="57" t="s">
        <v>989</v>
      </c>
      <c r="C288" s="653" t="s">
        <v>571</v>
      </c>
      <c r="D288" s="654"/>
      <c r="E288" s="654"/>
      <c r="F288" s="189"/>
      <c r="G288" s="466"/>
      <c r="H288" s="444"/>
      <c r="I288" s="207"/>
      <c r="J288" s="220">
        <f t="shared" si="510"/>
        <v>0</v>
      </c>
      <c r="K288" s="83"/>
      <c r="L288" s="84"/>
      <c r="M288" s="83"/>
      <c r="N288" s="13"/>
      <c r="O288" s="13"/>
      <c r="P288" s="13"/>
      <c r="Q288" s="13"/>
      <c r="R288" s="90"/>
      <c r="S288" s="13"/>
      <c r="T288" s="44"/>
      <c r="U288" s="13"/>
      <c r="V288" s="365"/>
      <c r="W288" s="90"/>
      <c r="X288" s="47"/>
      <c r="Y288" s="380"/>
      <c r="AA288" s="259"/>
    </row>
    <row r="289" spans="1:27" s="42" customFormat="1" ht="15.75" hidden="1" thickBot="1" x14ac:dyDescent="0.3">
      <c r="A289" s="139" t="s">
        <v>572</v>
      </c>
      <c r="B289" s="57" t="s">
        <v>990</v>
      </c>
      <c r="C289" s="653" t="s">
        <v>573</v>
      </c>
      <c r="D289" s="654"/>
      <c r="E289" s="654"/>
      <c r="F289" s="189"/>
      <c r="G289" s="466"/>
      <c r="H289" s="444"/>
      <c r="I289" s="207"/>
      <c r="J289" s="220">
        <f t="shared" si="510"/>
        <v>0</v>
      </c>
      <c r="K289" s="83"/>
      <c r="L289" s="84"/>
      <c r="M289" s="83"/>
      <c r="N289" s="13"/>
      <c r="O289" s="13"/>
      <c r="P289" s="13"/>
      <c r="Q289" s="13"/>
      <c r="R289" s="90"/>
      <c r="S289" s="13"/>
      <c r="T289" s="44"/>
      <c r="U289" s="13"/>
      <c r="V289" s="365"/>
      <c r="W289" s="90"/>
      <c r="X289" s="47"/>
      <c r="Y289" s="380"/>
      <c r="AA289" s="259"/>
    </row>
    <row r="290" spans="1:27" ht="15.75" hidden="1" thickBot="1" x14ac:dyDescent="0.3">
      <c r="B290" s="100" t="s">
        <v>994</v>
      </c>
      <c r="C290" s="694" t="s">
        <v>574</v>
      </c>
      <c r="D290" s="695"/>
      <c r="E290" s="695"/>
      <c r="F290" s="183">
        <f>F291+F292+F293+F294+F295</f>
        <v>0</v>
      </c>
      <c r="G290" s="460">
        <f>G291+G292+G293+G294+G295</f>
        <v>0</v>
      </c>
      <c r="H290" s="438">
        <f t="shared" ref="H290:I290" si="515">H291+H292+H293+H294+H295</f>
        <v>0</v>
      </c>
      <c r="I290" s="201">
        <f t="shared" si="515"/>
        <v>0</v>
      </c>
      <c r="J290" s="218">
        <f t="shared" si="510"/>
        <v>0</v>
      </c>
      <c r="K290" s="103">
        <f t="shared" ref="K290:Y290" si="516">K291+K292+K293+K294+K295</f>
        <v>0</v>
      </c>
      <c r="L290" s="105">
        <f t="shared" si="516"/>
        <v>0</v>
      </c>
      <c r="M290" s="103">
        <f t="shared" si="516"/>
        <v>0</v>
      </c>
      <c r="N290" s="104">
        <f t="shared" si="516"/>
        <v>0</v>
      </c>
      <c r="O290" s="104">
        <f t="shared" si="516"/>
        <v>0</v>
      </c>
      <c r="P290" s="104">
        <f t="shared" si="516"/>
        <v>0</v>
      </c>
      <c r="Q290" s="104">
        <f t="shared" si="516"/>
        <v>0</v>
      </c>
      <c r="R290" s="107">
        <f t="shared" ref="R290" si="517">R291+R292+R293+R294+R295</f>
        <v>0</v>
      </c>
      <c r="S290" s="104">
        <f t="shared" si="516"/>
        <v>0</v>
      </c>
      <c r="T290" s="106">
        <f t="shared" si="516"/>
        <v>0</v>
      </c>
      <c r="U290" s="104">
        <f t="shared" si="516"/>
        <v>0</v>
      </c>
      <c r="V290" s="367">
        <f t="shared" ref="V290" si="518">V291+V292+V293+V294+V295</f>
        <v>0</v>
      </c>
      <c r="W290" s="107">
        <f t="shared" si="516"/>
        <v>0</v>
      </c>
      <c r="X290" s="108">
        <f t="shared" si="516"/>
        <v>0</v>
      </c>
      <c r="Y290" s="379">
        <f t="shared" si="516"/>
        <v>0</v>
      </c>
      <c r="AA290" s="259"/>
    </row>
    <row r="291" spans="1:27" ht="15.75" hidden="1" thickBot="1" x14ac:dyDescent="0.3">
      <c r="A291" s="139" t="s">
        <v>575</v>
      </c>
      <c r="B291" s="61" t="s">
        <v>995</v>
      </c>
      <c r="C291" s="722" t="s">
        <v>656</v>
      </c>
      <c r="D291" s="700"/>
      <c r="E291" s="700"/>
      <c r="F291" s="184"/>
      <c r="G291" s="461"/>
      <c r="H291" s="439"/>
      <c r="I291" s="202"/>
      <c r="J291" s="223">
        <f t="shared" si="510"/>
        <v>0</v>
      </c>
      <c r="K291" s="225"/>
      <c r="L291" s="226"/>
      <c r="M291" s="225"/>
      <c r="N291" s="15"/>
      <c r="O291" s="15"/>
      <c r="P291" s="15"/>
      <c r="Q291" s="15"/>
      <c r="R291" s="374"/>
      <c r="S291" s="15"/>
      <c r="T291" s="45"/>
      <c r="U291" s="15"/>
      <c r="V291" s="388"/>
      <c r="W291" s="374"/>
      <c r="X291" s="48"/>
      <c r="Y291" s="384"/>
      <c r="AA291" s="259"/>
    </row>
    <row r="292" spans="1:27" ht="15.75" hidden="1" thickBot="1" x14ac:dyDescent="0.3">
      <c r="A292" s="139" t="s">
        <v>576</v>
      </c>
      <c r="B292" s="61" t="s">
        <v>996</v>
      </c>
      <c r="C292" s="722" t="s">
        <v>657</v>
      </c>
      <c r="D292" s="700"/>
      <c r="E292" s="700"/>
      <c r="F292" s="184"/>
      <c r="G292" s="461"/>
      <c r="H292" s="439"/>
      <c r="I292" s="202"/>
      <c r="J292" s="223">
        <f t="shared" si="510"/>
        <v>0</v>
      </c>
      <c r="K292" s="225"/>
      <c r="L292" s="226"/>
      <c r="M292" s="225"/>
      <c r="N292" s="15"/>
      <c r="O292" s="15"/>
      <c r="P292" s="15"/>
      <c r="Q292" s="15"/>
      <c r="R292" s="374"/>
      <c r="S292" s="15"/>
      <c r="T292" s="45"/>
      <c r="U292" s="15"/>
      <c r="V292" s="388"/>
      <c r="W292" s="374"/>
      <c r="X292" s="48"/>
      <c r="Y292" s="384"/>
      <c r="AA292" s="259"/>
    </row>
    <row r="293" spans="1:27" ht="15.75" hidden="1" thickBot="1" x14ac:dyDescent="0.3">
      <c r="A293" s="139" t="s">
        <v>577</v>
      </c>
      <c r="B293" s="61" t="s">
        <v>997</v>
      </c>
      <c r="C293" s="722" t="s">
        <v>578</v>
      </c>
      <c r="D293" s="700"/>
      <c r="E293" s="700"/>
      <c r="F293" s="184"/>
      <c r="G293" s="461"/>
      <c r="H293" s="439"/>
      <c r="I293" s="202"/>
      <c r="J293" s="223">
        <f t="shared" si="510"/>
        <v>0</v>
      </c>
      <c r="K293" s="225"/>
      <c r="L293" s="226"/>
      <c r="M293" s="225"/>
      <c r="N293" s="15"/>
      <c r="O293" s="15"/>
      <c r="P293" s="15"/>
      <c r="Q293" s="15"/>
      <c r="R293" s="374"/>
      <c r="S293" s="15"/>
      <c r="T293" s="45"/>
      <c r="U293" s="15"/>
      <c r="V293" s="388"/>
      <c r="W293" s="374"/>
      <c r="X293" s="48"/>
      <c r="Y293" s="384"/>
      <c r="AA293" s="259"/>
    </row>
    <row r="294" spans="1:27" ht="15.75" hidden="1" thickBot="1" x14ac:dyDescent="0.3">
      <c r="A294" s="139" t="s">
        <v>579</v>
      </c>
      <c r="B294" s="61" t="s">
        <v>998</v>
      </c>
      <c r="C294" s="722" t="s">
        <v>580</v>
      </c>
      <c r="D294" s="700"/>
      <c r="E294" s="700"/>
      <c r="F294" s="184"/>
      <c r="G294" s="461"/>
      <c r="H294" s="439"/>
      <c r="I294" s="202"/>
      <c r="J294" s="223">
        <f t="shared" si="510"/>
        <v>0</v>
      </c>
      <c r="K294" s="225"/>
      <c r="L294" s="226"/>
      <c r="M294" s="225"/>
      <c r="N294" s="15"/>
      <c r="O294" s="15"/>
      <c r="P294" s="15"/>
      <c r="Q294" s="15"/>
      <c r="R294" s="374"/>
      <c r="S294" s="15"/>
      <c r="T294" s="45"/>
      <c r="U294" s="15"/>
      <c r="V294" s="388"/>
      <c r="W294" s="374"/>
      <c r="X294" s="48"/>
      <c r="Y294" s="384"/>
      <c r="AA294" s="259"/>
    </row>
    <row r="295" spans="1:27" ht="15.75" hidden="1" thickBot="1" x14ac:dyDescent="0.3">
      <c r="A295" s="139" t="s">
        <v>581</v>
      </c>
      <c r="B295" s="61" t="s">
        <v>999</v>
      </c>
      <c r="C295" s="722" t="s">
        <v>658</v>
      </c>
      <c r="D295" s="700"/>
      <c r="E295" s="700"/>
      <c r="F295" s="184"/>
      <c r="G295" s="461"/>
      <c r="H295" s="439"/>
      <c r="I295" s="202"/>
      <c r="J295" s="223">
        <f t="shared" si="510"/>
        <v>0</v>
      </c>
      <c r="K295" s="225"/>
      <c r="L295" s="226"/>
      <c r="M295" s="225"/>
      <c r="N295" s="15"/>
      <c r="O295" s="15"/>
      <c r="P295" s="15"/>
      <c r="Q295" s="15"/>
      <c r="R295" s="374"/>
      <c r="S295" s="15"/>
      <c r="T295" s="45"/>
      <c r="U295" s="15"/>
      <c r="V295" s="388"/>
      <c r="W295" s="374"/>
      <c r="X295" s="48"/>
      <c r="Y295" s="384"/>
      <c r="AA295" s="259"/>
    </row>
    <row r="296" spans="1:27" ht="15.75" hidden="1" thickBot="1" x14ac:dyDescent="0.3">
      <c r="B296" s="100" t="s">
        <v>1000</v>
      </c>
      <c r="C296" s="694" t="s">
        <v>582</v>
      </c>
      <c r="D296" s="695"/>
      <c r="E296" s="695"/>
      <c r="F296" s="183">
        <f>F297</f>
        <v>0</v>
      </c>
      <c r="G296" s="460">
        <f>G297</f>
        <v>0</v>
      </c>
      <c r="H296" s="438">
        <f t="shared" ref="H296:I296" si="519">H297</f>
        <v>0</v>
      </c>
      <c r="I296" s="201">
        <f t="shared" si="519"/>
        <v>0</v>
      </c>
      <c r="J296" s="218">
        <f t="shared" si="510"/>
        <v>0</v>
      </c>
      <c r="K296" s="103">
        <f t="shared" ref="K296:Y296" si="520">K297</f>
        <v>0</v>
      </c>
      <c r="L296" s="105">
        <f t="shared" si="520"/>
        <v>0</v>
      </c>
      <c r="M296" s="103">
        <f t="shared" si="520"/>
        <v>0</v>
      </c>
      <c r="N296" s="104">
        <f t="shared" si="520"/>
        <v>0</v>
      </c>
      <c r="O296" s="104">
        <f t="shared" si="520"/>
        <v>0</v>
      </c>
      <c r="P296" s="104">
        <f t="shared" si="520"/>
        <v>0</v>
      </c>
      <c r="Q296" s="104">
        <f t="shared" si="520"/>
        <v>0</v>
      </c>
      <c r="R296" s="107">
        <f t="shared" si="520"/>
        <v>0</v>
      </c>
      <c r="S296" s="104">
        <f t="shared" si="520"/>
        <v>0</v>
      </c>
      <c r="T296" s="106">
        <f t="shared" si="520"/>
        <v>0</v>
      </c>
      <c r="U296" s="104">
        <f t="shared" si="520"/>
        <v>0</v>
      </c>
      <c r="V296" s="367">
        <f t="shared" si="520"/>
        <v>0</v>
      </c>
      <c r="W296" s="107">
        <f t="shared" si="520"/>
        <v>0</v>
      </c>
      <c r="X296" s="108">
        <f t="shared" si="520"/>
        <v>0</v>
      </c>
      <c r="Y296" s="379">
        <f t="shared" si="520"/>
        <v>0</v>
      </c>
      <c r="AA296" s="259"/>
    </row>
    <row r="297" spans="1:27" ht="15.75" hidden="1" thickBot="1" x14ac:dyDescent="0.3">
      <c r="A297" s="139" t="s">
        <v>583</v>
      </c>
      <c r="B297" s="61"/>
      <c r="C297" s="722" t="s">
        <v>584</v>
      </c>
      <c r="D297" s="700"/>
      <c r="E297" s="700"/>
      <c r="F297" s="184"/>
      <c r="G297" s="461"/>
      <c r="H297" s="439"/>
      <c r="I297" s="202"/>
      <c r="J297" s="223">
        <f t="shared" si="510"/>
        <v>0</v>
      </c>
      <c r="K297" s="225"/>
      <c r="L297" s="226"/>
      <c r="M297" s="225"/>
      <c r="N297" s="15"/>
      <c r="O297" s="15"/>
      <c r="P297" s="15"/>
      <c r="Q297" s="15"/>
      <c r="R297" s="374"/>
      <c r="S297" s="15"/>
      <c r="T297" s="45"/>
      <c r="U297" s="15"/>
      <c r="V297" s="388"/>
      <c r="W297" s="374"/>
      <c r="X297" s="48"/>
      <c r="Y297" s="384"/>
      <c r="AA297" s="259"/>
    </row>
    <row r="298" spans="1:27" ht="15.75" thickBot="1" x14ac:dyDescent="0.3">
      <c r="B298" s="723" t="s">
        <v>585</v>
      </c>
      <c r="C298" s="724"/>
      <c r="D298" s="724"/>
      <c r="E298" s="724"/>
      <c r="F298" s="180">
        <f>F5+F26+F36+F107+F122+F193+F207+F212+F275</f>
        <v>6727000</v>
      </c>
      <c r="G298" s="457">
        <f>G5+G26+G36+G107+G122+G193+G207+G212+G275</f>
        <v>8648838</v>
      </c>
      <c r="H298" s="435">
        <f>H5+H26+H36+H107+H122+H193+H207+H212+H275</f>
        <v>6561277.5</v>
      </c>
      <c r="I298" s="198">
        <f>I5+I26+I36+I107+I122+I193+I207+I212+I275</f>
        <v>1665536</v>
      </c>
      <c r="J298" s="216">
        <f t="shared" si="510"/>
        <v>8226813.5</v>
      </c>
      <c r="K298" s="94">
        <f t="shared" ref="K298:Y298" si="521">K5+K26+K36+K107+K122+K193+K207+K212+K275</f>
        <v>2503359.5</v>
      </c>
      <c r="L298" s="96">
        <f t="shared" si="521"/>
        <v>5723454</v>
      </c>
      <c r="M298" s="94">
        <f t="shared" si="521"/>
        <v>413632</v>
      </c>
      <c r="N298" s="95">
        <f t="shared" si="521"/>
        <v>273946</v>
      </c>
      <c r="O298" s="95">
        <f t="shared" si="521"/>
        <v>328166</v>
      </c>
      <c r="P298" s="95">
        <f t="shared" si="521"/>
        <v>355300</v>
      </c>
      <c r="Q298" s="95">
        <f t="shared" si="521"/>
        <v>702343</v>
      </c>
      <c r="R298" s="98">
        <f t="shared" ref="R298" si="522">R5+R26+R36+R107+R122+R193+R207+R212+R275</f>
        <v>979277</v>
      </c>
      <c r="S298" s="95">
        <f t="shared" si="521"/>
        <v>471077.5</v>
      </c>
      <c r="T298" s="97">
        <f t="shared" si="521"/>
        <v>261008</v>
      </c>
      <c r="U298" s="95">
        <f t="shared" si="521"/>
        <v>533428</v>
      </c>
      <c r="V298" s="363">
        <f t="shared" ref="V298" si="523">V5+V26+V36+V107+V122+V193+V207+V212+V275</f>
        <v>4318177.5</v>
      </c>
      <c r="W298" s="98">
        <f t="shared" si="521"/>
        <v>689175</v>
      </c>
      <c r="X298" s="99">
        <f t="shared" si="521"/>
        <v>541195</v>
      </c>
      <c r="Y298" s="376">
        <f t="shared" si="521"/>
        <v>2678266</v>
      </c>
      <c r="AA298" s="259"/>
    </row>
    <row r="299" spans="1:27" x14ac:dyDescent="0.25">
      <c r="B299" s="23"/>
      <c r="C299" s="24"/>
      <c r="D299" s="24"/>
      <c r="E299" s="25"/>
      <c r="F299" s="25"/>
      <c r="G299" s="25"/>
      <c r="H299" s="25"/>
      <c r="I299" s="25"/>
      <c r="J299" s="64"/>
      <c r="K299" s="64"/>
      <c r="L299" s="6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AA299" s="259"/>
    </row>
    <row r="300" spans="1:27" x14ac:dyDescent="0.25">
      <c r="B300" s="26"/>
      <c r="C300" s="27"/>
      <c r="D300" s="27"/>
      <c r="E300" s="25"/>
      <c r="F300" s="25"/>
      <c r="G300" s="25"/>
      <c r="H300" s="25"/>
      <c r="I300" s="25"/>
      <c r="J300" s="64"/>
      <c r="K300" s="64"/>
      <c r="L300" s="6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AA300" s="259"/>
    </row>
    <row r="301" spans="1:27" x14ac:dyDescent="0.25">
      <c r="B301" s="28"/>
      <c r="C301" s="25"/>
      <c r="D301" s="25"/>
      <c r="E301" s="29"/>
      <c r="F301" s="29"/>
      <c r="G301" s="29"/>
      <c r="H301" s="29"/>
      <c r="I301" s="29"/>
      <c r="J301" s="64"/>
      <c r="K301" s="64"/>
      <c r="L301" s="6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AA301" s="259"/>
    </row>
    <row r="302" spans="1:27" x14ac:dyDescent="0.25">
      <c r="B302" s="28"/>
      <c r="C302" s="25"/>
      <c r="D302" s="25"/>
      <c r="E302" s="29"/>
      <c r="F302" s="29"/>
      <c r="G302" s="29"/>
      <c r="H302" s="29"/>
      <c r="I302" s="29"/>
      <c r="J302" s="64"/>
      <c r="K302" s="64"/>
      <c r="L302" s="6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AA302" s="259"/>
    </row>
    <row r="303" spans="1:27" x14ac:dyDescent="0.25">
      <c r="B303" s="28"/>
      <c r="C303" s="25"/>
      <c r="D303" s="25"/>
      <c r="E303" s="29"/>
      <c r="F303" s="29"/>
      <c r="G303" s="29"/>
      <c r="H303" s="29"/>
      <c r="I303" s="29"/>
      <c r="J303" s="64"/>
      <c r="K303" s="64"/>
      <c r="L303" s="6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AA303" s="259"/>
    </row>
    <row r="304" spans="1:27" x14ac:dyDescent="0.25">
      <c r="B304" s="28"/>
      <c r="C304" s="25"/>
      <c r="D304" s="25"/>
      <c r="E304" s="29"/>
      <c r="F304" s="29"/>
      <c r="G304" s="29"/>
      <c r="H304" s="29"/>
      <c r="I304" s="29"/>
      <c r="J304" s="64"/>
      <c r="K304" s="64"/>
      <c r="L304" s="6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AA304" s="259"/>
    </row>
    <row r="305" spans="1:27" x14ac:dyDescent="0.25">
      <c r="B305" s="28"/>
      <c r="C305" s="25"/>
      <c r="D305" s="25"/>
      <c r="E305" s="29"/>
      <c r="F305" s="29"/>
      <c r="G305" s="29"/>
      <c r="H305" s="29"/>
      <c r="I305" s="29"/>
      <c r="J305" s="64"/>
      <c r="K305" s="64"/>
      <c r="L305" s="6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AA305" s="259"/>
    </row>
    <row r="306" spans="1:27" x14ac:dyDescent="0.25">
      <c r="B306" s="28"/>
      <c r="C306" s="25"/>
      <c r="D306" s="25"/>
      <c r="E306" s="29"/>
      <c r="F306" s="29"/>
      <c r="G306" s="29"/>
      <c r="H306" s="29"/>
      <c r="I306" s="29"/>
      <c r="J306" s="64"/>
      <c r="K306" s="64"/>
      <c r="L306" s="6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AA306" s="259"/>
    </row>
    <row r="307" spans="1:27" x14ac:dyDescent="0.25">
      <c r="B307" s="28"/>
      <c r="C307" s="29"/>
      <c r="D307" s="29"/>
      <c r="E307" s="25"/>
      <c r="F307" s="25"/>
      <c r="G307" s="25"/>
      <c r="H307" s="25"/>
      <c r="I307" s="25"/>
      <c r="J307" s="64"/>
      <c r="K307" s="64"/>
      <c r="L307" s="6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AA307" s="259"/>
    </row>
    <row r="308" spans="1:27" x14ac:dyDescent="0.25">
      <c r="B308" s="28"/>
      <c r="C308" s="29"/>
      <c r="D308" s="29"/>
      <c r="E308" s="25"/>
      <c r="F308" s="25"/>
      <c r="G308" s="25"/>
      <c r="H308" s="25"/>
      <c r="I308" s="25"/>
      <c r="J308" s="64"/>
      <c r="K308" s="64"/>
      <c r="L308" s="6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AA308" s="259"/>
    </row>
    <row r="309" spans="1:27" x14ac:dyDescent="0.25">
      <c r="B309" s="28"/>
      <c r="C309" s="29"/>
      <c r="D309" s="29"/>
      <c r="E309" s="25"/>
      <c r="F309" s="25"/>
      <c r="G309" s="25"/>
      <c r="H309" s="25"/>
      <c r="I309" s="25"/>
      <c r="J309" s="64"/>
      <c r="K309" s="64"/>
      <c r="L309" s="6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AA309" s="259"/>
    </row>
    <row r="310" spans="1:27" x14ac:dyDescent="0.25">
      <c r="B310" s="28"/>
      <c r="C310" s="25"/>
      <c r="D310" s="25"/>
      <c r="E310" s="29"/>
      <c r="F310" s="29"/>
      <c r="G310" s="29"/>
      <c r="H310" s="29"/>
      <c r="I310" s="29"/>
      <c r="J310" s="64"/>
      <c r="K310" s="64"/>
      <c r="L310" s="6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AA310" s="259"/>
    </row>
    <row r="311" spans="1:27" x14ac:dyDescent="0.25">
      <c r="B311" s="28"/>
      <c r="C311" s="25"/>
      <c r="D311" s="25"/>
      <c r="E311" s="29"/>
      <c r="F311" s="29"/>
      <c r="G311" s="29"/>
      <c r="H311" s="29"/>
      <c r="I311" s="29"/>
      <c r="J311" s="64"/>
      <c r="K311" s="64"/>
      <c r="L311" s="6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AA311" s="259"/>
    </row>
    <row r="312" spans="1:27" x14ac:dyDescent="0.25">
      <c r="B312" s="28"/>
      <c r="C312" s="25"/>
      <c r="D312" s="25"/>
      <c r="E312" s="29"/>
      <c r="F312" s="29"/>
      <c r="G312" s="29"/>
      <c r="H312" s="29"/>
      <c r="I312" s="29"/>
      <c r="J312" s="64"/>
      <c r="K312" s="64"/>
      <c r="L312" s="6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7" x14ac:dyDescent="0.25">
      <c r="A313" s="141"/>
      <c r="B313" s="28"/>
      <c r="C313" s="25"/>
      <c r="D313" s="25"/>
      <c r="E313" s="29"/>
      <c r="F313" s="29"/>
      <c r="G313" s="29"/>
      <c r="H313" s="29"/>
      <c r="I313" s="29"/>
      <c r="J313" s="64"/>
      <c r="K313" s="64"/>
      <c r="L313" s="6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7" x14ac:dyDescent="0.25">
      <c r="A314" s="141"/>
      <c r="B314" s="28"/>
      <c r="C314" s="25"/>
      <c r="D314" s="25"/>
      <c r="E314" s="29"/>
      <c r="F314" s="29"/>
      <c r="G314" s="29"/>
      <c r="H314" s="29"/>
      <c r="I314" s="29"/>
      <c r="J314" s="64"/>
      <c r="K314" s="64"/>
      <c r="L314" s="6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7" x14ac:dyDescent="0.25">
      <c r="A315" s="141"/>
      <c r="B315" s="28"/>
      <c r="C315" s="25"/>
      <c r="D315" s="25"/>
      <c r="E315" s="29"/>
      <c r="F315" s="29"/>
      <c r="G315" s="29"/>
      <c r="H315" s="29"/>
      <c r="I315" s="29"/>
      <c r="J315" s="64"/>
      <c r="K315" s="64"/>
      <c r="L315" s="6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7" x14ac:dyDescent="0.25">
      <c r="A316" s="141"/>
      <c r="B316" s="28"/>
      <c r="C316" s="25"/>
      <c r="D316" s="25"/>
      <c r="E316" s="29"/>
      <c r="F316" s="29"/>
      <c r="G316" s="29"/>
      <c r="H316" s="29"/>
      <c r="I316" s="29"/>
      <c r="J316" s="64"/>
      <c r="K316" s="64"/>
      <c r="L316" s="6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7" x14ac:dyDescent="0.25">
      <c r="A317" s="141"/>
      <c r="B317" s="28"/>
      <c r="C317" s="25"/>
      <c r="D317" s="25"/>
      <c r="E317" s="29"/>
      <c r="F317" s="29"/>
      <c r="G317" s="29"/>
      <c r="H317" s="29"/>
      <c r="I317" s="29"/>
      <c r="J317" s="64"/>
      <c r="K317" s="64"/>
      <c r="L317" s="6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7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64"/>
      <c r="K318" s="64"/>
      <c r="L318" s="6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7" x14ac:dyDescent="0.25">
      <c r="A319" s="141"/>
      <c r="B319" s="28"/>
      <c r="C319" s="25"/>
      <c r="D319" s="25"/>
      <c r="E319" s="29"/>
      <c r="F319" s="29"/>
      <c r="G319" s="29"/>
      <c r="H319" s="29"/>
      <c r="I319" s="29"/>
      <c r="J319" s="64"/>
      <c r="K319" s="64"/>
      <c r="L319" s="6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7" x14ac:dyDescent="0.25">
      <c r="A320" s="141"/>
      <c r="B320" s="28"/>
      <c r="C320" s="29"/>
      <c r="D320" s="29"/>
      <c r="E320" s="25"/>
      <c r="F320" s="25"/>
      <c r="G320" s="25"/>
      <c r="H320" s="25"/>
      <c r="I320" s="25"/>
      <c r="J320" s="64"/>
      <c r="K320" s="64"/>
      <c r="L320" s="6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x14ac:dyDescent="0.25">
      <c r="A321" s="141"/>
      <c r="B321" s="28"/>
      <c r="C321" s="25"/>
      <c r="D321" s="25"/>
      <c r="E321" s="29"/>
      <c r="F321" s="29"/>
      <c r="G321" s="29"/>
      <c r="H321" s="29"/>
      <c r="I321" s="29"/>
      <c r="J321" s="64"/>
      <c r="K321" s="64"/>
      <c r="L321" s="6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x14ac:dyDescent="0.25">
      <c r="A322" s="141"/>
      <c r="B322" s="28"/>
      <c r="C322" s="25"/>
      <c r="D322" s="25"/>
      <c r="E322" s="29"/>
      <c r="F322" s="29"/>
      <c r="G322" s="29"/>
      <c r="H322" s="29"/>
      <c r="I322" s="29"/>
      <c r="J322" s="64"/>
      <c r="K322" s="64"/>
      <c r="L322" s="6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x14ac:dyDescent="0.25">
      <c r="A323" s="141"/>
      <c r="B323" s="28"/>
      <c r="C323" s="25"/>
      <c r="D323" s="25"/>
      <c r="E323" s="29"/>
      <c r="F323" s="29"/>
      <c r="G323" s="29"/>
      <c r="H323" s="29"/>
      <c r="I323" s="29"/>
      <c r="J323" s="64"/>
      <c r="K323" s="64"/>
      <c r="L323" s="6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64"/>
      <c r="K324" s="64"/>
      <c r="L324" s="6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64"/>
      <c r="K325" s="64"/>
      <c r="L325" s="6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 x14ac:dyDescent="0.25">
      <c r="A326" s="141"/>
      <c r="B326" s="28"/>
      <c r="C326" s="25"/>
      <c r="D326" s="25"/>
      <c r="E326" s="29"/>
      <c r="F326" s="29"/>
      <c r="G326" s="29"/>
      <c r="H326" s="29"/>
      <c r="I326" s="29"/>
      <c r="J326" s="64"/>
      <c r="K326" s="64"/>
      <c r="L326" s="6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 x14ac:dyDescent="0.25">
      <c r="A327" s="141"/>
      <c r="B327" s="28"/>
      <c r="C327" s="25"/>
      <c r="D327" s="25"/>
      <c r="E327" s="29"/>
      <c r="F327" s="29"/>
      <c r="G327" s="29"/>
      <c r="H327" s="29"/>
      <c r="I327" s="29"/>
      <c r="J327" s="64"/>
      <c r="K327" s="64"/>
      <c r="L327" s="6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 x14ac:dyDescent="0.25">
      <c r="A328" s="141"/>
      <c r="B328" s="28"/>
      <c r="C328" s="25"/>
      <c r="D328" s="25"/>
      <c r="E328" s="29"/>
      <c r="F328" s="29"/>
      <c r="G328" s="29"/>
      <c r="H328" s="29"/>
      <c r="I328" s="29"/>
      <c r="J328" s="64"/>
      <c r="K328" s="64"/>
      <c r="L328" s="6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</row>
    <row r="329" spans="1:25" x14ac:dyDescent="0.25">
      <c r="A329" s="141"/>
      <c r="B329" s="28"/>
      <c r="C329" s="25"/>
      <c r="D329" s="25"/>
      <c r="E329" s="29"/>
      <c r="F329" s="29"/>
      <c r="G329" s="29"/>
      <c r="H329" s="29"/>
      <c r="I329" s="29"/>
      <c r="J329" s="64"/>
      <c r="K329" s="64"/>
      <c r="L329" s="6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</row>
    <row r="330" spans="1:25" x14ac:dyDescent="0.25">
      <c r="A330" s="141"/>
      <c r="B330" s="28"/>
      <c r="C330" s="25"/>
      <c r="D330" s="25"/>
      <c r="E330" s="29"/>
      <c r="F330" s="29"/>
      <c r="G330" s="29"/>
      <c r="H330" s="29"/>
      <c r="I330" s="29"/>
      <c r="J330" s="64"/>
      <c r="K330" s="64"/>
      <c r="L330" s="6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</row>
    <row r="331" spans="1:25" x14ac:dyDescent="0.25">
      <c r="A331" s="141"/>
      <c r="B331" s="28"/>
      <c r="C331" s="29"/>
      <c r="D331" s="29"/>
      <c r="E331" s="25"/>
      <c r="F331" s="25"/>
      <c r="G331" s="25"/>
      <c r="H331" s="25"/>
      <c r="I331" s="25"/>
      <c r="J331" s="64"/>
      <c r="K331" s="64"/>
      <c r="L331" s="6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</row>
    <row r="332" spans="1:25" x14ac:dyDescent="0.25">
      <c r="A332" s="141"/>
      <c r="B332" s="28"/>
      <c r="C332" s="25"/>
      <c r="D332" s="25"/>
      <c r="E332" s="29"/>
      <c r="F332" s="29"/>
      <c r="G332" s="29"/>
      <c r="H332" s="29"/>
      <c r="I332" s="29"/>
      <c r="J332" s="64"/>
      <c r="K332" s="64"/>
      <c r="L332" s="6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</row>
    <row r="333" spans="1:25" x14ac:dyDescent="0.25">
      <c r="A333" s="141"/>
      <c r="B333" s="28"/>
      <c r="C333" s="25"/>
      <c r="D333" s="25"/>
      <c r="E333" s="29"/>
      <c r="F333" s="29"/>
      <c r="G333" s="29"/>
      <c r="H333" s="29"/>
      <c r="I333" s="29"/>
      <c r="J333" s="64"/>
      <c r="K333" s="64"/>
      <c r="L333" s="6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</row>
    <row r="334" spans="1:25" x14ac:dyDescent="0.25">
      <c r="A334" s="141"/>
      <c r="B334" s="28"/>
      <c r="C334" s="25"/>
      <c r="D334" s="25"/>
      <c r="E334" s="29"/>
      <c r="F334" s="29"/>
      <c r="G334" s="29"/>
      <c r="H334" s="29"/>
      <c r="I334" s="29"/>
      <c r="J334" s="64"/>
      <c r="K334" s="64"/>
      <c r="L334" s="6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</row>
    <row r="335" spans="1:25" x14ac:dyDescent="0.25">
      <c r="A335" s="141"/>
      <c r="B335" s="28"/>
      <c r="C335" s="25"/>
      <c r="D335" s="25"/>
      <c r="E335" s="29"/>
      <c r="F335" s="29"/>
      <c r="G335" s="29"/>
      <c r="H335" s="29"/>
      <c r="I335" s="29"/>
      <c r="J335" s="64"/>
      <c r="K335" s="64"/>
      <c r="L335" s="6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</row>
    <row r="336" spans="1:25" x14ac:dyDescent="0.25">
      <c r="A336" s="141"/>
      <c r="B336" s="28"/>
      <c r="C336" s="25"/>
      <c r="D336" s="25"/>
      <c r="E336" s="29"/>
      <c r="F336" s="29"/>
      <c r="G336" s="29"/>
      <c r="H336" s="29"/>
      <c r="I336" s="29"/>
      <c r="J336" s="64"/>
      <c r="K336" s="64"/>
      <c r="L336" s="6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</row>
    <row r="337" spans="1:25" x14ac:dyDescent="0.25">
      <c r="A337" s="141"/>
      <c r="B337" s="28"/>
      <c r="C337" s="25"/>
      <c r="D337" s="25"/>
      <c r="E337" s="29"/>
      <c r="F337" s="29"/>
      <c r="G337" s="29"/>
      <c r="H337" s="29"/>
      <c r="I337" s="29"/>
      <c r="J337" s="64"/>
      <c r="K337" s="64"/>
      <c r="L337" s="6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</row>
    <row r="338" spans="1:25" x14ac:dyDescent="0.25">
      <c r="A338" s="141"/>
      <c r="B338" s="28"/>
      <c r="C338" s="25"/>
      <c r="D338" s="25"/>
      <c r="E338" s="29"/>
      <c r="F338" s="29"/>
      <c r="G338" s="29"/>
      <c r="H338" s="29"/>
      <c r="I338" s="29"/>
      <c r="J338" s="64"/>
      <c r="K338" s="64"/>
      <c r="L338" s="6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</row>
    <row r="339" spans="1:25" x14ac:dyDescent="0.25">
      <c r="A339" s="141"/>
      <c r="B339" s="28"/>
      <c r="C339" s="25"/>
      <c r="D339" s="25"/>
      <c r="E339" s="29"/>
      <c r="F339" s="29"/>
      <c r="G339" s="29"/>
      <c r="H339" s="29"/>
      <c r="I339" s="29"/>
      <c r="J339" s="64"/>
      <c r="K339" s="64"/>
      <c r="L339" s="6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</row>
    <row r="340" spans="1:25" x14ac:dyDescent="0.25">
      <c r="A340" s="141"/>
      <c r="B340" s="28"/>
      <c r="C340" s="25"/>
      <c r="D340" s="25"/>
      <c r="E340" s="29"/>
      <c r="F340" s="29"/>
      <c r="G340" s="29"/>
      <c r="H340" s="29"/>
      <c r="I340" s="29"/>
      <c r="J340" s="64"/>
      <c r="K340" s="64"/>
      <c r="L340" s="6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</row>
    <row r="341" spans="1:25" x14ac:dyDescent="0.25">
      <c r="A341" s="141"/>
      <c r="B341" s="28"/>
      <c r="C341" s="25"/>
      <c r="D341" s="25"/>
      <c r="E341" s="29"/>
      <c r="F341" s="29"/>
      <c r="G341" s="29"/>
      <c r="H341" s="29"/>
      <c r="I341" s="29"/>
      <c r="J341" s="64"/>
      <c r="K341" s="64"/>
      <c r="L341" s="6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</row>
    <row r="342" spans="1:25" x14ac:dyDescent="0.25">
      <c r="A342" s="141"/>
      <c r="B342" s="30"/>
      <c r="C342" s="24"/>
      <c r="D342" s="24"/>
      <c r="E342" s="25"/>
      <c r="F342" s="25"/>
      <c r="G342" s="25"/>
      <c r="H342" s="25"/>
      <c r="I342" s="25"/>
      <c r="J342" s="64"/>
      <c r="K342" s="64"/>
      <c r="L342" s="6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</row>
    <row r="343" spans="1:25" x14ac:dyDescent="0.25">
      <c r="A343" s="141"/>
      <c r="B343" s="28"/>
      <c r="C343" s="29"/>
      <c r="D343" s="29"/>
      <c r="E343" s="25"/>
      <c r="F343" s="25"/>
      <c r="G343" s="25"/>
      <c r="H343" s="25"/>
      <c r="I343" s="25"/>
      <c r="J343" s="64"/>
      <c r="K343" s="64"/>
      <c r="L343" s="6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x14ac:dyDescent="0.25">
      <c r="A344" s="141"/>
      <c r="B344" s="28"/>
      <c r="C344" s="29"/>
      <c r="D344" s="29"/>
      <c r="E344" s="25"/>
      <c r="F344" s="25"/>
      <c r="G344" s="25"/>
      <c r="H344" s="25"/>
      <c r="I344" s="25"/>
      <c r="J344" s="64"/>
      <c r="K344" s="64"/>
      <c r="L344" s="6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A345" s="141"/>
      <c r="B345" s="28"/>
      <c r="C345" s="29"/>
      <c r="D345" s="29"/>
      <c r="E345" s="25"/>
      <c r="F345" s="25"/>
      <c r="G345" s="25"/>
      <c r="H345" s="25"/>
      <c r="I345" s="25"/>
      <c r="J345" s="64"/>
      <c r="K345" s="64"/>
      <c r="L345" s="6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A346" s="141"/>
      <c r="B346" s="28"/>
      <c r="C346" s="25"/>
      <c r="D346" s="25"/>
      <c r="E346" s="29"/>
      <c r="F346" s="29"/>
      <c r="G346" s="29"/>
      <c r="H346" s="29"/>
      <c r="I346" s="29"/>
      <c r="J346" s="64"/>
      <c r="K346" s="64"/>
      <c r="L346" s="6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A347" s="141"/>
      <c r="B347" s="28"/>
      <c r="C347" s="25"/>
      <c r="D347" s="25"/>
      <c r="E347" s="29"/>
      <c r="F347" s="29"/>
      <c r="G347" s="29"/>
      <c r="H347" s="29"/>
      <c r="I347" s="29"/>
      <c r="J347" s="64"/>
      <c r="K347" s="64"/>
      <c r="L347" s="6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A348" s="141"/>
      <c r="B348" s="28"/>
      <c r="C348" s="25"/>
      <c r="D348" s="25"/>
      <c r="E348" s="29"/>
      <c r="F348" s="29"/>
      <c r="G348" s="29"/>
      <c r="H348" s="29"/>
      <c r="I348" s="29"/>
      <c r="J348" s="64"/>
      <c r="K348" s="64"/>
      <c r="L348" s="6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A349" s="141"/>
      <c r="B349" s="28"/>
      <c r="C349" s="25"/>
      <c r="D349" s="25"/>
      <c r="E349" s="29"/>
      <c r="F349" s="29"/>
      <c r="G349" s="29"/>
      <c r="H349" s="29"/>
      <c r="I349" s="29"/>
      <c r="J349" s="64"/>
      <c r="K349" s="64"/>
      <c r="L349" s="6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A350" s="141"/>
      <c r="B350" s="28"/>
      <c r="C350" s="25"/>
      <c r="D350" s="25"/>
      <c r="E350" s="29"/>
      <c r="F350" s="29"/>
      <c r="G350" s="29"/>
      <c r="H350" s="29"/>
      <c r="I350" s="29"/>
      <c r="J350" s="64"/>
      <c r="K350" s="64"/>
      <c r="L350" s="6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141"/>
      <c r="B351" s="28"/>
      <c r="C351" s="25"/>
      <c r="D351" s="25"/>
      <c r="E351" s="29"/>
      <c r="F351" s="29"/>
      <c r="G351" s="29"/>
      <c r="H351" s="29"/>
      <c r="I351" s="29"/>
      <c r="J351" s="64"/>
      <c r="K351" s="64"/>
      <c r="L351" s="6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41"/>
      <c r="B352" s="28"/>
      <c r="C352" s="25"/>
      <c r="D352" s="25"/>
      <c r="E352" s="29"/>
      <c r="F352" s="29"/>
      <c r="G352" s="29"/>
      <c r="H352" s="29"/>
      <c r="I352" s="29"/>
      <c r="J352" s="64"/>
      <c r="K352" s="64"/>
      <c r="L352" s="6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41"/>
      <c r="B353" s="28"/>
      <c r="C353" s="25"/>
      <c r="D353" s="25"/>
      <c r="E353" s="29"/>
      <c r="F353" s="29"/>
      <c r="G353" s="29"/>
      <c r="H353" s="29"/>
      <c r="I353" s="29"/>
      <c r="J353" s="64"/>
      <c r="K353" s="64"/>
      <c r="L353" s="6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41"/>
      <c r="B354" s="28"/>
      <c r="C354" s="25"/>
      <c r="D354" s="25"/>
      <c r="E354" s="29"/>
      <c r="F354" s="29"/>
      <c r="G354" s="29"/>
      <c r="H354" s="29"/>
      <c r="I354" s="29"/>
      <c r="J354" s="64"/>
      <c r="K354" s="64"/>
      <c r="L354" s="6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41"/>
      <c r="B355" s="28"/>
      <c r="C355" s="25"/>
      <c r="D355" s="25"/>
      <c r="E355" s="29"/>
      <c r="F355" s="29"/>
      <c r="G355" s="29"/>
      <c r="H355" s="29"/>
      <c r="I355" s="29"/>
      <c r="J355" s="64"/>
      <c r="K355" s="64"/>
      <c r="L355" s="6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41"/>
      <c r="B356" s="28"/>
      <c r="C356" s="29"/>
      <c r="D356" s="29"/>
      <c r="E356" s="25"/>
      <c r="F356" s="25"/>
      <c r="G356" s="25"/>
      <c r="H356" s="25"/>
      <c r="I356" s="25"/>
      <c r="J356" s="64"/>
      <c r="K356" s="64"/>
      <c r="L356" s="6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41"/>
      <c r="B357" s="28"/>
      <c r="C357" s="25"/>
      <c r="D357" s="25"/>
      <c r="E357" s="29"/>
      <c r="F357" s="29"/>
      <c r="G357" s="29"/>
      <c r="H357" s="29"/>
      <c r="I357" s="29"/>
      <c r="J357" s="64"/>
      <c r="K357" s="64"/>
      <c r="L357" s="6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41"/>
      <c r="B358" s="28"/>
      <c r="C358" s="25"/>
      <c r="D358" s="25"/>
      <c r="E358" s="29"/>
      <c r="F358" s="29"/>
      <c r="G358" s="29"/>
      <c r="H358" s="29"/>
      <c r="I358" s="29"/>
      <c r="J358" s="64"/>
      <c r="K358" s="64"/>
      <c r="L358" s="6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41"/>
      <c r="B359" s="28"/>
      <c r="C359" s="25"/>
      <c r="D359" s="25"/>
      <c r="E359" s="29"/>
      <c r="F359" s="29"/>
      <c r="G359" s="29"/>
      <c r="H359" s="29"/>
      <c r="I359" s="29"/>
      <c r="J359" s="64"/>
      <c r="K359" s="64"/>
      <c r="L359" s="6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41"/>
      <c r="B360" s="28"/>
      <c r="C360" s="25"/>
      <c r="D360" s="25"/>
      <c r="E360" s="29"/>
      <c r="F360" s="29"/>
      <c r="G360" s="29"/>
      <c r="H360" s="29"/>
      <c r="I360" s="29"/>
    </row>
    <row r="361" spans="1:25" x14ac:dyDescent="0.25">
      <c r="B361" s="28"/>
      <c r="C361" s="25"/>
      <c r="D361" s="25"/>
      <c r="E361" s="29"/>
      <c r="F361" s="29"/>
      <c r="G361" s="29"/>
      <c r="H361" s="29"/>
      <c r="I361" s="29"/>
      <c r="J361" s="19"/>
      <c r="K361" s="19"/>
      <c r="L361" s="19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</row>
    <row r="362" spans="1:25" s="12" customFormat="1" x14ac:dyDescent="0.25">
      <c r="A362" s="142"/>
      <c r="B362" s="28"/>
      <c r="C362" s="25"/>
      <c r="D362" s="25"/>
      <c r="E362" s="29"/>
      <c r="F362" s="29"/>
      <c r="G362" s="29"/>
      <c r="H362" s="29"/>
      <c r="I362" s="29"/>
      <c r="J362" s="53"/>
      <c r="K362" s="53"/>
      <c r="L362" s="53"/>
    </row>
    <row r="363" spans="1:25" s="12" customFormat="1" x14ac:dyDescent="0.25">
      <c r="A363" s="142"/>
      <c r="B363" s="28"/>
      <c r="C363" s="25"/>
      <c r="D363" s="25"/>
      <c r="E363" s="29"/>
      <c r="F363" s="29"/>
      <c r="G363" s="29"/>
      <c r="H363" s="29"/>
      <c r="I363" s="29"/>
      <c r="J363" s="53"/>
      <c r="K363" s="53"/>
      <c r="L363" s="53"/>
    </row>
    <row r="364" spans="1:25" s="12" customFormat="1" x14ac:dyDescent="0.25">
      <c r="A364" s="142"/>
      <c r="B364" s="28"/>
      <c r="C364" s="25"/>
      <c r="D364" s="25"/>
      <c r="E364" s="29"/>
      <c r="F364" s="29"/>
      <c r="G364" s="29"/>
      <c r="H364" s="29"/>
      <c r="I364" s="29"/>
      <c r="J364" s="53"/>
      <c r="K364" s="53"/>
      <c r="L364" s="53"/>
    </row>
    <row r="365" spans="1:25" s="12" customFormat="1" x14ac:dyDescent="0.25">
      <c r="A365" s="142"/>
      <c r="B365" s="28"/>
      <c r="C365" s="25"/>
      <c r="D365" s="25"/>
      <c r="E365" s="29"/>
      <c r="F365" s="29"/>
      <c r="G365" s="29"/>
      <c r="H365" s="29"/>
      <c r="I365" s="29"/>
      <c r="J365" s="53"/>
      <c r="K365" s="53"/>
      <c r="L365" s="53"/>
    </row>
    <row r="366" spans="1:25" s="12" customFormat="1" x14ac:dyDescent="0.25">
      <c r="A366" s="142"/>
      <c r="B366" s="28"/>
      <c r="C366" s="25"/>
      <c r="D366" s="25"/>
      <c r="E366" s="29"/>
      <c r="F366" s="29"/>
      <c r="G366" s="29"/>
      <c r="H366" s="29"/>
      <c r="I366" s="29"/>
      <c r="J366" s="53"/>
      <c r="K366" s="53"/>
      <c r="L366" s="53"/>
    </row>
    <row r="367" spans="1:25" s="12" customFormat="1" x14ac:dyDescent="0.25">
      <c r="A367" s="142"/>
      <c r="B367" s="28"/>
      <c r="C367" s="29"/>
      <c r="D367" s="29"/>
      <c r="E367" s="25"/>
      <c r="F367" s="25"/>
      <c r="G367" s="25"/>
      <c r="H367" s="25"/>
      <c r="I367" s="25"/>
      <c r="J367" s="53"/>
      <c r="K367" s="53"/>
      <c r="L367" s="53"/>
    </row>
    <row r="368" spans="1:25" s="12" customFormat="1" x14ac:dyDescent="0.25">
      <c r="A368" s="142"/>
      <c r="B368" s="28"/>
      <c r="C368" s="25"/>
      <c r="D368" s="25"/>
      <c r="E368" s="29"/>
      <c r="F368" s="29"/>
      <c r="G368" s="29"/>
      <c r="H368" s="29"/>
      <c r="I368" s="29"/>
      <c r="J368" s="53"/>
      <c r="K368" s="53"/>
      <c r="L368" s="53"/>
    </row>
    <row r="369" spans="1:25" s="12" customFormat="1" x14ac:dyDescent="0.25">
      <c r="A369" s="142"/>
      <c r="B369" s="28"/>
      <c r="C369" s="25"/>
      <c r="D369" s="25"/>
      <c r="E369" s="29"/>
      <c r="F369" s="29"/>
      <c r="G369" s="29"/>
      <c r="H369" s="29"/>
      <c r="I369" s="29"/>
      <c r="J369" s="53"/>
      <c r="K369" s="53"/>
      <c r="L369" s="53"/>
    </row>
    <row r="370" spans="1:25" s="12" customFormat="1" x14ac:dyDescent="0.25">
      <c r="A370" s="142"/>
      <c r="B370" s="28"/>
      <c r="C370" s="25"/>
      <c r="D370" s="25"/>
      <c r="E370" s="29"/>
      <c r="F370" s="29"/>
      <c r="G370" s="29"/>
      <c r="H370" s="29"/>
      <c r="I370" s="29"/>
      <c r="J370" s="53"/>
      <c r="K370" s="53"/>
      <c r="L370" s="53"/>
    </row>
    <row r="371" spans="1:25" s="12" customFormat="1" x14ac:dyDescent="0.25">
      <c r="A371" s="142"/>
      <c r="B371" s="28"/>
      <c r="C371" s="25"/>
      <c r="D371" s="25"/>
      <c r="E371" s="29"/>
      <c r="F371" s="29"/>
      <c r="G371" s="29"/>
      <c r="H371" s="29"/>
      <c r="I371" s="29"/>
      <c r="J371" s="53"/>
      <c r="K371" s="53"/>
      <c r="L371" s="53"/>
    </row>
    <row r="372" spans="1:25" s="12" customFormat="1" x14ac:dyDescent="0.25">
      <c r="A372" s="142"/>
      <c r="B372" s="28"/>
      <c r="C372" s="25"/>
      <c r="D372" s="25"/>
      <c r="E372" s="29"/>
      <c r="F372" s="29"/>
      <c r="G372" s="29"/>
      <c r="H372" s="29"/>
      <c r="I372" s="29"/>
      <c r="J372" s="53"/>
      <c r="K372" s="53"/>
      <c r="L372" s="53"/>
    </row>
    <row r="373" spans="1:25" s="12" customFormat="1" x14ac:dyDescent="0.25">
      <c r="A373" s="142"/>
      <c r="B373" s="28"/>
      <c r="C373" s="25"/>
      <c r="D373" s="25"/>
      <c r="E373" s="29"/>
      <c r="F373" s="29"/>
      <c r="G373" s="29"/>
      <c r="H373" s="29"/>
      <c r="I373" s="29"/>
      <c r="J373" s="53"/>
      <c r="K373" s="53"/>
      <c r="L373" s="53"/>
    </row>
    <row r="374" spans="1:25" s="12" customFormat="1" x14ac:dyDescent="0.25">
      <c r="A374" s="142"/>
      <c r="B374" s="28"/>
      <c r="C374" s="25"/>
      <c r="D374" s="25"/>
      <c r="E374" s="29"/>
      <c r="F374" s="29"/>
      <c r="G374" s="29"/>
      <c r="H374" s="29"/>
      <c r="I374" s="29"/>
      <c r="J374" s="53"/>
      <c r="K374" s="53"/>
      <c r="L374" s="53"/>
    </row>
    <row r="375" spans="1:25" s="12" customFormat="1" x14ac:dyDescent="0.25">
      <c r="A375" s="142"/>
      <c r="B375" s="28"/>
      <c r="C375" s="25"/>
      <c r="D375" s="25"/>
      <c r="E375" s="29"/>
      <c r="F375" s="29"/>
      <c r="G375" s="29"/>
      <c r="H375" s="29"/>
      <c r="I375" s="29"/>
      <c r="J375" s="53"/>
      <c r="K375" s="53"/>
      <c r="L375" s="53"/>
    </row>
    <row r="376" spans="1:25" s="12" customFormat="1" x14ac:dyDescent="0.25">
      <c r="A376" s="142"/>
      <c r="B376" s="28"/>
      <c r="C376" s="25"/>
      <c r="D376" s="25"/>
      <c r="E376" s="29"/>
      <c r="F376" s="29"/>
      <c r="G376" s="29"/>
      <c r="H376" s="29"/>
      <c r="I376" s="29"/>
      <c r="J376" s="53"/>
      <c r="K376" s="53"/>
      <c r="L376" s="53"/>
    </row>
    <row r="377" spans="1:25" s="12" customFormat="1" x14ac:dyDescent="0.25">
      <c r="A377" s="142"/>
      <c r="B377" s="28"/>
      <c r="C377" s="25"/>
      <c r="D377" s="25"/>
      <c r="E377" s="29"/>
      <c r="F377" s="29"/>
      <c r="G377" s="29"/>
      <c r="H377" s="29"/>
      <c r="I377" s="29"/>
      <c r="J377" s="53"/>
      <c r="K377" s="53"/>
      <c r="L377" s="53"/>
    </row>
    <row r="378" spans="1:25" x14ac:dyDescent="0.25">
      <c r="B378" s="30"/>
      <c r="C378" s="24"/>
      <c r="D378" s="24"/>
      <c r="E378" s="29"/>
      <c r="F378" s="29"/>
      <c r="G378" s="29"/>
      <c r="H378" s="29"/>
      <c r="I378" s="29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</row>
    <row r="379" spans="1:25" x14ac:dyDescent="0.25">
      <c r="B379" s="31"/>
      <c r="C379" s="27"/>
      <c r="D379" s="27"/>
      <c r="E379" s="25"/>
      <c r="F379" s="25"/>
      <c r="G379" s="25"/>
      <c r="H379" s="25"/>
      <c r="I379" s="25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</row>
    <row r="380" spans="1:25" x14ac:dyDescent="0.25">
      <c r="B380" s="28"/>
      <c r="C380" s="25"/>
      <c r="D380" s="25"/>
      <c r="E380" s="29"/>
      <c r="F380" s="29"/>
      <c r="G380" s="29"/>
      <c r="H380" s="29"/>
      <c r="I380" s="29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</row>
    <row r="381" spans="1:25" x14ac:dyDescent="0.25">
      <c r="B381" s="28"/>
      <c r="C381" s="29"/>
      <c r="D381" s="29"/>
      <c r="E381" s="25"/>
      <c r="F381" s="25"/>
      <c r="G381" s="25"/>
      <c r="H381" s="25"/>
      <c r="I381" s="25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</row>
    <row r="382" spans="1:25" x14ac:dyDescent="0.25">
      <c r="B382" s="28"/>
      <c r="C382" s="25"/>
      <c r="D382" s="25"/>
      <c r="E382" s="29"/>
      <c r="F382" s="29"/>
      <c r="G382" s="29"/>
      <c r="H382" s="29"/>
      <c r="I382" s="29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</row>
    <row r="383" spans="1:25" x14ac:dyDescent="0.25">
      <c r="B383" s="28"/>
      <c r="C383" s="25"/>
      <c r="D383" s="25"/>
      <c r="E383" s="29"/>
      <c r="F383" s="29"/>
      <c r="G383" s="29"/>
      <c r="H383" s="29"/>
      <c r="I383" s="29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</row>
    <row r="384" spans="1:25" x14ac:dyDescent="0.25">
      <c r="B384" s="28"/>
      <c r="C384" s="25"/>
      <c r="D384" s="25"/>
      <c r="E384" s="29"/>
      <c r="F384" s="29"/>
      <c r="G384" s="29"/>
      <c r="H384" s="29"/>
      <c r="I384" s="29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</row>
    <row r="385" spans="1:25" x14ac:dyDescent="0.25">
      <c r="B385" s="28"/>
      <c r="C385" s="25"/>
      <c r="D385" s="25"/>
      <c r="E385" s="29"/>
      <c r="F385" s="29"/>
      <c r="G385" s="29"/>
      <c r="H385" s="29"/>
      <c r="I385" s="29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</row>
    <row r="386" spans="1:25" x14ac:dyDescent="0.25">
      <c r="B386" s="28"/>
      <c r="C386" s="29"/>
      <c r="D386" s="29"/>
      <c r="E386" s="25"/>
      <c r="F386" s="25"/>
      <c r="G386" s="25"/>
      <c r="H386" s="25"/>
      <c r="I386" s="25"/>
      <c r="J386" s="64"/>
      <c r="K386" s="64"/>
      <c r="L386" s="6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B387" s="28"/>
      <c r="C387" s="25"/>
      <c r="D387" s="25"/>
      <c r="E387" s="29"/>
      <c r="F387" s="29"/>
      <c r="G387" s="29"/>
      <c r="H387" s="29"/>
      <c r="I387" s="29"/>
      <c r="J387" s="64"/>
      <c r="K387" s="64"/>
      <c r="L387" s="6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B388" s="28"/>
      <c r="C388" s="25"/>
      <c r="D388" s="25"/>
      <c r="E388" s="29"/>
      <c r="F388" s="29"/>
      <c r="G388" s="29"/>
      <c r="H388" s="29"/>
      <c r="I388" s="29"/>
      <c r="J388" s="64"/>
      <c r="K388" s="64"/>
      <c r="L388" s="6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B389" s="28"/>
      <c r="C389" s="29"/>
      <c r="D389" s="29"/>
      <c r="E389" s="25"/>
      <c r="F389" s="25"/>
      <c r="G389" s="25"/>
      <c r="H389" s="25"/>
      <c r="I389" s="25"/>
      <c r="J389" s="64"/>
      <c r="K389" s="64"/>
      <c r="L389" s="6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B390" s="28"/>
      <c r="C390" s="29"/>
      <c r="D390" s="29"/>
      <c r="E390" s="25"/>
      <c r="F390" s="25"/>
      <c r="G390" s="25"/>
      <c r="H390" s="25"/>
      <c r="I390" s="25"/>
      <c r="J390" s="64"/>
      <c r="K390" s="64"/>
      <c r="L390" s="6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B391" s="28"/>
      <c r="C391" s="25"/>
      <c r="D391" s="25"/>
      <c r="E391" s="29"/>
      <c r="F391" s="29"/>
      <c r="G391" s="29"/>
      <c r="H391" s="29"/>
      <c r="I391" s="29"/>
      <c r="J391" s="64"/>
      <c r="K391" s="64"/>
      <c r="L391" s="6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B392" s="28"/>
      <c r="C392" s="25"/>
      <c r="D392" s="25"/>
      <c r="E392" s="29"/>
      <c r="F392" s="29"/>
      <c r="G392" s="29"/>
      <c r="H392" s="29"/>
      <c r="I392" s="29"/>
      <c r="J392" s="64"/>
      <c r="K392" s="64"/>
      <c r="L392" s="6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41"/>
      <c r="B393" s="28"/>
      <c r="C393" s="25"/>
      <c r="D393" s="25"/>
      <c r="E393" s="29"/>
      <c r="F393" s="29"/>
      <c r="G393" s="29"/>
      <c r="H393" s="29"/>
      <c r="I393" s="29"/>
      <c r="J393" s="64"/>
      <c r="K393" s="64"/>
      <c r="L393" s="6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41"/>
      <c r="B394" s="28"/>
      <c r="C394" s="29"/>
      <c r="D394" s="29"/>
      <c r="E394" s="25"/>
      <c r="F394" s="25"/>
      <c r="G394" s="25"/>
      <c r="H394" s="25"/>
      <c r="I394" s="25"/>
      <c r="J394" s="64"/>
      <c r="K394" s="64"/>
      <c r="L394" s="6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41"/>
      <c r="B395" s="28"/>
      <c r="C395" s="25"/>
      <c r="D395" s="25"/>
      <c r="E395" s="29"/>
      <c r="F395" s="29"/>
      <c r="G395" s="29"/>
      <c r="H395" s="29"/>
      <c r="I395" s="29"/>
      <c r="J395" s="64"/>
      <c r="K395" s="64"/>
      <c r="L395" s="6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41"/>
      <c r="B396" s="28"/>
      <c r="C396" s="25"/>
      <c r="D396" s="25"/>
      <c r="E396" s="29"/>
      <c r="F396" s="29"/>
      <c r="G396" s="29"/>
      <c r="H396" s="29"/>
      <c r="I396" s="29"/>
      <c r="J396" s="64"/>
      <c r="K396" s="64"/>
      <c r="L396" s="6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41"/>
      <c r="B397" s="28"/>
      <c r="C397" s="25"/>
      <c r="D397" s="25"/>
      <c r="E397" s="29"/>
      <c r="F397" s="29"/>
      <c r="G397" s="29"/>
      <c r="H397" s="29"/>
      <c r="I397" s="29"/>
      <c r="J397" s="64"/>
      <c r="K397" s="64"/>
      <c r="L397" s="6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41"/>
      <c r="B398" s="28"/>
      <c r="C398" s="25"/>
      <c r="D398" s="25"/>
      <c r="E398" s="29"/>
      <c r="F398" s="29"/>
      <c r="G398" s="29"/>
      <c r="H398" s="29"/>
      <c r="I398" s="29"/>
      <c r="J398" s="64"/>
      <c r="K398" s="64"/>
      <c r="L398" s="6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41"/>
      <c r="B399" s="28"/>
      <c r="C399" s="25"/>
      <c r="D399" s="25"/>
      <c r="E399" s="29"/>
      <c r="F399" s="29"/>
      <c r="G399" s="29"/>
      <c r="H399" s="29"/>
      <c r="I399" s="29"/>
      <c r="J399" s="64"/>
      <c r="K399" s="64"/>
      <c r="L399" s="6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41"/>
      <c r="B400" s="28"/>
      <c r="C400" s="25"/>
      <c r="D400" s="25"/>
      <c r="E400" s="29"/>
      <c r="F400" s="29"/>
      <c r="G400" s="29"/>
      <c r="H400" s="29"/>
      <c r="I400" s="29"/>
      <c r="J400" s="64"/>
      <c r="K400" s="64"/>
      <c r="L400" s="6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41"/>
      <c r="B401" s="28"/>
      <c r="C401" s="25"/>
      <c r="D401" s="25"/>
      <c r="E401" s="29"/>
      <c r="F401" s="29"/>
      <c r="G401" s="29"/>
      <c r="H401" s="29"/>
      <c r="I401" s="29"/>
      <c r="J401" s="64"/>
      <c r="K401" s="64"/>
      <c r="L401" s="6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41"/>
      <c r="B402" s="28"/>
      <c r="C402" s="25"/>
      <c r="D402" s="25"/>
      <c r="E402" s="29"/>
      <c r="F402" s="29"/>
      <c r="G402" s="29"/>
      <c r="H402" s="29"/>
      <c r="I402" s="29"/>
      <c r="J402" s="64"/>
      <c r="K402" s="64"/>
      <c r="L402" s="6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41"/>
      <c r="B403" s="28"/>
      <c r="C403" s="25"/>
      <c r="D403" s="25"/>
      <c r="E403" s="29"/>
      <c r="F403" s="29"/>
      <c r="G403" s="29"/>
      <c r="H403" s="29"/>
      <c r="I403" s="29"/>
      <c r="J403" s="64"/>
      <c r="K403" s="64"/>
      <c r="L403" s="6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41"/>
      <c r="B404" s="28"/>
      <c r="C404" s="25"/>
      <c r="D404" s="25"/>
      <c r="E404" s="29"/>
      <c r="F404" s="29"/>
      <c r="G404" s="29"/>
      <c r="H404" s="29"/>
      <c r="I404" s="29"/>
      <c r="J404" s="64"/>
      <c r="K404" s="64"/>
      <c r="L404" s="6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41"/>
      <c r="B405" s="30"/>
      <c r="C405" s="24"/>
      <c r="D405" s="24"/>
      <c r="E405" s="25"/>
      <c r="F405" s="25"/>
      <c r="G405" s="25"/>
      <c r="H405" s="25"/>
      <c r="I405" s="25"/>
      <c r="J405" s="64"/>
      <c r="K405" s="64"/>
      <c r="L405" s="6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41"/>
      <c r="B406" s="28"/>
      <c r="C406" s="29"/>
      <c r="D406" s="29"/>
      <c r="E406" s="25"/>
      <c r="F406" s="25"/>
      <c r="G406" s="25"/>
      <c r="H406" s="25"/>
      <c r="I406" s="25"/>
      <c r="J406" s="64"/>
      <c r="K406" s="64"/>
      <c r="L406" s="6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41"/>
      <c r="B407" s="28"/>
      <c r="C407" s="29"/>
      <c r="D407" s="29"/>
      <c r="E407" s="25"/>
      <c r="F407" s="25"/>
      <c r="G407" s="25"/>
      <c r="H407" s="25"/>
      <c r="I407" s="25"/>
      <c r="J407" s="64"/>
      <c r="K407" s="64"/>
      <c r="L407" s="6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41"/>
      <c r="B408" s="28"/>
      <c r="C408" s="25"/>
      <c r="D408" s="25"/>
      <c r="E408" s="29"/>
      <c r="F408" s="29"/>
      <c r="G408" s="29"/>
      <c r="H408" s="29"/>
      <c r="I408" s="29"/>
      <c r="J408" s="64"/>
      <c r="K408" s="64"/>
      <c r="L408" s="6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41"/>
      <c r="B409" s="28"/>
      <c r="C409" s="25"/>
      <c r="D409" s="25"/>
      <c r="E409" s="29"/>
      <c r="F409" s="29"/>
      <c r="G409" s="29"/>
      <c r="H409" s="29"/>
      <c r="I409" s="29"/>
      <c r="J409" s="64"/>
      <c r="K409" s="64"/>
      <c r="L409" s="6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41"/>
      <c r="B410" s="28"/>
      <c r="C410" s="25"/>
      <c r="D410" s="25"/>
      <c r="E410" s="29"/>
      <c r="F410" s="29"/>
      <c r="G410" s="29"/>
      <c r="H410" s="29"/>
      <c r="I410" s="29"/>
      <c r="J410" s="64"/>
      <c r="K410" s="64"/>
      <c r="L410" s="6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41"/>
      <c r="B411" s="28"/>
      <c r="C411" s="29"/>
      <c r="D411" s="29"/>
      <c r="E411" s="25"/>
      <c r="F411" s="25"/>
      <c r="G411" s="25"/>
      <c r="H411" s="25"/>
      <c r="I411" s="25"/>
      <c r="J411" s="64"/>
      <c r="K411" s="64"/>
      <c r="L411" s="6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41"/>
      <c r="B412" s="28"/>
      <c r="C412" s="25"/>
      <c r="D412" s="25"/>
      <c r="E412" s="29"/>
      <c r="F412" s="29"/>
      <c r="G412" s="29"/>
      <c r="H412" s="29"/>
      <c r="I412" s="29"/>
      <c r="J412" s="64"/>
      <c r="K412" s="64"/>
      <c r="L412" s="6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41"/>
      <c r="B413" s="28"/>
      <c r="C413" s="25"/>
      <c r="D413" s="25"/>
      <c r="E413" s="29"/>
      <c r="F413" s="29"/>
      <c r="G413" s="29"/>
      <c r="H413" s="29"/>
      <c r="I413" s="29"/>
      <c r="J413" s="64"/>
      <c r="K413" s="64"/>
      <c r="L413" s="6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41"/>
      <c r="B414" s="28"/>
      <c r="C414" s="29"/>
      <c r="D414" s="29"/>
      <c r="E414" s="25"/>
      <c r="F414" s="25"/>
      <c r="G414" s="25"/>
      <c r="H414" s="25"/>
      <c r="I414" s="25"/>
      <c r="J414" s="64"/>
      <c r="K414" s="64"/>
      <c r="L414" s="6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41"/>
      <c r="B415" s="28"/>
      <c r="C415" s="25"/>
      <c r="D415" s="25"/>
      <c r="E415" s="29"/>
      <c r="F415" s="29"/>
      <c r="G415" s="29"/>
      <c r="H415" s="29"/>
      <c r="I415" s="29"/>
      <c r="J415" s="64"/>
      <c r="K415" s="64"/>
      <c r="L415" s="6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41"/>
      <c r="B416" s="28"/>
      <c r="C416" s="25"/>
      <c r="D416" s="25"/>
      <c r="E416" s="29"/>
      <c r="F416" s="29"/>
      <c r="G416" s="29"/>
      <c r="H416" s="29"/>
      <c r="I416" s="29"/>
      <c r="J416" s="64"/>
      <c r="K416" s="64"/>
      <c r="L416" s="6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41"/>
      <c r="B417" s="28"/>
      <c r="C417" s="25"/>
      <c r="D417" s="25"/>
      <c r="E417" s="29"/>
      <c r="F417" s="29"/>
      <c r="G417" s="29"/>
      <c r="H417" s="29"/>
      <c r="I417" s="29"/>
      <c r="J417" s="64"/>
      <c r="K417" s="64"/>
      <c r="L417" s="6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41"/>
      <c r="B418" s="28"/>
      <c r="C418" s="25"/>
      <c r="D418" s="25"/>
      <c r="E418" s="29"/>
      <c r="F418" s="29"/>
      <c r="G418" s="29"/>
      <c r="H418" s="29"/>
      <c r="I418" s="29"/>
      <c r="J418" s="64"/>
      <c r="K418" s="64"/>
      <c r="L418" s="6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41"/>
      <c r="B419" s="28"/>
      <c r="C419" s="25"/>
      <c r="D419" s="25"/>
      <c r="E419" s="29"/>
      <c r="F419" s="29"/>
      <c r="G419" s="29"/>
      <c r="H419" s="29"/>
      <c r="I419" s="29"/>
      <c r="J419" s="64"/>
      <c r="K419" s="64"/>
      <c r="L419" s="6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41"/>
      <c r="B420" s="28"/>
      <c r="C420" s="25"/>
      <c r="D420" s="25"/>
      <c r="E420" s="29"/>
      <c r="F420" s="29"/>
      <c r="G420" s="29"/>
      <c r="H420" s="29"/>
      <c r="I420" s="29"/>
      <c r="J420" s="64"/>
      <c r="K420" s="64"/>
      <c r="L420" s="6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41"/>
      <c r="B421" s="28"/>
      <c r="C421" s="25"/>
      <c r="D421" s="25"/>
      <c r="E421" s="29"/>
      <c r="F421" s="29"/>
      <c r="G421" s="29"/>
      <c r="H421" s="29"/>
      <c r="I421" s="29"/>
      <c r="J421" s="64"/>
      <c r="K421" s="64"/>
      <c r="L421" s="6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41"/>
      <c r="B422" s="28"/>
      <c r="C422" s="29"/>
      <c r="D422" s="29"/>
      <c r="E422" s="25"/>
      <c r="F422" s="25"/>
      <c r="G422" s="25"/>
      <c r="H422" s="25"/>
      <c r="I422" s="25"/>
      <c r="J422" s="64"/>
      <c r="K422" s="64"/>
      <c r="L422" s="6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41"/>
      <c r="B423" s="28"/>
      <c r="C423" s="29"/>
      <c r="D423" s="29"/>
      <c r="E423" s="25"/>
      <c r="F423" s="25"/>
      <c r="G423" s="25"/>
      <c r="H423" s="25"/>
      <c r="I423" s="25"/>
      <c r="J423" s="64"/>
      <c r="K423" s="64"/>
      <c r="L423" s="6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41"/>
      <c r="B424" s="28"/>
      <c r="C424" s="29"/>
      <c r="D424" s="29"/>
      <c r="E424" s="25"/>
      <c r="F424" s="25"/>
      <c r="G424" s="25"/>
      <c r="H424" s="25"/>
      <c r="I424" s="25"/>
      <c r="J424" s="64"/>
      <c r="K424" s="64"/>
      <c r="L424" s="6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41"/>
      <c r="B425" s="28"/>
      <c r="C425" s="29"/>
      <c r="D425" s="29"/>
      <c r="E425" s="25"/>
      <c r="F425" s="25"/>
      <c r="G425" s="25"/>
      <c r="H425" s="25"/>
      <c r="I425" s="25"/>
      <c r="J425" s="64"/>
      <c r="K425" s="64"/>
      <c r="L425" s="6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41"/>
      <c r="B426" s="28"/>
      <c r="C426" s="25"/>
      <c r="D426" s="25"/>
      <c r="E426" s="29"/>
      <c r="F426" s="29"/>
      <c r="G426" s="29"/>
      <c r="H426" s="29"/>
      <c r="I426" s="29"/>
      <c r="J426" s="64"/>
      <c r="K426" s="64"/>
      <c r="L426" s="6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41"/>
      <c r="B427" s="28"/>
      <c r="C427" s="25"/>
      <c r="D427" s="25"/>
      <c r="E427" s="29"/>
      <c r="F427" s="29"/>
      <c r="G427" s="29"/>
      <c r="H427" s="29"/>
      <c r="I427" s="29"/>
      <c r="J427" s="64"/>
      <c r="K427" s="64"/>
      <c r="L427" s="6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41"/>
      <c r="B428" s="28"/>
      <c r="C428" s="25"/>
      <c r="D428" s="25"/>
      <c r="E428" s="29"/>
      <c r="F428" s="29"/>
      <c r="G428" s="29"/>
      <c r="H428" s="29"/>
      <c r="I428" s="29"/>
      <c r="J428" s="64"/>
      <c r="K428" s="64"/>
      <c r="L428" s="6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41"/>
      <c r="B429" s="28"/>
      <c r="C429" s="25"/>
      <c r="D429" s="25"/>
      <c r="E429" s="29"/>
      <c r="F429" s="29"/>
      <c r="G429" s="29"/>
      <c r="H429" s="29"/>
      <c r="I429" s="29"/>
      <c r="J429" s="64"/>
      <c r="K429" s="64"/>
      <c r="L429" s="6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41"/>
      <c r="B430" s="28"/>
      <c r="C430" s="29"/>
      <c r="D430" s="29"/>
      <c r="E430" s="25"/>
      <c r="F430" s="25"/>
      <c r="G430" s="25"/>
      <c r="H430" s="25"/>
      <c r="I430" s="25"/>
      <c r="J430" s="64"/>
      <c r="K430" s="64"/>
      <c r="L430" s="6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41"/>
      <c r="B431" s="28"/>
      <c r="C431" s="25"/>
      <c r="D431" s="25"/>
      <c r="E431" s="29"/>
      <c r="F431" s="29"/>
      <c r="G431" s="29"/>
      <c r="H431" s="29"/>
      <c r="I431" s="29"/>
      <c r="J431" s="64"/>
      <c r="K431" s="64"/>
      <c r="L431" s="6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41"/>
      <c r="B432" s="28"/>
      <c r="C432" s="25"/>
      <c r="D432" s="25"/>
      <c r="E432" s="29"/>
      <c r="F432" s="29"/>
      <c r="G432" s="29"/>
      <c r="H432" s="29"/>
      <c r="I432" s="29"/>
      <c r="J432" s="64"/>
      <c r="K432" s="64"/>
      <c r="L432" s="6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41"/>
      <c r="B433" s="28"/>
      <c r="C433" s="25"/>
      <c r="D433" s="25"/>
      <c r="E433" s="29"/>
      <c r="F433" s="29"/>
      <c r="G433" s="29"/>
      <c r="H433" s="29"/>
      <c r="I433" s="29"/>
      <c r="J433" s="64"/>
      <c r="K433" s="64"/>
      <c r="L433" s="6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41"/>
      <c r="B434" s="28"/>
      <c r="C434" s="25"/>
      <c r="D434" s="25"/>
      <c r="E434" s="29"/>
      <c r="F434" s="29"/>
      <c r="G434" s="29"/>
      <c r="H434" s="29"/>
      <c r="I434" s="29"/>
      <c r="J434" s="64"/>
      <c r="K434" s="64"/>
      <c r="L434" s="6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41"/>
      <c r="B435" s="28"/>
      <c r="C435" s="25"/>
      <c r="D435" s="25"/>
      <c r="E435" s="29"/>
      <c r="F435" s="29"/>
      <c r="G435" s="29"/>
      <c r="H435" s="29"/>
      <c r="I435" s="29"/>
      <c r="J435" s="64"/>
      <c r="K435" s="64"/>
      <c r="L435" s="6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41"/>
      <c r="B436" s="28"/>
      <c r="C436" s="29"/>
      <c r="D436" s="29"/>
      <c r="E436" s="25"/>
      <c r="F436" s="25"/>
      <c r="G436" s="25"/>
      <c r="H436" s="25"/>
      <c r="I436" s="25"/>
      <c r="J436" s="64"/>
      <c r="K436" s="64"/>
      <c r="L436" s="6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41"/>
      <c r="B437" s="28"/>
      <c r="C437" s="29"/>
      <c r="D437" s="29"/>
      <c r="E437" s="25"/>
      <c r="F437" s="25"/>
      <c r="G437" s="25"/>
      <c r="H437" s="25"/>
      <c r="I437" s="25"/>
      <c r="J437" s="64"/>
      <c r="K437" s="64"/>
      <c r="L437" s="6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41"/>
      <c r="B438" s="28"/>
      <c r="C438" s="25"/>
      <c r="D438" s="25"/>
      <c r="E438" s="29"/>
      <c r="F438" s="29"/>
      <c r="G438" s="29"/>
      <c r="H438" s="29"/>
      <c r="I438" s="29"/>
      <c r="J438" s="64"/>
      <c r="K438" s="64"/>
      <c r="L438" s="6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41"/>
      <c r="B439" s="28"/>
      <c r="C439" s="25"/>
      <c r="D439" s="25"/>
      <c r="E439" s="29"/>
      <c r="F439" s="29"/>
      <c r="G439" s="29"/>
      <c r="H439" s="29"/>
      <c r="I439" s="29"/>
      <c r="J439" s="64"/>
      <c r="K439" s="64"/>
      <c r="L439" s="6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41"/>
      <c r="B440" s="28"/>
      <c r="C440" s="25"/>
      <c r="D440" s="25"/>
      <c r="E440" s="29"/>
      <c r="F440" s="29"/>
      <c r="G440" s="29"/>
      <c r="H440" s="29"/>
      <c r="I440" s="29"/>
      <c r="J440" s="64"/>
      <c r="K440" s="64"/>
      <c r="L440" s="6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41"/>
      <c r="B441" s="30"/>
      <c r="C441" s="24"/>
      <c r="D441" s="24"/>
      <c r="E441" s="25"/>
      <c r="F441" s="25"/>
      <c r="G441" s="25"/>
      <c r="H441" s="25"/>
      <c r="I441" s="25"/>
      <c r="J441" s="64"/>
      <c r="K441" s="64"/>
      <c r="L441" s="6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41"/>
      <c r="B442" s="28"/>
      <c r="C442" s="29"/>
      <c r="D442" s="29"/>
      <c r="E442" s="25"/>
      <c r="F442" s="25"/>
      <c r="G442" s="25"/>
      <c r="H442" s="25"/>
      <c r="I442" s="25"/>
      <c r="J442" s="64"/>
      <c r="K442" s="64"/>
      <c r="L442" s="6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41"/>
      <c r="B443" s="28"/>
      <c r="C443" s="29"/>
      <c r="D443" s="29"/>
      <c r="E443" s="25"/>
      <c r="F443" s="25"/>
      <c r="G443" s="25"/>
      <c r="H443" s="25"/>
      <c r="I443" s="25"/>
      <c r="J443" s="64"/>
      <c r="K443" s="64"/>
      <c r="L443" s="6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41"/>
      <c r="B444" s="28"/>
      <c r="C444" s="25"/>
      <c r="D444" s="25"/>
      <c r="E444" s="29"/>
      <c r="F444" s="29"/>
      <c r="G444" s="29"/>
      <c r="H444" s="29"/>
      <c r="I444" s="29"/>
      <c r="J444" s="64"/>
      <c r="K444" s="64"/>
      <c r="L444" s="6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41"/>
      <c r="B445" s="28"/>
      <c r="C445" s="25"/>
      <c r="D445" s="25"/>
      <c r="E445" s="29"/>
      <c r="F445" s="29"/>
      <c r="G445" s="29"/>
      <c r="H445" s="29"/>
      <c r="I445" s="29"/>
      <c r="J445" s="64"/>
      <c r="K445" s="64"/>
      <c r="L445" s="6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41"/>
      <c r="B446" s="28"/>
      <c r="C446" s="29"/>
      <c r="D446" s="29"/>
      <c r="E446" s="25"/>
      <c r="F446" s="25"/>
      <c r="G446" s="25"/>
      <c r="H446" s="25"/>
      <c r="I446" s="25"/>
      <c r="J446" s="64"/>
      <c r="K446" s="64"/>
      <c r="L446" s="6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41"/>
      <c r="B447" s="28"/>
      <c r="C447" s="29"/>
      <c r="D447" s="29"/>
      <c r="E447" s="25"/>
      <c r="F447" s="25"/>
      <c r="G447" s="25"/>
      <c r="H447" s="25"/>
      <c r="I447" s="25"/>
      <c r="J447" s="64"/>
      <c r="K447" s="64"/>
      <c r="L447" s="6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41"/>
      <c r="B448" s="28"/>
      <c r="C448" s="25"/>
      <c r="D448" s="25"/>
      <c r="E448" s="29"/>
      <c r="F448" s="29"/>
      <c r="G448" s="29"/>
      <c r="H448" s="29"/>
      <c r="I448" s="29"/>
      <c r="J448" s="64"/>
      <c r="K448" s="64"/>
      <c r="L448" s="6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41"/>
      <c r="B449" s="28"/>
      <c r="C449" s="25"/>
      <c r="D449" s="25"/>
      <c r="E449" s="29"/>
      <c r="F449" s="29"/>
      <c r="G449" s="29"/>
      <c r="H449" s="29"/>
      <c r="I449" s="29"/>
      <c r="J449" s="64"/>
      <c r="K449" s="64"/>
      <c r="L449" s="6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41"/>
      <c r="B450" s="28"/>
      <c r="C450" s="29"/>
      <c r="D450" s="29"/>
      <c r="E450" s="25"/>
      <c r="F450" s="25"/>
      <c r="G450" s="25"/>
      <c r="H450" s="25"/>
      <c r="I450" s="25"/>
      <c r="J450" s="64"/>
      <c r="K450" s="64"/>
      <c r="L450" s="6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41"/>
      <c r="B451" s="30"/>
      <c r="C451" s="24"/>
      <c r="D451" s="24"/>
      <c r="E451" s="25"/>
      <c r="F451" s="25"/>
      <c r="G451" s="25"/>
      <c r="H451" s="25"/>
      <c r="I451" s="25"/>
      <c r="J451" s="64"/>
      <c r="K451" s="64"/>
      <c r="L451" s="6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41"/>
      <c r="B452" s="28"/>
      <c r="C452" s="29"/>
      <c r="D452" s="29"/>
      <c r="E452" s="25"/>
      <c r="F452" s="25"/>
      <c r="G452" s="25"/>
      <c r="H452" s="25"/>
      <c r="I452" s="25"/>
      <c r="J452" s="64"/>
      <c r="K452" s="64"/>
      <c r="L452" s="6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41"/>
      <c r="B453" s="28"/>
      <c r="C453" s="29"/>
      <c r="D453" s="29"/>
      <c r="E453" s="25"/>
      <c r="F453" s="25"/>
      <c r="G453" s="25"/>
      <c r="H453" s="25"/>
      <c r="I453" s="25"/>
      <c r="J453" s="64"/>
      <c r="K453" s="64"/>
      <c r="L453" s="6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41"/>
      <c r="B454" s="28"/>
      <c r="C454" s="29"/>
      <c r="D454" s="29"/>
      <c r="E454" s="25"/>
      <c r="F454" s="25"/>
      <c r="G454" s="25"/>
      <c r="H454" s="25"/>
      <c r="I454" s="25"/>
      <c r="J454" s="64"/>
      <c r="K454" s="64"/>
      <c r="L454" s="6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41"/>
      <c r="B455" s="28"/>
      <c r="C455" s="29"/>
      <c r="D455" s="29"/>
      <c r="E455" s="25"/>
      <c r="F455" s="25"/>
      <c r="G455" s="25"/>
      <c r="H455" s="25"/>
      <c r="I455" s="25"/>
      <c r="J455" s="64"/>
      <c r="K455" s="64"/>
      <c r="L455" s="6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41"/>
      <c r="B456" s="28"/>
      <c r="C456" s="25"/>
      <c r="D456" s="25"/>
      <c r="E456" s="29"/>
      <c r="F456" s="29"/>
      <c r="G456" s="29"/>
      <c r="H456" s="29"/>
      <c r="I456" s="29"/>
      <c r="J456" s="64"/>
      <c r="K456" s="64"/>
      <c r="L456" s="6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41"/>
      <c r="B457" s="28"/>
      <c r="C457" s="25"/>
      <c r="D457" s="25"/>
      <c r="E457" s="29"/>
      <c r="F457" s="29"/>
      <c r="G457" s="29"/>
      <c r="H457" s="29"/>
      <c r="I457" s="29"/>
      <c r="J457" s="64"/>
      <c r="K457" s="64"/>
      <c r="L457" s="6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41"/>
      <c r="B458" s="28"/>
      <c r="C458" s="25"/>
      <c r="D458" s="25"/>
      <c r="E458" s="29"/>
      <c r="F458" s="29"/>
      <c r="G458" s="29"/>
      <c r="H458" s="29"/>
      <c r="I458" s="29"/>
      <c r="J458" s="64"/>
      <c r="K458" s="64"/>
      <c r="L458" s="6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41"/>
      <c r="B459" s="28"/>
      <c r="C459" s="25"/>
      <c r="D459" s="25"/>
      <c r="E459" s="29"/>
      <c r="F459" s="29"/>
      <c r="G459" s="29"/>
      <c r="H459" s="29"/>
      <c r="I459" s="29"/>
      <c r="J459" s="64"/>
      <c r="K459" s="64"/>
      <c r="L459" s="6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41"/>
      <c r="B460" s="28"/>
      <c r="C460" s="25"/>
      <c r="D460" s="25"/>
      <c r="E460" s="29"/>
      <c r="F460" s="29"/>
      <c r="G460" s="29"/>
      <c r="H460" s="29"/>
      <c r="I460" s="29"/>
      <c r="J460" s="64"/>
      <c r="K460" s="64"/>
      <c r="L460" s="6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41"/>
      <c r="B461" s="28"/>
      <c r="C461" s="25"/>
      <c r="D461" s="25"/>
      <c r="E461" s="29"/>
      <c r="F461" s="29"/>
      <c r="G461" s="29"/>
      <c r="H461" s="29"/>
      <c r="I461" s="29"/>
      <c r="J461" s="64"/>
      <c r="K461" s="64"/>
      <c r="L461" s="6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41"/>
      <c r="B462" s="28"/>
      <c r="C462" s="25"/>
      <c r="D462" s="25"/>
      <c r="E462" s="29"/>
      <c r="F462" s="29"/>
      <c r="G462" s="29"/>
      <c r="H462" s="29"/>
      <c r="I462" s="29"/>
      <c r="J462" s="64"/>
      <c r="K462" s="64"/>
      <c r="L462" s="6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41"/>
      <c r="B463" s="28"/>
      <c r="C463" s="25"/>
      <c r="D463" s="25"/>
      <c r="E463" s="29"/>
      <c r="F463" s="29"/>
      <c r="G463" s="29"/>
      <c r="H463" s="29"/>
      <c r="I463" s="29"/>
      <c r="J463" s="64"/>
      <c r="K463" s="64"/>
      <c r="L463" s="6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41"/>
      <c r="B464" s="28"/>
      <c r="C464" s="25"/>
      <c r="D464" s="25"/>
      <c r="E464" s="29"/>
      <c r="F464" s="29"/>
      <c r="G464" s="29"/>
      <c r="H464" s="29"/>
      <c r="I464" s="29"/>
      <c r="J464" s="64"/>
      <c r="K464" s="64"/>
      <c r="L464" s="6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41"/>
      <c r="B465" s="28"/>
      <c r="C465" s="29"/>
      <c r="D465" s="29"/>
      <c r="E465" s="25"/>
      <c r="F465" s="25"/>
      <c r="G465" s="25"/>
      <c r="H465" s="25"/>
      <c r="I465" s="25"/>
      <c r="J465" s="64"/>
      <c r="K465" s="64"/>
      <c r="L465" s="6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41"/>
      <c r="B466" s="28"/>
      <c r="C466" s="25"/>
      <c r="D466" s="25"/>
      <c r="E466" s="29"/>
      <c r="F466" s="29"/>
      <c r="G466" s="29"/>
      <c r="H466" s="29"/>
      <c r="I466" s="29"/>
      <c r="J466" s="64"/>
      <c r="K466" s="64"/>
      <c r="L466" s="6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41"/>
      <c r="B467" s="28"/>
      <c r="C467" s="25"/>
      <c r="D467" s="25"/>
      <c r="E467" s="29"/>
      <c r="F467" s="29"/>
      <c r="G467" s="29"/>
      <c r="H467" s="29"/>
      <c r="I467" s="29"/>
      <c r="J467" s="64"/>
      <c r="K467" s="64"/>
      <c r="L467" s="6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41"/>
      <c r="B468" s="28"/>
      <c r="C468" s="25"/>
      <c r="D468" s="25"/>
      <c r="E468" s="29"/>
      <c r="F468" s="29"/>
      <c r="G468" s="29"/>
      <c r="H468" s="29"/>
      <c r="I468" s="29"/>
      <c r="J468" s="64"/>
      <c r="K468" s="64"/>
      <c r="L468" s="6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41"/>
      <c r="B469" s="28"/>
      <c r="C469" s="25"/>
      <c r="D469" s="25"/>
      <c r="E469" s="29"/>
      <c r="F469" s="29"/>
      <c r="G469" s="29"/>
      <c r="H469" s="29"/>
      <c r="I469" s="29"/>
      <c r="J469" s="64"/>
      <c r="K469" s="64"/>
      <c r="L469" s="6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41"/>
      <c r="B470" s="28"/>
      <c r="C470" s="25"/>
      <c r="D470" s="25"/>
      <c r="E470" s="29"/>
      <c r="F470" s="29"/>
      <c r="G470" s="29"/>
      <c r="H470" s="29"/>
      <c r="I470" s="29"/>
      <c r="J470" s="64"/>
      <c r="K470" s="64"/>
      <c r="L470" s="6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141"/>
      <c r="B471" s="28"/>
      <c r="C471" s="25"/>
      <c r="D471" s="25"/>
      <c r="E471" s="29"/>
      <c r="F471" s="29"/>
      <c r="G471" s="29"/>
      <c r="H471" s="29"/>
      <c r="I471" s="29"/>
      <c r="J471" s="64"/>
      <c r="K471" s="64"/>
      <c r="L471" s="6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x14ac:dyDescent="0.25">
      <c r="A472" s="141"/>
      <c r="B472" s="28"/>
      <c r="C472" s="25"/>
      <c r="D472" s="25"/>
      <c r="E472" s="29"/>
      <c r="F472" s="29"/>
      <c r="G472" s="29"/>
      <c r="H472" s="29"/>
      <c r="I472" s="29"/>
      <c r="J472" s="64"/>
      <c r="K472" s="64"/>
      <c r="L472" s="6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x14ac:dyDescent="0.25">
      <c r="A473" s="141"/>
      <c r="B473" s="28"/>
      <c r="C473" s="25"/>
      <c r="D473" s="25"/>
      <c r="E473" s="29"/>
      <c r="F473" s="29"/>
      <c r="G473" s="29"/>
      <c r="H473" s="29"/>
      <c r="I473" s="29"/>
      <c r="J473" s="64"/>
      <c r="K473" s="64"/>
      <c r="L473" s="6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x14ac:dyDescent="0.25">
      <c r="A474" s="141"/>
      <c r="B474" s="28"/>
      <c r="C474" s="25"/>
      <c r="D474" s="25"/>
      <c r="E474" s="29"/>
      <c r="F474" s="29"/>
      <c r="G474" s="29"/>
      <c r="H474" s="29"/>
      <c r="I474" s="29"/>
      <c r="J474" s="64"/>
      <c r="K474" s="64"/>
      <c r="L474" s="6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x14ac:dyDescent="0.25">
      <c r="A475" s="141"/>
      <c r="B475" s="28"/>
      <c r="C475" s="25"/>
      <c r="D475" s="25"/>
      <c r="E475" s="29"/>
      <c r="F475" s="29"/>
      <c r="G475" s="29"/>
      <c r="H475" s="29"/>
      <c r="I475" s="29"/>
      <c r="J475" s="64"/>
      <c r="K475" s="64"/>
      <c r="L475" s="6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x14ac:dyDescent="0.25">
      <c r="A476" s="141"/>
      <c r="B476" s="28"/>
      <c r="C476" s="25"/>
      <c r="D476" s="25"/>
      <c r="E476" s="29"/>
      <c r="F476" s="29"/>
      <c r="G476" s="29"/>
      <c r="H476" s="29"/>
      <c r="I476" s="29"/>
      <c r="J476" s="64"/>
      <c r="K476" s="64"/>
      <c r="L476" s="6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x14ac:dyDescent="0.25">
      <c r="A477" s="141"/>
      <c r="B477" s="30"/>
      <c r="C477" s="24"/>
      <c r="D477" s="24"/>
      <c r="E477" s="25"/>
      <c r="F477" s="25"/>
      <c r="G477" s="25"/>
      <c r="H477" s="25"/>
      <c r="I477" s="25"/>
      <c r="J477" s="64"/>
      <c r="K477" s="64"/>
      <c r="L477" s="6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x14ac:dyDescent="0.25">
      <c r="A478" s="141"/>
      <c r="B478" s="28"/>
      <c r="C478" s="29"/>
      <c r="D478" s="29"/>
      <c r="E478" s="25"/>
      <c r="F478" s="25"/>
      <c r="G478" s="25"/>
      <c r="H478" s="25"/>
      <c r="I478" s="25"/>
      <c r="J478" s="64"/>
      <c r="K478" s="64"/>
      <c r="L478" s="6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x14ac:dyDescent="0.25">
      <c r="A479" s="141"/>
      <c r="B479" s="28"/>
      <c r="C479" s="29"/>
      <c r="D479" s="29"/>
      <c r="E479" s="25"/>
      <c r="F479" s="25"/>
      <c r="G479" s="25"/>
      <c r="H479" s="25"/>
      <c r="I479" s="25"/>
      <c r="J479" s="64"/>
      <c r="K479" s="64"/>
      <c r="L479" s="6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 x14ac:dyDescent="0.25">
      <c r="A480" s="141"/>
      <c r="B480" s="28"/>
      <c r="C480" s="29"/>
      <c r="D480" s="29"/>
      <c r="E480" s="25"/>
      <c r="F480" s="25"/>
      <c r="G480" s="25"/>
      <c r="H480" s="25"/>
      <c r="I480" s="25"/>
      <c r="J480" s="64"/>
      <c r="K480" s="64"/>
      <c r="L480" s="6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 x14ac:dyDescent="0.25">
      <c r="A481" s="141"/>
      <c r="B481" s="28"/>
      <c r="C481" s="29"/>
      <c r="D481" s="29"/>
      <c r="E481" s="25"/>
      <c r="F481" s="25"/>
      <c r="G481" s="25"/>
      <c r="H481" s="25"/>
      <c r="I481" s="25"/>
      <c r="J481" s="64"/>
      <c r="K481" s="64"/>
      <c r="L481" s="6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 x14ac:dyDescent="0.25">
      <c r="A482" s="141"/>
      <c r="B482" s="28"/>
      <c r="C482" s="25"/>
      <c r="D482" s="25"/>
      <c r="E482" s="29"/>
      <c r="F482" s="29"/>
      <c r="G482" s="29"/>
      <c r="H482" s="29"/>
      <c r="I482" s="29"/>
      <c r="J482" s="64"/>
      <c r="K482" s="64"/>
      <c r="L482" s="6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</row>
    <row r="483" spans="1:25" x14ac:dyDescent="0.25">
      <c r="A483" s="141"/>
      <c r="B483" s="28"/>
      <c r="C483" s="25"/>
      <c r="D483" s="25"/>
      <c r="E483" s="29"/>
      <c r="F483" s="29"/>
      <c r="G483" s="29"/>
      <c r="H483" s="29"/>
      <c r="I483" s="29"/>
      <c r="J483" s="64"/>
      <c r="K483" s="64"/>
      <c r="L483" s="6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</row>
    <row r="484" spans="1:25" x14ac:dyDescent="0.25">
      <c r="A484" s="141"/>
      <c r="B484" s="28"/>
      <c r="C484" s="25"/>
      <c r="D484" s="25"/>
      <c r="E484" s="29"/>
      <c r="F484" s="29"/>
      <c r="G484" s="29"/>
      <c r="H484" s="29"/>
      <c r="I484" s="29"/>
      <c r="J484" s="64"/>
      <c r="K484" s="64"/>
      <c r="L484" s="6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</row>
    <row r="485" spans="1:25" x14ac:dyDescent="0.25">
      <c r="A485" s="141"/>
      <c r="B485" s="28"/>
      <c r="C485" s="25"/>
      <c r="D485" s="25"/>
      <c r="E485" s="29"/>
      <c r="F485" s="29"/>
      <c r="G485" s="29"/>
      <c r="H485" s="29"/>
      <c r="I485" s="29"/>
      <c r="J485" s="64"/>
      <c r="K485" s="64"/>
      <c r="L485" s="6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</row>
    <row r="486" spans="1:25" x14ac:dyDescent="0.25">
      <c r="A486" s="141"/>
      <c r="B486" s="28"/>
      <c r="C486" s="25"/>
      <c r="D486" s="25"/>
      <c r="E486" s="29"/>
      <c r="F486" s="29"/>
      <c r="G486" s="29"/>
      <c r="H486" s="29"/>
      <c r="I486" s="29"/>
      <c r="J486" s="64"/>
      <c r="K486" s="64"/>
      <c r="L486" s="6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</row>
    <row r="487" spans="1:25" x14ac:dyDescent="0.25">
      <c r="A487" s="141"/>
      <c r="B487" s="28"/>
      <c r="C487" s="25"/>
      <c r="D487" s="25"/>
      <c r="E487" s="29"/>
      <c r="F487" s="29"/>
      <c r="G487" s="29"/>
      <c r="H487" s="29"/>
      <c r="I487" s="29"/>
      <c r="J487" s="64"/>
      <c r="K487" s="64"/>
      <c r="L487" s="6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</row>
    <row r="488" spans="1:25" x14ac:dyDescent="0.25">
      <c r="A488" s="141"/>
      <c r="B488" s="28"/>
      <c r="C488" s="25"/>
      <c r="D488" s="25"/>
      <c r="E488" s="29"/>
      <c r="F488" s="29"/>
      <c r="G488" s="29"/>
      <c r="H488" s="29"/>
      <c r="I488" s="29"/>
      <c r="J488" s="64"/>
      <c r="K488" s="64"/>
      <c r="L488" s="6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</row>
    <row r="489" spans="1:25" x14ac:dyDescent="0.25">
      <c r="A489" s="141"/>
      <c r="B489" s="28"/>
      <c r="C489" s="25"/>
      <c r="D489" s="25"/>
      <c r="E489" s="29"/>
      <c r="F489" s="29"/>
      <c r="G489" s="29"/>
      <c r="H489" s="29"/>
      <c r="I489" s="29"/>
      <c r="J489" s="64"/>
      <c r="K489" s="64"/>
      <c r="L489" s="6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</row>
    <row r="490" spans="1:25" x14ac:dyDescent="0.25">
      <c r="A490" s="141"/>
      <c r="B490" s="28"/>
      <c r="C490" s="25"/>
      <c r="D490" s="25"/>
      <c r="E490" s="29"/>
      <c r="F490" s="29"/>
      <c r="G490" s="29"/>
      <c r="H490" s="29"/>
      <c r="I490" s="29"/>
      <c r="J490" s="64"/>
      <c r="K490" s="64"/>
      <c r="L490" s="6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</row>
    <row r="491" spans="1:25" x14ac:dyDescent="0.25">
      <c r="A491" s="141"/>
      <c r="B491" s="28"/>
      <c r="C491" s="29"/>
      <c r="D491" s="29"/>
      <c r="E491" s="25"/>
      <c r="F491" s="25"/>
      <c r="G491" s="25"/>
      <c r="H491" s="25"/>
      <c r="I491" s="25"/>
      <c r="J491" s="64"/>
      <c r="K491" s="64"/>
      <c r="L491" s="6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</row>
    <row r="492" spans="1:25" x14ac:dyDescent="0.25">
      <c r="A492" s="141"/>
      <c r="B492" s="28"/>
      <c r="C492" s="25"/>
      <c r="D492" s="25"/>
      <c r="E492" s="29"/>
      <c r="F492" s="29"/>
      <c r="G492" s="29"/>
      <c r="H492" s="29"/>
      <c r="I492" s="29"/>
      <c r="J492" s="64"/>
      <c r="K492" s="64"/>
      <c r="L492" s="6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</row>
    <row r="493" spans="1:25" x14ac:dyDescent="0.25">
      <c r="A493" s="141"/>
      <c r="B493" s="28"/>
      <c r="C493" s="25"/>
      <c r="D493" s="25"/>
      <c r="E493" s="29"/>
      <c r="F493" s="29"/>
      <c r="G493" s="29"/>
      <c r="H493" s="29"/>
      <c r="I493" s="29"/>
      <c r="J493" s="64"/>
      <c r="K493" s="64"/>
      <c r="L493" s="6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</row>
    <row r="494" spans="1:25" x14ac:dyDescent="0.25">
      <c r="A494" s="141"/>
      <c r="B494" s="28"/>
      <c r="C494" s="25"/>
      <c r="D494" s="25"/>
      <c r="E494" s="29"/>
      <c r="F494" s="29"/>
      <c r="G494" s="29"/>
      <c r="H494" s="29"/>
      <c r="I494" s="29"/>
      <c r="J494" s="64"/>
      <c r="K494" s="64"/>
      <c r="L494" s="6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</row>
    <row r="495" spans="1:25" x14ac:dyDescent="0.25">
      <c r="A495" s="141"/>
      <c r="B495" s="28"/>
      <c r="C495" s="25"/>
      <c r="D495" s="25"/>
      <c r="E495" s="29"/>
      <c r="F495" s="29"/>
      <c r="G495" s="29"/>
      <c r="H495" s="29"/>
      <c r="I495" s="29"/>
      <c r="J495" s="64"/>
      <c r="K495" s="64"/>
      <c r="L495" s="6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</row>
    <row r="496" spans="1:25" x14ac:dyDescent="0.25">
      <c r="A496" s="141"/>
      <c r="B496" s="28"/>
      <c r="C496" s="25"/>
      <c r="D496" s="25"/>
      <c r="E496" s="29"/>
      <c r="F496" s="29"/>
      <c r="G496" s="29"/>
      <c r="H496" s="29"/>
      <c r="I496" s="29"/>
      <c r="J496" s="64"/>
      <c r="K496" s="64"/>
      <c r="L496" s="6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</row>
    <row r="497" spans="1:25" x14ac:dyDescent="0.25">
      <c r="A497" s="141"/>
      <c r="B497" s="28"/>
      <c r="C497" s="25"/>
      <c r="D497" s="25"/>
      <c r="E497" s="29"/>
      <c r="F497" s="29"/>
      <c r="G497" s="29"/>
      <c r="H497" s="29"/>
      <c r="I497" s="29"/>
      <c r="J497" s="64"/>
      <c r="K497" s="64"/>
      <c r="L497" s="6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</row>
    <row r="498" spans="1:25" x14ac:dyDescent="0.25">
      <c r="A498" s="141"/>
      <c r="B498" s="28"/>
      <c r="C498" s="25"/>
      <c r="D498" s="25"/>
      <c r="E498" s="29"/>
      <c r="F498" s="29"/>
      <c r="G498" s="29"/>
      <c r="H498" s="29"/>
      <c r="I498" s="29"/>
      <c r="J498" s="64"/>
      <c r="K498" s="64"/>
      <c r="L498" s="6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</row>
    <row r="499" spans="1:25" x14ac:dyDescent="0.25">
      <c r="A499" s="141"/>
      <c r="B499" s="28"/>
      <c r="C499" s="25"/>
      <c r="D499" s="25"/>
      <c r="E499" s="29"/>
      <c r="F499" s="29"/>
      <c r="G499" s="29"/>
      <c r="H499" s="29"/>
      <c r="I499" s="29"/>
      <c r="J499" s="64"/>
      <c r="K499" s="64"/>
      <c r="L499" s="6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</row>
    <row r="500" spans="1:25" x14ac:dyDescent="0.25">
      <c r="A500" s="141"/>
      <c r="B500" s="28"/>
      <c r="C500" s="25"/>
      <c r="D500" s="25"/>
      <c r="E500" s="29"/>
      <c r="F500" s="29"/>
      <c r="G500" s="29"/>
      <c r="H500" s="29"/>
      <c r="I500" s="29"/>
      <c r="J500" s="64"/>
      <c r="K500" s="64"/>
      <c r="L500" s="6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</row>
    <row r="501" spans="1:25" x14ac:dyDescent="0.25">
      <c r="A501" s="141"/>
      <c r="B501" s="28"/>
      <c r="C501" s="25"/>
      <c r="D501" s="25"/>
      <c r="E501" s="29"/>
      <c r="F501" s="29"/>
      <c r="G501" s="29"/>
      <c r="H501" s="29"/>
      <c r="I501" s="29"/>
      <c r="J501" s="64"/>
      <c r="K501" s="64"/>
      <c r="L501" s="6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</row>
    <row r="502" spans="1:25" x14ac:dyDescent="0.25">
      <c r="A502" s="141"/>
      <c r="B502" s="28"/>
      <c r="C502" s="25"/>
      <c r="D502" s="25"/>
      <c r="E502" s="29"/>
      <c r="F502" s="29"/>
      <c r="G502" s="29"/>
      <c r="H502" s="29"/>
      <c r="I502" s="29"/>
      <c r="J502" s="64"/>
      <c r="K502" s="64"/>
      <c r="L502" s="6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</row>
    <row r="503" spans="1:25" x14ac:dyDescent="0.25">
      <c r="A503" s="141"/>
      <c r="B503" s="30"/>
      <c r="C503" s="24"/>
      <c r="D503" s="24"/>
      <c r="E503" s="25"/>
      <c r="F503" s="25"/>
      <c r="G503" s="25"/>
      <c r="H503" s="25"/>
      <c r="I503" s="25"/>
      <c r="J503" s="64"/>
      <c r="K503" s="64"/>
      <c r="L503" s="6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</row>
    <row r="504" spans="1:25" x14ac:dyDescent="0.25">
      <c r="A504" s="141"/>
      <c r="B504" s="33"/>
      <c r="C504" s="34"/>
      <c r="D504" s="34"/>
      <c r="E504" s="25"/>
      <c r="F504" s="25"/>
      <c r="G504" s="25"/>
      <c r="H504" s="25"/>
      <c r="I504" s="25"/>
      <c r="J504" s="64"/>
      <c r="K504" s="64"/>
      <c r="L504" s="6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</row>
    <row r="505" spans="1:25" x14ac:dyDescent="0.25">
      <c r="A505" s="141"/>
      <c r="B505" s="35"/>
      <c r="C505" s="36"/>
      <c r="D505" s="36"/>
      <c r="E505" s="37"/>
      <c r="F505" s="37"/>
      <c r="G505" s="37"/>
      <c r="H505" s="37"/>
      <c r="I505" s="37"/>
      <c r="J505" s="64"/>
      <c r="K505" s="64"/>
      <c r="L505" s="6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</row>
    <row r="506" spans="1:25" x14ac:dyDescent="0.25">
      <c r="A506" s="141"/>
      <c r="B506" s="20"/>
      <c r="C506" s="38"/>
      <c r="D506" s="38"/>
      <c r="E506" s="25"/>
      <c r="F506" s="25"/>
      <c r="G506" s="25"/>
      <c r="H506" s="25"/>
      <c r="I506" s="25"/>
      <c r="J506" s="64"/>
      <c r="K506" s="64"/>
      <c r="L506" s="6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</row>
    <row r="507" spans="1:25" x14ac:dyDescent="0.25">
      <c r="A507" s="141"/>
      <c r="B507" s="20"/>
      <c r="C507" s="38"/>
      <c r="D507" s="38"/>
      <c r="E507" s="25"/>
      <c r="F507" s="25"/>
      <c r="G507" s="25"/>
      <c r="H507" s="25"/>
      <c r="I507" s="25"/>
      <c r="J507" s="64"/>
      <c r="K507" s="64"/>
      <c r="L507" s="6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</row>
    <row r="508" spans="1:25" x14ac:dyDescent="0.25">
      <c r="A508" s="141"/>
      <c r="B508" s="20"/>
      <c r="C508" s="38"/>
      <c r="D508" s="38"/>
      <c r="E508" s="25"/>
      <c r="F508" s="25"/>
      <c r="G508" s="25"/>
      <c r="H508" s="25"/>
      <c r="I508" s="25"/>
      <c r="J508" s="64"/>
      <c r="K508" s="64"/>
      <c r="L508" s="6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</row>
    <row r="509" spans="1:25" x14ac:dyDescent="0.25">
      <c r="A509" s="141"/>
      <c r="B509" s="35"/>
      <c r="C509" s="36"/>
      <c r="D509" s="36"/>
      <c r="E509" s="37"/>
      <c r="F509" s="37"/>
      <c r="G509" s="37"/>
      <c r="H509" s="37"/>
      <c r="I509" s="37"/>
      <c r="J509" s="64"/>
      <c r="K509" s="64"/>
      <c r="L509" s="6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</row>
    <row r="510" spans="1:25" x14ac:dyDescent="0.25">
      <c r="A510" s="141"/>
      <c r="B510" s="20"/>
      <c r="C510" s="38"/>
      <c r="D510" s="38"/>
      <c r="E510" s="25"/>
      <c r="F510" s="25"/>
      <c r="G510" s="25"/>
      <c r="H510" s="25"/>
      <c r="I510" s="25"/>
      <c r="J510" s="64"/>
      <c r="K510" s="64"/>
      <c r="L510" s="6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</row>
    <row r="511" spans="1:25" x14ac:dyDescent="0.25">
      <c r="A511" s="141"/>
      <c r="B511" s="20"/>
      <c r="C511" s="25"/>
      <c r="D511" s="25"/>
      <c r="E511" s="38"/>
      <c r="F511" s="38"/>
      <c r="G511" s="38"/>
      <c r="H511" s="38"/>
      <c r="I511" s="38"/>
    </row>
    <row r="512" spans="1:25" x14ac:dyDescent="0.25">
      <c r="A512" s="141"/>
      <c r="B512" s="20"/>
      <c r="C512" s="25"/>
      <c r="D512" s="25"/>
      <c r="E512" s="38"/>
      <c r="F512" s="38"/>
      <c r="G512" s="38"/>
      <c r="H512" s="38"/>
      <c r="I512" s="38"/>
    </row>
    <row r="513" spans="1:25" x14ac:dyDescent="0.25">
      <c r="A513" s="141"/>
      <c r="B513" s="20"/>
      <c r="C513" s="25"/>
      <c r="D513" s="25"/>
      <c r="E513" s="38"/>
      <c r="F513" s="38"/>
      <c r="G513" s="38"/>
      <c r="H513" s="38"/>
      <c r="I513" s="38"/>
    </row>
    <row r="514" spans="1:25" x14ac:dyDescent="0.25">
      <c r="A514" s="141"/>
      <c r="B514" s="20"/>
      <c r="C514" s="25"/>
      <c r="D514" s="25"/>
      <c r="E514" s="38"/>
      <c r="F514" s="38"/>
      <c r="G514" s="38"/>
      <c r="H514" s="38"/>
      <c r="I514" s="38"/>
    </row>
    <row r="515" spans="1:25" x14ac:dyDescent="0.25">
      <c r="A515" s="141"/>
      <c r="B515" s="20"/>
      <c r="C515" s="25"/>
      <c r="D515" s="25"/>
      <c r="E515" s="38"/>
      <c r="F515" s="38"/>
      <c r="G515" s="38"/>
      <c r="H515" s="38"/>
      <c r="I515" s="38"/>
    </row>
    <row r="516" spans="1:25" x14ac:dyDescent="0.25">
      <c r="A516" s="141"/>
      <c r="B516" s="20"/>
      <c r="C516" s="25"/>
      <c r="D516" s="25"/>
      <c r="E516" s="38"/>
      <c r="F516" s="38"/>
      <c r="G516" s="38"/>
      <c r="H516" s="38"/>
      <c r="I516" s="38"/>
    </row>
    <row r="517" spans="1:25" x14ac:dyDescent="0.25">
      <c r="A517" s="141"/>
      <c r="B517" s="35"/>
      <c r="C517" s="36"/>
      <c r="D517" s="36"/>
      <c r="E517" s="37"/>
      <c r="F517" s="37"/>
      <c r="G517" s="37"/>
      <c r="H517" s="37"/>
      <c r="I517" s="37"/>
    </row>
    <row r="518" spans="1:25" x14ac:dyDescent="0.25">
      <c r="A518" s="141"/>
      <c r="B518" s="20"/>
      <c r="C518" s="38"/>
      <c r="D518" s="38"/>
      <c r="E518" s="25"/>
      <c r="F518" s="25"/>
      <c r="G518" s="25"/>
      <c r="H518" s="25"/>
      <c r="I518" s="25"/>
    </row>
    <row r="519" spans="1:25" x14ac:dyDescent="0.25">
      <c r="A519" s="141"/>
      <c r="B519" s="20"/>
      <c r="C519" s="38"/>
      <c r="D519" s="38"/>
      <c r="E519" s="25"/>
      <c r="F519" s="25"/>
      <c r="G519" s="25"/>
      <c r="H519" s="25"/>
      <c r="I519" s="25"/>
    </row>
    <row r="520" spans="1:25" x14ac:dyDescent="0.25">
      <c r="A520" s="141"/>
      <c r="B520" s="20"/>
      <c r="C520" s="38"/>
      <c r="D520" s="38"/>
      <c r="E520" s="25"/>
      <c r="F520" s="25"/>
      <c r="G520" s="25"/>
      <c r="H520" s="25"/>
      <c r="I520" s="25"/>
    </row>
    <row r="521" spans="1:25" x14ac:dyDescent="0.25">
      <c r="B521" s="20"/>
      <c r="C521" s="38"/>
      <c r="D521" s="38"/>
      <c r="E521" s="25"/>
      <c r="F521" s="25"/>
      <c r="G521" s="25"/>
      <c r="H521" s="25"/>
      <c r="I521" s="25"/>
      <c r="J521" s="19"/>
      <c r="K521" s="19"/>
      <c r="L521" s="19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</row>
    <row r="522" spans="1:25" s="12" customFormat="1" x14ac:dyDescent="0.25">
      <c r="A522" s="142"/>
      <c r="B522" s="20"/>
      <c r="C522" s="38"/>
      <c r="D522" s="38"/>
      <c r="E522" s="25"/>
      <c r="F522" s="25"/>
      <c r="G522" s="25"/>
      <c r="H522" s="25"/>
      <c r="I522" s="25"/>
      <c r="J522" s="53"/>
      <c r="K522" s="53"/>
      <c r="L522" s="53"/>
    </row>
    <row r="523" spans="1:25" s="12" customFormat="1" x14ac:dyDescent="0.25">
      <c r="A523" s="142"/>
      <c r="B523" s="33"/>
      <c r="C523" s="34"/>
      <c r="D523" s="34"/>
      <c r="E523" s="25"/>
      <c r="F523" s="25"/>
      <c r="G523" s="25"/>
      <c r="H523" s="25"/>
      <c r="I523" s="25"/>
      <c r="J523" s="53"/>
      <c r="K523" s="53"/>
      <c r="L523" s="53"/>
    </row>
    <row r="524" spans="1:25" s="12" customFormat="1" x14ac:dyDescent="0.25">
      <c r="A524" s="142"/>
      <c r="B524" s="20"/>
      <c r="C524" s="38"/>
      <c r="D524" s="38"/>
      <c r="E524" s="25"/>
      <c r="F524" s="25"/>
      <c r="G524" s="25"/>
      <c r="H524" s="25"/>
      <c r="I524" s="25"/>
      <c r="J524" s="53"/>
      <c r="K524" s="53"/>
      <c r="L524" s="53"/>
    </row>
    <row r="525" spans="1:25" s="12" customFormat="1" x14ac:dyDescent="0.25">
      <c r="A525" s="142"/>
      <c r="B525" s="20"/>
      <c r="C525" s="38"/>
      <c r="D525" s="38"/>
      <c r="E525" s="25"/>
      <c r="F525" s="25"/>
      <c r="G525" s="25"/>
      <c r="H525" s="25"/>
      <c r="I525" s="25"/>
      <c r="J525" s="53"/>
      <c r="K525" s="53"/>
      <c r="L525" s="53"/>
    </row>
    <row r="526" spans="1:25" s="12" customFormat="1" x14ac:dyDescent="0.25">
      <c r="A526" s="142"/>
      <c r="B526" s="20"/>
      <c r="C526" s="38"/>
      <c r="D526" s="38"/>
      <c r="E526" s="25"/>
      <c r="F526" s="25"/>
      <c r="G526" s="25"/>
      <c r="H526" s="25"/>
      <c r="I526" s="25"/>
      <c r="J526" s="53"/>
      <c r="K526" s="53"/>
      <c r="L526" s="53"/>
    </row>
    <row r="527" spans="1:25" s="12" customFormat="1" x14ac:dyDescent="0.25">
      <c r="A527" s="142"/>
      <c r="B527" s="20"/>
      <c r="C527" s="38"/>
      <c r="D527" s="38"/>
      <c r="E527" s="25"/>
      <c r="F527" s="25"/>
      <c r="G527" s="25"/>
      <c r="H527" s="25"/>
      <c r="I527" s="25"/>
      <c r="J527" s="53"/>
      <c r="K527" s="53"/>
      <c r="L527" s="53"/>
    </row>
    <row r="528" spans="1:25" s="12" customFormat="1" x14ac:dyDescent="0.25">
      <c r="A528" s="142"/>
      <c r="B528" s="20"/>
      <c r="C528" s="38"/>
      <c r="D528" s="38"/>
      <c r="E528" s="25"/>
      <c r="F528" s="25"/>
      <c r="G528" s="25"/>
      <c r="H528" s="25"/>
      <c r="I528" s="25"/>
      <c r="J528" s="53"/>
      <c r="K528" s="53"/>
      <c r="L528" s="53"/>
    </row>
    <row r="529" spans="1:25" s="12" customFormat="1" x14ac:dyDescent="0.25">
      <c r="A529" s="142"/>
      <c r="B529" s="20"/>
      <c r="C529" s="38"/>
      <c r="D529" s="38"/>
      <c r="E529" s="25"/>
      <c r="F529" s="25"/>
      <c r="G529" s="25"/>
      <c r="H529" s="25"/>
      <c r="I529" s="25"/>
      <c r="J529" s="53"/>
      <c r="K529" s="53"/>
      <c r="L529" s="53"/>
    </row>
    <row r="530" spans="1:25" x14ac:dyDescent="0.25">
      <c r="A530" s="141"/>
      <c r="B530" s="18"/>
      <c r="C530" s="18"/>
      <c r="D530" s="18"/>
      <c r="E530" s="18"/>
      <c r="F530" s="18"/>
      <c r="G530" s="18"/>
      <c r="H530" s="18"/>
      <c r="I530" s="18"/>
      <c r="J530" s="19"/>
      <c r="K530" s="19"/>
      <c r="L530" s="19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</row>
    <row r="531" spans="1:25" x14ac:dyDescent="0.25">
      <c r="A531" s="141"/>
      <c r="B531" s="18"/>
      <c r="C531" s="18"/>
      <c r="D531" s="18"/>
      <c r="E531" s="18"/>
      <c r="F531" s="18"/>
      <c r="G531" s="18"/>
      <c r="H531" s="18"/>
      <c r="I531" s="18"/>
      <c r="J531" s="19"/>
      <c r="K531" s="19"/>
      <c r="L531" s="19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</row>
    <row r="532" spans="1:25" x14ac:dyDescent="0.25">
      <c r="A532" s="141"/>
      <c r="B532" s="18"/>
      <c r="C532" s="18"/>
      <c r="D532" s="18"/>
      <c r="E532" s="18"/>
      <c r="F532" s="18"/>
      <c r="G532" s="18"/>
      <c r="H532" s="18"/>
      <c r="I532" s="18"/>
      <c r="J532" s="19"/>
      <c r="K532" s="19"/>
      <c r="L532" s="19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</row>
    <row r="533" spans="1:25" x14ac:dyDescent="0.25">
      <c r="A533" s="141"/>
      <c r="B533" s="18"/>
      <c r="C533" s="18"/>
      <c r="D533" s="18"/>
      <c r="E533" s="18"/>
      <c r="F533" s="18"/>
      <c r="G533" s="18"/>
      <c r="H533" s="18"/>
      <c r="I533" s="18"/>
      <c r="J533" s="19"/>
      <c r="K533" s="19"/>
      <c r="L533" s="19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</row>
    <row r="534" spans="1:25" x14ac:dyDescent="0.25">
      <c r="A534" s="141"/>
      <c r="B534" s="18"/>
      <c r="C534" s="18"/>
      <c r="D534" s="18"/>
      <c r="E534" s="18"/>
      <c r="F534" s="18"/>
      <c r="G534" s="18"/>
      <c r="H534" s="18"/>
      <c r="I534" s="18"/>
      <c r="J534" s="19"/>
      <c r="K534" s="19"/>
      <c r="L534" s="19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</row>
    <row r="535" spans="1:25" x14ac:dyDescent="0.25">
      <c r="A535" s="141"/>
      <c r="B535" s="18"/>
      <c r="C535" s="18"/>
      <c r="D535" s="18"/>
      <c r="E535" s="18"/>
      <c r="F535" s="18"/>
      <c r="G535" s="18"/>
      <c r="H535" s="18"/>
      <c r="I535" s="18"/>
      <c r="J535" s="19"/>
      <c r="K535" s="19"/>
      <c r="L535" s="19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</row>
    <row r="536" spans="1:25" x14ac:dyDescent="0.25">
      <c r="A536" s="141"/>
      <c r="B536" s="18"/>
      <c r="C536" s="18"/>
      <c r="D536" s="18"/>
      <c r="E536" s="18"/>
      <c r="F536" s="18"/>
      <c r="G536" s="18"/>
      <c r="H536" s="18"/>
      <c r="I536" s="18"/>
      <c r="J536" s="19"/>
      <c r="K536" s="19"/>
      <c r="L536" s="19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</row>
    <row r="537" spans="1:25" x14ac:dyDescent="0.25">
      <c r="A537" s="141"/>
      <c r="B537" s="18"/>
      <c r="C537" s="18"/>
      <c r="D537" s="18"/>
      <c r="E537" s="18"/>
      <c r="F537" s="18"/>
      <c r="G537" s="18"/>
      <c r="H537" s="18"/>
      <c r="I537" s="18"/>
      <c r="J537" s="19"/>
      <c r="K537" s="19"/>
      <c r="L537" s="19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</row>
    <row r="538" spans="1:25" x14ac:dyDescent="0.25">
      <c r="A538" s="141"/>
      <c r="B538" s="18"/>
      <c r="C538" s="18"/>
      <c r="D538" s="18"/>
      <c r="E538" s="18"/>
      <c r="F538" s="18"/>
      <c r="G538" s="18"/>
      <c r="H538" s="18"/>
      <c r="I538" s="18"/>
      <c r="J538" s="19"/>
      <c r="K538" s="19"/>
      <c r="L538" s="19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</row>
    <row r="539" spans="1:25" x14ac:dyDescent="0.25">
      <c r="A539" s="141"/>
      <c r="B539" s="18"/>
      <c r="C539" s="18"/>
      <c r="D539" s="18"/>
      <c r="E539" s="18"/>
      <c r="F539" s="18"/>
      <c r="G539" s="18"/>
      <c r="H539" s="18"/>
      <c r="I539" s="18"/>
      <c r="J539" s="19"/>
      <c r="K539" s="19"/>
      <c r="L539" s="19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</row>
    <row r="540" spans="1:25" x14ac:dyDescent="0.25">
      <c r="A540" s="141"/>
      <c r="B540" s="18"/>
      <c r="C540" s="18"/>
      <c r="D540" s="18"/>
      <c r="E540" s="18"/>
      <c r="F540" s="18"/>
      <c r="G540" s="18"/>
      <c r="H540" s="18"/>
      <c r="I540" s="18"/>
      <c r="J540" s="19"/>
      <c r="K540" s="19"/>
      <c r="L540" s="19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</row>
    <row r="541" spans="1:25" x14ac:dyDescent="0.25">
      <c r="A541" s="141"/>
      <c r="B541" s="18"/>
      <c r="C541" s="18"/>
      <c r="D541" s="18"/>
      <c r="E541" s="18"/>
      <c r="F541" s="18"/>
      <c r="G541" s="18"/>
      <c r="H541" s="18"/>
      <c r="I541" s="18"/>
      <c r="J541" s="19"/>
      <c r="K541" s="19"/>
      <c r="L541" s="19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</row>
    <row r="542" spans="1:25" x14ac:dyDescent="0.25">
      <c r="A542" s="141"/>
      <c r="B542" s="18"/>
      <c r="C542" s="18"/>
      <c r="D542" s="18"/>
      <c r="E542" s="18"/>
      <c r="F542" s="18"/>
      <c r="G542" s="18"/>
      <c r="H542" s="18"/>
      <c r="I542" s="18"/>
      <c r="J542" s="19"/>
      <c r="K542" s="19"/>
      <c r="L542" s="19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</row>
    <row r="543" spans="1:25" x14ac:dyDescent="0.25">
      <c r="A543" s="141"/>
      <c r="B543" s="18"/>
      <c r="C543" s="18"/>
      <c r="D543" s="18"/>
      <c r="E543" s="18"/>
      <c r="F543" s="18"/>
      <c r="G543" s="18"/>
      <c r="H543" s="18"/>
      <c r="I543" s="18"/>
      <c r="J543" s="19"/>
      <c r="K543" s="19"/>
      <c r="L543" s="19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</row>
    <row r="544" spans="1:25" x14ac:dyDescent="0.25">
      <c r="A544" s="141"/>
      <c r="B544" s="18"/>
      <c r="C544" s="18"/>
      <c r="D544" s="18"/>
      <c r="E544" s="18"/>
      <c r="F544" s="18"/>
      <c r="G544" s="18"/>
      <c r="H544" s="18"/>
      <c r="I544" s="18"/>
      <c r="J544" s="19"/>
      <c r="K544" s="19"/>
      <c r="L544" s="19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</row>
    <row r="545" spans="1:25" x14ac:dyDescent="0.25">
      <c r="A545" s="141"/>
      <c r="B545" s="18"/>
      <c r="C545" s="18"/>
      <c r="D545" s="18"/>
      <c r="E545" s="18"/>
      <c r="F545" s="18"/>
      <c r="G545" s="18"/>
      <c r="H545" s="18"/>
      <c r="I545" s="18"/>
      <c r="J545" s="19"/>
      <c r="K545" s="19"/>
      <c r="L545" s="19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</row>
    <row r="546" spans="1:25" x14ac:dyDescent="0.25">
      <c r="A546" s="141"/>
      <c r="B546" s="18"/>
      <c r="C546" s="18"/>
      <c r="D546" s="18"/>
      <c r="E546" s="18"/>
      <c r="F546" s="18"/>
      <c r="G546" s="18"/>
      <c r="H546" s="18"/>
      <c r="I546" s="18"/>
      <c r="J546" s="19"/>
      <c r="K546" s="19"/>
      <c r="L546" s="19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</row>
    <row r="547" spans="1:25" x14ac:dyDescent="0.25">
      <c r="A547" s="141"/>
      <c r="B547" s="18"/>
      <c r="C547" s="18"/>
      <c r="D547" s="18"/>
      <c r="E547" s="18"/>
      <c r="F547" s="18"/>
      <c r="G547" s="18"/>
      <c r="H547" s="18"/>
      <c r="I547" s="18"/>
      <c r="J547" s="19"/>
      <c r="K547" s="19"/>
      <c r="L547" s="19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</row>
    <row r="548" spans="1:25" x14ac:dyDescent="0.25">
      <c r="A548" s="141"/>
      <c r="B548" s="18"/>
      <c r="C548" s="18"/>
      <c r="D548" s="18"/>
      <c r="E548" s="18"/>
      <c r="F548" s="18"/>
      <c r="G548" s="18"/>
      <c r="H548" s="18"/>
      <c r="I548" s="18"/>
      <c r="J548" s="19"/>
      <c r="K548" s="19"/>
      <c r="L548" s="19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</row>
    <row r="549" spans="1:25" x14ac:dyDescent="0.25">
      <c r="A549" s="141"/>
      <c r="B549" s="18"/>
      <c r="C549" s="18"/>
      <c r="D549" s="18"/>
      <c r="E549" s="18"/>
      <c r="F549" s="18"/>
      <c r="G549" s="18"/>
      <c r="H549" s="18"/>
      <c r="I549" s="18"/>
      <c r="J549" s="19"/>
      <c r="K549" s="19"/>
      <c r="L549" s="19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</row>
    <row r="550" spans="1:25" x14ac:dyDescent="0.25">
      <c r="A550" s="141"/>
      <c r="B550" s="18"/>
      <c r="C550" s="18"/>
      <c r="D550" s="18"/>
      <c r="E550" s="18"/>
      <c r="F550" s="18"/>
      <c r="G550" s="18"/>
      <c r="H550" s="18"/>
      <c r="I550" s="18"/>
      <c r="J550" s="19"/>
      <c r="K550" s="19"/>
      <c r="L550" s="19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</row>
    <row r="551" spans="1:25" x14ac:dyDescent="0.25">
      <c r="A551" s="141"/>
      <c r="B551" s="18"/>
      <c r="C551" s="18"/>
      <c r="D551" s="18"/>
      <c r="E551" s="18"/>
      <c r="F551" s="18"/>
      <c r="G551" s="18"/>
      <c r="H551" s="18"/>
      <c r="I551" s="18"/>
      <c r="J551" s="19"/>
      <c r="K551" s="19"/>
      <c r="L551" s="19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</row>
    <row r="552" spans="1:25" x14ac:dyDescent="0.25">
      <c r="A552" s="141"/>
      <c r="B552" s="18"/>
      <c r="C552" s="18"/>
      <c r="D552" s="18"/>
      <c r="E552" s="18"/>
      <c r="F552" s="18"/>
      <c r="G552" s="18"/>
      <c r="H552" s="18"/>
      <c r="I552" s="18"/>
      <c r="J552" s="19"/>
      <c r="K552" s="19"/>
      <c r="L552" s="19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</row>
    <row r="553" spans="1:25" x14ac:dyDescent="0.25">
      <c r="A553" s="141"/>
      <c r="B553" s="18"/>
      <c r="C553" s="18"/>
      <c r="D553" s="18"/>
      <c r="E553" s="18"/>
      <c r="F553" s="18"/>
      <c r="G553" s="18"/>
      <c r="H553" s="18"/>
      <c r="I553" s="18"/>
      <c r="J553" s="19"/>
      <c r="K553" s="19"/>
      <c r="L553" s="19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</row>
    <row r="554" spans="1:25" x14ac:dyDescent="0.25">
      <c r="A554" s="141"/>
      <c r="B554" s="18"/>
      <c r="C554" s="18"/>
      <c r="D554" s="18"/>
      <c r="E554" s="18"/>
      <c r="F554" s="18"/>
      <c r="G554" s="18"/>
      <c r="H554" s="18"/>
      <c r="I554" s="18"/>
      <c r="J554" s="19"/>
      <c r="K554" s="19"/>
      <c r="L554" s="19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</row>
    <row r="555" spans="1:25" x14ac:dyDescent="0.25">
      <c r="A555" s="141"/>
      <c r="B555" s="18"/>
      <c r="C555" s="18"/>
      <c r="D555" s="18"/>
      <c r="E555" s="18"/>
      <c r="F555" s="18"/>
      <c r="G555" s="18"/>
      <c r="H555" s="18"/>
      <c r="I555" s="18"/>
      <c r="J555" s="19"/>
      <c r="K555" s="19"/>
      <c r="L555" s="19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</row>
    <row r="556" spans="1:25" x14ac:dyDescent="0.25">
      <c r="A556" s="141"/>
      <c r="B556" s="18"/>
      <c r="C556" s="18"/>
      <c r="D556" s="18"/>
      <c r="E556" s="18"/>
      <c r="F556" s="18"/>
      <c r="G556" s="18"/>
      <c r="H556" s="18"/>
      <c r="I556" s="18"/>
      <c r="J556" s="19"/>
      <c r="K556" s="19"/>
      <c r="L556" s="19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</row>
    <row r="557" spans="1:25" x14ac:dyDescent="0.25">
      <c r="A557" s="141"/>
      <c r="B557" s="18"/>
      <c r="C557" s="18"/>
      <c r="D557" s="18"/>
      <c r="E557" s="18"/>
      <c r="F557" s="18"/>
      <c r="G557" s="18"/>
      <c r="H557" s="18"/>
      <c r="I557" s="18"/>
      <c r="J557" s="19"/>
      <c r="K557" s="19"/>
      <c r="L557" s="19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</row>
    <row r="558" spans="1:25" x14ac:dyDescent="0.25">
      <c r="A558" s="141"/>
      <c r="B558" s="18"/>
      <c r="C558" s="18"/>
      <c r="D558" s="18"/>
      <c r="E558" s="18"/>
      <c r="F558" s="18"/>
      <c r="G558" s="18"/>
      <c r="H558" s="18"/>
      <c r="I558" s="18"/>
      <c r="J558" s="19"/>
      <c r="K558" s="19"/>
      <c r="L558" s="19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</row>
    <row r="559" spans="1:25" x14ac:dyDescent="0.25">
      <c r="A559" s="141"/>
      <c r="B559" s="18"/>
      <c r="C559" s="18"/>
      <c r="D559" s="18"/>
      <c r="E559" s="18"/>
      <c r="F559" s="18"/>
      <c r="G559" s="18"/>
      <c r="H559" s="18"/>
      <c r="I559" s="18"/>
      <c r="J559" s="19"/>
      <c r="K559" s="19"/>
      <c r="L559" s="19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</row>
    <row r="560" spans="1:25" x14ac:dyDescent="0.25">
      <c r="A560" s="141"/>
      <c r="B560" s="18"/>
      <c r="C560" s="18"/>
      <c r="D560" s="18"/>
      <c r="E560" s="18"/>
      <c r="F560" s="18"/>
      <c r="G560" s="18"/>
      <c r="H560" s="18"/>
      <c r="I560" s="18"/>
      <c r="J560" s="19"/>
      <c r="K560" s="19"/>
      <c r="L560" s="19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</row>
    <row r="561" spans="1:25" x14ac:dyDescent="0.25">
      <c r="A561" s="141"/>
      <c r="B561" s="18"/>
      <c r="C561" s="18"/>
      <c r="D561" s="18"/>
      <c r="E561" s="18"/>
      <c r="F561" s="18"/>
      <c r="G561" s="18"/>
      <c r="H561" s="18"/>
      <c r="I561" s="18"/>
      <c r="J561" s="19"/>
      <c r="K561" s="19"/>
      <c r="L561" s="19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</row>
    <row r="562" spans="1:25" x14ac:dyDescent="0.25">
      <c r="A562" s="141"/>
      <c r="B562" s="18"/>
      <c r="C562" s="18"/>
      <c r="D562" s="18"/>
      <c r="E562" s="18"/>
      <c r="F562" s="18"/>
      <c r="G562" s="18"/>
      <c r="H562" s="18"/>
      <c r="I562" s="18"/>
      <c r="J562" s="19"/>
      <c r="K562" s="19"/>
      <c r="L562" s="19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</row>
    <row r="563" spans="1:25" x14ac:dyDescent="0.25">
      <c r="A563" s="141"/>
      <c r="B563" s="18"/>
      <c r="C563" s="18"/>
      <c r="D563" s="18"/>
      <c r="E563" s="18"/>
      <c r="F563" s="18"/>
      <c r="G563" s="18"/>
      <c r="H563" s="18"/>
      <c r="I563" s="18"/>
      <c r="J563" s="19"/>
      <c r="K563" s="19"/>
      <c r="L563" s="19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</row>
    <row r="564" spans="1:25" x14ac:dyDescent="0.25">
      <c r="A564" s="141"/>
      <c r="B564" s="18"/>
      <c r="C564" s="18"/>
      <c r="D564" s="18"/>
      <c r="E564" s="18"/>
      <c r="F564" s="18"/>
      <c r="G564" s="18"/>
      <c r="H564" s="18"/>
      <c r="I564" s="18"/>
      <c r="J564" s="19"/>
      <c r="K564" s="19"/>
      <c r="L564" s="19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</row>
    <row r="565" spans="1:25" x14ac:dyDescent="0.25">
      <c r="A565" s="141"/>
      <c r="B565" s="18"/>
      <c r="C565" s="18"/>
      <c r="D565" s="18"/>
      <c r="E565" s="18"/>
      <c r="F565" s="18"/>
      <c r="G565" s="18"/>
      <c r="H565" s="18"/>
      <c r="I565" s="18"/>
      <c r="J565" s="19"/>
      <c r="K565" s="19"/>
      <c r="L565" s="19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</row>
    <row r="566" spans="1:25" x14ac:dyDescent="0.25">
      <c r="A566" s="141"/>
      <c r="B566" s="18"/>
      <c r="C566" s="18"/>
      <c r="D566" s="18"/>
      <c r="E566" s="18"/>
      <c r="F566" s="18"/>
      <c r="G566" s="18"/>
      <c r="H566" s="18"/>
      <c r="I566" s="18"/>
      <c r="J566" s="19"/>
      <c r="K566" s="19"/>
      <c r="L566" s="19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</row>
    <row r="567" spans="1:25" x14ac:dyDescent="0.25">
      <c r="A567" s="141"/>
      <c r="B567" s="18"/>
      <c r="C567" s="18"/>
      <c r="D567" s="18"/>
      <c r="E567" s="18"/>
      <c r="F567" s="18"/>
      <c r="G567" s="18"/>
      <c r="H567" s="18"/>
      <c r="I567" s="18"/>
      <c r="J567" s="19"/>
      <c r="K567" s="19"/>
      <c r="L567" s="19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</row>
    <row r="568" spans="1:25" x14ac:dyDescent="0.25">
      <c r="A568" s="141"/>
      <c r="B568" s="18"/>
      <c r="C568" s="18"/>
      <c r="D568" s="18"/>
      <c r="E568" s="18"/>
      <c r="F568" s="18"/>
      <c r="G568" s="18"/>
      <c r="H568" s="18"/>
      <c r="I568" s="18"/>
      <c r="J568" s="19"/>
      <c r="K568" s="19"/>
      <c r="L568" s="19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</row>
    <row r="569" spans="1:25" x14ac:dyDescent="0.25">
      <c r="A569" s="141"/>
      <c r="B569" s="18"/>
      <c r="C569" s="18"/>
      <c r="D569" s="18"/>
      <c r="E569" s="18"/>
      <c r="F569" s="18"/>
      <c r="G569" s="18"/>
      <c r="H569" s="18"/>
      <c r="I569" s="18"/>
      <c r="J569" s="19"/>
      <c r="K569" s="19"/>
      <c r="L569" s="19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</row>
    <row r="570" spans="1:25" x14ac:dyDescent="0.25">
      <c r="A570" s="141"/>
      <c r="B570" s="18"/>
      <c r="C570" s="18"/>
      <c r="D570" s="18"/>
      <c r="E570" s="18"/>
      <c r="F570" s="18"/>
      <c r="G570" s="18"/>
      <c r="H570" s="18"/>
      <c r="I570" s="18"/>
      <c r="J570" s="19"/>
      <c r="K570" s="19"/>
      <c r="L570" s="19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</row>
    <row r="571" spans="1:25" x14ac:dyDescent="0.25">
      <c r="A571" s="141"/>
      <c r="B571" s="18"/>
      <c r="C571" s="18"/>
      <c r="D571" s="18"/>
      <c r="E571" s="18"/>
      <c r="F571" s="18"/>
      <c r="G571" s="18"/>
      <c r="H571" s="18"/>
      <c r="I571" s="18"/>
      <c r="J571" s="19"/>
      <c r="K571" s="19"/>
      <c r="L571" s="19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</row>
    <row r="572" spans="1:25" x14ac:dyDescent="0.25">
      <c r="A572" s="141"/>
      <c r="B572" s="18"/>
      <c r="C572" s="18"/>
      <c r="D572" s="18"/>
      <c r="E572" s="18"/>
      <c r="F572" s="18"/>
      <c r="G572" s="18"/>
      <c r="H572" s="18"/>
      <c r="I572" s="18"/>
      <c r="J572" s="19"/>
      <c r="K572" s="19"/>
      <c r="L572" s="19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</row>
    <row r="573" spans="1:25" x14ac:dyDescent="0.25">
      <c r="A573" s="141"/>
      <c r="B573" s="18"/>
      <c r="C573" s="18"/>
      <c r="D573" s="18"/>
      <c r="E573" s="18"/>
      <c r="F573" s="18"/>
      <c r="G573" s="18"/>
      <c r="H573" s="18"/>
      <c r="I573" s="18"/>
      <c r="J573" s="19"/>
      <c r="K573" s="19"/>
      <c r="L573" s="19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</row>
    <row r="574" spans="1:25" x14ac:dyDescent="0.25">
      <c r="A574" s="141"/>
      <c r="B574" s="18"/>
      <c r="C574" s="18"/>
      <c r="D574" s="18"/>
      <c r="E574" s="18"/>
      <c r="F574" s="18"/>
      <c r="G574" s="18"/>
      <c r="H574" s="18"/>
      <c r="I574" s="18"/>
      <c r="J574" s="19"/>
      <c r="K574" s="19"/>
      <c r="L574" s="19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</row>
    <row r="575" spans="1:25" x14ac:dyDescent="0.25">
      <c r="A575" s="141"/>
      <c r="B575" s="18"/>
      <c r="C575" s="18"/>
      <c r="D575" s="18"/>
      <c r="E575" s="18"/>
      <c r="F575" s="18"/>
      <c r="G575" s="18"/>
      <c r="H575" s="18"/>
      <c r="I575" s="18"/>
      <c r="J575" s="19"/>
      <c r="K575" s="19"/>
      <c r="L575" s="19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</row>
    <row r="576" spans="1:25" x14ac:dyDescent="0.25">
      <c r="A576" s="141"/>
      <c r="B576" s="18"/>
      <c r="C576" s="18"/>
      <c r="D576" s="18"/>
      <c r="E576" s="18"/>
      <c r="F576" s="18"/>
      <c r="G576" s="18"/>
      <c r="H576" s="18"/>
      <c r="I576" s="18"/>
      <c r="J576" s="19"/>
      <c r="K576" s="19"/>
      <c r="L576" s="19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</row>
    <row r="577" spans="1:25" x14ac:dyDescent="0.25">
      <c r="A577" s="141"/>
      <c r="B577" s="18"/>
      <c r="C577" s="18"/>
      <c r="D577" s="18"/>
      <c r="E577" s="18"/>
      <c r="F577" s="18"/>
      <c r="G577" s="18"/>
      <c r="H577" s="18"/>
      <c r="I577" s="18"/>
      <c r="J577" s="19"/>
      <c r="K577" s="19"/>
      <c r="L577" s="19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</row>
    <row r="578" spans="1:25" x14ac:dyDescent="0.25">
      <c r="A578" s="141"/>
      <c r="B578" s="18"/>
      <c r="C578" s="18"/>
      <c r="D578" s="18"/>
      <c r="E578" s="18"/>
      <c r="F578" s="18"/>
      <c r="G578" s="18"/>
      <c r="H578" s="18"/>
      <c r="I578" s="18"/>
      <c r="J578" s="19"/>
      <c r="K578" s="19"/>
      <c r="L578" s="19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</row>
    <row r="579" spans="1:25" x14ac:dyDescent="0.25">
      <c r="A579" s="141"/>
      <c r="B579" s="18"/>
      <c r="C579" s="18"/>
      <c r="D579" s="18"/>
      <c r="E579" s="18"/>
      <c r="F579" s="18"/>
      <c r="G579" s="18"/>
      <c r="H579" s="18"/>
      <c r="I579" s="18"/>
      <c r="J579" s="19"/>
      <c r="K579" s="19"/>
      <c r="L579" s="19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</row>
    <row r="580" spans="1:25" x14ac:dyDescent="0.25">
      <c r="A580" s="141"/>
      <c r="B580" s="18"/>
      <c r="C580" s="18"/>
      <c r="D580" s="18"/>
      <c r="E580" s="18"/>
      <c r="F580" s="18"/>
      <c r="G580" s="18"/>
      <c r="H580" s="18"/>
      <c r="I580" s="18"/>
      <c r="J580" s="19"/>
      <c r="K580" s="19"/>
      <c r="L580" s="19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</row>
    <row r="581" spans="1:25" x14ac:dyDescent="0.25">
      <c r="A581" s="141"/>
      <c r="B581" s="18"/>
      <c r="C581" s="18"/>
      <c r="D581" s="18"/>
      <c r="E581" s="18"/>
      <c r="F581" s="18"/>
      <c r="G581" s="18"/>
      <c r="H581" s="18"/>
      <c r="I581" s="18"/>
      <c r="J581" s="19"/>
      <c r="K581" s="19"/>
      <c r="L581" s="19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</row>
    <row r="582" spans="1:25" x14ac:dyDescent="0.25">
      <c r="A582" s="141"/>
      <c r="B582" s="18"/>
      <c r="C582" s="18"/>
      <c r="D582" s="18"/>
      <c r="E582" s="18"/>
      <c r="F582" s="18"/>
      <c r="G582" s="18"/>
      <c r="H582" s="18"/>
      <c r="I582" s="18"/>
      <c r="J582" s="19"/>
      <c r="K582" s="19"/>
      <c r="L582" s="19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</row>
    <row r="583" spans="1:25" x14ac:dyDescent="0.25">
      <c r="A583" s="141"/>
      <c r="B583" s="18"/>
      <c r="C583" s="18"/>
      <c r="D583" s="18"/>
      <c r="E583" s="18"/>
      <c r="F583" s="18"/>
      <c r="G583" s="18"/>
      <c r="H583" s="18"/>
      <c r="I583" s="18"/>
      <c r="J583" s="19"/>
      <c r="K583" s="19"/>
      <c r="L583" s="19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</row>
    <row r="584" spans="1:25" x14ac:dyDescent="0.25">
      <c r="A584" s="141"/>
      <c r="B584" s="18"/>
      <c r="C584" s="18"/>
      <c r="D584" s="18"/>
      <c r="E584" s="18"/>
      <c r="F584" s="18"/>
      <c r="G584" s="18"/>
      <c r="H584" s="18"/>
      <c r="I584" s="18"/>
      <c r="J584" s="19"/>
      <c r="K584" s="19"/>
      <c r="L584" s="19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</row>
    <row r="585" spans="1:25" x14ac:dyDescent="0.25">
      <c r="A585" s="141"/>
      <c r="B585" s="18"/>
      <c r="C585" s="18"/>
      <c r="D585" s="18"/>
      <c r="E585" s="18"/>
      <c r="F585" s="18"/>
      <c r="G585" s="18"/>
      <c r="H585" s="18"/>
      <c r="I585" s="18"/>
      <c r="J585" s="19"/>
      <c r="K585" s="19"/>
      <c r="L585" s="19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</row>
    <row r="586" spans="1:25" x14ac:dyDescent="0.25">
      <c r="A586" s="141"/>
      <c r="B586" s="18"/>
      <c r="C586" s="18"/>
      <c r="D586" s="18"/>
      <c r="E586" s="18"/>
      <c r="F586" s="18"/>
      <c r="G586" s="18"/>
      <c r="H586" s="18"/>
      <c r="I586" s="18"/>
      <c r="J586" s="19"/>
      <c r="K586" s="19"/>
      <c r="L586" s="19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</row>
    <row r="587" spans="1:25" x14ac:dyDescent="0.25">
      <c r="A587" s="141"/>
      <c r="B587" s="18"/>
      <c r="C587" s="18"/>
      <c r="D587" s="18"/>
      <c r="E587" s="18"/>
      <c r="F587" s="18"/>
      <c r="G587" s="18"/>
      <c r="H587" s="18"/>
      <c r="I587" s="18"/>
      <c r="J587" s="19"/>
      <c r="K587" s="19"/>
      <c r="L587" s="19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</row>
    <row r="588" spans="1:25" x14ac:dyDescent="0.25">
      <c r="A588" s="141"/>
      <c r="B588" s="18"/>
      <c r="C588" s="18"/>
      <c r="D588" s="18"/>
      <c r="E588" s="18"/>
      <c r="F588" s="18"/>
      <c r="G588" s="18"/>
      <c r="H588" s="18"/>
      <c r="I588" s="18"/>
      <c r="J588" s="19"/>
      <c r="K588" s="19"/>
      <c r="L588" s="19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</row>
    <row r="589" spans="1:25" x14ac:dyDescent="0.25">
      <c r="A589" s="141"/>
      <c r="B589" s="18"/>
      <c r="C589" s="18"/>
      <c r="D589" s="18"/>
      <c r="E589" s="18"/>
      <c r="F589" s="18"/>
      <c r="G589" s="18"/>
      <c r="H589" s="18"/>
      <c r="I589" s="18"/>
      <c r="J589" s="19"/>
      <c r="K589" s="19"/>
      <c r="L589" s="19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</row>
    <row r="590" spans="1:25" x14ac:dyDescent="0.25">
      <c r="A590" s="141"/>
      <c r="B590" s="18"/>
      <c r="C590" s="18"/>
      <c r="D590" s="18"/>
      <c r="E590" s="18"/>
      <c r="F590" s="18"/>
      <c r="G590" s="18"/>
      <c r="H590" s="18"/>
      <c r="I590" s="18"/>
      <c r="J590" s="19"/>
      <c r="K590" s="19"/>
      <c r="L590" s="19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</row>
    <row r="591" spans="1:25" x14ac:dyDescent="0.25">
      <c r="A591" s="141"/>
      <c r="B591" s="18"/>
      <c r="C591" s="18"/>
      <c r="D591" s="18"/>
      <c r="E591" s="18"/>
      <c r="F591" s="18"/>
      <c r="G591" s="18"/>
      <c r="H591" s="18"/>
      <c r="I591" s="18"/>
      <c r="J591" s="19"/>
      <c r="K591" s="19"/>
      <c r="L591" s="19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</row>
    <row r="592" spans="1:25" x14ac:dyDescent="0.25">
      <c r="A592" s="141"/>
      <c r="B592" s="18"/>
      <c r="C592" s="18"/>
      <c r="D592" s="18"/>
      <c r="E592" s="18"/>
      <c r="F592" s="18"/>
      <c r="G592" s="18"/>
      <c r="H592" s="18"/>
      <c r="I592" s="18"/>
      <c r="J592" s="19"/>
      <c r="K592" s="19"/>
      <c r="L592" s="19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</row>
    <row r="593" spans="1:25" x14ac:dyDescent="0.25">
      <c r="A593" s="141"/>
      <c r="B593" s="18"/>
      <c r="C593" s="18"/>
      <c r="D593" s="18"/>
      <c r="E593" s="18"/>
      <c r="F593" s="18"/>
      <c r="G593" s="18"/>
      <c r="H593" s="18"/>
      <c r="I593" s="18"/>
      <c r="J593" s="19"/>
      <c r="K593" s="19"/>
      <c r="L593" s="19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</row>
    <row r="594" spans="1:25" x14ac:dyDescent="0.25">
      <c r="A594" s="141"/>
      <c r="B594" s="18"/>
      <c r="C594" s="18"/>
      <c r="D594" s="18"/>
      <c r="E594" s="18"/>
      <c r="F594" s="18"/>
      <c r="G594" s="18"/>
      <c r="H594" s="18"/>
      <c r="I594" s="18"/>
      <c r="J594" s="19"/>
      <c r="K594" s="19"/>
      <c r="L594" s="19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</row>
    <row r="595" spans="1:25" x14ac:dyDescent="0.25">
      <c r="A595" s="141"/>
      <c r="B595" s="18"/>
      <c r="C595" s="18"/>
      <c r="D595" s="18"/>
      <c r="E595" s="18"/>
      <c r="F595" s="18"/>
      <c r="G595" s="18"/>
      <c r="H595" s="18"/>
      <c r="I595" s="18"/>
      <c r="J595" s="19"/>
      <c r="K595" s="19"/>
      <c r="L595" s="19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</row>
    <row r="596" spans="1:25" x14ac:dyDescent="0.25">
      <c r="A596" s="141"/>
      <c r="B596" s="18"/>
      <c r="C596" s="18"/>
      <c r="D596" s="18"/>
      <c r="E596" s="18"/>
      <c r="F596" s="18"/>
      <c r="G596" s="18"/>
      <c r="H596" s="18"/>
      <c r="I596" s="18"/>
      <c r="J596" s="19"/>
      <c r="K596" s="19"/>
      <c r="L596" s="19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</row>
    <row r="597" spans="1:25" x14ac:dyDescent="0.25">
      <c r="A597" s="141"/>
      <c r="B597" s="18"/>
      <c r="C597" s="18"/>
      <c r="D597" s="18"/>
      <c r="E597" s="18"/>
      <c r="F597" s="18"/>
      <c r="G597" s="18"/>
      <c r="H597" s="18"/>
      <c r="I597" s="18"/>
      <c r="J597" s="19"/>
      <c r="K597" s="19"/>
      <c r="L597" s="19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</row>
    <row r="598" spans="1:25" x14ac:dyDescent="0.25">
      <c r="A598" s="141"/>
      <c r="B598" s="18"/>
      <c r="C598" s="18"/>
      <c r="D598" s="18"/>
      <c r="E598" s="18"/>
      <c r="F598" s="18"/>
      <c r="G598" s="18"/>
      <c r="H598" s="18"/>
      <c r="I598" s="18"/>
      <c r="J598" s="19"/>
      <c r="K598" s="19"/>
      <c r="L598" s="19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</row>
    <row r="599" spans="1:25" x14ac:dyDescent="0.25">
      <c r="A599" s="141"/>
      <c r="B599" s="18"/>
      <c r="C599" s="18"/>
      <c r="D599" s="18"/>
      <c r="E599" s="18"/>
      <c r="F599" s="18"/>
      <c r="G599" s="18"/>
      <c r="H599" s="18"/>
      <c r="I599" s="18"/>
      <c r="J599" s="19"/>
      <c r="K599" s="19"/>
      <c r="L599" s="19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</row>
    <row r="600" spans="1:25" x14ac:dyDescent="0.25">
      <c r="A600" s="141"/>
      <c r="B600" s="18"/>
      <c r="C600" s="18"/>
      <c r="D600" s="18"/>
      <c r="E600" s="18"/>
      <c r="F600" s="18"/>
      <c r="G600" s="18"/>
      <c r="H600" s="18"/>
      <c r="I600" s="18"/>
      <c r="J600" s="19"/>
      <c r="K600" s="19"/>
      <c r="L600" s="19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</row>
    <row r="601" spans="1:25" x14ac:dyDescent="0.25">
      <c r="A601" s="141"/>
      <c r="B601" s="18"/>
      <c r="C601" s="18"/>
      <c r="D601" s="18"/>
      <c r="E601" s="18"/>
      <c r="F601" s="18"/>
      <c r="G601" s="18"/>
      <c r="H601" s="18"/>
      <c r="I601" s="18"/>
      <c r="J601" s="19"/>
      <c r="K601" s="19"/>
      <c r="L601" s="19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</row>
    <row r="602" spans="1:25" x14ac:dyDescent="0.25">
      <c r="A602" s="141"/>
      <c r="B602" s="18"/>
      <c r="C602" s="18"/>
      <c r="D602" s="18"/>
      <c r="E602" s="18"/>
      <c r="F602" s="18"/>
      <c r="G602" s="18"/>
      <c r="H602" s="18"/>
      <c r="I602" s="18"/>
      <c r="J602" s="19"/>
      <c r="K602" s="19"/>
      <c r="L602" s="19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</row>
    <row r="603" spans="1:25" x14ac:dyDescent="0.25">
      <c r="A603" s="141"/>
      <c r="B603" s="18"/>
      <c r="C603" s="18"/>
      <c r="D603" s="18"/>
      <c r="E603" s="18"/>
      <c r="F603" s="18"/>
      <c r="G603" s="18"/>
      <c r="H603" s="18"/>
      <c r="I603" s="18"/>
      <c r="J603" s="19"/>
      <c r="K603" s="19"/>
      <c r="L603" s="19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</row>
    <row r="604" spans="1:25" x14ac:dyDescent="0.25">
      <c r="A604" s="141"/>
      <c r="B604" s="18"/>
      <c r="C604" s="18"/>
      <c r="D604" s="18"/>
      <c r="E604" s="18"/>
      <c r="F604" s="18"/>
      <c r="G604" s="18"/>
      <c r="H604" s="18"/>
      <c r="I604" s="18"/>
      <c r="J604" s="19"/>
      <c r="K604" s="19"/>
      <c r="L604" s="19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</row>
    <row r="605" spans="1:25" x14ac:dyDescent="0.25">
      <c r="A605" s="141"/>
      <c r="B605" s="18"/>
      <c r="C605" s="18"/>
      <c r="D605" s="18"/>
      <c r="E605" s="18"/>
      <c r="F605" s="18"/>
      <c r="G605" s="18"/>
      <c r="H605" s="18"/>
      <c r="I605" s="18"/>
      <c r="J605" s="19"/>
      <c r="K605" s="19"/>
      <c r="L605" s="19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</row>
    <row r="606" spans="1:25" x14ac:dyDescent="0.25">
      <c r="A606" s="141"/>
      <c r="B606" s="18"/>
      <c r="C606" s="18"/>
      <c r="D606" s="18"/>
      <c r="E606" s="18"/>
      <c r="F606" s="18"/>
      <c r="G606" s="18"/>
      <c r="H606" s="18"/>
      <c r="I606" s="18"/>
      <c r="J606" s="19"/>
      <c r="K606" s="19"/>
      <c r="L606" s="19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</row>
    <row r="607" spans="1:25" x14ac:dyDescent="0.25">
      <c r="A607" s="141"/>
      <c r="B607" s="18"/>
      <c r="C607" s="18"/>
      <c r="D607" s="18"/>
      <c r="E607" s="18"/>
      <c r="F607" s="18"/>
      <c r="G607" s="18"/>
      <c r="H607" s="18"/>
      <c r="I607" s="18"/>
      <c r="J607" s="19"/>
      <c r="K607" s="19"/>
      <c r="L607" s="19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</row>
    <row r="608" spans="1:25" x14ac:dyDescent="0.25">
      <c r="A608" s="141"/>
      <c r="B608" s="18"/>
      <c r="C608" s="18"/>
      <c r="D608" s="18"/>
      <c r="E608" s="18"/>
      <c r="F608" s="18"/>
      <c r="G608" s="18"/>
      <c r="H608" s="18"/>
      <c r="I608" s="18"/>
      <c r="J608" s="19"/>
      <c r="K608" s="19"/>
      <c r="L608" s="19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</row>
    <row r="609" spans="1:25" x14ac:dyDescent="0.25">
      <c r="A609" s="141"/>
      <c r="B609" s="18"/>
      <c r="C609" s="18"/>
      <c r="D609" s="18"/>
      <c r="E609" s="18"/>
      <c r="F609" s="18"/>
      <c r="G609" s="18"/>
      <c r="H609" s="18"/>
      <c r="I609" s="18"/>
      <c r="J609" s="19"/>
      <c r="K609" s="19"/>
      <c r="L609" s="19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</row>
    <row r="610" spans="1:25" x14ac:dyDescent="0.25">
      <c r="A610" s="141"/>
      <c r="B610" s="18"/>
      <c r="C610" s="18"/>
      <c r="D610" s="18"/>
      <c r="E610" s="18"/>
      <c r="F610" s="18"/>
      <c r="G610" s="18"/>
      <c r="H610" s="18"/>
      <c r="I610" s="18"/>
      <c r="J610" s="19"/>
      <c r="K610" s="19"/>
      <c r="L610" s="19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</row>
    <row r="611" spans="1:25" x14ac:dyDescent="0.25">
      <c r="A611" s="141"/>
      <c r="B611" s="18"/>
      <c r="C611" s="18"/>
      <c r="D611" s="18"/>
      <c r="E611" s="18"/>
      <c r="F611" s="18"/>
      <c r="G611" s="18"/>
      <c r="H611" s="18"/>
      <c r="I611" s="18"/>
      <c r="J611" s="19"/>
      <c r="K611" s="19"/>
      <c r="L611" s="19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</row>
    <row r="612" spans="1:25" x14ac:dyDescent="0.25">
      <c r="A612" s="141"/>
      <c r="B612" s="18"/>
      <c r="C612" s="18"/>
      <c r="D612" s="18"/>
      <c r="E612" s="18"/>
      <c r="F612" s="18"/>
      <c r="G612" s="18"/>
      <c r="H612" s="18"/>
      <c r="I612" s="18"/>
      <c r="J612" s="19"/>
      <c r="K612" s="19"/>
      <c r="L612" s="19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</row>
    <row r="613" spans="1:25" x14ac:dyDescent="0.25">
      <c r="A613" s="141"/>
      <c r="B613" s="18"/>
      <c r="C613" s="18"/>
      <c r="D613" s="18"/>
      <c r="E613" s="18"/>
      <c r="F613" s="18"/>
      <c r="G613" s="18"/>
      <c r="H613" s="18"/>
      <c r="I613" s="18"/>
      <c r="J613" s="19"/>
      <c r="K613" s="19"/>
      <c r="L613" s="19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</row>
    <row r="614" spans="1:25" x14ac:dyDescent="0.25">
      <c r="A614" s="141"/>
      <c r="B614" s="18"/>
      <c r="C614" s="18"/>
      <c r="D614" s="18"/>
      <c r="E614" s="18"/>
      <c r="F614" s="18"/>
      <c r="G614" s="18"/>
      <c r="H614" s="18"/>
      <c r="I614" s="18"/>
      <c r="J614" s="19"/>
      <c r="K614" s="19"/>
      <c r="L614" s="19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</row>
    <row r="615" spans="1:25" x14ac:dyDescent="0.25">
      <c r="A615" s="141"/>
      <c r="B615" s="18"/>
      <c r="C615" s="18"/>
      <c r="D615" s="18"/>
      <c r="E615" s="18"/>
      <c r="F615" s="18"/>
      <c r="G615" s="18"/>
      <c r="H615" s="18"/>
      <c r="I615" s="18"/>
      <c r="J615" s="19"/>
      <c r="K615" s="19"/>
      <c r="L615" s="19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</row>
    <row r="616" spans="1:25" x14ac:dyDescent="0.25">
      <c r="A616" s="141"/>
      <c r="B616" s="18"/>
      <c r="C616" s="18"/>
      <c r="D616" s="18"/>
      <c r="E616" s="18"/>
      <c r="F616" s="18"/>
      <c r="G616" s="18"/>
      <c r="H616" s="18"/>
      <c r="I616" s="18"/>
      <c r="J616" s="19"/>
      <c r="K616" s="19"/>
      <c r="L616" s="19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</row>
    <row r="617" spans="1:25" x14ac:dyDescent="0.25">
      <c r="A617" s="141"/>
      <c r="B617" s="18"/>
      <c r="C617" s="18"/>
      <c r="D617" s="18"/>
      <c r="E617" s="18"/>
      <c r="F617" s="18"/>
      <c r="G617" s="18"/>
      <c r="H617" s="18"/>
      <c r="I617" s="18"/>
      <c r="J617" s="19"/>
      <c r="K617" s="19"/>
      <c r="L617" s="19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</row>
    <row r="618" spans="1:25" x14ac:dyDescent="0.25">
      <c r="A618" s="141"/>
      <c r="B618" s="18"/>
      <c r="C618" s="18"/>
      <c r="D618" s="18"/>
      <c r="E618" s="18"/>
      <c r="F618" s="18"/>
      <c r="G618" s="18"/>
      <c r="H618" s="18"/>
      <c r="I618" s="18"/>
      <c r="J618" s="19"/>
      <c r="K618" s="19"/>
      <c r="L618" s="19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</row>
    <row r="619" spans="1:25" x14ac:dyDescent="0.25">
      <c r="A619" s="141"/>
      <c r="B619" s="18"/>
      <c r="C619" s="18"/>
      <c r="D619" s="18"/>
      <c r="E619" s="18"/>
      <c r="F619" s="18"/>
      <c r="G619" s="18"/>
      <c r="H619" s="18"/>
      <c r="I619" s="18"/>
      <c r="J619" s="19"/>
      <c r="K619" s="19"/>
      <c r="L619" s="19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</row>
    <row r="620" spans="1:25" x14ac:dyDescent="0.25">
      <c r="A620" s="141"/>
      <c r="B620" s="18"/>
      <c r="C620" s="18"/>
      <c r="D620" s="18"/>
      <c r="E620" s="18"/>
      <c r="F620" s="18"/>
      <c r="G620" s="18"/>
      <c r="H620" s="18"/>
      <c r="I620" s="18"/>
      <c r="J620" s="19"/>
      <c r="K620" s="19"/>
      <c r="L620" s="19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</row>
    <row r="621" spans="1:25" x14ac:dyDescent="0.25">
      <c r="A621" s="141"/>
      <c r="B621" s="18"/>
      <c r="C621" s="18"/>
      <c r="D621" s="18"/>
      <c r="E621" s="18"/>
      <c r="F621" s="18"/>
      <c r="G621" s="18"/>
      <c r="H621" s="18"/>
      <c r="I621" s="18"/>
      <c r="J621" s="19"/>
      <c r="K621" s="19"/>
      <c r="L621" s="19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</row>
    <row r="622" spans="1:25" x14ac:dyDescent="0.25">
      <c r="A622" s="141"/>
      <c r="B622" s="18"/>
      <c r="C622" s="18"/>
      <c r="D622" s="18"/>
      <c r="E622" s="18"/>
      <c r="F622" s="18"/>
      <c r="G622" s="18"/>
      <c r="H622" s="18"/>
      <c r="I622" s="18"/>
      <c r="J622" s="19"/>
      <c r="K622" s="19"/>
      <c r="L622" s="19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</row>
    <row r="623" spans="1:25" x14ac:dyDescent="0.25">
      <c r="A623" s="141"/>
      <c r="B623" s="18"/>
      <c r="C623" s="18"/>
      <c r="D623" s="18"/>
      <c r="E623" s="18"/>
      <c r="F623" s="18"/>
      <c r="G623" s="18"/>
      <c r="H623" s="18"/>
      <c r="I623" s="18"/>
      <c r="J623" s="19"/>
      <c r="K623" s="19"/>
      <c r="L623" s="19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</row>
    <row r="624" spans="1:25" x14ac:dyDescent="0.25">
      <c r="A624" s="141"/>
      <c r="B624" s="18"/>
      <c r="C624" s="18"/>
      <c r="D624" s="18"/>
      <c r="E624" s="18"/>
      <c r="F624" s="18"/>
      <c r="G624" s="18"/>
      <c r="H624" s="18"/>
      <c r="I624" s="18"/>
      <c r="J624" s="19"/>
      <c r="K624" s="19"/>
      <c r="L624" s="19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</row>
    <row r="625" spans="1:25" x14ac:dyDescent="0.25">
      <c r="A625" s="141"/>
      <c r="B625" s="18"/>
      <c r="C625" s="18"/>
      <c r="D625" s="18"/>
      <c r="E625" s="18"/>
      <c r="F625" s="18"/>
      <c r="G625" s="18"/>
      <c r="H625" s="18"/>
      <c r="I625" s="18"/>
      <c r="J625" s="19"/>
      <c r="K625" s="19"/>
      <c r="L625" s="19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</row>
    <row r="626" spans="1:25" x14ac:dyDescent="0.25">
      <c r="A626" s="141"/>
      <c r="B626" s="18"/>
      <c r="C626" s="18"/>
      <c r="D626" s="18"/>
      <c r="E626" s="18"/>
      <c r="F626" s="18"/>
      <c r="G626" s="18"/>
      <c r="H626" s="18"/>
      <c r="I626" s="18"/>
      <c r="J626" s="19"/>
      <c r="K626" s="19"/>
      <c r="L626" s="19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</row>
    <row r="627" spans="1:25" x14ac:dyDescent="0.25">
      <c r="A627" s="141"/>
      <c r="B627" s="18"/>
      <c r="C627" s="18"/>
      <c r="D627" s="18"/>
      <c r="E627" s="18"/>
      <c r="F627" s="18"/>
      <c r="G627" s="18"/>
      <c r="H627" s="18"/>
      <c r="I627" s="18"/>
      <c r="J627" s="19"/>
      <c r="K627" s="19"/>
      <c r="L627" s="19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</row>
    <row r="628" spans="1:25" x14ac:dyDescent="0.25">
      <c r="A628" s="141"/>
      <c r="B628" s="18"/>
      <c r="C628" s="18"/>
      <c r="D628" s="18"/>
      <c r="E628" s="18"/>
      <c r="F628" s="18"/>
      <c r="G628" s="18"/>
      <c r="H628" s="18"/>
      <c r="I628" s="18"/>
      <c r="J628" s="19"/>
      <c r="K628" s="19"/>
      <c r="L628" s="19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</row>
    <row r="629" spans="1:25" x14ac:dyDescent="0.25">
      <c r="A629" s="141"/>
      <c r="B629" s="18"/>
      <c r="C629" s="18"/>
      <c r="D629" s="18"/>
      <c r="E629" s="18"/>
      <c r="F629" s="18"/>
      <c r="G629" s="18"/>
      <c r="H629" s="18"/>
      <c r="I629" s="18"/>
      <c r="J629" s="19"/>
      <c r="K629" s="19"/>
      <c r="L629" s="19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</row>
    <row r="630" spans="1:25" x14ac:dyDescent="0.25">
      <c r="A630" s="141"/>
      <c r="B630" s="18"/>
      <c r="C630" s="18"/>
      <c r="D630" s="18"/>
      <c r="E630" s="18"/>
      <c r="F630" s="18"/>
      <c r="G630" s="18"/>
      <c r="H630" s="18"/>
      <c r="I630" s="18"/>
      <c r="J630" s="19"/>
      <c r="K630" s="19"/>
      <c r="L630" s="19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</row>
    <row r="631" spans="1:25" x14ac:dyDescent="0.25">
      <c r="A631" s="141"/>
      <c r="B631" s="18"/>
      <c r="C631" s="18"/>
      <c r="D631" s="18"/>
      <c r="E631" s="18"/>
      <c r="F631" s="18"/>
      <c r="G631" s="18"/>
      <c r="H631" s="18"/>
      <c r="I631" s="18"/>
      <c r="J631" s="19"/>
      <c r="K631" s="19"/>
      <c r="L631" s="19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</row>
    <row r="632" spans="1:25" x14ac:dyDescent="0.25">
      <c r="A632" s="141"/>
      <c r="B632" s="18"/>
      <c r="C632" s="18"/>
      <c r="D632" s="18"/>
      <c r="E632" s="18"/>
      <c r="F632" s="18"/>
      <c r="G632" s="18"/>
      <c r="H632" s="18"/>
      <c r="I632" s="18"/>
      <c r="J632" s="19"/>
      <c r="K632" s="19"/>
      <c r="L632" s="19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</row>
    <row r="633" spans="1:25" x14ac:dyDescent="0.25">
      <c r="A633" s="141"/>
      <c r="B633" s="18"/>
      <c r="C633" s="18"/>
      <c r="D633" s="18"/>
      <c r="E633" s="18"/>
      <c r="F633" s="18"/>
      <c r="G633" s="18"/>
      <c r="H633" s="18"/>
      <c r="I633" s="18"/>
      <c r="J633" s="19"/>
      <c r="K633" s="19"/>
      <c r="L633" s="19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</row>
    <row r="634" spans="1:25" x14ac:dyDescent="0.25">
      <c r="A634" s="141"/>
      <c r="B634" s="18"/>
      <c r="C634" s="18"/>
      <c r="D634" s="18"/>
      <c r="E634" s="18"/>
      <c r="F634" s="18"/>
      <c r="G634" s="18"/>
      <c r="H634" s="18"/>
      <c r="I634" s="18"/>
      <c r="J634" s="19"/>
      <c r="K634" s="19"/>
      <c r="L634" s="19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</row>
    <row r="635" spans="1:25" x14ac:dyDescent="0.25">
      <c r="A635" s="141"/>
      <c r="B635" s="18"/>
      <c r="C635" s="18"/>
      <c r="D635" s="18"/>
      <c r="E635" s="18"/>
      <c r="F635" s="18"/>
      <c r="G635" s="18"/>
      <c r="H635" s="18"/>
      <c r="I635" s="18"/>
      <c r="J635" s="19"/>
      <c r="K635" s="19"/>
      <c r="L635" s="19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</row>
    <row r="636" spans="1:25" x14ac:dyDescent="0.25">
      <c r="A636" s="141"/>
      <c r="B636" s="18"/>
      <c r="C636" s="18"/>
      <c r="D636" s="18"/>
      <c r="E636" s="18"/>
      <c r="F636" s="18"/>
      <c r="G636" s="18"/>
      <c r="H636" s="18"/>
      <c r="I636" s="18"/>
      <c r="J636" s="19"/>
      <c r="K636" s="19"/>
      <c r="L636" s="19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</row>
    <row r="637" spans="1:25" x14ac:dyDescent="0.25">
      <c r="A637" s="141"/>
      <c r="B637" s="18"/>
      <c r="C637" s="18"/>
      <c r="D637" s="18"/>
      <c r="E637" s="18"/>
      <c r="F637" s="18"/>
      <c r="G637" s="18"/>
      <c r="H637" s="18"/>
      <c r="I637" s="18"/>
      <c r="J637" s="19"/>
      <c r="K637" s="19"/>
      <c r="L637" s="19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</row>
    <row r="638" spans="1:25" x14ac:dyDescent="0.25">
      <c r="A638" s="141"/>
      <c r="B638" s="18"/>
      <c r="C638" s="18"/>
      <c r="D638" s="18"/>
      <c r="E638" s="18"/>
      <c r="F638" s="18"/>
      <c r="G638" s="18"/>
      <c r="H638" s="18"/>
      <c r="I638" s="18"/>
      <c r="J638" s="19"/>
      <c r="K638" s="19"/>
      <c r="L638" s="19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</row>
    <row r="639" spans="1:25" x14ac:dyDescent="0.25">
      <c r="A639" s="141"/>
      <c r="B639" s="18"/>
      <c r="C639" s="18"/>
      <c r="D639" s="18"/>
      <c r="E639" s="18"/>
      <c r="F639" s="18"/>
      <c r="G639" s="18"/>
      <c r="H639" s="18"/>
      <c r="I639" s="18"/>
      <c r="J639" s="19"/>
      <c r="K639" s="19"/>
      <c r="L639" s="19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</row>
    <row r="640" spans="1:25" x14ac:dyDescent="0.25">
      <c r="A640" s="141"/>
      <c r="B640" s="18"/>
      <c r="C640" s="18"/>
      <c r="D640" s="18"/>
      <c r="E640" s="18"/>
      <c r="F640" s="18"/>
      <c r="G640" s="18"/>
      <c r="H640" s="18"/>
      <c r="I640" s="18"/>
      <c r="J640" s="19"/>
      <c r="K640" s="19"/>
      <c r="L640" s="19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</row>
    <row r="641" spans="1:25" x14ac:dyDescent="0.25">
      <c r="A641" s="141"/>
      <c r="B641" s="18"/>
      <c r="C641" s="18"/>
      <c r="D641" s="18"/>
      <c r="E641" s="18"/>
      <c r="F641" s="18"/>
      <c r="G641" s="18"/>
      <c r="H641" s="18"/>
      <c r="I641" s="18"/>
      <c r="J641" s="19"/>
      <c r="K641" s="19"/>
      <c r="L641" s="19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</row>
    <row r="642" spans="1:25" x14ac:dyDescent="0.25">
      <c r="A642" s="141"/>
      <c r="B642" s="18"/>
      <c r="C642" s="18"/>
      <c r="D642" s="18"/>
      <c r="E642" s="18"/>
      <c r="F642" s="18"/>
      <c r="G642" s="18"/>
      <c r="H642" s="18"/>
      <c r="I642" s="18"/>
      <c r="J642" s="19"/>
      <c r="K642" s="19"/>
      <c r="L642" s="19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</row>
    <row r="643" spans="1:25" x14ac:dyDescent="0.25">
      <c r="A643" s="141"/>
      <c r="B643" s="18"/>
      <c r="C643" s="18"/>
      <c r="D643" s="18"/>
      <c r="E643" s="18"/>
      <c r="F643" s="18"/>
      <c r="G643" s="18"/>
      <c r="H643" s="18"/>
      <c r="I643" s="18"/>
      <c r="J643" s="19"/>
      <c r="K643" s="19"/>
      <c r="L643" s="19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</row>
    <row r="644" spans="1:25" x14ac:dyDescent="0.25">
      <c r="A644" s="141"/>
      <c r="B644" s="18"/>
      <c r="C644" s="18"/>
      <c r="D644" s="18"/>
      <c r="E644" s="18"/>
      <c r="F644" s="18"/>
      <c r="G644" s="18"/>
      <c r="H644" s="18"/>
      <c r="I644" s="18"/>
      <c r="J644" s="19"/>
      <c r="K644" s="19"/>
      <c r="L644" s="19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</row>
    <row r="645" spans="1:25" x14ac:dyDescent="0.25">
      <c r="A645" s="141"/>
      <c r="B645" s="18"/>
      <c r="C645" s="18"/>
      <c r="D645" s="18"/>
      <c r="E645" s="18"/>
      <c r="F645" s="18"/>
      <c r="G645" s="18"/>
      <c r="H645" s="18"/>
      <c r="I645" s="18"/>
      <c r="J645" s="19"/>
      <c r="K645" s="19"/>
      <c r="L645" s="19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</row>
    <row r="646" spans="1:25" x14ac:dyDescent="0.25">
      <c r="A646" s="141"/>
      <c r="B646" s="18"/>
      <c r="C646" s="18"/>
      <c r="D646" s="18"/>
      <c r="E646" s="18"/>
      <c r="F646" s="18"/>
      <c r="G646" s="18"/>
      <c r="H646" s="18"/>
      <c r="I646" s="18"/>
      <c r="J646" s="19"/>
      <c r="K646" s="19"/>
      <c r="L646" s="19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</row>
    <row r="647" spans="1:25" x14ac:dyDescent="0.25">
      <c r="A647" s="141"/>
      <c r="B647" s="18"/>
      <c r="C647" s="18"/>
      <c r="D647" s="18"/>
      <c r="E647" s="18"/>
      <c r="F647" s="18"/>
      <c r="G647" s="18"/>
      <c r="H647" s="18"/>
      <c r="I647" s="18"/>
      <c r="J647" s="19"/>
      <c r="K647" s="19"/>
      <c r="L647" s="19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</row>
    <row r="648" spans="1:25" x14ac:dyDescent="0.25">
      <c r="A648" s="141"/>
      <c r="B648" s="18"/>
      <c r="C648" s="18"/>
      <c r="D648" s="18"/>
      <c r="E648" s="18"/>
      <c r="F648" s="18"/>
      <c r="G648" s="18"/>
      <c r="H648" s="18"/>
      <c r="I648" s="18"/>
      <c r="J648" s="19"/>
      <c r="K648" s="19"/>
      <c r="L648" s="19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</row>
    <row r="649" spans="1:25" x14ac:dyDescent="0.25">
      <c r="A649" s="141"/>
      <c r="B649" s="18"/>
      <c r="C649" s="18"/>
      <c r="D649" s="18"/>
      <c r="E649" s="18"/>
      <c r="F649" s="18"/>
      <c r="G649" s="18"/>
      <c r="H649" s="18"/>
      <c r="I649" s="18"/>
      <c r="J649" s="19"/>
      <c r="K649" s="19"/>
      <c r="L649" s="19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</row>
    <row r="650" spans="1:25" x14ac:dyDescent="0.25">
      <c r="A650" s="141"/>
      <c r="B650" s="18"/>
      <c r="C650" s="18"/>
      <c r="D650" s="18"/>
      <c r="E650" s="18"/>
      <c r="F650" s="18"/>
      <c r="G650" s="18"/>
      <c r="H650" s="18"/>
      <c r="I650" s="18"/>
      <c r="J650" s="19"/>
      <c r="K650" s="19"/>
      <c r="L650" s="19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</row>
    <row r="651" spans="1:25" x14ac:dyDescent="0.25">
      <c r="A651" s="141"/>
      <c r="B651" s="18"/>
      <c r="C651" s="18"/>
      <c r="D651" s="18"/>
      <c r="E651" s="18"/>
      <c r="F651" s="18"/>
      <c r="G651" s="18"/>
      <c r="H651" s="18"/>
      <c r="I651" s="18"/>
      <c r="J651" s="19"/>
      <c r="K651" s="19"/>
      <c r="L651" s="19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</row>
    <row r="652" spans="1:25" x14ac:dyDescent="0.25">
      <c r="A652" s="141"/>
      <c r="B652" s="18"/>
      <c r="C652" s="18"/>
      <c r="D652" s="18"/>
      <c r="E652" s="18"/>
      <c r="F652" s="18"/>
      <c r="G652" s="18"/>
      <c r="H652" s="18"/>
      <c r="I652" s="18"/>
      <c r="J652" s="19"/>
      <c r="K652" s="19"/>
      <c r="L652" s="19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</row>
    <row r="653" spans="1:25" x14ac:dyDescent="0.25">
      <c r="A653" s="141"/>
      <c r="B653" s="18"/>
      <c r="C653" s="18"/>
      <c r="D653" s="18"/>
      <c r="E653" s="18"/>
      <c r="F653" s="18"/>
      <c r="G653" s="18"/>
      <c r="H653" s="18"/>
      <c r="I653" s="18"/>
      <c r="J653" s="19"/>
      <c r="K653" s="19"/>
      <c r="L653" s="19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</row>
    <row r="654" spans="1:25" x14ac:dyDescent="0.25">
      <c r="A654" s="141"/>
      <c r="B654" s="18"/>
      <c r="C654" s="18"/>
      <c r="D654" s="18"/>
      <c r="E654" s="18"/>
      <c r="F654" s="18"/>
      <c r="G654" s="18"/>
      <c r="H654" s="18"/>
      <c r="I654" s="18"/>
      <c r="J654" s="19"/>
      <c r="K654" s="19"/>
      <c r="L654" s="19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</row>
    <row r="655" spans="1:25" x14ac:dyDescent="0.25">
      <c r="A655" s="141"/>
      <c r="B655" s="18"/>
      <c r="C655" s="18"/>
      <c r="D655" s="18"/>
      <c r="E655" s="18"/>
      <c r="F655" s="18"/>
      <c r="G655" s="18"/>
      <c r="H655" s="18"/>
      <c r="I655" s="18"/>
      <c r="J655" s="19"/>
      <c r="K655" s="19"/>
      <c r="L655" s="19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</row>
    <row r="656" spans="1:25" x14ac:dyDescent="0.25">
      <c r="A656" s="141"/>
      <c r="B656" s="18"/>
      <c r="C656" s="18"/>
      <c r="D656" s="18"/>
      <c r="E656" s="18"/>
      <c r="F656" s="18"/>
      <c r="G656" s="18"/>
      <c r="H656" s="18"/>
      <c r="I656" s="18"/>
      <c r="J656" s="19"/>
      <c r="K656" s="19"/>
      <c r="L656" s="19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</row>
    <row r="657" spans="1:25" x14ac:dyDescent="0.25">
      <c r="A657" s="141"/>
      <c r="B657" s="18"/>
      <c r="C657" s="18"/>
      <c r="D657" s="18"/>
      <c r="E657" s="18"/>
      <c r="F657" s="18"/>
      <c r="G657" s="18"/>
      <c r="H657" s="18"/>
      <c r="I657" s="18"/>
      <c r="J657" s="19"/>
      <c r="K657" s="19"/>
      <c r="L657" s="19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</row>
    <row r="658" spans="1:25" x14ac:dyDescent="0.25">
      <c r="A658" s="141"/>
      <c r="B658" s="18"/>
      <c r="C658" s="18"/>
      <c r="D658" s="18"/>
      <c r="E658" s="18"/>
      <c r="F658" s="18"/>
      <c r="G658" s="18"/>
      <c r="H658" s="18"/>
      <c r="I658" s="18"/>
      <c r="J658" s="19"/>
      <c r="K658" s="19"/>
      <c r="L658" s="19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</row>
    <row r="659" spans="1:25" x14ac:dyDescent="0.25">
      <c r="A659" s="141"/>
      <c r="B659" s="18"/>
      <c r="C659" s="18"/>
      <c r="D659" s="18"/>
      <c r="E659" s="18"/>
      <c r="F659" s="18"/>
      <c r="G659" s="18"/>
      <c r="H659" s="18"/>
      <c r="I659" s="18"/>
      <c r="J659" s="19"/>
      <c r="K659" s="19"/>
      <c r="L659" s="19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</row>
    <row r="660" spans="1:25" x14ac:dyDescent="0.25">
      <c r="A660" s="141"/>
      <c r="B660" s="18"/>
      <c r="C660" s="18"/>
      <c r="D660" s="18"/>
      <c r="E660" s="18"/>
      <c r="F660" s="18"/>
      <c r="G660" s="18"/>
      <c r="H660" s="18"/>
      <c r="I660" s="18"/>
      <c r="J660" s="19"/>
      <c r="K660" s="19"/>
      <c r="L660" s="19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</row>
    <row r="661" spans="1:25" x14ac:dyDescent="0.25">
      <c r="A661" s="141"/>
      <c r="B661" s="18"/>
      <c r="C661" s="18"/>
      <c r="D661" s="18"/>
      <c r="E661" s="18"/>
      <c r="F661" s="18"/>
      <c r="G661" s="18"/>
      <c r="H661" s="18"/>
      <c r="I661" s="18"/>
      <c r="J661" s="19"/>
      <c r="K661" s="19"/>
      <c r="L661" s="19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</row>
    <row r="662" spans="1:25" x14ac:dyDescent="0.25">
      <c r="A662" s="141"/>
      <c r="B662" s="18"/>
      <c r="C662" s="18"/>
      <c r="D662" s="18"/>
      <c r="E662" s="18"/>
      <c r="F662" s="18"/>
      <c r="G662" s="18"/>
      <c r="H662" s="18"/>
      <c r="I662" s="18"/>
      <c r="J662" s="19"/>
      <c r="K662" s="19"/>
      <c r="L662" s="19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</row>
    <row r="663" spans="1:25" x14ac:dyDescent="0.25">
      <c r="A663" s="141"/>
      <c r="B663" s="18"/>
      <c r="C663" s="18"/>
      <c r="D663" s="18"/>
      <c r="E663" s="18"/>
      <c r="F663" s="18"/>
      <c r="G663" s="18"/>
      <c r="H663" s="18"/>
      <c r="I663" s="18"/>
      <c r="J663" s="19"/>
      <c r="K663" s="19"/>
      <c r="L663" s="19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</row>
    <row r="664" spans="1:25" x14ac:dyDescent="0.25">
      <c r="A664" s="141"/>
      <c r="B664" s="18"/>
      <c r="C664" s="18"/>
      <c r="D664" s="18"/>
      <c r="E664" s="18"/>
      <c r="F664" s="18"/>
      <c r="G664" s="18"/>
      <c r="H664" s="18"/>
      <c r="I664" s="18"/>
      <c r="J664" s="19"/>
      <c r="K664" s="19"/>
      <c r="L664" s="19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</row>
    <row r="665" spans="1:25" x14ac:dyDescent="0.25">
      <c r="A665" s="141"/>
      <c r="B665" s="18"/>
      <c r="C665" s="18"/>
      <c r="D665" s="18"/>
      <c r="E665" s="18"/>
      <c r="F665" s="18"/>
      <c r="G665" s="18"/>
      <c r="H665" s="18"/>
      <c r="I665" s="18"/>
      <c r="J665" s="19"/>
      <c r="K665" s="19"/>
      <c r="L665" s="19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</row>
    <row r="666" spans="1:25" x14ac:dyDescent="0.25">
      <c r="A666" s="141"/>
      <c r="B666" s="18"/>
      <c r="C666" s="18"/>
      <c r="D666" s="18"/>
      <c r="E666" s="18"/>
      <c r="F666" s="18"/>
      <c r="G666" s="18"/>
      <c r="H666" s="18"/>
      <c r="I666" s="18"/>
      <c r="J666" s="19"/>
      <c r="K666" s="19"/>
      <c r="L666" s="19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</row>
    <row r="667" spans="1:25" x14ac:dyDescent="0.25">
      <c r="A667" s="141"/>
      <c r="B667" s="18"/>
      <c r="C667" s="18"/>
      <c r="D667" s="18"/>
      <c r="E667" s="18"/>
      <c r="F667" s="18"/>
      <c r="G667" s="18"/>
      <c r="H667" s="18"/>
      <c r="I667" s="18"/>
      <c r="J667" s="19"/>
      <c r="K667" s="19"/>
      <c r="L667" s="19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</row>
    <row r="668" spans="1:25" x14ac:dyDescent="0.25">
      <c r="A668" s="141"/>
      <c r="B668" s="18"/>
      <c r="C668" s="18"/>
      <c r="D668" s="18"/>
      <c r="E668" s="18"/>
      <c r="F668" s="18"/>
      <c r="G668" s="18"/>
      <c r="H668" s="18"/>
      <c r="I668" s="18"/>
      <c r="J668" s="19"/>
      <c r="K668" s="19"/>
      <c r="L668" s="19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</row>
    <row r="669" spans="1:25" x14ac:dyDescent="0.25">
      <c r="A669" s="141"/>
      <c r="B669" s="18"/>
      <c r="C669" s="18"/>
      <c r="D669" s="18"/>
      <c r="E669" s="18"/>
      <c r="F669" s="18"/>
      <c r="G669" s="18"/>
      <c r="H669" s="18"/>
      <c r="I669" s="18"/>
      <c r="J669" s="19"/>
      <c r="K669" s="19"/>
      <c r="L669" s="19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</row>
    <row r="670" spans="1:25" x14ac:dyDescent="0.25">
      <c r="A670" s="141"/>
      <c r="B670" s="18"/>
      <c r="C670" s="18"/>
      <c r="D670" s="18"/>
      <c r="E670" s="18"/>
      <c r="F670" s="18"/>
      <c r="G670" s="18"/>
      <c r="H670" s="18"/>
      <c r="I670" s="18"/>
      <c r="J670" s="19"/>
      <c r="K670" s="19"/>
      <c r="L670" s="19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</row>
    <row r="671" spans="1:25" x14ac:dyDescent="0.25">
      <c r="A671" s="141"/>
      <c r="B671" s="18"/>
      <c r="C671" s="18"/>
      <c r="D671" s="18"/>
      <c r="E671" s="18"/>
      <c r="F671" s="18"/>
      <c r="G671" s="18"/>
      <c r="H671" s="18"/>
      <c r="I671" s="18"/>
      <c r="J671" s="19"/>
      <c r="K671" s="19"/>
      <c r="L671" s="19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</row>
    <row r="672" spans="1:25" x14ac:dyDescent="0.25">
      <c r="A672" s="141"/>
      <c r="B672" s="18"/>
      <c r="C672" s="18"/>
      <c r="D672" s="18"/>
      <c r="E672" s="18"/>
      <c r="F672" s="18"/>
      <c r="G672" s="18"/>
      <c r="H672" s="18"/>
      <c r="I672" s="18"/>
      <c r="J672" s="19"/>
      <c r="K672" s="19"/>
      <c r="L672" s="19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</row>
    <row r="673" spans="1:25" x14ac:dyDescent="0.25">
      <c r="A673" s="141"/>
      <c r="B673" s="18"/>
      <c r="C673" s="18"/>
      <c r="D673" s="18"/>
      <c r="E673" s="18"/>
      <c r="F673" s="18"/>
      <c r="G673" s="18"/>
      <c r="H673" s="18"/>
      <c r="I673" s="18"/>
      <c r="J673" s="19"/>
      <c r="K673" s="19"/>
      <c r="L673" s="19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</row>
    <row r="674" spans="1:25" x14ac:dyDescent="0.25">
      <c r="A674" s="141"/>
      <c r="B674" s="18"/>
      <c r="C674" s="18"/>
      <c r="D674" s="18"/>
      <c r="E674" s="18"/>
      <c r="F674" s="18"/>
      <c r="G674" s="18"/>
      <c r="H674" s="18"/>
      <c r="I674" s="18"/>
      <c r="J674" s="19"/>
      <c r="K674" s="19"/>
      <c r="L674" s="19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</row>
    <row r="675" spans="1:25" x14ac:dyDescent="0.25">
      <c r="A675" s="141"/>
      <c r="B675" s="18"/>
      <c r="C675" s="18"/>
      <c r="D675" s="18"/>
      <c r="E675" s="18"/>
      <c r="F675" s="18"/>
      <c r="G675" s="18"/>
      <c r="H675" s="18"/>
      <c r="I675" s="18"/>
      <c r="J675" s="19"/>
      <c r="K675" s="19"/>
      <c r="L675" s="19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</row>
    <row r="676" spans="1:25" x14ac:dyDescent="0.25">
      <c r="A676" s="141"/>
      <c r="B676" s="18"/>
      <c r="C676" s="18"/>
      <c r="D676" s="18"/>
      <c r="E676" s="18"/>
      <c r="F676" s="18"/>
      <c r="G676" s="18"/>
      <c r="H676" s="18"/>
      <c r="I676" s="18"/>
      <c r="J676" s="19"/>
      <c r="K676" s="19"/>
      <c r="L676" s="19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</row>
    <row r="677" spans="1:25" x14ac:dyDescent="0.25">
      <c r="A677" s="141"/>
      <c r="B677" s="18"/>
      <c r="C677" s="18"/>
      <c r="D677" s="18"/>
      <c r="E677" s="18"/>
      <c r="F677" s="18"/>
      <c r="G677" s="18"/>
      <c r="H677" s="18"/>
      <c r="I677" s="18"/>
      <c r="J677" s="19"/>
      <c r="K677" s="19"/>
      <c r="L677" s="19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</row>
    <row r="678" spans="1:25" x14ac:dyDescent="0.25">
      <c r="A678" s="141"/>
      <c r="B678" s="18"/>
      <c r="C678" s="18"/>
      <c r="D678" s="18"/>
      <c r="E678" s="18"/>
      <c r="F678" s="18"/>
      <c r="G678" s="18"/>
      <c r="H678" s="18"/>
      <c r="I678" s="18"/>
      <c r="J678" s="19"/>
      <c r="K678" s="19"/>
      <c r="L678" s="19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</row>
    <row r="679" spans="1:25" x14ac:dyDescent="0.25">
      <c r="A679" s="141"/>
      <c r="B679" s="18"/>
      <c r="C679" s="18"/>
      <c r="D679" s="18"/>
      <c r="E679" s="18"/>
      <c r="F679" s="18"/>
      <c r="G679" s="18"/>
      <c r="H679" s="18"/>
      <c r="I679" s="18"/>
      <c r="J679" s="19"/>
      <c r="K679" s="19"/>
      <c r="L679" s="19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</row>
    <row r="680" spans="1:25" x14ac:dyDescent="0.25">
      <c r="A680" s="141"/>
      <c r="B680" s="18"/>
      <c r="C680" s="18"/>
      <c r="D680" s="18"/>
      <c r="E680" s="18"/>
      <c r="F680" s="18"/>
      <c r="G680" s="18"/>
      <c r="H680" s="18"/>
      <c r="I680" s="18"/>
      <c r="J680" s="19"/>
      <c r="K680" s="19"/>
      <c r="L680" s="19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</row>
    <row r="681" spans="1:25" x14ac:dyDescent="0.25">
      <c r="A681" s="141"/>
      <c r="B681" s="18"/>
      <c r="C681" s="18"/>
      <c r="D681" s="18"/>
      <c r="E681" s="18"/>
      <c r="F681" s="18"/>
      <c r="G681" s="18"/>
      <c r="H681" s="18"/>
      <c r="I681" s="18"/>
      <c r="J681" s="19"/>
      <c r="K681" s="19"/>
      <c r="L681" s="19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</row>
    <row r="682" spans="1:25" x14ac:dyDescent="0.25">
      <c r="A682" s="141"/>
      <c r="B682" s="18"/>
      <c r="C682" s="18"/>
      <c r="D682" s="18"/>
      <c r="E682" s="18"/>
      <c r="F682" s="18"/>
      <c r="G682" s="18"/>
      <c r="H682" s="18"/>
      <c r="I682" s="18"/>
      <c r="J682" s="19"/>
      <c r="K682" s="19"/>
      <c r="L682" s="19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</row>
    <row r="683" spans="1:25" x14ac:dyDescent="0.25">
      <c r="A683" s="141"/>
      <c r="B683" s="18"/>
      <c r="C683" s="18"/>
      <c r="D683" s="18"/>
      <c r="E683" s="18"/>
      <c r="F683" s="18"/>
      <c r="G683" s="18"/>
      <c r="H683" s="18"/>
      <c r="I683" s="18"/>
      <c r="J683" s="19"/>
      <c r="K683" s="19"/>
      <c r="L683" s="19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</row>
    <row r="684" spans="1:25" x14ac:dyDescent="0.25">
      <c r="A684" s="141"/>
      <c r="B684" s="18"/>
      <c r="C684" s="18"/>
      <c r="D684" s="18"/>
      <c r="E684" s="18"/>
      <c r="F684" s="18"/>
      <c r="G684" s="18"/>
      <c r="H684" s="18"/>
      <c r="I684" s="18"/>
      <c r="J684" s="19"/>
      <c r="K684" s="19"/>
      <c r="L684" s="19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</row>
    <row r="685" spans="1:25" x14ac:dyDescent="0.25">
      <c r="A685" s="141"/>
      <c r="B685" s="18"/>
      <c r="C685" s="18"/>
      <c r="D685" s="18"/>
      <c r="E685" s="18"/>
      <c r="F685" s="18"/>
      <c r="G685" s="18"/>
      <c r="H685" s="18"/>
      <c r="I685" s="18"/>
      <c r="J685" s="19"/>
      <c r="K685" s="19"/>
      <c r="L685" s="19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</row>
    <row r="686" spans="1:25" x14ac:dyDescent="0.25">
      <c r="A686" s="141"/>
      <c r="B686" s="18"/>
      <c r="C686" s="18"/>
      <c r="D686" s="18"/>
      <c r="E686" s="18"/>
      <c r="F686" s="18"/>
      <c r="G686" s="18"/>
      <c r="H686" s="18"/>
      <c r="I686" s="18"/>
      <c r="J686" s="19"/>
      <c r="K686" s="19"/>
      <c r="L686" s="19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</row>
    <row r="687" spans="1:25" x14ac:dyDescent="0.25">
      <c r="A687" s="141"/>
      <c r="B687" s="18"/>
      <c r="C687" s="18"/>
      <c r="D687" s="18"/>
      <c r="E687" s="18"/>
      <c r="F687" s="18"/>
      <c r="G687" s="18"/>
      <c r="H687" s="18"/>
      <c r="I687" s="18"/>
      <c r="J687" s="19"/>
      <c r="K687" s="19"/>
      <c r="L687" s="19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</row>
    <row r="688" spans="1:25" x14ac:dyDescent="0.25">
      <c r="A688" s="141"/>
      <c r="B688" s="18"/>
      <c r="C688" s="18"/>
      <c r="D688" s="18"/>
      <c r="E688" s="18"/>
      <c r="F688" s="18"/>
      <c r="G688" s="18"/>
      <c r="H688" s="18"/>
      <c r="I688" s="18"/>
      <c r="J688" s="19"/>
      <c r="K688" s="19"/>
      <c r="L688" s="19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</row>
    <row r="689" spans="1:25" x14ac:dyDescent="0.25">
      <c r="A689" s="141"/>
      <c r="B689" s="18"/>
      <c r="C689" s="18"/>
      <c r="D689" s="18"/>
      <c r="E689" s="18"/>
      <c r="F689" s="18"/>
      <c r="G689" s="18"/>
      <c r="H689" s="18"/>
      <c r="I689" s="18"/>
      <c r="J689" s="19"/>
      <c r="K689" s="19"/>
      <c r="L689" s="19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</row>
    <row r="690" spans="1:25" x14ac:dyDescent="0.25">
      <c r="A690" s="141"/>
      <c r="B690" s="18"/>
      <c r="C690" s="18"/>
      <c r="D690" s="18"/>
      <c r="E690" s="18"/>
      <c r="F690" s="18"/>
      <c r="G690" s="18"/>
      <c r="H690" s="18"/>
      <c r="I690" s="18"/>
      <c r="J690" s="19"/>
      <c r="K690" s="19"/>
      <c r="L690" s="19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</row>
    <row r="691" spans="1:25" x14ac:dyDescent="0.25">
      <c r="A691" s="141"/>
      <c r="B691" s="18"/>
      <c r="C691" s="18"/>
      <c r="D691" s="18"/>
      <c r="E691" s="18"/>
      <c r="F691" s="18"/>
      <c r="G691" s="18"/>
      <c r="H691" s="18"/>
      <c r="I691" s="18"/>
      <c r="J691" s="19"/>
      <c r="K691" s="19"/>
      <c r="L691" s="19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</row>
    <row r="692" spans="1:25" x14ac:dyDescent="0.25">
      <c r="A692" s="141"/>
      <c r="B692" s="18"/>
      <c r="C692" s="18"/>
      <c r="D692" s="18"/>
      <c r="E692" s="18"/>
      <c r="F692" s="18"/>
      <c r="G692" s="18"/>
      <c r="H692" s="18"/>
      <c r="I692" s="18"/>
      <c r="J692" s="19"/>
      <c r="K692" s="19"/>
      <c r="L692" s="19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</row>
    <row r="693" spans="1:25" x14ac:dyDescent="0.25">
      <c r="A693" s="141"/>
      <c r="B693" s="18"/>
      <c r="C693" s="18"/>
      <c r="D693" s="18"/>
      <c r="E693" s="18"/>
      <c r="F693" s="18"/>
      <c r="G693" s="18"/>
      <c r="H693" s="18"/>
      <c r="I693" s="18"/>
      <c r="J693" s="19"/>
      <c r="K693" s="19"/>
      <c r="L693" s="19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</row>
    <row r="694" spans="1:25" x14ac:dyDescent="0.25">
      <c r="A694" s="141"/>
      <c r="B694" s="18"/>
      <c r="C694" s="18"/>
      <c r="D694" s="18"/>
      <c r="E694" s="18"/>
      <c r="F694" s="18"/>
      <c r="G694" s="18"/>
      <c r="H694" s="18"/>
      <c r="I694" s="18"/>
      <c r="J694" s="19"/>
      <c r="K694" s="19"/>
      <c r="L694" s="19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</row>
    <row r="695" spans="1:25" x14ac:dyDescent="0.25">
      <c r="A695" s="141"/>
      <c r="B695" s="18"/>
      <c r="C695" s="18"/>
      <c r="D695" s="18"/>
      <c r="E695" s="18"/>
      <c r="F695" s="18"/>
      <c r="G695" s="18"/>
      <c r="H695" s="18"/>
      <c r="I695" s="18"/>
      <c r="J695" s="19"/>
      <c r="K695" s="19"/>
      <c r="L695" s="19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</row>
    <row r="696" spans="1:25" x14ac:dyDescent="0.25">
      <c r="A696" s="141"/>
      <c r="B696" s="18"/>
      <c r="C696" s="18"/>
      <c r="D696" s="18"/>
      <c r="E696" s="18"/>
      <c r="F696" s="18"/>
      <c r="G696" s="18"/>
      <c r="H696" s="18"/>
      <c r="I696" s="18"/>
      <c r="J696" s="19"/>
      <c r="K696" s="19"/>
      <c r="L696" s="19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</row>
    <row r="697" spans="1:25" x14ac:dyDescent="0.25">
      <c r="A697" s="141"/>
      <c r="B697" s="18"/>
      <c r="C697" s="18"/>
      <c r="D697" s="18"/>
      <c r="E697" s="18"/>
      <c r="F697" s="18"/>
      <c r="G697" s="18"/>
      <c r="H697" s="18"/>
      <c r="I697" s="18"/>
      <c r="J697" s="19"/>
      <c r="K697" s="19"/>
      <c r="L697" s="19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</row>
    <row r="698" spans="1:25" x14ac:dyDescent="0.25">
      <c r="A698" s="141"/>
      <c r="B698" s="18"/>
      <c r="C698" s="18"/>
      <c r="D698" s="18"/>
      <c r="E698" s="18"/>
      <c r="F698" s="18"/>
      <c r="G698" s="18"/>
      <c r="H698" s="18"/>
      <c r="I698" s="18"/>
      <c r="J698" s="19"/>
      <c r="K698" s="19"/>
      <c r="L698" s="19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</row>
    <row r="699" spans="1:25" x14ac:dyDescent="0.25">
      <c r="A699" s="141"/>
      <c r="B699" s="18"/>
      <c r="C699" s="18"/>
      <c r="D699" s="18"/>
      <c r="E699" s="18"/>
      <c r="F699" s="18"/>
      <c r="G699" s="18"/>
      <c r="H699" s="18"/>
      <c r="I699" s="18"/>
      <c r="J699" s="19"/>
      <c r="K699" s="19"/>
      <c r="L699" s="19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</row>
    <row r="700" spans="1:25" x14ac:dyDescent="0.25">
      <c r="A700" s="141"/>
      <c r="B700" s="18"/>
      <c r="C700" s="18"/>
      <c r="D700" s="18"/>
      <c r="E700" s="18"/>
      <c r="F700" s="18"/>
      <c r="G700" s="18"/>
      <c r="H700" s="18"/>
      <c r="I700" s="18"/>
      <c r="J700" s="19"/>
      <c r="K700" s="19"/>
      <c r="L700" s="19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</row>
    <row r="701" spans="1:25" x14ac:dyDescent="0.25">
      <c r="A701" s="141"/>
      <c r="B701" s="18"/>
      <c r="C701" s="18"/>
      <c r="D701" s="18"/>
      <c r="E701" s="18"/>
      <c r="F701" s="18"/>
      <c r="G701" s="18"/>
      <c r="H701" s="18"/>
      <c r="I701" s="18"/>
      <c r="J701" s="19"/>
      <c r="K701" s="19"/>
      <c r="L701" s="19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</row>
    <row r="702" spans="1:25" x14ac:dyDescent="0.25">
      <c r="A702" s="141"/>
      <c r="B702" s="18"/>
      <c r="C702" s="18"/>
      <c r="D702" s="18"/>
      <c r="E702" s="18"/>
      <c r="F702" s="18"/>
      <c r="G702" s="18"/>
      <c r="H702" s="18"/>
      <c r="I702" s="18"/>
      <c r="J702" s="19"/>
      <c r="K702" s="19"/>
      <c r="L702" s="19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</row>
    <row r="703" spans="1:25" x14ac:dyDescent="0.25">
      <c r="A703" s="141"/>
      <c r="B703" s="18"/>
      <c r="C703" s="18"/>
      <c r="D703" s="18"/>
      <c r="E703" s="18"/>
      <c r="F703" s="18"/>
      <c r="G703" s="18"/>
      <c r="H703" s="18"/>
      <c r="I703" s="18"/>
      <c r="J703" s="19"/>
      <c r="K703" s="19"/>
      <c r="L703" s="19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</row>
    <row r="704" spans="1:25" x14ac:dyDescent="0.25">
      <c r="A704" s="141"/>
      <c r="B704" s="18"/>
      <c r="C704" s="18"/>
      <c r="D704" s="18"/>
      <c r="E704" s="18"/>
      <c r="F704" s="18"/>
      <c r="G704" s="18"/>
      <c r="H704" s="18"/>
      <c r="I704" s="18"/>
      <c r="J704" s="19"/>
      <c r="K704" s="19"/>
      <c r="L704" s="19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</row>
    <row r="705" spans="1:25" x14ac:dyDescent="0.25">
      <c r="A705" s="141"/>
      <c r="B705" s="18"/>
      <c r="C705" s="18"/>
      <c r="D705" s="18"/>
      <c r="E705" s="18"/>
      <c r="F705" s="18"/>
      <c r="G705" s="18"/>
      <c r="H705" s="18"/>
      <c r="I705" s="18"/>
      <c r="J705" s="19"/>
      <c r="K705" s="19"/>
      <c r="L705" s="19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</row>
    <row r="706" spans="1:25" x14ac:dyDescent="0.25">
      <c r="A706" s="141"/>
      <c r="B706" s="18"/>
      <c r="C706" s="18"/>
      <c r="D706" s="18"/>
      <c r="E706" s="18"/>
      <c r="F706" s="18"/>
      <c r="G706" s="18"/>
      <c r="H706" s="18"/>
      <c r="I706" s="18"/>
      <c r="J706" s="19"/>
      <c r="K706" s="19"/>
      <c r="L706" s="19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</row>
    <row r="707" spans="1:25" x14ac:dyDescent="0.25">
      <c r="A707" s="141"/>
      <c r="B707" s="18"/>
      <c r="C707" s="18"/>
      <c r="D707" s="18"/>
      <c r="E707" s="18"/>
      <c r="F707" s="18"/>
      <c r="G707" s="18"/>
      <c r="H707" s="18"/>
      <c r="I707" s="18"/>
      <c r="J707" s="19"/>
      <c r="K707" s="19"/>
      <c r="L707" s="19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</row>
    <row r="708" spans="1:25" x14ac:dyDescent="0.25">
      <c r="A708" s="141"/>
      <c r="B708" s="18"/>
      <c r="C708" s="18"/>
      <c r="D708" s="18"/>
      <c r="E708" s="18"/>
      <c r="F708" s="18"/>
      <c r="G708" s="18"/>
      <c r="H708" s="18"/>
      <c r="I708" s="18"/>
      <c r="J708" s="19"/>
      <c r="K708" s="19"/>
      <c r="L708" s="19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</row>
    <row r="709" spans="1:25" x14ac:dyDescent="0.25">
      <c r="A709" s="141"/>
      <c r="B709" s="18"/>
      <c r="C709" s="18"/>
      <c r="D709" s="18"/>
      <c r="E709" s="18"/>
      <c r="F709" s="18"/>
      <c r="G709" s="18"/>
      <c r="H709" s="18"/>
      <c r="I709" s="18"/>
      <c r="J709" s="19"/>
      <c r="K709" s="19"/>
      <c r="L709" s="19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</row>
    <row r="710" spans="1:25" x14ac:dyDescent="0.25">
      <c r="A710" s="141"/>
      <c r="B710" s="18"/>
      <c r="C710" s="18"/>
      <c r="D710" s="18"/>
      <c r="E710" s="18"/>
      <c r="F710" s="18"/>
      <c r="G710" s="18"/>
      <c r="H710" s="18"/>
      <c r="I710" s="18"/>
      <c r="J710" s="19"/>
      <c r="K710" s="19"/>
      <c r="L710" s="19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</row>
    <row r="711" spans="1:25" x14ac:dyDescent="0.25">
      <c r="A711" s="141"/>
      <c r="B711" s="18"/>
      <c r="C711" s="18"/>
      <c r="D711" s="18"/>
      <c r="E711" s="18"/>
      <c r="F711" s="18"/>
      <c r="G711" s="18"/>
      <c r="H711" s="18"/>
      <c r="I711" s="18"/>
      <c r="J711" s="19"/>
      <c r="K711" s="19"/>
      <c r="L711" s="19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</row>
    <row r="712" spans="1:25" x14ac:dyDescent="0.25">
      <c r="A712" s="141"/>
      <c r="B712" s="18"/>
      <c r="C712" s="18"/>
      <c r="D712" s="18"/>
      <c r="E712" s="18"/>
      <c r="F712" s="18"/>
      <c r="G712" s="18"/>
      <c r="H712" s="18"/>
      <c r="I712" s="18"/>
      <c r="J712" s="19"/>
      <c r="K712" s="19"/>
      <c r="L712" s="19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</row>
    <row r="713" spans="1:25" x14ac:dyDescent="0.25">
      <c r="A713" s="141"/>
      <c r="B713" s="18"/>
      <c r="C713" s="18"/>
      <c r="D713" s="18"/>
      <c r="E713" s="18"/>
      <c r="F713" s="18"/>
      <c r="G713" s="18"/>
      <c r="H713" s="18"/>
      <c r="I713" s="18"/>
      <c r="J713" s="19"/>
      <c r="K713" s="19"/>
      <c r="L713" s="19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</row>
    <row r="714" spans="1:25" x14ac:dyDescent="0.25">
      <c r="A714" s="141"/>
      <c r="B714" s="18"/>
      <c r="C714" s="18"/>
      <c r="D714" s="18"/>
      <c r="E714" s="18"/>
      <c r="F714" s="18"/>
      <c r="G714" s="18"/>
      <c r="H714" s="18"/>
      <c r="I714" s="18"/>
      <c r="J714" s="19"/>
      <c r="K714" s="19"/>
      <c r="L714" s="19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</row>
    <row r="715" spans="1:25" x14ac:dyDescent="0.25">
      <c r="A715" s="141"/>
      <c r="B715" s="18"/>
      <c r="C715" s="18"/>
      <c r="D715" s="18"/>
      <c r="E715" s="18"/>
      <c r="F715" s="18"/>
      <c r="G715" s="18"/>
      <c r="H715" s="18"/>
      <c r="I715" s="18"/>
      <c r="J715" s="19"/>
      <c r="K715" s="19"/>
      <c r="L715" s="19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</row>
    <row r="716" spans="1:25" x14ac:dyDescent="0.25">
      <c r="A716" s="141"/>
      <c r="B716" s="18"/>
      <c r="C716" s="18"/>
      <c r="D716" s="18"/>
      <c r="E716" s="18"/>
      <c r="F716" s="18"/>
      <c r="G716" s="18"/>
      <c r="H716" s="18"/>
      <c r="I716" s="18"/>
      <c r="J716" s="19"/>
      <c r="K716" s="19"/>
      <c r="L716" s="19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</row>
    <row r="717" spans="1:25" x14ac:dyDescent="0.25">
      <c r="A717" s="141"/>
      <c r="B717" s="18"/>
      <c r="C717" s="18"/>
      <c r="D717" s="18"/>
      <c r="E717" s="18"/>
      <c r="F717" s="18"/>
      <c r="G717" s="18"/>
      <c r="H717" s="18"/>
      <c r="I717" s="18"/>
      <c r="J717" s="19"/>
      <c r="K717" s="19"/>
      <c r="L717" s="19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</row>
    <row r="718" spans="1:25" x14ac:dyDescent="0.25">
      <c r="A718" s="141"/>
      <c r="B718" s="18"/>
      <c r="C718" s="18"/>
      <c r="D718" s="18"/>
      <c r="E718" s="18"/>
      <c r="F718" s="18"/>
      <c r="G718" s="18"/>
      <c r="H718" s="18"/>
      <c r="I718" s="18"/>
      <c r="J718" s="19"/>
      <c r="K718" s="19"/>
      <c r="L718" s="19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</row>
    <row r="719" spans="1:25" x14ac:dyDescent="0.25">
      <c r="A719" s="141"/>
      <c r="B719" s="18"/>
      <c r="C719" s="18"/>
      <c r="D719" s="18"/>
      <c r="E719" s="18"/>
      <c r="F719" s="18"/>
      <c r="G719" s="18"/>
      <c r="H719" s="18"/>
      <c r="I719" s="18"/>
      <c r="J719" s="19"/>
      <c r="K719" s="19"/>
      <c r="L719" s="19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</row>
    <row r="720" spans="1:25" x14ac:dyDescent="0.25">
      <c r="A720" s="141"/>
      <c r="B720" s="18"/>
      <c r="C720" s="18"/>
      <c r="D720" s="18"/>
      <c r="E720" s="18"/>
      <c r="F720" s="18"/>
      <c r="G720" s="18"/>
      <c r="H720" s="18"/>
      <c r="I720" s="18"/>
      <c r="J720" s="19"/>
      <c r="K720" s="19"/>
      <c r="L720" s="19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</row>
    <row r="721" spans="1:25" x14ac:dyDescent="0.25">
      <c r="A721" s="141"/>
      <c r="B721" s="18"/>
      <c r="C721" s="18"/>
      <c r="D721" s="18"/>
      <c r="E721" s="18"/>
      <c r="F721" s="18"/>
      <c r="G721" s="18"/>
      <c r="H721" s="18"/>
      <c r="I721" s="18"/>
      <c r="J721" s="19"/>
      <c r="K721" s="19"/>
      <c r="L721" s="19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</row>
    <row r="722" spans="1:25" x14ac:dyDescent="0.25">
      <c r="A722" s="141"/>
      <c r="B722" s="18"/>
      <c r="C722" s="18"/>
      <c r="D722" s="18"/>
      <c r="E722" s="18"/>
      <c r="F722" s="18"/>
      <c r="G722" s="18"/>
      <c r="H722" s="18"/>
      <c r="I722" s="18"/>
      <c r="J722" s="19"/>
      <c r="K722" s="19"/>
      <c r="L722" s="19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</row>
    <row r="723" spans="1:25" x14ac:dyDescent="0.25">
      <c r="A723" s="141"/>
      <c r="B723" s="18"/>
      <c r="C723" s="18"/>
      <c r="D723" s="18"/>
      <c r="E723" s="18"/>
      <c r="F723" s="18"/>
      <c r="G723" s="18"/>
      <c r="H723" s="18"/>
      <c r="I723" s="18"/>
      <c r="J723" s="19"/>
      <c r="K723" s="19"/>
      <c r="L723" s="19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</row>
    <row r="724" spans="1:25" x14ac:dyDescent="0.25">
      <c r="A724" s="141"/>
      <c r="B724" s="18"/>
      <c r="C724" s="18"/>
      <c r="D724" s="18"/>
      <c r="E724" s="18"/>
      <c r="F724" s="18"/>
      <c r="G724" s="18"/>
      <c r="H724" s="18"/>
      <c r="I724" s="18"/>
      <c r="J724" s="19"/>
      <c r="K724" s="19"/>
      <c r="L724" s="19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</row>
    <row r="725" spans="1:25" x14ac:dyDescent="0.25">
      <c r="A725" s="141"/>
      <c r="B725" s="18"/>
      <c r="C725" s="18"/>
      <c r="D725" s="18"/>
      <c r="E725" s="18"/>
      <c r="F725" s="18"/>
      <c r="G725" s="18"/>
      <c r="H725" s="18"/>
      <c r="I725" s="18"/>
      <c r="J725" s="19"/>
      <c r="K725" s="19"/>
      <c r="L725" s="19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</row>
    <row r="726" spans="1:25" x14ac:dyDescent="0.25">
      <c r="A726" s="141"/>
      <c r="B726" s="18"/>
      <c r="C726" s="18"/>
      <c r="D726" s="18"/>
      <c r="E726" s="18"/>
      <c r="F726" s="18"/>
      <c r="G726" s="18"/>
      <c r="H726" s="18"/>
      <c r="I726" s="18"/>
      <c r="J726" s="19"/>
      <c r="K726" s="19"/>
      <c r="L726" s="19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</row>
    <row r="727" spans="1:25" x14ac:dyDescent="0.25">
      <c r="A727" s="141"/>
      <c r="B727" s="18"/>
      <c r="C727" s="18"/>
      <c r="D727" s="18"/>
      <c r="E727" s="18"/>
      <c r="F727" s="18"/>
      <c r="G727" s="18"/>
      <c r="H727" s="18"/>
      <c r="I727" s="18"/>
      <c r="J727" s="19"/>
      <c r="K727" s="19"/>
      <c r="L727" s="19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</row>
    <row r="728" spans="1:25" x14ac:dyDescent="0.25">
      <c r="A728" s="141"/>
      <c r="B728" s="18"/>
      <c r="C728" s="18"/>
      <c r="D728" s="18"/>
      <c r="E728" s="18"/>
      <c r="F728" s="18"/>
      <c r="G728" s="18"/>
      <c r="H728" s="18"/>
      <c r="I728" s="18"/>
      <c r="J728" s="19"/>
      <c r="K728" s="19"/>
      <c r="L728" s="19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</row>
    <row r="729" spans="1:25" x14ac:dyDescent="0.25">
      <c r="A729" s="141"/>
      <c r="B729" s="18"/>
      <c r="C729" s="18"/>
      <c r="D729" s="18"/>
      <c r="E729" s="18"/>
      <c r="F729" s="18"/>
      <c r="G729" s="18"/>
      <c r="H729" s="18"/>
      <c r="I729" s="18"/>
      <c r="J729" s="19"/>
      <c r="K729" s="19"/>
      <c r="L729" s="19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</row>
    <row r="730" spans="1:25" x14ac:dyDescent="0.25">
      <c r="A730" s="141"/>
      <c r="B730" s="18"/>
      <c r="C730" s="18"/>
      <c r="D730" s="18"/>
      <c r="E730" s="18"/>
      <c r="F730" s="18"/>
      <c r="G730" s="18"/>
      <c r="H730" s="18"/>
      <c r="I730" s="18"/>
      <c r="J730" s="19"/>
      <c r="K730" s="19"/>
      <c r="L730" s="19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</row>
    <row r="731" spans="1:25" x14ac:dyDescent="0.25">
      <c r="A731" s="141"/>
      <c r="B731" s="18"/>
      <c r="C731" s="18"/>
      <c r="D731" s="18"/>
      <c r="E731" s="18"/>
      <c r="F731" s="18"/>
      <c r="G731" s="18"/>
      <c r="H731" s="18"/>
      <c r="I731" s="18"/>
      <c r="J731" s="19"/>
      <c r="K731" s="19"/>
      <c r="L731" s="19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</row>
    <row r="732" spans="1:25" x14ac:dyDescent="0.25">
      <c r="A732" s="141"/>
      <c r="B732" s="18"/>
      <c r="C732" s="18"/>
      <c r="D732" s="18"/>
      <c r="E732" s="18"/>
      <c r="F732" s="18"/>
      <c r="G732" s="18"/>
      <c r="H732" s="18"/>
      <c r="I732" s="18"/>
      <c r="J732" s="19"/>
      <c r="K732" s="19"/>
      <c r="L732" s="19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</row>
    <row r="733" spans="1:25" x14ac:dyDescent="0.25">
      <c r="A733" s="141"/>
      <c r="B733" s="18"/>
      <c r="C733" s="18"/>
      <c r="D733" s="18"/>
      <c r="E733" s="18"/>
      <c r="F733" s="18"/>
      <c r="G733" s="18"/>
      <c r="H733" s="18"/>
      <c r="I733" s="18"/>
      <c r="J733" s="19"/>
      <c r="K733" s="19"/>
      <c r="L733" s="19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</row>
    <row r="734" spans="1:25" x14ac:dyDescent="0.25">
      <c r="A734" s="141"/>
      <c r="B734" s="18"/>
      <c r="C734" s="18"/>
      <c r="D734" s="18"/>
      <c r="E734" s="18"/>
      <c r="F734" s="18"/>
      <c r="G734" s="18"/>
      <c r="H734" s="18"/>
      <c r="I734" s="18"/>
      <c r="J734" s="19"/>
      <c r="K734" s="19"/>
      <c r="L734" s="19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</row>
    <row r="735" spans="1:25" x14ac:dyDescent="0.25">
      <c r="A735" s="141"/>
      <c r="B735" s="18"/>
      <c r="C735" s="18"/>
      <c r="D735" s="18"/>
      <c r="E735" s="18"/>
      <c r="F735" s="18"/>
      <c r="G735" s="18"/>
      <c r="H735" s="18"/>
      <c r="I735" s="18"/>
      <c r="J735" s="19"/>
      <c r="K735" s="19"/>
      <c r="L735" s="19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</row>
    <row r="736" spans="1:25" x14ac:dyDescent="0.25">
      <c r="A736" s="141"/>
      <c r="B736" s="18"/>
      <c r="C736" s="18"/>
      <c r="D736" s="18"/>
      <c r="E736" s="18"/>
      <c r="F736" s="18"/>
      <c r="G736" s="18"/>
      <c r="H736" s="18"/>
      <c r="I736" s="18"/>
      <c r="J736" s="19"/>
      <c r="K736" s="19"/>
      <c r="L736" s="19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</row>
    <row r="737" spans="1:25" x14ac:dyDescent="0.25">
      <c r="A737" s="141"/>
      <c r="B737" s="18"/>
      <c r="C737" s="18"/>
      <c r="D737" s="18"/>
      <c r="E737" s="18"/>
      <c r="F737" s="18"/>
      <c r="G737" s="18"/>
      <c r="H737" s="18"/>
      <c r="I737" s="18"/>
      <c r="J737" s="19"/>
      <c r="K737" s="19"/>
      <c r="L737" s="19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</row>
    <row r="738" spans="1:25" x14ac:dyDescent="0.25">
      <c r="A738" s="141"/>
      <c r="B738" s="18"/>
      <c r="C738" s="18"/>
      <c r="D738" s="18"/>
      <c r="E738" s="18"/>
      <c r="F738" s="18"/>
      <c r="G738" s="18"/>
      <c r="H738" s="18"/>
      <c r="I738" s="18"/>
      <c r="J738" s="19"/>
      <c r="K738" s="19"/>
      <c r="L738" s="19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</row>
    <row r="739" spans="1:25" x14ac:dyDescent="0.25">
      <c r="A739" s="141"/>
      <c r="B739" s="18"/>
      <c r="C739" s="18"/>
      <c r="D739" s="18"/>
      <c r="E739" s="18"/>
      <c r="F739" s="18"/>
      <c r="G739" s="18"/>
      <c r="H739" s="18"/>
      <c r="I739" s="18"/>
      <c r="J739" s="19"/>
      <c r="K739" s="19"/>
      <c r="L739" s="19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</row>
    <row r="740" spans="1:25" x14ac:dyDescent="0.25">
      <c r="A740" s="141"/>
      <c r="B740" s="18"/>
      <c r="C740" s="18"/>
      <c r="D740" s="18"/>
      <c r="E740" s="18"/>
      <c r="F740" s="18"/>
      <c r="G740" s="18"/>
      <c r="H740" s="18"/>
      <c r="I740" s="18"/>
      <c r="J740" s="19"/>
      <c r="K740" s="19"/>
      <c r="L740" s="19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</row>
    <row r="741" spans="1:25" x14ac:dyDescent="0.25">
      <c r="A741" s="141"/>
      <c r="B741" s="18"/>
      <c r="C741" s="18"/>
      <c r="D741" s="18"/>
      <c r="E741" s="18"/>
      <c r="F741" s="18"/>
      <c r="G741" s="18"/>
      <c r="H741" s="18"/>
      <c r="I741" s="18"/>
      <c r="J741" s="19"/>
      <c r="K741" s="19"/>
      <c r="L741" s="19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</row>
    <row r="742" spans="1:25" x14ac:dyDescent="0.25">
      <c r="A742" s="141"/>
      <c r="B742" s="18"/>
      <c r="C742" s="18"/>
      <c r="D742" s="18"/>
      <c r="E742" s="18"/>
      <c r="F742" s="18"/>
      <c r="G742" s="18"/>
      <c r="H742" s="18"/>
      <c r="I742" s="18"/>
      <c r="J742" s="19"/>
      <c r="K742" s="19"/>
      <c r="L742" s="19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</row>
    <row r="743" spans="1:25" x14ac:dyDescent="0.25">
      <c r="A743" s="141"/>
      <c r="B743" s="18"/>
      <c r="C743" s="18"/>
      <c r="D743" s="18"/>
      <c r="E743" s="18"/>
      <c r="F743" s="18"/>
      <c r="G743" s="18"/>
      <c r="H743" s="18"/>
      <c r="I743" s="18"/>
      <c r="J743" s="19"/>
      <c r="K743" s="19"/>
      <c r="L743" s="19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</row>
    <row r="744" spans="1:25" x14ac:dyDescent="0.25">
      <c r="A744" s="141"/>
      <c r="B744" s="18"/>
      <c r="C744" s="18"/>
      <c r="D744" s="18"/>
      <c r="E744" s="18"/>
      <c r="F744" s="18"/>
      <c r="G744" s="18"/>
      <c r="H744" s="18"/>
      <c r="I744" s="18"/>
      <c r="J744" s="19"/>
      <c r="K744" s="19"/>
      <c r="L744" s="19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</row>
    <row r="745" spans="1:25" x14ac:dyDescent="0.25">
      <c r="A745" s="141"/>
      <c r="B745" s="18"/>
      <c r="C745" s="18"/>
      <c r="D745" s="18"/>
      <c r="E745" s="18"/>
      <c r="F745" s="18"/>
      <c r="G745" s="18"/>
      <c r="H745" s="18"/>
      <c r="I745" s="18"/>
      <c r="J745" s="19"/>
      <c r="K745" s="19"/>
      <c r="L745" s="19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</row>
    <row r="746" spans="1:25" x14ac:dyDescent="0.25">
      <c r="A746" s="141"/>
      <c r="B746" s="18"/>
      <c r="C746" s="18"/>
      <c r="D746" s="18"/>
      <c r="E746" s="18"/>
      <c r="F746" s="18"/>
      <c r="G746" s="18"/>
      <c r="H746" s="18"/>
      <c r="I746" s="18"/>
      <c r="J746" s="19"/>
      <c r="K746" s="19"/>
      <c r="L746" s="19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</row>
    <row r="747" spans="1:25" x14ac:dyDescent="0.25">
      <c r="A747" s="141"/>
      <c r="B747" s="18"/>
      <c r="C747" s="18"/>
      <c r="D747" s="18"/>
      <c r="E747" s="18"/>
      <c r="F747" s="18"/>
      <c r="G747" s="18"/>
      <c r="H747" s="18"/>
      <c r="I747" s="18"/>
      <c r="J747" s="19"/>
      <c r="K747" s="19"/>
      <c r="L747" s="19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</row>
    <row r="748" spans="1:25" x14ac:dyDescent="0.25">
      <c r="A748" s="141"/>
      <c r="B748" s="18"/>
      <c r="C748" s="18"/>
      <c r="D748" s="18"/>
      <c r="E748" s="18"/>
      <c r="F748" s="18"/>
      <c r="G748" s="18"/>
      <c r="H748" s="18"/>
      <c r="I748" s="18"/>
      <c r="J748" s="19"/>
      <c r="K748" s="19"/>
      <c r="L748" s="19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</row>
    <row r="749" spans="1:25" x14ac:dyDescent="0.25">
      <c r="A749" s="141"/>
      <c r="B749" s="18"/>
      <c r="C749" s="18"/>
      <c r="D749" s="18"/>
      <c r="E749" s="18"/>
      <c r="F749" s="18"/>
      <c r="G749" s="18"/>
      <c r="H749" s="18"/>
      <c r="I749" s="18"/>
      <c r="J749" s="19"/>
      <c r="K749" s="19"/>
      <c r="L749" s="19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</row>
    <row r="750" spans="1:25" x14ac:dyDescent="0.25">
      <c r="A750" s="141"/>
      <c r="B750" s="18"/>
      <c r="C750" s="18"/>
      <c r="D750" s="18"/>
      <c r="E750" s="18"/>
      <c r="F750" s="18"/>
      <c r="G750" s="18"/>
      <c r="H750" s="18"/>
      <c r="I750" s="18"/>
      <c r="J750" s="19"/>
      <c r="K750" s="19"/>
      <c r="L750" s="19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</row>
    <row r="751" spans="1:25" x14ac:dyDescent="0.25">
      <c r="A751" s="141"/>
      <c r="B751" s="18"/>
      <c r="C751" s="18"/>
      <c r="D751" s="18"/>
      <c r="E751" s="18"/>
      <c r="F751" s="18"/>
      <c r="G751" s="18"/>
      <c r="H751" s="18"/>
      <c r="I751" s="18"/>
      <c r="J751" s="19"/>
      <c r="K751" s="19"/>
      <c r="L751" s="19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</row>
    <row r="752" spans="1:25" x14ac:dyDescent="0.25">
      <c r="A752" s="141"/>
      <c r="B752" s="18"/>
      <c r="C752" s="18"/>
      <c r="D752" s="18"/>
      <c r="E752" s="18"/>
      <c r="F752" s="18"/>
      <c r="G752" s="18"/>
      <c r="H752" s="18"/>
      <c r="I752" s="18"/>
      <c r="J752" s="19"/>
      <c r="K752" s="19"/>
      <c r="L752" s="19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</row>
    <row r="753" spans="1:25" x14ac:dyDescent="0.25">
      <c r="A753" s="141"/>
      <c r="B753" s="18"/>
      <c r="C753" s="18"/>
      <c r="D753" s="18"/>
      <c r="E753" s="18"/>
      <c r="F753" s="18"/>
      <c r="G753" s="18"/>
      <c r="H753" s="18"/>
      <c r="I753" s="18"/>
      <c r="J753" s="19"/>
      <c r="K753" s="19"/>
      <c r="L753" s="19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</row>
    <row r="754" spans="1:25" x14ac:dyDescent="0.25">
      <c r="A754" s="141"/>
      <c r="B754" s="18"/>
      <c r="C754" s="18"/>
      <c r="D754" s="18"/>
      <c r="E754" s="18"/>
      <c r="F754" s="18"/>
      <c r="G754" s="18"/>
      <c r="H754" s="18"/>
      <c r="I754" s="18"/>
      <c r="J754" s="19"/>
      <c r="K754" s="19"/>
      <c r="L754" s="19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</row>
    <row r="755" spans="1:25" x14ac:dyDescent="0.25">
      <c r="A755" s="141"/>
      <c r="B755" s="18"/>
      <c r="C755" s="18"/>
      <c r="D755" s="18"/>
      <c r="E755" s="18"/>
      <c r="F755" s="18"/>
      <c r="G755" s="18"/>
      <c r="H755" s="18"/>
      <c r="I755" s="18"/>
      <c r="J755" s="19"/>
      <c r="K755" s="19"/>
      <c r="L755" s="19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</row>
    <row r="756" spans="1:25" x14ac:dyDescent="0.25">
      <c r="A756" s="141"/>
      <c r="B756" s="18"/>
      <c r="C756" s="18"/>
      <c r="D756" s="18"/>
      <c r="E756" s="18"/>
      <c r="F756" s="18"/>
      <c r="G756" s="18"/>
      <c r="H756" s="18"/>
      <c r="I756" s="18"/>
      <c r="J756" s="19"/>
      <c r="K756" s="19"/>
      <c r="L756" s="19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</row>
    <row r="757" spans="1:25" x14ac:dyDescent="0.25">
      <c r="A757" s="141"/>
      <c r="B757" s="18"/>
      <c r="C757" s="18"/>
      <c r="D757" s="18"/>
      <c r="E757" s="18"/>
      <c r="F757" s="18"/>
      <c r="G757" s="18"/>
      <c r="H757" s="18"/>
      <c r="I757" s="18"/>
      <c r="J757" s="19"/>
      <c r="K757" s="19"/>
      <c r="L757" s="19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</row>
    <row r="758" spans="1:25" x14ac:dyDescent="0.25">
      <c r="A758" s="141"/>
      <c r="B758" s="18"/>
      <c r="C758" s="18"/>
      <c r="D758" s="18"/>
      <c r="E758" s="18"/>
      <c r="F758" s="18"/>
      <c r="G758" s="18"/>
      <c r="H758" s="18"/>
      <c r="I758" s="18"/>
      <c r="J758" s="19"/>
      <c r="K758" s="19"/>
      <c r="L758" s="19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</row>
    <row r="759" spans="1:25" x14ac:dyDescent="0.25">
      <c r="A759" s="141"/>
      <c r="B759" s="18"/>
      <c r="C759" s="18"/>
      <c r="D759" s="18"/>
      <c r="E759" s="18"/>
      <c r="F759" s="18"/>
      <c r="G759" s="18"/>
      <c r="H759" s="18"/>
      <c r="I759" s="18"/>
      <c r="J759" s="19"/>
      <c r="K759" s="19"/>
      <c r="L759" s="19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</row>
    <row r="760" spans="1:25" x14ac:dyDescent="0.25">
      <c r="A760" s="141"/>
      <c r="B760" s="18"/>
      <c r="C760" s="18"/>
      <c r="D760" s="18"/>
      <c r="E760" s="18"/>
      <c r="F760" s="18"/>
      <c r="G760" s="18"/>
      <c r="H760" s="18"/>
      <c r="I760" s="18"/>
      <c r="J760" s="19"/>
      <c r="K760" s="19"/>
      <c r="L760" s="19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</row>
    <row r="761" spans="1:25" x14ac:dyDescent="0.25">
      <c r="A761" s="141"/>
      <c r="B761" s="18"/>
      <c r="C761" s="18"/>
      <c r="D761" s="18"/>
      <c r="E761" s="18"/>
      <c r="F761" s="18"/>
      <c r="G761" s="18"/>
      <c r="H761" s="18"/>
      <c r="I761" s="18"/>
      <c r="J761" s="19"/>
      <c r="K761" s="19"/>
      <c r="L761" s="19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</row>
    <row r="762" spans="1:25" x14ac:dyDescent="0.25">
      <c r="A762" s="141"/>
      <c r="B762" s="18"/>
      <c r="C762" s="18"/>
      <c r="D762" s="18"/>
      <c r="E762" s="18"/>
      <c r="F762" s="18"/>
      <c r="G762" s="18"/>
      <c r="H762" s="18"/>
      <c r="I762" s="18"/>
      <c r="J762" s="19"/>
      <c r="K762" s="19"/>
      <c r="L762" s="19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</row>
  </sheetData>
  <mergeCells count="287">
    <mergeCell ref="D8:E8"/>
    <mergeCell ref="D9:E9"/>
    <mergeCell ref="D28:E28"/>
    <mergeCell ref="D29:E29"/>
    <mergeCell ref="D200:E200"/>
    <mergeCell ref="D201:E201"/>
    <mergeCell ref="D205:E205"/>
    <mergeCell ref="D206:E206"/>
    <mergeCell ref="C294:E294"/>
    <mergeCell ref="D271:E271"/>
    <mergeCell ref="D272:E272"/>
    <mergeCell ref="D273:E273"/>
    <mergeCell ref="D274:E274"/>
    <mergeCell ref="C275:E275"/>
    <mergeCell ref="C264:E264"/>
    <mergeCell ref="D265:E265"/>
    <mergeCell ref="D266:E266"/>
    <mergeCell ref="D267:E267"/>
    <mergeCell ref="D268:E268"/>
    <mergeCell ref="D269:E269"/>
    <mergeCell ref="D258:E258"/>
    <mergeCell ref="D259:E259"/>
    <mergeCell ref="D260:E260"/>
    <mergeCell ref="D261:E261"/>
    <mergeCell ref="C295:E295"/>
    <mergeCell ref="C296:E296"/>
    <mergeCell ref="C297:E297"/>
    <mergeCell ref="B298:E298"/>
    <mergeCell ref="K2:L3"/>
    <mergeCell ref="C288:E288"/>
    <mergeCell ref="C289:E289"/>
    <mergeCell ref="C290:E290"/>
    <mergeCell ref="C291:E291"/>
    <mergeCell ref="C292:E292"/>
    <mergeCell ref="C293:E293"/>
    <mergeCell ref="D282:E282"/>
    <mergeCell ref="D283:E283"/>
    <mergeCell ref="D284:E284"/>
    <mergeCell ref="D285:E285"/>
    <mergeCell ref="C286:E286"/>
    <mergeCell ref="C287:E287"/>
    <mergeCell ref="C276:E276"/>
    <mergeCell ref="C277:E277"/>
    <mergeCell ref="D278:E278"/>
    <mergeCell ref="D279:E279"/>
    <mergeCell ref="D280:E280"/>
    <mergeCell ref="C281:E281"/>
    <mergeCell ref="D270:E270"/>
    <mergeCell ref="C262:E262"/>
    <mergeCell ref="C263:E263"/>
    <mergeCell ref="D252:E252"/>
    <mergeCell ref="D253:E253"/>
    <mergeCell ref="D254:E254"/>
    <mergeCell ref="D255:E255"/>
    <mergeCell ref="D256:E256"/>
    <mergeCell ref="D257:E257"/>
    <mergeCell ref="D246:E246"/>
    <mergeCell ref="C247:E247"/>
    <mergeCell ref="D248:E248"/>
    <mergeCell ref="D249:E249"/>
    <mergeCell ref="C250:E250"/>
    <mergeCell ref="D251:E251"/>
    <mergeCell ref="D240:E240"/>
    <mergeCell ref="D241:E241"/>
    <mergeCell ref="D242:E242"/>
    <mergeCell ref="D243:E243"/>
    <mergeCell ref="D244:E244"/>
    <mergeCell ref="D245:E245"/>
    <mergeCell ref="D234:E234"/>
    <mergeCell ref="D235:E235"/>
    <mergeCell ref="C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22:E222"/>
    <mergeCell ref="D223:E223"/>
    <mergeCell ref="D224:E224"/>
    <mergeCell ref="C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C210:E210"/>
    <mergeCell ref="C211:E211"/>
    <mergeCell ref="C212:E212"/>
    <mergeCell ref="C213:E213"/>
    <mergeCell ref="C214:E214"/>
    <mergeCell ref="D215:E215"/>
    <mergeCell ref="C202:E202"/>
    <mergeCell ref="C203:E203"/>
    <mergeCell ref="C204:E204"/>
    <mergeCell ref="C207:E207"/>
    <mergeCell ref="C208:E208"/>
    <mergeCell ref="C209:E209"/>
    <mergeCell ref="C194:E194"/>
    <mergeCell ref="C195:E195"/>
    <mergeCell ref="D196:E196"/>
    <mergeCell ref="D197:E197"/>
    <mergeCell ref="C198:E198"/>
    <mergeCell ref="C199:E199"/>
    <mergeCell ref="D188:E188"/>
    <mergeCell ref="D189:E189"/>
    <mergeCell ref="D190:E190"/>
    <mergeCell ref="D191:E191"/>
    <mergeCell ref="C192:E192"/>
    <mergeCell ref="C193:E193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C178:E178"/>
    <mergeCell ref="C179:E179"/>
    <mergeCell ref="C180:E180"/>
    <mergeCell ref="C181:E181"/>
    <mergeCell ref="D170:E170"/>
    <mergeCell ref="D171:E171"/>
    <mergeCell ref="D172:E172"/>
    <mergeCell ref="D173:E173"/>
    <mergeCell ref="D174:E174"/>
    <mergeCell ref="D175:E175"/>
    <mergeCell ref="D164:E164"/>
    <mergeCell ref="D165:E165"/>
    <mergeCell ref="C166:E166"/>
    <mergeCell ref="D167:E167"/>
    <mergeCell ref="D168:E168"/>
    <mergeCell ref="D169:E169"/>
    <mergeCell ref="D158:E158"/>
    <mergeCell ref="D159:E159"/>
    <mergeCell ref="D160:E160"/>
    <mergeCell ref="D161:E161"/>
    <mergeCell ref="D162:E162"/>
    <mergeCell ref="C163:E163"/>
    <mergeCell ref="C152:E152"/>
    <mergeCell ref="D153:E153"/>
    <mergeCell ref="D154:E154"/>
    <mergeCell ref="D155:E155"/>
    <mergeCell ref="D156:E156"/>
    <mergeCell ref="D157:E157"/>
    <mergeCell ref="D146:E146"/>
    <mergeCell ref="D147:E147"/>
    <mergeCell ref="D148:E148"/>
    <mergeCell ref="D149:E149"/>
    <mergeCell ref="D150:E150"/>
    <mergeCell ref="D151:E151"/>
    <mergeCell ref="D140:E140"/>
    <mergeCell ref="C141:E141"/>
    <mergeCell ref="D142:E142"/>
    <mergeCell ref="D143:E143"/>
    <mergeCell ref="D144:E144"/>
    <mergeCell ref="D145:E145"/>
    <mergeCell ref="D134:E134"/>
    <mergeCell ref="D135:E135"/>
    <mergeCell ref="D136:E136"/>
    <mergeCell ref="D137:E137"/>
    <mergeCell ref="D138:E138"/>
    <mergeCell ref="D139:E139"/>
    <mergeCell ref="C128:E128"/>
    <mergeCell ref="C129:E129"/>
    <mergeCell ref="C130:E130"/>
    <mergeCell ref="D131:E131"/>
    <mergeCell ref="D132:E132"/>
    <mergeCell ref="D133:E133"/>
    <mergeCell ref="C122:E122"/>
    <mergeCell ref="C123:E123"/>
    <mergeCell ref="D124:E124"/>
    <mergeCell ref="D125:E125"/>
    <mergeCell ref="C126:E126"/>
    <mergeCell ref="C127:E127"/>
    <mergeCell ref="D116:E116"/>
    <mergeCell ref="C117:E117"/>
    <mergeCell ref="D118:E118"/>
    <mergeCell ref="D119:E119"/>
    <mergeCell ref="D120:E120"/>
    <mergeCell ref="D121:E121"/>
    <mergeCell ref="C110:E110"/>
    <mergeCell ref="C111:E111"/>
    <mergeCell ref="C112:E112"/>
    <mergeCell ref="C113:E113"/>
    <mergeCell ref="D114:E114"/>
    <mergeCell ref="D115:E115"/>
    <mergeCell ref="C101:E101"/>
    <mergeCell ref="C102:E102"/>
    <mergeCell ref="C103:E103"/>
    <mergeCell ref="C107:E107"/>
    <mergeCell ref="C108:E108"/>
    <mergeCell ref="C109:E109"/>
    <mergeCell ref="D104:E104"/>
    <mergeCell ref="D106:E106"/>
    <mergeCell ref="C88:E88"/>
    <mergeCell ref="C89:E89"/>
    <mergeCell ref="C92:E92"/>
    <mergeCell ref="C95:E95"/>
    <mergeCell ref="C96:E96"/>
    <mergeCell ref="C100:E100"/>
    <mergeCell ref="D97:E97"/>
    <mergeCell ref="D99:E99"/>
    <mergeCell ref="D98:E98"/>
    <mergeCell ref="D105:E105"/>
    <mergeCell ref="C68:E68"/>
    <mergeCell ref="C72:E72"/>
    <mergeCell ref="D73:E73"/>
    <mergeCell ref="D74:E74"/>
    <mergeCell ref="C75:E75"/>
    <mergeCell ref="C76:E76"/>
    <mergeCell ref="D94:E94"/>
    <mergeCell ref="D77:E77"/>
    <mergeCell ref="D84:E84"/>
    <mergeCell ref="D80:E80"/>
    <mergeCell ref="D90:E90"/>
    <mergeCell ref="D91:E91"/>
    <mergeCell ref="D93:E93"/>
    <mergeCell ref="D70:E70"/>
    <mergeCell ref="C50:E50"/>
    <mergeCell ref="C51:E51"/>
    <mergeCell ref="C64:E64"/>
    <mergeCell ref="C65:E65"/>
    <mergeCell ref="C36:E36"/>
    <mergeCell ref="C37:E37"/>
    <mergeCell ref="C38:E38"/>
    <mergeCell ref="C39:E39"/>
    <mergeCell ref="C42:E42"/>
    <mergeCell ref="C43:E43"/>
    <mergeCell ref="D52:E52"/>
    <mergeCell ref="D56:E56"/>
    <mergeCell ref="D60:E60"/>
    <mergeCell ref="D40:E40"/>
    <mergeCell ref="D41:E41"/>
    <mergeCell ref="D45:E45"/>
    <mergeCell ref="D46:E46"/>
    <mergeCell ref="D48:E48"/>
    <mergeCell ref="D49:E49"/>
    <mergeCell ref="C35:E35"/>
    <mergeCell ref="C22:E22"/>
    <mergeCell ref="C23:E23"/>
    <mergeCell ref="C24:E24"/>
    <mergeCell ref="C25:E25"/>
    <mergeCell ref="C26:E26"/>
    <mergeCell ref="C27:E27"/>
    <mergeCell ref="C44:E44"/>
    <mergeCell ref="C47:E47"/>
    <mergeCell ref="B2:E4"/>
    <mergeCell ref="G2:G4"/>
    <mergeCell ref="H2:J2"/>
    <mergeCell ref="M2:Y2"/>
    <mergeCell ref="H3:H4"/>
    <mergeCell ref="I3:I4"/>
    <mergeCell ref="J3:J4"/>
    <mergeCell ref="F2:F4"/>
    <mergeCell ref="M3:W3"/>
    <mergeCell ref="D66:E66"/>
    <mergeCell ref="D67:E67"/>
    <mergeCell ref="D69:E69"/>
    <mergeCell ref="D71:E71"/>
    <mergeCell ref="C5:E5"/>
    <mergeCell ref="C6:E6"/>
    <mergeCell ref="C7:E7"/>
    <mergeCell ref="C16:E16"/>
    <mergeCell ref="C17:E17"/>
    <mergeCell ref="C18:E18"/>
    <mergeCell ref="C19:E19"/>
    <mergeCell ref="C20:E20"/>
    <mergeCell ref="C21:E21"/>
    <mergeCell ref="C10:E10"/>
    <mergeCell ref="C11:E11"/>
    <mergeCell ref="C12:E12"/>
    <mergeCell ref="C13:E13"/>
    <mergeCell ref="C14:E14"/>
    <mergeCell ref="C15:E15"/>
    <mergeCell ref="C30:E30"/>
    <mergeCell ref="C31:E31"/>
    <mergeCell ref="C32:E32"/>
    <mergeCell ref="C33:E33"/>
    <mergeCell ref="C34:E3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3" orientation="landscape" horizontalDpi="4294967293" r:id="rId1"/>
  <headerFooter>
    <oddHeader>&amp;C&amp;"Times New Roman,Félkövér"&amp;12Közművelődés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730"/>
  <sheetViews>
    <sheetView view="pageLayout" workbookViewId="0">
      <selection activeCell="H1" sqref="H1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2" style="12" customWidth="1"/>
    <col min="8" max="8" width="11.42578125" style="12" customWidth="1"/>
    <col min="9" max="9" width="10" style="12" customWidth="1"/>
    <col min="10" max="10" width="11.5703125" style="53" customWidth="1"/>
    <col min="11" max="11" width="14.85546875" style="53" customWidth="1"/>
    <col min="12" max="12" width="17" style="53" customWidth="1"/>
    <col min="13" max="13" width="10.7109375" style="12" bestFit="1" customWidth="1"/>
    <col min="14" max="18" width="10.140625" style="12" bestFit="1" customWidth="1"/>
    <col min="19" max="19" width="10.7109375" style="12" bestFit="1" customWidth="1"/>
    <col min="20" max="21" width="10.140625" style="12" bestFit="1" customWidth="1"/>
    <col min="22" max="22" width="13.85546875" style="12" bestFit="1" customWidth="1"/>
    <col min="23" max="25" width="10.140625" style="12" bestFit="1" customWidth="1"/>
    <col min="26" max="16384" width="9.140625" style="18"/>
  </cols>
  <sheetData>
    <row r="1" spans="1:27" ht="15.75" thickBot="1" x14ac:dyDescent="0.3">
      <c r="Y1" s="11" t="s">
        <v>1121</v>
      </c>
    </row>
    <row r="2" spans="1:27" ht="15" customHeight="1" x14ac:dyDescent="0.25">
      <c r="B2" s="660" t="s">
        <v>0</v>
      </c>
      <c r="C2" s="661"/>
      <c r="D2" s="661"/>
      <c r="E2" s="661"/>
      <c r="F2" s="690" t="s">
        <v>1282</v>
      </c>
      <c r="G2" s="666" t="s">
        <v>1299</v>
      </c>
      <c r="H2" s="673" t="s">
        <v>1114</v>
      </c>
      <c r="I2" s="673"/>
      <c r="J2" s="674"/>
      <c r="K2" s="690" t="s">
        <v>1115</v>
      </c>
      <c r="L2" s="669"/>
      <c r="M2" s="673" t="s">
        <v>1118</v>
      </c>
      <c r="N2" s="673"/>
      <c r="O2" s="673"/>
      <c r="P2" s="673"/>
      <c r="Q2" s="673"/>
      <c r="R2" s="673"/>
      <c r="S2" s="673"/>
      <c r="T2" s="673"/>
      <c r="U2" s="673"/>
      <c r="V2" s="673"/>
      <c r="W2" s="673"/>
      <c r="X2" s="673"/>
      <c r="Y2" s="675"/>
    </row>
    <row r="3" spans="1:27" x14ac:dyDescent="0.25">
      <c r="B3" s="662"/>
      <c r="C3" s="663"/>
      <c r="D3" s="663"/>
      <c r="E3" s="663"/>
      <c r="F3" s="691"/>
      <c r="G3" s="667"/>
      <c r="H3" s="740" t="s">
        <v>1160</v>
      </c>
      <c r="I3" s="742" t="s">
        <v>1161</v>
      </c>
      <c r="J3" s="744" t="s">
        <v>856</v>
      </c>
      <c r="K3" s="769"/>
      <c r="L3" s="770"/>
      <c r="M3" s="651" t="s">
        <v>1119</v>
      </c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739"/>
      <c r="Y3" s="531" t="s">
        <v>1120</v>
      </c>
    </row>
    <row r="4" spans="1:27" ht="32.25" customHeight="1" thickBot="1" x14ac:dyDescent="0.3">
      <c r="B4" s="664"/>
      <c r="C4" s="665"/>
      <c r="D4" s="665"/>
      <c r="E4" s="665"/>
      <c r="F4" s="692"/>
      <c r="G4" s="668"/>
      <c r="H4" s="741"/>
      <c r="I4" s="743"/>
      <c r="J4" s="745"/>
      <c r="K4" s="229" t="s">
        <v>1186</v>
      </c>
      <c r="L4" s="228" t="s">
        <v>1187</v>
      </c>
      <c r="M4" s="143" t="s">
        <v>878</v>
      </c>
      <c r="N4" s="71" t="s">
        <v>879</v>
      </c>
      <c r="O4" s="71" t="s">
        <v>880</v>
      </c>
      <c r="P4" s="71" t="s">
        <v>881</v>
      </c>
      <c r="Q4" s="71" t="s">
        <v>882</v>
      </c>
      <c r="R4" s="361" t="s">
        <v>883</v>
      </c>
      <c r="S4" s="326" t="s">
        <v>884</v>
      </c>
      <c r="T4" s="70" t="s">
        <v>885</v>
      </c>
      <c r="U4" s="71" t="s">
        <v>886</v>
      </c>
      <c r="V4" s="362" t="s">
        <v>1300</v>
      </c>
      <c r="W4" s="526" t="s">
        <v>887</v>
      </c>
      <c r="X4" s="72" t="s">
        <v>888</v>
      </c>
      <c r="Y4" s="375" t="s">
        <v>889</v>
      </c>
    </row>
    <row r="5" spans="1:27" ht="15.75" thickBot="1" x14ac:dyDescent="0.3">
      <c r="B5" s="91" t="s">
        <v>259</v>
      </c>
      <c r="C5" s="746" t="s">
        <v>260</v>
      </c>
      <c r="D5" s="747"/>
      <c r="E5" s="747"/>
      <c r="F5" s="180">
        <f>F6+F20</f>
        <v>8286000</v>
      </c>
      <c r="G5" s="457">
        <f>G6+G20</f>
        <v>8278360</v>
      </c>
      <c r="H5" s="435">
        <f t="shared" ref="H5:I5" si="0">H6+H20</f>
        <v>8279135</v>
      </c>
      <c r="I5" s="198">
        <f t="shared" si="0"/>
        <v>0</v>
      </c>
      <c r="J5" s="216">
        <f>SUM(H5:I5)</f>
        <v>8279135</v>
      </c>
      <c r="K5" s="94">
        <f t="shared" ref="K5:Y5" si="1">K6+K20</f>
        <v>7451221.4999999991</v>
      </c>
      <c r="L5" s="96">
        <f t="shared" si="1"/>
        <v>827913.5</v>
      </c>
      <c r="M5" s="94">
        <f t="shared" si="1"/>
        <v>564409</v>
      </c>
      <c r="N5" s="95">
        <f t="shared" si="1"/>
        <v>773390</v>
      </c>
      <c r="O5" s="95">
        <f t="shared" si="1"/>
        <v>702120</v>
      </c>
      <c r="P5" s="95">
        <f t="shared" si="1"/>
        <v>701438</v>
      </c>
      <c r="Q5" s="95">
        <f t="shared" si="1"/>
        <v>556378</v>
      </c>
      <c r="R5" s="98">
        <f t="shared" ref="R5" si="2">R6+R20</f>
        <v>696900</v>
      </c>
      <c r="S5" s="95">
        <f t="shared" si="1"/>
        <v>701438</v>
      </c>
      <c r="T5" s="97">
        <f t="shared" si="1"/>
        <v>701180</v>
      </c>
      <c r="U5" s="95">
        <f t="shared" si="1"/>
        <v>726899</v>
      </c>
      <c r="V5" s="363">
        <f t="shared" ref="V5" si="3">V6+V20</f>
        <v>6124152</v>
      </c>
      <c r="W5" s="98">
        <f t="shared" si="1"/>
        <v>715788</v>
      </c>
      <c r="X5" s="99">
        <f t="shared" si="1"/>
        <v>675045</v>
      </c>
      <c r="Y5" s="376">
        <f t="shared" si="1"/>
        <v>764150</v>
      </c>
      <c r="AA5" s="259"/>
    </row>
    <row r="6" spans="1:27" x14ac:dyDescent="0.25">
      <c r="B6" s="136" t="s">
        <v>894</v>
      </c>
      <c r="C6" s="658" t="s">
        <v>261</v>
      </c>
      <c r="D6" s="659"/>
      <c r="E6" s="659"/>
      <c r="F6" s="181">
        <f>F7+F8+F9+F10+F11+F12+F13+F14+F15+F16+F17+F18+F19</f>
        <v>8286000</v>
      </c>
      <c r="G6" s="458">
        <f>G7+G8+G9+G10+G11+G12+G13+G14+G15+G16+G17+G18+G19</f>
        <v>8258250</v>
      </c>
      <c r="H6" s="436">
        <f t="shared" ref="H6:I6" si="4">H7+H8+H9+H10+H11+H12+H13+H14+H15+H16+H17+H18+H19</f>
        <v>8259025</v>
      </c>
      <c r="I6" s="199">
        <f t="shared" si="4"/>
        <v>0</v>
      </c>
      <c r="J6" s="217">
        <f t="shared" ref="J6:J89" si="5">SUM(H6:I6)</f>
        <v>8259025</v>
      </c>
      <c r="K6" s="130">
        <f t="shared" ref="K6:Y6" si="6">K7+K8+K9+K10+K11+K12+K13+K14+K15+K16+K17+K18+K19</f>
        <v>7433122.4999999991</v>
      </c>
      <c r="L6" s="132">
        <f t="shared" si="6"/>
        <v>825902.5</v>
      </c>
      <c r="M6" s="130">
        <f t="shared" si="6"/>
        <v>544299</v>
      </c>
      <c r="N6" s="131">
        <f t="shared" si="6"/>
        <v>773390</v>
      </c>
      <c r="O6" s="131">
        <f t="shared" si="6"/>
        <v>702120</v>
      </c>
      <c r="P6" s="131">
        <f t="shared" si="6"/>
        <v>701438</v>
      </c>
      <c r="Q6" s="131">
        <f t="shared" si="6"/>
        <v>556378</v>
      </c>
      <c r="R6" s="134">
        <f t="shared" ref="R6" si="7">R7+R8+R9+R10+R11+R12+R13+R14+R15+R16+R17+R18+R19</f>
        <v>696900</v>
      </c>
      <c r="S6" s="131">
        <f t="shared" si="6"/>
        <v>701438</v>
      </c>
      <c r="T6" s="133">
        <f t="shared" si="6"/>
        <v>701180</v>
      </c>
      <c r="U6" s="131">
        <f t="shared" si="6"/>
        <v>726899</v>
      </c>
      <c r="V6" s="364">
        <f t="shared" ref="V6" si="8">V7+V8+V9+V10+V11+V12+V13+V14+V15+V16+V17+V18+V19</f>
        <v>6104042</v>
      </c>
      <c r="W6" s="134">
        <f t="shared" si="6"/>
        <v>715788</v>
      </c>
      <c r="X6" s="135">
        <f t="shared" si="6"/>
        <v>675045</v>
      </c>
      <c r="Y6" s="377">
        <f t="shared" si="6"/>
        <v>764150</v>
      </c>
      <c r="AA6" s="259"/>
    </row>
    <row r="7" spans="1:27" x14ac:dyDescent="0.25">
      <c r="A7" s="139" t="s">
        <v>262</v>
      </c>
      <c r="B7" s="59" t="s">
        <v>895</v>
      </c>
      <c r="C7" s="718" t="s">
        <v>263</v>
      </c>
      <c r="D7" s="719"/>
      <c r="E7" s="719"/>
      <c r="F7" s="182">
        <v>8163000</v>
      </c>
      <c r="G7" s="459">
        <v>8138225</v>
      </c>
      <c r="H7" s="437">
        <f>SUM(V7:Y7)</f>
        <v>8139000</v>
      </c>
      <c r="I7" s="200"/>
      <c r="J7" s="219">
        <f t="shared" si="5"/>
        <v>8139000</v>
      </c>
      <c r="K7" s="81">
        <f>J7*(0.41+0.49)</f>
        <v>7325099.9999999991</v>
      </c>
      <c r="L7" s="82">
        <f>J7*0.1</f>
        <v>813900</v>
      </c>
      <c r="M7" s="81">
        <v>539763</v>
      </c>
      <c r="N7" s="1">
        <v>653117</v>
      </c>
      <c r="O7" s="1">
        <v>697800</v>
      </c>
      <c r="P7" s="1">
        <v>696902</v>
      </c>
      <c r="Q7" s="1">
        <v>672331</v>
      </c>
      <c r="R7" s="89">
        <v>696900</v>
      </c>
      <c r="S7" s="1">
        <v>696902</v>
      </c>
      <c r="T7" s="43">
        <v>696903</v>
      </c>
      <c r="U7" s="1">
        <v>696899</v>
      </c>
      <c r="V7" s="366">
        <f>SUM(M7:U7)</f>
        <v>6047517</v>
      </c>
      <c r="W7" s="89">
        <v>696900</v>
      </c>
      <c r="X7" s="46">
        <v>660045</v>
      </c>
      <c r="Y7" s="378">
        <v>734538</v>
      </c>
      <c r="AA7" s="259"/>
    </row>
    <row r="8" spans="1:27" hidden="1" x14ac:dyDescent="0.25">
      <c r="A8" s="139" t="s">
        <v>264</v>
      </c>
      <c r="B8" s="59" t="s">
        <v>896</v>
      </c>
      <c r="C8" s="718" t="s">
        <v>265</v>
      </c>
      <c r="D8" s="719"/>
      <c r="E8" s="719"/>
      <c r="F8" s="182"/>
      <c r="G8" s="459"/>
      <c r="H8" s="437"/>
      <c r="I8" s="200"/>
      <c r="J8" s="219">
        <f t="shared" si="5"/>
        <v>0</v>
      </c>
      <c r="K8" s="81"/>
      <c r="L8" s="82"/>
      <c r="M8" s="312"/>
      <c r="N8" s="282"/>
      <c r="O8" s="1"/>
      <c r="P8" s="1"/>
      <c r="Q8" s="1"/>
      <c r="R8" s="89"/>
      <c r="S8" s="1"/>
      <c r="T8" s="43"/>
      <c r="U8" s="1"/>
      <c r="V8" s="366"/>
      <c r="W8" s="89"/>
      <c r="X8" s="46"/>
      <c r="Y8" s="378"/>
      <c r="AA8" s="259"/>
    </row>
    <row r="9" spans="1:27" hidden="1" x14ac:dyDescent="0.25">
      <c r="A9" s="139" t="s">
        <v>266</v>
      </c>
      <c r="B9" s="59" t="s">
        <v>897</v>
      </c>
      <c r="C9" s="718" t="s">
        <v>267</v>
      </c>
      <c r="D9" s="719"/>
      <c r="E9" s="719"/>
      <c r="F9" s="182"/>
      <c r="G9" s="459"/>
      <c r="H9" s="437"/>
      <c r="I9" s="200"/>
      <c r="J9" s="219">
        <f t="shared" si="5"/>
        <v>0</v>
      </c>
      <c r="K9" s="81"/>
      <c r="L9" s="82"/>
      <c r="M9" s="312"/>
      <c r="N9" s="282"/>
      <c r="O9" s="1"/>
      <c r="P9" s="1"/>
      <c r="Q9" s="1"/>
      <c r="R9" s="89"/>
      <c r="S9" s="1"/>
      <c r="T9" s="43"/>
      <c r="U9" s="1"/>
      <c r="V9" s="366"/>
      <c r="W9" s="89"/>
      <c r="X9" s="46"/>
      <c r="Y9" s="378"/>
      <c r="AA9" s="259"/>
    </row>
    <row r="10" spans="1:27" hidden="1" x14ac:dyDescent="0.25">
      <c r="A10" s="139" t="s">
        <v>268</v>
      </c>
      <c r="B10" s="59" t="s">
        <v>898</v>
      </c>
      <c r="C10" s="718" t="s">
        <v>622</v>
      </c>
      <c r="D10" s="719"/>
      <c r="E10" s="719"/>
      <c r="F10" s="182"/>
      <c r="G10" s="459"/>
      <c r="H10" s="437"/>
      <c r="I10" s="200"/>
      <c r="J10" s="219">
        <f t="shared" si="5"/>
        <v>0</v>
      </c>
      <c r="K10" s="81"/>
      <c r="L10" s="82"/>
      <c r="M10" s="312"/>
      <c r="N10" s="282"/>
      <c r="O10" s="1"/>
      <c r="P10" s="1"/>
      <c r="Q10" s="1"/>
      <c r="R10" s="89"/>
      <c r="S10" s="1"/>
      <c r="T10" s="43"/>
      <c r="U10" s="1"/>
      <c r="V10" s="366"/>
      <c r="W10" s="89"/>
      <c r="X10" s="46"/>
      <c r="Y10" s="378"/>
      <c r="AA10" s="259"/>
    </row>
    <row r="11" spans="1:27" hidden="1" x14ac:dyDescent="0.25">
      <c r="A11" s="139" t="s">
        <v>269</v>
      </c>
      <c r="B11" s="59" t="s">
        <v>899</v>
      </c>
      <c r="C11" s="718" t="s">
        <v>270</v>
      </c>
      <c r="D11" s="719"/>
      <c r="E11" s="719"/>
      <c r="F11" s="182"/>
      <c r="G11" s="459"/>
      <c r="H11" s="437"/>
      <c r="I11" s="200"/>
      <c r="J11" s="219">
        <f t="shared" si="5"/>
        <v>0</v>
      </c>
      <c r="K11" s="81"/>
      <c r="L11" s="82"/>
      <c r="M11" s="312"/>
      <c r="N11" s="282"/>
      <c r="O11" s="1"/>
      <c r="P11" s="1"/>
      <c r="Q11" s="1"/>
      <c r="R11" s="89"/>
      <c r="S11" s="1"/>
      <c r="T11" s="43"/>
      <c r="U11" s="1"/>
      <c r="V11" s="366"/>
      <c r="W11" s="89"/>
      <c r="X11" s="46"/>
      <c r="Y11" s="378"/>
      <c r="AA11" s="259"/>
    </row>
    <row r="12" spans="1:27" hidden="1" x14ac:dyDescent="0.25">
      <c r="A12" s="139" t="s">
        <v>271</v>
      </c>
      <c r="B12" s="59" t="s">
        <v>900</v>
      </c>
      <c r="C12" s="718" t="s">
        <v>272</v>
      </c>
      <c r="D12" s="719"/>
      <c r="E12" s="719"/>
      <c r="F12" s="182"/>
      <c r="G12" s="459"/>
      <c r="H12" s="437"/>
      <c r="I12" s="200"/>
      <c r="J12" s="219">
        <f t="shared" si="5"/>
        <v>0</v>
      </c>
      <c r="K12" s="81"/>
      <c r="L12" s="82"/>
      <c r="M12" s="312"/>
      <c r="N12" s="282"/>
      <c r="O12" s="1"/>
      <c r="P12" s="1"/>
      <c r="Q12" s="1"/>
      <c r="R12" s="89"/>
      <c r="S12" s="1"/>
      <c r="T12" s="43"/>
      <c r="U12" s="1"/>
      <c r="V12" s="366"/>
      <c r="W12" s="89"/>
      <c r="X12" s="46"/>
      <c r="Y12" s="378"/>
      <c r="AA12" s="259"/>
    </row>
    <row r="13" spans="1:27" hidden="1" x14ac:dyDescent="0.25">
      <c r="A13" s="139" t="s">
        <v>273</v>
      </c>
      <c r="B13" s="59" t="s">
        <v>901</v>
      </c>
      <c r="C13" s="718" t="s">
        <v>274</v>
      </c>
      <c r="D13" s="719"/>
      <c r="E13" s="719"/>
      <c r="F13" s="182"/>
      <c r="G13" s="459"/>
      <c r="H13" s="437"/>
      <c r="I13" s="200"/>
      <c r="J13" s="219">
        <f t="shared" si="5"/>
        <v>0</v>
      </c>
      <c r="K13" s="81"/>
      <c r="L13" s="82"/>
      <c r="M13" s="312"/>
      <c r="N13" s="282"/>
      <c r="O13" s="1"/>
      <c r="P13" s="1"/>
      <c r="Q13" s="1"/>
      <c r="R13" s="89"/>
      <c r="S13" s="1"/>
      <c r="T13" s="43"/>
      <c r="U13" s="1"/>
      <c r="V13" s="366"/>
      <c r="W13" s="89"/>
      <c r="X13" s="46"/>
      <c r="Y13" s="378"/>
      <c r="AA13" s="259"/>
    </row>
    <row r="14" spans="1:27" x14ac:dyDescent="0.25">
      <c r="A14" s="139" t="s">
        <v>275</v>
      </c>
      <c r="B14" s="59" t="s">
        <v>902</v>
      </c>
      <c r="C14" s="718" t="s">
        <v>276</v>
      </c>
      <c r="D14" s="719"/>
      <c r="E14" s="719"/>
      <c r="F14" s="182">
        <v>75000</v>
      </c>
      <c r="G14" s="459">
        <v>75000</v>
      </c>
      <c r="H14" s="437">
        <f t="shared" ref="H14:H19" si="9">SUM(V14:Y14)</f>
        <v>75000</v>
      </c>
      <c r="I14" s="200"/>
      <c r="J14" s="219">
        <f t="shared" si="5"/>
        <v>75000</v>
      </c>
      <c r="K14" s="81">
        <f t="shared" ref="K14:K15" si="10">J14*(0.41+0.49)</f>
        <v>67500</v>
      </c>
      <c r="L14" s="82">
        <f t="shared" ref="L14:L15" si="11">J14*0.1</f>
        <v>7500</v>
      </c>
      <c r="M14" s="312"/>
      <c r="N14" s="282"/>
      <c r="O14" s="1"/>
      <c r="P14" s="1"/>
      <c r="Q14" s="1"/>
      <c r="R14" s="89"/>
      <c r="S14" s="1"/>
      <c r="T14" s="43"/>
      <c r="U14" s="1">
        <v>30000</v>
      </c>
      <c r="V14" s="366">
        <f t="shared" ref="V14:V19" si="12">SUM(M14:U14)</f>
        <v>30000</v>
      </c>
      <c r="W14" s="89">
        <v>15000</v>
      </c>
      <c r="X14" s="46">
        <v>15000</v>
      </c>
      <c r="Y14" s="378">
        <v>15000</v>
      </c>
      <c r="AA14" s="259"/>
    </row>
    <row r="15" spans="1:27" x14ac:dyDescent="0.25">
      <c r="A15" s="139" t="s">
        <v>277</v>
      </c>
      <c r="B15" s="59" t="s">
        <v>903</v>
      </c>
      <c r="C15" s="718" t="s">
        <v>278</v>
      </c>
      <c r="D15" s="719"/>
      <c r="E15" s="719"/>
      <c r="F15" s="182">
        <v>48000</v>
      </c>
      <c r="G15" s="459">
        <v>45025</v>
      </c>
      <c r="H15" s="437">
        <f t="shared" si="9"/>
        <v>45025</v>
      </c>
      <c r="I15" s="200"/>
      <c r="J15" s="219">
        <f t="shared" si="5"/>
        <v>45025</v>
      </c>
      <c r="K15" s="81">
        <f t="shared" si="10"/>
        <v>40522.499999999993</v>
      </c>
      <c r="L15" s="82">
        <f t="shared" si="11"/>
        <v>4502.5</v>
      </c>
      <c r="M15" s="81">
        <v>4536</v>
      </c>
      <c r="N15" s="282"/>
      <c r="O15" s="1">
        <v>4320</v>
      </c>
      <c r="P15" s="1">
        <v>4536</v>
      </c>
      <c r="Q15" s="1">
        <v>4320</v>
      </c>
      <c r="R15" s="89"/>
      <c r="S15" s="1">
        <v>4536</v>
      </c>
      <c r="T15" s="43">
        <v>4277</v>
      </c>
      <c r="U15" s="1"/>
      <c r="V15" s="366">
        <f t="shared" si="12"/>
        <v>26525</v>
      </c>
      <c r="W15" s="89">
        <v>3888</v>
      </c>
      <c r="X15" s="46"/>
      <c r="Y15" s="378">
        <v>14612</v>
      </c>
      <c r="AA15" s="259"/>
    </row>
    <row r="16" spans="1:27" hidden="1" x14ac:dyDescent="0.25">
      <c r="A16" s="139" t="s">
        <v>279</v>
      </c>
      <c r="B16" s="59" t="s">
        <v>904</v>
      </c>
      <c r="C16" s="718" t="s">
        <v>280</v>
      </c>
      <c r="D16" s="719"/>
      <c r="E16" s="719"/>
      <c r="F16" s="182"/>
      <c r="G16" s="459">
        <v>0</v>
      </c>
      <c r="H16" s="437">
        <f t="shared" si="9"/>
        <v>0</v>
      </c>
      <c r="I16" s="200"/>
      <c r="J16" s="219">
        <f t="shared" si="5"/>
        <v>0</v>
      </c>
      <c r="K16" s="81"/>
      <c r="L16" s="82"/>
      <c r="M16" s="312"/>
      <c r="N16" s="282"/>
      <c r="O16" s="1"/>
      <c r="P16" s="1"/>
      <c r="Q16" s="1"/>
      <c r="R16" s="89"/>
      <c r="S16" s="1"/>
      <c r="T16" s="43"/>
      <c r="U16" s="1"/>
      <c r="V16" s="366">
        <f t="shared" si="12"/>
        <v>0</v>
      </c>
      <c r="W16" s="89"/>
      <c r="X16" s="46"/>
      <c r="Y16" s="378"/>
      <c r="AA16" s="259"/>
    </row>
    <row r="17" spans="1:27" hidden="1" x14ac:dyDescent="0.25">
      <c r="A17" s="139" t="s">
        <v>281</v>
      </c>
      <c r="B17" s="59" t="s">
        <v>905</v>
      </c>
      <c r="C17" s="718" t="s">
        <v>282</v>
      </c>
      <c r="D17" s="719"/>
      <c r="E17" s="719"/>
      <c r="F17" s="182"/>
      <c r="G17" s="459">
        <v>0</v>
      </c>
      <c r="H17" s="437">
        <f t="shared" si="9"/>
        <v>0</v>
      </c>
      <c r="I17" s="200"/>
      <c r="J17" s="219">
        <f t="shared" si="5"/>
        <v>0</v>
      </c>
      <c r="K17" s="81"/>
      <c r="L17" s="82"/>
      <c r="M17" s="312"/>
      <c r="N17" s="282"/>
      <c r="O17" s="1"/>
      <c r="P17" s="1"/>
      <c r="Q17" s="1"/>
      <c r="R17" s="89"/>
      <c r="S17" s="1"/>
      <c r="T17" s="43"/>
      <c r="U17" s="1"/>
      <c r="V17" s="366">
        <f t="shared" si="12"/>
        <v>0</v>
      </c>
      <c r="W17" s="89"/>
      <c r="X17" s="46"/>
      <c r="Y17" s="378"/>
      <c r="AA17" s="259"/>
    </row>
    <row r="18" spans="1:27" hidden="1" x14ac:dyDescent="0.25">
      <c r="A18" s="139" t="s">
        <v>283</v>
      </c>
      <c r="B18" s="59" t="s">
        <v>906</v>
      </c>
      <c r="C18" s="718" t="s">
        <v>284</v>
      </c>
      <c r="D18" s="719"/>
      <c r="E18" s="719"/>
      <c r="F18" s="182"/>
      <c r="G18" s="459">
        <v>0</v>
      </c>
      <c r="H18" s="437">
        <f t="shared" si="9"/>
        <v>0</v>
      </c>
      <c r="I18" s="200"/>
      <c r="J18" s="219">
        <f t="shared" si="5"/>
        <v>0</v>
      </c>
      <c r="K18" s="81"/>
      <c r="L18" s="82"/>
      <c r="M18" s="312"/>
      <c r="N18" s="282"/>
      <c r="O18" s="1"/>
      <c r="P18" s="1"/>
      <c r="Q18" s="1"/>
      <c r="R18" s="89"/>
      <c r="S18" s="1"/>
      <c r="T18" s="43"/>
      <c r="U18" s="1"/>
      <c r="V18" s="366">
        <f t="shared" si="12"/>
        <v>0</v>
      </c>
      <c r="W18" s="89"/>
      <c r="X18" s="46"/>
      <c r="Y18" s="378"/>
      <c r="AA18" s="259"/>
    </row>
    <row r="19" spans="1:27" x14ac:dyDescent="0.25">
      <c r="A19" s="139" t="s">
        <v>285</v>
      </c>
      <c r="B19" s="59" t="s">
        <v>907</v>
      </c>
      <c r="C19" s="718" t="s">
        <v>286</v>
      </c>
      <c r="D19" s="719"/>
      <c r="E19" s="719"/>
      <c r="F19" s="182">
        <v>0</v>
      </c>
      <c r="G19" s="459">
        <v>0</v>
      </c>
      <c r="H19" s="437">
        <f t="shared" si="9"/>
        <v>0</v>
      </c>
      <c r="I19" s="200"/>
      <c r="J19" s="219">
        <f t="shared" ref="J19" si="13">SUM(H19:I19)</f>
        <v>0</v>
      </c>
      <c r="K19" s="81">
        <f t="shared" ref="K19" si="14">J19*(0.41+0.49)</f>
        <v>0</v>
      </c>
      <c r="L19" s="82">
        <f t="shared" ref="L19" si="15">J19*0.1</f>
        <v>0</v>
      </c>
      <c r="M19" s="81"/>
      <c r="N19" s="1">
        <v>120273</v>
      </c>
      <c r="O19" s="1"/>
      <c r="P19" s="1"/>
      <c r="Q19" s="1">
        <v>-120273</v>
      </c>
      <c r="R19" s="89"/>
      <c r="S19" s="1"/>
      <c r="T19" s="43"/>
      <c r="U19" s="1"/>
      <c r="V19" s="366">
        <f t="shared" si="12"/>
        <v>0</v>
      </c>
      <c r="W19" s="89"/>
      <c r="X19" s="46"/>
      <c r="Y19" s="378"/>
      <c r="AA19" s="259"/>
    </row>
    <row r="20" spans="1:27" x14ac:dyDescent="0.25">
      <c r="B20" s="100" t="s">
        <v>908</v>
      </c>
      <c r="C20" s="688" t="s">
        <v>287</v>
      </c>
      <c r="D20" s="689"/>
      <c r="E20" s="689"/>
      <c r="F20" s="183">
        <f>F21+F22+F23</f>
        <v>0</v>
      </c>
      <c r="G20" s="460">
        <f>G21+G22+G23</f>
        <v>20110</v>
      </c>
      <c r="H20" s="438">
        <f t="shared" ref="H20:I20" si="16">H21+H22+H23</f>
        <v>20110</v>
      </c>
      <c r="I20" s="201">
        <f t="shared" si="16"/>
        <v>0</v>
      </c>
      <c r="J20" s="218">
        <f t="shared" si="5"/>
        <v>20110</v>
      </c>
      <c r="K20" s="103">
        <f t="shared" ref="K20:Y20" si="17">K21+K22+K23</f>
        <v>18099</v>
      </c>
      <c r="L20" s="105">
        <f t="shared" si="17"/>
        <v>2011</v>
      </c>
      <c r="M20" s="103">
        <f t="shared" si="17"/>
        <v>20110</v>
      </c>
      <c r="N20" s="104">
        <f t="shared" si="17"/>
        <v>0</v>
      </c>
      <c r="O20" s="104">
        <f t="shared" si="17"/>
        <v>0</v>
      </c>
      <c r="P20" s="104">
        <f t="shared" si="17"/>
        <v>0</v>
      </c>
      <c r="Q20" s="104">
        <f t="shared" si="17"/>
        <v>0</v>
      </c>
      <c r="R20" s="107">
        <f t="shared" ref="R20" si="18">R21+R22+R23</f>
        <v>0</v>
      </c>
      <c r="S20" s="104">
        <f t="shared" si="17"/>
        <v>0</v>
      </c>
      <c r="T20" s="106">
        <f t="shared" si="17"/>
        <v>0</v>
      </c>
      <c r="U20" s="104">
        <f t="shared" si="17"/>
        <v>0</v>
      </c>
      <c r="V20" s="367">
        <f t="shared" ref="V20" si="19">V21+V22+V23</f>
        <v>20110</v>
      </c>
      <c r="W20" s="107">
        <f t="shared" si="17"/>
        <v>0</v>
      </c>
      <c r="X20" s="108">
        <f t="shared" si="17"/>
        <v>0</v>
      </c>
      <c r="Y20" s="379">
        <f t="shared" si="17"/>
        <v>0</v>
      </c>
      <c r="AA20" s="259"/>
    </row>
    <row r="21" spans="1:27" hidden="1" x14ac:dyDescent="0.25">
      <c r="A21" s="139" t="s">
        <v>288</v>
      </c>
      <c r="B21" s="59" t="s">
        <v>909</v>
      </c>
      <c r="C21" s="718" t="s">
        <v>289</v>
      </c>
      <c r="D21" s="719"/>
      <c r="E21" s="719"/>
      <c r="F21" s="182"/>
      <c r="G21" s="459"/>
      <c r="H21" s="437"/>
      <c r="I21" s="200"/>
      <c r="J21" s="219">
        <f t="shared" si="5"/>
        <v>0</v>
      </c>
      <c r="K21" s="81"/>
      <c r="L21" s="82"/>
      <c r="M21" s="81"/>
      <c r="N21" s="1"/>
      <c r="O21" s="1"/>
      <c r="P21" s="1"/>
      <c r="Q21" s="1"/>
      <c r="R21" s="89"/>
      <c r="S21" s="1"/>
      <c r="T21" s="43"/>
      <c r="U21" s="1"/>
      <c r="V21" s="366"/>
      <c r="W21" s="89"/>
      <c r="X21" s="46"/>
      <c r="Y21" s="378"/>
      <c r="AA21" s="259"/>
    </row>
    <row r="22" spans="1:27" ht="15.75" thickBot="1" x14ac:dyDescent="0.3">
      <c r="A22" s="139" t="s">
        <v>290</v>
      </c>
      <c r="B22" s="59" t="s">
        <v>910</v>
      </c>
      <c r="C22" s="718" t="s">
        <v>291</v>
      </c>
      <c r="D22" s="719"/>
      <c r="E22" s="719"/>
      <c r="F22" s="182">
        <v>0</v>
      </c>
      <c r="G22" s="459">
        <v>20110</v>
      </c>
      <c r="H22" s="437">
        <f>SUM(V22:Y22)</f>
        <v>20110</v>
      </c>
      <c r="I22" s="200"/>
      <c r="J22" s="219">
        <f t="shared" si="5"/>
        <v>20110</v>
      </c>
      <c r="K22" s="81">
        <f t="shared" ref="K22" si="20">J22*(0.41+0.49)</f>
        <v>18099</v>
      </c>
      <c r="L22" s="82">
        <f t="shared" ref="L22" si="21">J22*0.1</f>
        <v>2011</v>
      </c>
      <c r="M22" s="81">
        <v>20110</v>
      </c>
      <c r="N22" s="1"/>
      <c r="O22" s="1"/>
      <c r="P22" s="1"/>
      <c r="Q22" s="1"/>
      <c r="R22" s="89"/>
      <c r="S22" s="1"/>
      <c r="T22" s="43"/>
      <c r="U22" s="1"/>
      <c r="V22" s="366">
        <f>SUM(M22:U22)</f>
        <v>20110</v>
      </c>
      <c r="W22" s="89"/>
      <c r="X22" s="46"/>
      <c r="Y22" s="378"/>
      <c r="AA22" s="259"/>
    </row>
    <row r="23" spans="1:27" ht="15.75" hidden="1" thickBot="1" x14ac:dyDescent="0.3">
      <c r="A23" s="139" t="s">
        <v>292</v>
      </c>
      <c r="B23" s="61" t="s">
        <v>911</v>
      </c>
      <c r="C23" s="748" t="s">
        <v>293</v>
      </c>
      <c r="D23" s="749"/>
      <c r="E23" s="749"/>
      <c r="F23" s="184"/>
      <c r="G23" s="461"/>
      <c r="H23" s="439"/>
      <c r="I23" s="202"/>
      <c r="J23" s="219">
        <f t="shared" si="5"/>
        <v>0</v>
      </c>
      <c r="K23" s="81"/>
      <c r="L23" s="82"/>
      <c r="M23" s="81"/>
      <c r="N23" s="1"/>
      <c r="O23" s="1"/>
      <c r="P23" s="1"/>
      <c r="Q23" s="1"/>
      <c r="R23" s="89"/>
      <c r="S23" s="1"/>
      <c r="T23" s="43"/>
      <c r="U23" s="1"/>
      <c r="V23" s="366"/>
      <c r="W23" s="89"/>
      <c r="X23" s="46"/>
      <c r="Y23" s="378"/>
      <c r="AA23" s="259"/>
    </row>
    <row r="24" spans="1:27" ht="15.75" thickBot="1" x14ac:dyDescent="0.3">
      <c r="B24" s="91" t="s">
        <v>294</v>
      </c>
      <c r="C24" s="656" t="s">
        <v>1089</v>
      </c>
      <c r="D24" s="656"/>
      <c r="E24" s="657"/>
      <c r="F24" s="185">
        <f>F25+F26+F27+F28+F29+F30+F31</f>
        <v>2262000</v>
      </c>
      <c r="G24" s="462">
        <f>G25+G26+G27+G28+G29+G30+G31</f>
        <v>2276719</v>
      </c>
      <c r="H24" s="440">
        <f t="shared" ref="H24:I24" si="22">H25+H26+H27+H28+H29+H30+H31</f>
        <v>2271993</v>
      </c>
      <c r="I24" s="203">
        <f t="shared" si="22"/>
        <v>0</v>
      </c>
      <c r="J24" s="216">
        <f t="shared" si="5"/>
        <v>2271993</v>
      </c>
      <c r="K24" s="94">
        <f t="shared" ref="K24:Y24" si="23">K25+K26+K27+K28+K29+K30+K31</f>
        <v>2044793.7</v>
      </c>
      <c r="L24" s="96">
        <f t="shared" si="23"/>
        <v>227199.30000000002</v>
      </c>
      <c r="M24" s="94">
        <f t="shared" si="23"/>
        <v>181678</v>
      </c>
      <c r="N24" s="95">
        <f t="shared" si="23"/>
        <v>182317</v>
      </c>
      <c r="O24" s="95">
        <f t="shared" si="23"/>
        <v>188406</v>
      </c>
      <c r="P24" s="95">
        <f t="shared" si="23"/>
        <v>188162</v>
      </c>
      <c r="Q24" s="95">
        <f t="shared" si="23"/>
        <v>181529</v>
      </c>
      <c r="R24" s="98">
        <f t="shared" ref="R24" si="24">R25+R26+R27+R28+R29+R30+R31</f>
        <v>188163</v>
      </c>
      <c r="S24" s="95">
        <f t="shared" si="23"/>
        <v>188163</v>
      </c>
      <c r="T24" s="97">
        <f t="shared" si="23"/>
        <v>188638</v>
      </c>
      <c r="U24" s="95">
        <f t="shared" si="23"/>
        <v>203159</v>
      </c>
      <c r="V24" s="363">
        <f t="shared" ref="V24" si="25">V25+V26+V27+V28+V29+V30+V31</f>
        <v>1690215</v>
      </c>
      <c r="W24" s="98">
        <f t="shared" si="23"/>
        <v>195661</v>
      </c>
      <c r="X24" s="99">
        <f t="shared" si="23"/>
        <v>189228</v>
      </c>
      <c r="Y24" s="376">
        <f t="shared" si="23"/>
        <v>196889</v>
      </c>
      <c r="AA24" s="259"/>
    </row>
    <row r="25" spans="1:27" x14ac:dyDescent="0.25">
      <c r="A25" s="139" t="s">
        <v>296</v>
      </c>
      <c r="B25" s="65"/>
      <c r="C25" s="750" t="s">
        <v>297</v>
      </c>
      <c r="D25" s="751"/>
      <c r="E25" s="751"/>
      <c r="F25" s="186">
        <v>2204000</v>
      </c>
      <c r="G25" s="463">
        <v>2213772</v>
      </c>
      <c r="H25" s="441">
        <f t="shared" ref="H25:H31" si="26">SUM(V25:Y25)</f>
        <v>2205524</v>
      </c>
      <c r="I25" s="204"/>
      <c r="J25" s="219">
        <f t="shared" si="5"/>
        <v>2205524</v>
      </c>
      <c r="K25" s="81">
        <f t="shared" ref="K25:K31" si="27">J25*(0.41+0.49)</f>
        <v>1984971.5999999999</v>
      </c>
      <c r="L25" s="82">
        <f t="shared" ref="L25:L31" si="28">J25*0.1</f>
        <v>220552.40000000002</v>
      </c>
      <c r="M25" s="81">
        <v>162191</v>
      </c>
      <c r="N25" s="1">
        <v>176343</v>
      </c>
      <c r="O25" s="1">
        <v>188406</v>
      </c>
      <c r="P25" s="1">
        <v>188162</v>
      </c>
      <c r="Q25" s="1">
        <v>181529</v>
      </c>
      <c r="R25" s="89">
        <v>188163</v>
      </c>
      <c r="S25" s="1">
        <v>188163</v>
      </c>
      <c r="T25" s="43">
        <v>188638</v>
      </c>
      <c r="U25" s="1">
        <v>188163</v>
      </c>
      <c r="V25" s="366">
        <f t="shared" ref="V25:V31" si="29">SUM(M25:U25)</f>
        <v>1649758</v>
      </c>
      <c r="W25" s="89">
        <v>188163</v>
      </c>
      <c r="X25" s="46">
        <v>178212</v>
      </c>
      <c r="Y25" s="378">
        <f>188163+1228</f>
        <v>189391</v>
      </c>
      <c r="AA25" s="259"/>
    </row>
    <row r="26" spans="1:27" hidden="1" x14ac:dyDescent="0.25">
      <c r="A26" s="139" t="s">
        <v>298</v>
      </c>
      <c r="B26" s="66"/>
      <c r="C26" s="735" t="s">
        <v>299</v>
      </c>
      <c r="D26" s="736"/>
      <c r="E26" s="736"/>
      <c r="F26" s="187"/>
      <c r="G26" s="464">
        <v>0</v>
      </c>
      <c r="H26" s="442">
        <f t="shared" si="26"/>
        <v>0</v>
      </c>
      <c r="I26" s="205"/>
      <c r="J26" s="219">
        <f t="shared" si="5"/>
        <v>0</v>
      </c>
      <c r="K26" s="81">
        <f t="shared" si="27"/>
        <v>0</v>
      </c>
      <c r="L26" s="82">
        <f t="shared" si="28"/>
        <v>0</v>
      </c>
      <c r="M26" s="312"/>
      <c r="N26" s="1"/>
      <c r="O26" s="1"/>
      <c r="P26" s="1"/>
      <c r="Q26" s="1"/>
      <c r="R26" s="89"/>
      <c r="S26" s="1"/>
      <c r="T26" s="43"/>
      <c r="U26" s="1"/>
      <c r="V26" s="366">
        <f t="shared" si="29"/>
        <v>0</v>
      </c>
      <c r="W26" s="89"/>
      <c r="X26" s="46"/>
      <c r="Y26" s="378"/>
      <c r="AA26" s="259"/>
    </row>
    <row r="27" spans="1:27" hidden="1" x14ac:dyDescent="0.25">
      <c r="A27" s="139" t="s">
        <v>300</v>
      </c>
      <c r="B27" s="66"/>
      <c r="C27" s="735" t="s">
        <v>301</v>
      </c>
      <c r="D27" s="736"/>
      <c r="E27" s="736"/>
      <c r="F27" s="187"/>
      <c r="G27" s="464">
        <v>0</v>
      </c>
      <c r="H27" s="442">
        <f t="shared" si="26"/>
        <v>0</v>
      </c>
      <c r="I27" s="205"/>
      <c r="J27" s="219">
        <f t="shared" si="5"/>
        <v>0</v>
      </c>
      <c r="K27" s="81">
        <f t="shared" si="27"/>
        <v>0</v>
      </c>
      <c r="L27" s="82">
        <f t="shared" si="28"/>
        <v>0</v>
      </c>
      <c r="M27" s="312"/>
      <c r="N27" s="1"/>
      <c r="O27" s="1"/>
      <c r="P27" s="1"/>
      <c r="Q27" s="1"/>
      <c r="R27" s="89"/>
      <c r="S27" s="1"/>
      <c r="T27" s="43"/>
      <c r="U27" s="1"/>
      <c r="V27" s="366">
        <f t="shared" si="29"/>
        <v>0</v>
      </c>
      <c r="W27" s="89"/>
      <c r="X27" s="46"/>
      <c r="Y27" s="378"/>
      <c r="AA27" s="259"/>
    </row>
    <row r="28" spans="1:27" x14ac:dyDescent="0.25">
      <c r="A28" s="139" t="s">
        <v>302</v>
      </c>
      <c r="B28" s="66"/>
      <c r="C28" s="735" t="s">
        <v>303</v>
      </c>
      <c r="D28" s="736"/>
      <c r="E28" s="736"/>
      <c r="F28" s="187">
        <v>24000</v>
      </c>
      <c r="G28" s="464">
        <v>26408</v>
      </c>
      <c r="H28" s="442">
        <f t="shared" si="26"/>
        <v>26410</v>
      </c>
      <c r="I28" s="205"/>
      <c r="J28" s="219">
        <f t="shared" si="5"/>
        <v>26410</v>
      </c>
      <c r="K28" s="81">
        <f t="shared" si="27"/>
        <v>23768.999999999996</v>
      </c>
      <c r="L28" s="82">
        <f t="shared" si="28"/>
        <v>2641</v>
      </c>
      <c r="M28" s="81">
        <v>2310</v>
      </c>
      <c r="N28" s="1"/>
      <c r="O28" s="1"/>
      <c r="P28" s="1"/>
      <c r="Q28" s="1"/>
      <c r="R28" s="89"/>
      <c r="S28" s="1"/>
      <c r="T28" s="43"/>
      <c r="U28" s="1">
        <v>9640</v>
      </c>
      <c r="V28" s="366">
        <f t="shared" si="29"/>
        <v>11950</v>
      </c>
      <c r="W28" s="89">
        <v>4820</v>
      </c>
      <c r="X28" s="46">
        <v>4820</v>
      </c>
      <c r="Y28" s="378">
        <v>4820</v>
      </c>
      <c r="AA28" s="259"/>
    </row>
    <row r="29" spans="1:27" x14ac:dyDescent="0.25">
      <c r="A29" s="139" t="s">
        <v>304</v>
      </c>
      <c r="B29" s="66"/>
      <c r="C29" s="735" t="s">
        <v>305</v>
      </c>
      <c r="D29" s="736"/>
      <c r="E29" s="736"/>
      <c r="F29" s="187">
        <v>21000</v>
      </c>
      <c r="G29" s="464">
        <v>23151</v>
      </c>
      <c r="H29" s="442">
        <f t="shared" si="26"/>
        <v>26669</v>
      </c>
      <c r="I29" s="205"/>
      <c r="J29" s="219">
        <f t="shared" si="5"/>
        <v>26669</v>
      </c>
      <c r="K29" s="81">
        <f t="shared" si="27"/>
        <v>24002.1</v>
      </c>
      <c r="L29" s="82">
        <f t="shared" si="28"/>
        <v>2666.9</v>
      </c>
      <c r="M29" s="81">
        <v>17177</v>
      </c>
      <c r="N29" s="1">
        <v>5974</v>
      </c>
      <c r="O29" s="1"/>
      <c r="P29" s="1"/>
      <c r="Q29" s="1"/>
      <c r="R29" s="89"/>
      <c r="S29" s="1"/>
      <c r="T29" s="43"/>
      <c r="U29" s="1"/>
      <c r="V29" s="366">
        <f t="shared" si="29"/>
        <v>23151</v>
      </c>
      <c r="W29" s="89"/>
      <c r="X29" s="46">
        <v>3518</v>
      </c>
      <c r="Y29" s="378"/>
      <c r="AA29" s="259"/>
    </row>
    <row r="30" spans="1:27" hidden="1" x14ac:dyDescent="0.25">
      <c r="A30" s="139" t="s">
        <v>306</v>
      </c>
      <c r="B30" s="66"/>
      <c r="C30" s="735" t="s">
        <v>307</v>
      </c>
      <c r="D30" s="736"/>
      <c r="E30" s="736"/>
      <c r="F30" s="187"/>
      <c r="G30" s="464">
        <v>0</v>
      </c>
      <c r="H30" s="442">
        <f t="shared" si="26"/>
        <v>0</v>
      </c>
      <c r="I30" s="205"/>
      <c r="J30" s="219">
        <f t="shared" si="5"/>
        <v>0</v>
      </c>
      <c r="K30" s="81">
        <f t="shared" si="27"/>
        <v>0</v>
      </c>
      <c r="L30" s="82">
        <f t="shared" si="28"/>
        <v>0</v>
      </c>
      <c r="M30" s="81"/>
      <c r="N30" s="1"/>
      <c r="O30" s="1"/>
      <c r="P30" s="1"/>
      <c r="Q30" s="1"/>
      <c r="R30" s="89"/>
      <c r="S30" s="1"/>
      <c r="T30" s="43"/>
      <c r="U30" s="1"/>
      <c r="V30" s="366">
        <f t="shared" si="29"/>
        <v>0</v>
      </c>
      <c r="W30" s="89"/>
      <c r="X30" s="46"/>
      <c r="Y30" s="378"/>
      <c r="AA30" s="259"/>
    </row>
    <row r="31" spans="1:27" ht="15.75" thickBot="1" x14ac:dyDescent="0.3">
      <c r="A31" s="139" t="s">
        <v>308</v>
      </c>
      <c r="B31" s="67"/>
      <c r="C31" s="737" t="s">
        <v>309</v>
      </c>
      <c r="D31" s="738"/>
      <c r="E31" s="738"/>
      <c r="F31" s="188">
        <v>13000</v>
      </c>
      <c r="G31" s="465">
        <v>13388</v>
      </c>
      <c r="H31" s="443">
        <f t="shared" si="26"/>
        <v>13390</v>
      </c>
      <c r="I31" s="206"/>
      <c r="J31" s="219">
        <f t="shared" si="5"/>
        <v>13390</v>
      </c>
      <c r="K31" s="81">
        <f t="shared" si="27"/>
        <v>12050.999999999998</v>
      </c>
      <c r="L31" s="82">
        <f t="shared" si="28"/>
        <v>1339</v>
      </c>
      <c r="M31" s="81"/>
      <c r="N31" s="1"/>
      <c r="O31" s="1"/>
      <c r="P31" s="1"/>
      <c r="Q31" s="1"/>
      <c r="R31" s="89"/>
      <c r="S31" s="1"/>
      <c r="T31" s="43"/>
      <c r="U31" s="1">
        <v>5356</v>
      </c>
      <c r="V31" s="366">
        <f t="shared" si="29"/>
        <v>5356</v>
      </c>
      <c r="W31" s="89">
        <v>2678</v>
      </c>
      <c r="X31" s="46">
        <v>2678</v>
      </c>
      <c r="Y31" s="378">
        <v>2678</v>
      </c>
      <c r="AA31" s="259"/>
    </row>
    <row r="32" spans="1:27" ht="15.75" thickBot="1" x14ac:dyDescent="0.3">
      <c r="B32" s="91" t="s">
        <v>310</v>
      </c>
      <c r="C32" s="657" t="s">
        <v>311</v>
      </c>
      <c r="D32" s="699"/>
      <c r="E32" s="699"/>
      <c r="F32" s="185">
        <f>F33+F43+F50+F66+F69</f>
        <v>10535000</v>
      </c>
      <c r="G32" s="462">
        <f>G33+G43+G50+G66+G69</f>
        <v>13135743</v>
      </c>
      <c r="H32" s="440">
        <f>H33+H43+H50+H66+H69</f>
        <v>13736973</v>
      </c>
      <c r="I32" s="203">
        <f>I33+I43+I50+I66+I69</f>
        <v>0</v>
      </c>
      <c r="J32" s="216">
        <f t="shared" si="5"/>
        <v>13736973</v>
      </c>
      <c r="K32" s="94">
        <f t="shared" ref="K32:Y32" si="30">K33+K43+K50+K66+K69</f>
        <v>11614348</v>
      </c>
      <c r="L32" s="96">
        <f t="shared" si="30"/>
        <v>2122625</v>
      </c>
      <c r="M32" s="94">
        <f t="shared" si="30"/>
        <v>1217916</v>
      </c>
      <c r="N32" s="95">
        <f t="shared" si="30"/>
        <v>854825</v>
      </c>
      <c r="O32" s="95">
        <f t="shared" si="30"/>
        <v>1221391</v>
      </c>
      <c r="P32" s="95">
        <f t="shared" si="30"/>
        <v>881489</v>
      </c>
      <c r="Q32" s="95">
        <f t="shared" si="30"/>
        <v>1382752</v>
      </c>
      <c r="R32" s="98">
        <f t="shared" ref="R32" si="31">R33+R43+R50+R66+R69</f>
        <v>1215419</v>
      </c>
      <c r="S32" s="95">
        <f t="shared" si="30"/>
        <v>195581</v>
      </c>
      <c r="T32" s="97">
        <f t="shared" si="30"/>
        <v>595869</v>
      </c>
      <c r="U32" s="95">
        <f t="shared" si="30"/>
        <v>1444011</v>
      </c>
      <c r="V32" s="363">
        <f t="shared" ref="V32" si="32">V33+V43+V50+V66+V69</f>
        <v>9009253</v>
      </c>
      <c r="W32" s="98">
        <f t="shared" si="30"/>
        <v>1338691</v>
      </c>
      <c r="X32" s="99">
        <f t="shared" si="30"/>
        <v>1469592</v>
      </c>
      <c r="Y32" s="376">
        <f t="shared" si="30"/>
        <v>1919437</v>
      </c>
      <c r="AA32" s="259"/>
    </row>
    <row r="33" spans="1:34" x14ac:dyDescent="0.25">
      <c r="B33" s="136" t="s">
        <v>912</v>
      </c>
      <c r="C33" s="658" t="s">
        <v>312</v>
      </c>
      <c r="D33" s="659"/>
      <c r="E33" s="659"/>
      <c r="F33" s="181">
        <f>F34+F37+F42</f>
        <v>9326000</v>
      </c>
      <c r="G33" s="458">
        <f>G34+G37+G42</f>
        <v>9564031</v>
      </c>
      <c r="H33" s="436">
        <f>H34+H37+H42</f>
        <v>10145473</v>
      </c>
      <c r="I33" s="199">
        <f>I34+I37+I42</f>
        <v>0</v>
      </c>
      <c r="J33" s="217">
        <f t="shared" si="5"/>
        <v>10145473</v>
      </c>
      <c r="K33" s="130">
        <f t="shared" ref="K33:Y33" si="33">K34+K37+K42</f>
        <v>8525348</v>
      </c>
      <c r="L33" s="132">
        <f t="shared" si="33"/>
        <v>1620125</v>
      </c>
      <c r="M33" s="130">
        <f t="shared" si="33"/>
        <v>929040</v>
      </c>
      <c r="N33" s="131">
        <f t="shared" si="33"/>
        <v>660175</v>
      </c>
      <c r="O33" s="131">
        <f t="shared" si="33"/>
        <v>945935</v>
      </c>
      <c r="P33" s="131">
        <f t="shared" si="33"/>
        <v>701424</v>
      </c>
      <c r="Q33" s="131">
        <f t="shared" si="33"/>
        <v>1086100</v>
      </c>
      <c r="R33" s="134">
        <f t="shared" ref="R33" si="34">R34+R37+R42</f>
        <v>913379</v>
      </c>
      <c r="S33" s="131">
        <f t="shared" si="33"/>
        <v>125464</v>
      </c>
      <c r="T33" s="133">
        <f t="shared" si="33"/>
        <v>436746</v>
      </c>
      <c r="U33" s="131">
        <f t="shared" si="33"/>
        <v>1032884</v>
      </c>
      <c r="V33" s="364">
        <f t="shared" ref="V33" si="35">V34+V37+V42</f>
        <v>6831147</v>
      </c>
      <c r="W33" s="134">
        <f t="shared" si="33"/>
        <v>1041810</v>
      </c>
      <c r="X33" s="135">
        <f t="shared" si="33"/>
        <v>1122516</v>
      </c>
      <c r="Y33" s="377">
        <f t="shared" si="33"/>
        <v>1150000</v>
      </c>
      <c r="AA33" s="259"/>
    </row>
    <row r="34" spans="1:34" x14ac:dyDescent="0.25">
      <c r="A34" s="139" t="s">
        <v>313</v>
      </c>
      <c r="B34" s="57" t="s">
        <v>913</v>
      </c>
      <c r="C34" s="696" t="s">
        <v>314</v>
      </c>
      <c r="D34" s="697"/>
      <c r="E34" s="697"/>
      <c r="F34" s="189">
        <f>SUM(F35:F36)</f>
        <v>55000</v>
      </c>
      <c r="G34" s="466">
        <f>SUM(G35:G36)</f>
        <v>43307</v>
      </c>
      <c r="H34" s="444">
        <f t="shared" ref="H34:Y34" si="36">SUM(H35:H36)</f>
        <v>16556</v>
      </c>
      <c r="I34" s="207">
        <f t="shared" si="36"/>
        <v>0</v>
      </c>
      <c r="J34" s="220">
        <f t="shared" si="5"/>
        <v>16556</v>
      </c>
      <c r="K34" s="83">
        <f t="shared" si="36"/>
        <v>15626</v>
      </c>
      <c r="L34" s="84">
        <f t="shared" si="36"/>
        <v>930</v>
      </c>
      <c r="M34" s="83">
        <f t="shared" si="36"/>
        <v>0</v>
      </c>
      <c r="N34" s="13">
        <f t="shared" si="36"/>
        <v>0</v>
      </c>
      <c r="O34" s="13">
        <f t="shared" si="36"/>
        <v>0</v>
      </c>
      <c r="P34" s="13">
        <f t="shared" si="36"/>
        <v>0</v>
      </c>
      <c r="Q34" s="13">
        <f t="shared" si="36"/>
        <v>0</v>
      </c>
      <c r="R34" s="90">
        <f t="shared" ref="R34" si="37">SUM(R35:R36)</f>
        <v>0</v>
      </c>
      <c r="S34" s="13">
        <f t="shared" si="36"/>
        <v>0</v>
      </c>
      <c r="T34" s="44">
        <f t="shared" si="36"/>
        <v>0</v>
      </c>
      <c r="U34" s="13">
        <f t="shared" si="36"/>
        <v>6556</v>
      </c>
      <c r="V34" s="365">
        <f t="shared" ref="V34" si="38">SUM(V35:V36)</f>
        <v>6556</v>
      </c>
      <c r="W34" s="90">
        <f t="shared" si="36"/>
        <v>0</v>
      </c>
      <c r="X34" s="47">
        <f t="shared" si="36"/>
        <v>0</v>
      </c>
      <c r="Y34" s="380">
        <f t="shared" si="36"/>
        <v>10000</v>
      </c>
      <c r="AA34" s="259"/>
      <c r="AB34" s="259"/>
      <c r="AC34" s="259"/>
    </row>
    <row r="35" spans="1:34" hidden="1" x14ac:dyDescent="0.25">
      <c r="B35" s="59"/>
      <c r="C35" s="233"/>
      <c r="D35" s="686" t="s">
        <v>1266</v>
      </c>
      <c r="E35" s="698"/>
      <c r="F35" s="182">
        <v>46000</v>
      </c>
      <c r="G35" s="459">
        <v>36378</v>
      </c>
      <c r="H35" s="437">
        <f t="shared" ref="H35:H36" si="39">SUM(V35:Y35)</f>
        <v>15626</v>
      </c>
      <c r="I35" s="200"/>
      <c r="J35" s="219">
        <f t="shared" si="5"/>
        <v>15626</v>
      </c>
      <c r="K35" s="81">
        <f>J35</f>
        <v>15626</v>
      </c>
      <c r="L35" s="82"/>
      <c r="M35" s="81"/>
      <c r="N35" s="1"/>
      <c r="O35" s="1"/>
      <c r="P35" s="1"/>
      <c r="Q35" s="1"/>
      <c r="R35" s="89"/>
      <c r="S35" s="1"/>
      <c r="T35" s="43"/>
      <c r="U35" s="1">
        <v>5626</v>
      </c>
      <c r="V35" s="366">
        <f t="shared" ref="V35:V36" si="40">SUM(M35:U35)</f>
        <v>5626</v>
      </c>
      <c r="W35" s="89"/>
      <c r="X35" s="46"/>
      <c r="Y35" s="378">
        <v>10000</v>
      </c>
      <c r="AA35" s="259"/>
      <c r="AB35" s="259"/>
      <c r="AC35" s="259"/>
    </row>
    <row r="36" spans="1:34" hidden="1" x14ac:dyDescent="0.25">
      <c r="B36" s="59"/>
      <c r="C36" s="233"/>
      <c r="D36" s="686" t="s">
        <v>1187</v>
      </c>
      <c r="E36" s="698"/>
      <c r="F36" s="182">
        <v>9000</v>
      </c>
      <c r="G36" s="459">
        <v>6929</v>
      </c>
      <c r="H36" s="437">
        <f t="shared" si="39"/>
        <v>930</v>
      </c>
      <c r="I36" s="200"/>
      <c r="J36" s="219">
        <f t="shared" si="5"/>
        <v>930</v>
      </c>
      <c r="K36" s="81"/>
      <c r="L36" s="82">
        <f>J36</f>
        <v>930</v>
      </c>
      <c r="M36" s="81"/>
      <c r="N36" s="1"/>
      <c r="O36" s="1"/>
      <c r="P36" s="1"/>
      <c r="Q36" s="1"/>
      <c r="R36" s="89"/>
      <c r="S36" s="1"/>
      <c r="T36" s="43"/>
      <c r="U36" s="1">
        <v>930</v>
      </c>
      <c r="V36" s="366">
        <f t="shared" si="40"/>
        <v>930</v>
      </c>
      <c r="W36" s="89"/>
      <c r="X36" s="46"/>
      <c r="Y36" s="378"/>
      <c r="AA36" s="259"/>
      <c r="AB36" s="259"/>
      <c r="AC36" s="259"/>
    </row>
    <row r="37" spans="1:34" x14ac:dyDescent="0.25">
      <c r="A37" s="139" t="s">
        <v>315</v>
      </c>
      <c r="B37" s="57" t="s">
        <v>914</v>
      </c>
      <c r="C37" s="696" t="s">
        <v>316</v>
      </c>
      <c r="D37" s="697"/>
      <c r="E37" s="697"/>
      <c r="F37" s="189">
        <f>SUM(F38:F41)</f>
        <v>9271000</v>
      </c>
      <c r="G37" s="466">
        <f>SUM(G38:G41)</f>
        <v>9520724</v>
      </c>
      <c r="H37" s="444">
        <f t="shared" ref="H37:Y37" si="41">SUM(H38:H41)</f>
        <v>10128917</v>
      </c>
      <c r="I37" s="207">
        <f t="shared" si="41"/>
        <v>0</v>
      </c>
      <c r="J37" s="220">
        <f t="shared" si="5"/>
        <v>10128917</v>
      </c>
      <c r="K37" s="83">
        <f t="shared" si="41"/>
        <v>8509722</v>
      </c>
      <c r="L37" s="84">
        <f t="shared" si="41"/>
        <v>1619195</v>
      </c>
      <c r="M37" s="83">
        <f t="shared" si="41"/>
        <v>929040</v>
      </c>
      <c r="N37" s="13">
        <f t="shared" si="41"/>
        <v>660175</v>
      </c>
      <c r="O37" s="13">
        <f t="shared" si="41"/>
        <v>945935</v>
      </c>
      <c r="P37" s="13">
        <f t="shared" si="41"/>
        <v>701424</v>
      </c>
      <c r="Q37" s="13">
        <f t="shared" si="41"/>
        <v>1086100</v>
      </c>
      <c r="R37" s="90">
        <f t="shared" ref="R37" si="42">SUM(R38:R41)</f>
        <v>913379</v>
      </c>
      <c r="S37" s="13">
        <f t="shared" si="41"/>
        <v>125464</v>
      </c>
      <c r="T37" s="44">
        <f t="shared" si="41"/>
        <v>436746</v>
      </c>
      <c r="U37" s="13">
        <f t="shared" si="41"/>
        <v>1026328</v>
      </c>
      <c r="V37" s="365">
        <f t="shared" ref="V37" si="43">SUM(V38:V41)</f>
        <v>6824591</v>
      </c>
      <c r="W37" s="90">
        <f t="shared" si="41"/>
        <v>1041810</v>
      </c>
      <c r="X37" s="47">
        <f t="shared" si="41"/>
        <v>1122516</v>
      </c>
      <c r="Y37" s="380">
        <f t="shared" si="41"/>
        <v>1140000</v>
      </c>
      <c r="AA37" s="259"/>
      <c r="AB37" s="259"/>
      <c r="AC37" s="259"/>
      <c r="AE37" s="259"/>
    </row>
    <row r="38" spans="1:34" hidden="1" x14ac:dyDescent="0.25">
      <c r="B38" s="59"/>
      <c r="C38" s="233"/>
      <c r="D38" s="686" t="s">
        <v>1267</v>
      </c>
      <c r="E38" s="698"/>
      <c r="F38" s="182">
        <v>7759000</v>
      </c>
      <c r="G38" s="459">
        <v>7627316</v>
      </c>
      <c r="H38" s="437">
        <f t="shared" ref="H38:H41" si="44">SUM(V38:Y38)</f>
        <v>8096504</v>
      </c>
      <c r="I38" s="200"/>
      <c r="J38" s="219">
        <f t="shared" si="5"/>
        <v>8096504</v>
      </c>
      <c r="K38" s="81">
        <f>J38</f>
        <v>8096504</v>
      </c>
      <c r="L38" s="82"/>
      <c r="M38" s="81">
        <v>760695</v>
      </c>
      <c r="N38" s="1">
        <v>506213</v>
      </c>
      <c r="O38" s="1">
        <v>779587</v>
      </c>
      <c r="P38" s="1">
        <v>515429</v>
      </c>
      <c r="Q38" s="1">
        <v>893552</v>
      </c>
      <c r="R38" s="89">
        <v>693335</v>
      </c>
      <c r="S38" s="1">
        <v>23505</v>
      </c>
      <c r="T38" s="43">
        <v>312173</v>
      </c>
      <c r="U38" s="1">
        <v>836498</v>
      </c>
      <c r="V38" s="366">
        <f t="shared" ref="V38:V41" si="45">SUM(M38:U38)</f>
        <v>5320987</v>
      </c>
      <c r="W38" s="89">
        <v>884194</v>
      </c>
      <c r="X38" s="46">
        <v>941323</v>
      </c>
      <c r="Y38" s="378">
        <v>950000</v>
      </c>
      <c r="AA38" s="259"/>
      <c r="AB38" s="259"/>
      <c r="AC38" s="259"/>
      <c r="AE38" s="259"/>
      <c r="AG38" s="259"/>
      <c r="AH38" s="259"/>
    </row>
    <row r="39" spans="1:34" hidden="1" x14ac:dyDescent="0.25">
      <c r="B39" s="59"/>
      <c r="C39" s="233"/>
      <c r="D39" s="686" t="s">
        <v>1268</v>
      </c>
      <c r="E39" s="698"/>
      <c r="F39" s="182">
        <v>1478000</v>
      </c>
      <c r="G39" s="459">
        <v>1352000</v>
      </c>
      <c r="H39" s="437">
        <f t="shared" si="44"/>
        <v>1555865</v>
      </c>
      <c r="I39" s="200"/>
      <c r="J39" s="219">
        <f t="shared" si="5"/>
        <v>1555865</v>
      </c>
      <c r="K39" s="81"/>
      <c r="L39" s="82">
        <f>J39</f>
        <v>1555865</v>
      </c>
      <c r="M39" s="81">
        <v>141606</v>
      </c>
      <c r="N39" s="1">
        <v>111581</v>
      </c>
      <c r="O39" s="1">
        <v>161261</v>
      </c>
      <c r="P39" s="1">
        <v>91423</v>
      </c>
      <c r="Q39" s="1">
        <v>153745</v>
      </c>
      <c r="R39" s="89">
        <v>198891</v>
      </c>
      <c r="S39" s="1">
        <v>6742</v>
      </c>
      <c r="T39" s="43">
        <v>127359</v>
      </c>
      <c r="U39" s="1">
        <v>138196</v>
      </c>
      <c r="V39" s="366">
        <f t="shared" si="45"/>
        <v>1130804</v>
      </c>
      <c r="W39" s="89">
        <v>140702</v>
      </c>
      <c r="X39" s="46">
        <v>144359</v>
      </c>
      <c r="Y39" s="378">
        <v>140000</v>
      </c>
      <c r="AA39" s="259"/>
      <c r="AB39" s="259"/>
      <c r="AC39" s="259"/>
      <c r="AE39" s="259"/>
      <c r="AG39" s="259"/>
      <c r="AH39" s="259"/>
    </row>
    <row r="40" spans="1:34" hidden="1" x14ac:dyDescent="0.25">
      <c r="B40" s="59"/>
      <c r="C40" s="233"/>
      <c r="D40" s="686" t="s">
        <v>1269</v>
      </c>
      <c r="E40" s="698"/>
      <c r="F40" s="182">
        <v>29000</v>
      </c>
      <c r="G40" s="459">
        <v>491408</v>
      </c>
      <c r="H40" s="437">
        <f t="shared" si="44"/>
        <v>413218</v>
      </c>
      <c r="I40" s="200"/>
      <c r="J40" s="219">
        <f t="shared" si="5"/>
        <v>413218</v>
      </c>
      <c r="K40" s="81">
        <f>J40</f>
        <v>413218</v>
      </c>
      <c r="L40" s="82"/>
      <c r="M40" s="81">
        <v>22543</v>
      </c>
      <c r="N40" s="1">
        <v>34725</v>
      </c>
      <c r="O40" s="1">
        <v>4215</v>
      </c>
      <c r="P40" s="1">
        <v>80324</v>
      </c>
      <c r="Q40" s="1">
        <v>33107</v>
      </c>
      <c r="R40" s="89">
        <v>16437</v>
      </c>
      <c r="S40" s="1">
        <v>95057</v>
      </c>
      <c r="T40" s="43">
        <v>-12439</v>
      </c>
      <c r="U40" s="1">
        <v>44314</v>
      </c>
      <c r="V40" s="366">
        <f t="shared" si="45"/>
        <v>318283</v>
      </c>
      <c r="W40" s="89">
        <v>14592</v>
      </c>
      <c r="X40" s="46">
        <v>30343</v>
      </c>
      <c r="Y40" s="378">
        <v>50000</v>
      </c>
      <c r="AA40" s="259"/>
      <c r="AB40" s="259"/>
      <c r="AC40" s="259"/>
    </row>
    <row r="41" spans="1:34" hidden="1" x14ac:dyDescent="0.25">
      <c r="B41" s="59"/>
      <c r="C41" s="233"/>
      <c r="D41" s="686" t="s">
        <v>1270</v>
      </c>
      <c r="E41" s="698"/>
      <c r="F41" s="182">
        <v>5000</v>
      </c>
      <c r="G41" s="459">
        <v>50000</v>
      </c>
      <c r="H41" s="437">
        <f t="shared" si="44"/>
        <v>63330</v>
      </c>
      <c r="I41" s="200"/>
      <c r="J41" s="219">
        <f t="shared" si="5"/>
        <v>63330</v>
      </c>
      <c r="K41" s="81"/>
      <c r="L41" s="82">
        <f>J41</f>
        <v>63330</v>
      </c>
      <c r="M41" s="81">
        <v>4196</v>
      </c>
      <c r="N41" s="1">
        <v>7656</v>
      </c>
      <c r="O41" s="1">
        <v>872</v>
      </c>
      <c r="P41" s="1">
        <v>14248</v>
      </c>
      <c r="Q41" s="1">
        <v>5696</v>
      </c>
      <c r="R41" s="89">
        <v>4716</v>
      </c>
      <c r="S41" s="1">
        <v>160</v>
      </c>
      <c r="T41" s="43">
        <v>9653</v>
      </c>
      <c r="U41" s="1">
        <v>7320</v>
      </c>
      <c r="V41" s="366">
        <f t="shared" si="45"/>
        <v>54517</v>
      </c>
      <c r="W41" s="89">
        <v>2322</v>
      </c>
      <c r="X41" s="46">
        <v>6491</v>
      </c>
      <c r="Y41" s="378"/>
      <c r="AA41" s="259"/>
      <c r="AB41" s="259"/>
      <c r="AC41" s="259"/>
    </row>
    <row r="42" spans="1:34" hidden="1" x14ac:dyDescent="0.25">
      <c r="A42" s="139" t="s">
        <v>317</v>
      </c>
      <c r="B42" s="59" t="s">
        <v>915</v>
      </c>
      <c r="C42" s="718" t="s">
        <v>318</v>
      </c>
      <c r="D42" s="719"/>
      <c r="E42" s="719"/>
      <c r="F42" s="182"/>
      <c r="G42" s="459"/>
      <c r="H42" s="437"/>
      <c r="I42" s="200"/>
      <c r="J42" s="219">
        <f t="shared" si="5"/>
        <v>0</v>
      </c>
      <c r="K42" s="81"/>
      <c r="L42" s="82"/>
      <c r="M42" s="81"/>
      <c r="N42" s="1"/>
      <c r="O42" s="1"/>
      <c r="P42" s="1"/>
      <c r="Q42" s="1"/>
      <c r="R42" s="89"/>
      <c r="S42" s="1"/>
      <c r="T42" s="43"/>
      <c r="U42" s="1"/>
      <c r="V42" s="366"/>
      <c r="W42" s="89"/>
      <c r="X42" s="46"/>
      <c r="Y42" s="378"/>
      <c r="AA42" s="259"/>
      <c r="AB42" s="259"/>
      <c r="AC42" s="259"/>
    </row>
    <row r="43" spans="1:34" x14ac:dyDescent="0.25">
      <c r="B43" s="100" t="s">
        <v>916</v>
      </c>
      <c r="C43" s="688" t="s">
        <v>319</v>
      </c>
      <c r="D43" s="689"/>
      <c r="E43" s="689"/>
      <c r="F43" s="183">
        <f t="shared" ref="F43" si="46">F44+F47</f>
        <v>556000</v>
      </c>
      <c r="G43" s="460">
        <f t="shared" ref="G43:Y43" si="47">G44+G47</f>
        <v>452780</v>
      </c>
      <c r="H43" s="438">
        <f t="shared" si="47"/>
        <v>462500</v>
      </c>
      <c r="I43" s="201">
        <f t="shared" si="47"/>
        <v>0</v>
      </c>
      <c r="J43" s="218">
        <f t="shared" si="5"/>
        <v>462500</v>
      </c>
      <c r="K43" s="103">
        <f t="shared" ref="K43:L43" si="48">K44+K47</f>
        <v>383000</v>
      </c>
      <c r="L43" s="105">
        <f t="shared" si="48"/>
        <v>79500</v>
      </c>
      <c r="M43" s="103">
        <f t="shared" si="47"/>
        <v>53516</v>
      </c>
      <c r="N43" s="104">
        <f t="shared" si="47"/>
        <v>35014</v>
      </c>
      <c r="O43" s="104">
        <f t="shared" si="47"/>
        <v>34692</v>
      </c>
      <c r="P43" s="104">
        <f t="shared" si="47"/>
        <v>12452</v>
      </c>
      <c r="Q43" s="104">
        <f t="shared" si="47"/>
        <v>35082</v>
      </c>
      <c r="R43" s="107">
        <f t="shared" ref="R43" si="49">R44+R47</f>
        <v>68844</v>
      </c>
      <c r="S43" s="104">
        <f t="shared" si="47"/>
        <v>34410</v>
      </c>
      <c r="T43" s="106">
        <f t="shared" si="47"/>
        <v>34187</v>
      </c>
      <c r="U43" s="104">
        <f t="shared" si="47"/>
        <v>34970</v>
      </c>
      <c r="V43" s="367">
        <f t="shared" ref="V43" si="50">V44+V47</f>
        <v>343167</v>
      </c>
      <c r="W43" s="107">
        <f t="shared" si="47"/>
        <v>34546</v>
      </c>
      <c r="X43" s="108">
        <f t="shared" si="47"/>
        <v>35253</v>
      </c>
      <c r="Y43" s="379">
        <f t="shared" si="47"/>
        <v>49534</v>
      </c>
      <c r="AA43" s="259"/>
      <c r="AB43" s="259"/>
      <c r="AC43" s="259"/>
    </row>
    <row r="44" spans="1:34" x14ac:dyDescent="0.25">
      <c r="A44" s="139" t="s">
        <v>320</v>
      </c>
      <c r="B44" s="57" t="s">
        <v>917</v>
      </c>
      <c r="C44" s="696" t="s">
        <v>321</v>
      </c>
      <c r="D44" s="697"/>
      <c r="E44" s="697"/>
      <c r="F44" s="189">
        <f>SUM(F45:F46)</f>
        <v>525000</v>
      </c>
      <c r="G44" s="466">
        <f>SUM(G45:G46)</f>
        <v>433819</v>
      </c>
      <c r="H44" s="444">
        <f t="shared" ref="H44:Y44" si="51">SUM(H45:H46)</f>
        <v>445000</v>
      </c>
      <c r="I44" s="207">
        <f t="shared" si="51"/>
        <v>0</v>
      </c>
      <c r="J44" s="220">
        <f t="shared" si="5"/>
        <v>445000</v>
      </c>
      <c r="K44" s="83">
        <f t="shared" si="51"/>
        <v>368000</v>
      </c>
      <c r="L44" s="84">
        <f t="shared" si="51"/>
        <v>77000</v>
      </c>
      <c r="M44" s="83">
        <f t="shared" si="51"/>
        <v>50900</v>
      </c>
      <c r="N44" s="13">
        <f t="shared" si="51"/>
        <v>32900</v>
      </c>
      <c r="O44" s="13">
        <f t="shared" si="51"/>
        <v>32899</v>
      </c>
      <c r="P44" s="13">
        <f t="shared" si="51"/>
        <v>11400</v>
      </c>
      <c r="Q44" s="13">
        <f t="shared" si="51"/>
        <v>33700</v>
      </c>
      <c r="R44" s="90">
        <f t="shared" ref="R44" si="52">SUM(R45:R46)</f>
        <v>67849</v>
      </c>
      <c r="S44" s="13">
        <f t="shared" si="51"/>
        <v>33699</v>
      </c>
      <c r="T44" s="44">
        <f t="shared" si="51"/>
        <v>33700</v>
      </c>
      <c r="U44" s="13">
        <f t="shared" si="51"/>
        <v>33700</v>
      </c>
      <c r="V44" s="365">
        <f t="shared" ref="V44" si="53">SUM(V45:V46)</f>
        <v>330747</v>
      </c>
      <c r="W44" s="90">
        <f t="shared" si="51"/>
        <v>34200</v>
      </c>
      <c r="X44" s="47">
        <f t="shared" si="51"/>
        <v>33700</v>
      </c>
      <c r="Y44" s="380">
        <f t="shared" si="51"/>
        <v>46353</v>
      </c>
      <c r="AA44" s="259"/>
      <c r="AB44" s="259"/>
      <c r="AC44" s="259"/>
    </row>
    <row r="45" spans="1:34" hidden="1" x14ac:dyDescent="0.25">
      <c r="B45" s="59"/>
      <c r="C45" s="233"/>
      <c r="D45" s="686" t="s">
        <v>1266</v>
      </c>
      <c r="E45" s="698"/>
      <c r="F45" s="182">
        <v>441000</v>
      </c>
      <c r="G45" s="459">
        <v>367679</v>
      </c>
      <c r="H45" s="437">
        <f t="shared" ref="H45:H46" si="54">SUM(V45:Y45)</f>
        <v>368000</v>
      </c>
      <c r="I45" s="200"/>
      <c r="J45" s="219">
        <f t="shared" si="5"/>
        <v>368000</v>
      </c>
      <c r="K45" s="81">
        <f>J45</f>
        <v>368000</v>
      </c>
      <c r="L45" s="82"/>
      <c r="M45" s="81">
        <v>42912</v>
      </c>
      <c r="N45" s="1">
        <v>26957</v>
      </c>
      <c r="O45" s="1">
        <v>27261</v>
      </c>
      <c r="P45" s="1">
        <v>9683</v>
      </c>
      <c r="Q45" s="1">
        <v>28753</v>
      </c>
      <c r="R45" s="89">
        <v>52725</v>
      </c>
      <c r="S45" s="1">
        <v>26188</v>
      </c>
      <c r="T45" s="43">
        <v>22391</v>
      </c>
      <c r="U45" s="1">
        <v>28922</v>
      </c>
      <c r="V45" s="366">
        <f t="shared" ref="V45:V46" si="55">SUM(M45:U45)</f>
        <v>265792</v>
      </c>
      <c r="W45" s="89">
        <v>29504</v>
      </c>
      <c r="X45" s="46">
        <v>29171</v>
      </c>
      <c r="Y45" s="378">
        <v>43533</v>
      </c>
      <c r="AA45" s="259"/>
      <c r="AB45" s="259"/>
      <c r="AC45" s="259"/>
    </row>
    <row r="46" spans="1:34" hidden="1" x14ac:dyDescent="0.25">
      <c r="B46" s="59"/>
      <c r="C46" s="233"/>
      <c r="D46" s="686" t="s">
        <v>1187</v>
      </c>
      <c r="E46" s="698"/>
      <c r="F46" s="182">
        <v>84000</v>
      </c>
      <c r="G46" s="459">
        <v>66140</v>
      </c>
      <c r="H46" s="437">
        <f t="shared" si="54"/>
        <v>77000</v>
      </c>
      <c r="I46" s="200"/>
      <c r="J46" s="219">
        <f t="shared" si="5"/>
        <v>77000</v>
      </c>
      <c r="K46" s="81"/>
      <c r="L46" s="82">
        <f>J46</f>
        <v>77000</v>
      </c>
      <c r="M46" s="81">
        <v>7988</v>
      </c>
      <c r="N46" s="1">
        <v>5943</v>
      </c>
      <c r="O46" s="1">
        <v>5638</v>
      </c>
      <c r="P46" s="1">
        <v>1717</v>
      </c>
      <c r="Q46" s="1">
        <v>4947</v>
      </c>
      <c r="R46" s="89">
        <v>15124</v>
      </c>
      <c r="S46" s="1">
        <v>7511</v>
      </c>
      <c r="T46" s="43">
        <v>11309</v>
      </c>
      <c r="U46" s="1">
        <v>4778</v>
      </c>
      <c r="V46" s="366">
        <f t="shared" si="55"/>
        <v>64955</v>
      </c>
      <c r="W46" s="89">
        <v>4696</v>
      </c>
      <c r="X46" s="46">
        <v>4529</v>
      </c>
      <c r="Y46" s="378">
        <v>2820</v>
      </c>
      <c r="AA46" s="259"/>
      <c r="AB46" s="259"/>
      <c r="AC46" s="259"/>
    </row>
    <row r="47" spans="1:34" x14ac:dyDescent="0.25">
      <c r="A47" s="139" t="s">
        <v>322</v>
      </c>
      <c r="B47" s="57" t="s">
        <v>918</v>
      </c>
      <c r="C47" s="696" t="s">
        <v>323</v>
      </c>
      <c r="D47" s="697"/>
      <c r="E47" s="697"/>
      <c r="F47" s="189">
        <f>SUM(F48:F49)</f>
        <v>31000</v>
      </c>
      <c r="G47" s="466">
        <f>SUM(G48:G49)</f>
        <v>18961</v>
      </c>
      <c r="H47" s="444">
        <f t="shared" ref="H47:Y47" si="56">SUM(H48:H49)</f>
        <v>17500</v>
      </c>
      <c r="I47" s="207">
        <f t="shared" si="56"/>
        <v>0</v>
      </c>
      <c r="J47" s="220">
        <f t="shared" si="5"/>
        <v>17500</v>
      </c>
      <c r="K47" s="83">
        <f t="shared" si="56"/>
        <v>15000</v>
      </c>
      <c r="L47" s="84">
        <f t="shared" si="56"/>
        <v>2500</v>
      </c>
      <c r="M47" s="83">
        <f t="shared" si="56"/>
        <v>2616</v>
      </c>
      <c r="N47" s="13">
        <f t="shared" si="56"/>
        <v>2114</v>
      </c>
      <c r="O47" s="13">
        <f t="shared" si="56"/>
        <v>1793</v>
      </c>
      <c r="P47" s="13">
        <f t="shared" si="56"/>
        <v>1052</v>
      </c>
      <c r="Q47" s="13">
        <f t="shared" si="56"/>
        <v>1382</v>
      </c>
      <c r="R47" s="90">
        <f t="shared" ref="R47" si="57">SUM(R48:R49)</f>
        <v>995</v>
      </c>
      <c r="S47" s="13">
        <f t="shared" si="56"/>
        <v>711</v>
      </c>
      <c r="T47" s="44">
        <f t="shared" si="56"/>
        <v>487</v>
      </c>
      <c r="U47" s="13">
        <f t="shared" si="56"/>
        <v>1270</v>
      </c>
      <c r="V47" s="365">
        <f t="shared" ref="V47" si="58">SUM(V48:V49)</f>
        <v>12420</v>
      </c>
      <c r="W47" s="90">
        <f t="shared" si="56"/>
        <v>346</v>
      </c>
      <c r="X47" s="47">
        <f t="shared" si="56"/>
        <v>1553</v>
      </c>
      <c r="Y47" s="380">
        <f t="shared" si="56"/>
        <v>3181</v>
      </c>
      <c r="AA47" s="259"/>
      <c r="AB47" s="259"/>
      <c r="AC47" s="259"/>
    </row>
    <row r="48" spans="1:34" hidden="1" x14ac:dyDescent="0.25">
      <c r="B48" s="59"/>
      <c r="C48" s="233"/>
      <c r="D48" s="686" t="s">
        <v>1266</v>
      </c>
      <c r="E48" s="698"/>
      <c r="F48" s="182">
        <v>26000</v>
      </c>
      <c r="G48" s="459">
        <v>15121</v>
      </c>
      <c r="H48" s="437">
        <f t="shared" ref="H48:H49" si="59">SUM(V48:Y48)</f>
        <v>15000</v>
      </c>
      <c r="I48" s="200"/>
      <c r="J48" s="219">
        <f t="shared" ref="J48:J49" si="60">SUM(H48:I48)</f>
        <v>15000</v>
      </c>
      <c r="K48" s="81">
        <f>J48</f>
        <v>15000</v>
      </c>
      <c r="L48" s="82"/>
      <c r="M48" s="81">
        <v>2206</v>
      </c>
      <c r="N48" s="1">
        <v>1732</v>
      </c>
      <c r="O48" s="1">
        <v>1485</v>
      </c>
      <c r="P48" s="1">
        <v>893</v>
      </c>
      <c r="Q48" s="1">
        <v>1179</v>
      </c>
      <c r="R48" s="89">
        <v>773</v>
      </c>
      <c r="S48" s="1">
        <v>553</v>
      </c>
      <c r="T48" s="43">
        <v>324</v>
      </c>
      <c r="U48" s="1">
        <v>1090</v>
      </c>
      <c r="V48" s="366">
        <f t="shared" ref="V48:V49" si="61">SUM(M48:U48)</f>
        <v>10235</v>
      </c>
      <c r="W48" s="89">
        <v>299</v>
      </c>
      <c r="X48" s="46">
        <v>1344</v>
      </c>
      <c r="Y48" s="378">
        <v>3122</v>
      </c>
      <c r="AA48" s="259"/>
      <c r="AB48" s="259"/>
      <c r="AC48" s="259"/>
    </row>
    <row r="49" spans="1:29" hidden="1" x14ac:dyDescent="0.25">
      <c r="B49" s="59"/>
      <c r="C49" s="233"/>
      <c r="D49" s="686" t="s">
        <v>1187</v>
      </c>
      <c r="E49" s="698"/>
      <c r="F49" s="182">
        <v>5000</v>
      </c>
      <c r="G49" s="459">
        <v>3840</v>
      </c>
      <c r="H49" s="437">
        <f t="shared" si="59"/>
        <v>2500</v>
      </c>
      <c r="I49" s="200"/>
      <c r="J49" s="219">
        <f t="shared" si="60"/>
        <v>2500</v>
      </c>
      <c r="K49" s="81"/>
      <c r="L49" s="82">
        <f>J49</f>
        <v>2500</v>
      </c>
      <c r="M49" s="81">
        <v>410</v>
      </c>
      <c r="N49" s="1">
        <v>382</v>
      </c>
      <c r="O49" s="1">
        <v>308</v>
      </c>
      <c r="P49" s="1">
        <v>159</v>
      </c>
      <c r="Q49" s="1">
        <v>203</v>
      </c>
      <c r="R49" s="89">
        <v>222</v>
      </c>
      <c r="S49" s="1">
        <v>158</v>
      </c>
      <c r="T49" s="43">
        <v>163</v>
      </c>
      <c r="U49" s="1">
        <v>180</v>
      </c>
      <c r="V49" s="366">
        <f t="shared" si="61"/>
        <v>2185</v>
      </c>
      <c r="W49" s="89">
        <v>47</v>
      </c>
      <c r="X49" s="46">
        <v>209</v>
      </c>
      <c r="Y49" s="378">
        <v>59</v>
      </c>
      <c r="AA49" s="259"/>
      <c r="AB49" s="259"/>
      <c r="AC49" s="259"/>
    </row>
    <row r="50" spans="1:29" x14ac:dyDescent="0.25">
      <c r="B50" s="100" t="s">
        <v>919</v>
      </c>
      <c r="C50" s="688" t="s">
        <v>324</v>
      </c>
      <c r="D50" s="689"/>
      <c r="E50" s="689"/>
      <c r="F50" s="183">
        <f>F51+F52+F53+F54+F57+F60+F63</f>
        <v>651000</v>
      </c>
      <c r="G50" s="460">
        <f>G51+G52+G53+G54+G57+G60+G63</f>
        <v>499270</v>
      </c>
      <c r="H50" s="438">
        <f t="shared" ref="H50:I50" si="62">H51+H52+H53+H54+H57+H60+H63</f>
        <v>381000</v>
      </c>
      <c r="I50" s="201">
        <f t="shared" si="62"/>
        <v>0</v>
      </c>
      <c r="J50" s="218">
        <f t="shared" si="5"/>
        <v>381000</v>
      </c>
      <c r="K50" s="103">
        <f t="shared" ref="K50:Y50" si="63">K51+K52+K53+K54+K57+K60+K63</f>
        <v>353000</v>
      </c>
      <c r="L50" s="105">
        <f t="shared" si="63"/>
        <v>28000</v>
      </c>
      <c r="M50" s="103">
        <f t="shared" si="63"/>
        <v>0</v>
      </c>
      <c r="N50" s="104">
        <f t="shared" si="63"/>
        <v>0</v>
      </c>
      <c r="O50" s="104">
        <f t="shared" si="63"/>
        <v>24900</v>
      </c>
      <c r="P50" s="104">
        <f t="shared" si="63"/>
        <v>2000</v>
      </c>
      <c r="Q50" s="104">
        <f t="shared" si="63"/>
        <v>8441</v>
      </c>
      <c r="R50" s="107">
        <f t="shared" ref="R50" si="64">R51+R52+R53+R54+R57+R60+R63</f>
        <v>9072</v>
      </c>
      <c r="S50" s="104">
        <f t="shared" si="63"/>
        <v>2717</v>
      </c>
      <c r="T50" s="106">
        <f t="shared" si="63"/>
        <v>18001</v>
      </c>
      <c r="U50" s="104">
        <f t="shared" si="63"/>
        <v>126444</v>
      </c>
      <c r="V50" s="367">
        <f t="shared" ref="V50" si="65">V51+V52+V53+V54+V57+V60+V63</f>
        <v>191575</v>
      </c>
      <c r="W50" s="107">
        <f t="shared" si="63"/>
        <v>30659</v>
      </c>
      <c r="X50" s="108">
        <f t="shared" si="63"/>
        <v>50000</v>
      </c>
      <c r="Y50" s="379">
        <f t="shared" si="63"/>
        <v>108766</v>
      </c>
      <c r="AA50" s="259"/>
      <c r="AB50" s="259"/>
      <c r="AC50" s="259"/>
    </row>
    <row r="51" spans="1:29" s="42" customFormat="1" hidden="1" x14ac:dyDescent="0.25">
      <c r="A51" s="139" t="s">
        <v>325</v>
      </c>
      <c r="B51" s="57" t="s">
        <v>920</v>
      </c>
      <c r="C51" s="696" t="s">
        <v>326</v>
      </c>
      <c r="D51" s="697"/>
      <c r="E51" s="697"/>
      <c r="F51" s="189"/>
      <c r="G51" s="466"/>
      <c r="H51" s="444"/>
      <c r="I51" s="207"/>
      <c r="J51" s="220">
        <f t="shared" si="5"/>
        <v>0</v>
      </c>
      <c r="K51" s="83"/>
      <c r="L51" s="84"/>
      <c r="M51" s="83"/>
      <c r="N51" s="13"/>
      <c r="O51" s="13"/>
      <c r="P51" s="13"/>
      <c r="Q51" s="13"/>
      <c r="R51" s="90"/>
      <c r="S51" s="13"/>
      <c r="T51" s="44"/>
      <c r="U51" s="13"/>
      <c r="V51" s="365"/>
      <c r="W51" s="90"/>
      <c r="X51" s="47"/>
      <c r="Y51" s="380"/>
      <c r="AA51" s="259"/>
      <c r="AB51" s="259"/>
      <c r="AC51" s="259"/>
    </row>
    <row r="52" spans="1:29" s="42" customFormat="1" hidden="1" x14ac:dyDescent="0.25">
      <c r="A52" s="139" t="s">
        <v>327</v>
      </c>
      <c r="B52" s="57" t="s">
        <v>921</v>
      </c>
      <c r="C52" s="696" t="s">
        <v>328</v>
      </c>
      <c r="D52" s="697"/>
      <c r="E52" s="697"/>
      <c r="F52" s="189"/>
      <c r="G52" s="466"/>
      <c r="H52" s="444"/>
      <c r="I52" s="207"/>
      <c r="J52" s="220">
        <f t="shared" si="5"/>
        <v>0</v>
      </c>
      <c r="K52" s="83"/>
      <c r="L52" s="84"/>
      <c r="M52" s="83"/>
      <c r="N52" s="13"/>
      <c r="O52" s="13"/>
      <c r="P52" s="13"/>
      <c r="Q52" s="13"/>
      <c r="R52" s="90"/>
      <c r="S52" s="13"/>
      <c r="T52" s="44"/>
      <c r="U52" s="13"/>
      <c r="V52" s="365"/>
      <c r="W52" s="90"/>
      <c r="X52" s="47"/>
      <c r="Y52" s="380"/>
      <c r="AA52" s="259"/>
      <c r="AB52" s="259"/>
      <c r="AC52" s="259"/>
    </row>
    <row r="53" spans="1:29" s="42" customFormat="1" hidden="1" x14ac:dyDescent="0.25">
      <c r="A53" s="139" t="s">
        <v>329</v>
      </c>
      <c r="B53" s="57" t="s">
        <v>922</v>
      </c>
      <c r="C53" s="696" t="s">
        <v>330</v>
      </c>
      <c r="D53" s="697"/>
      <c r="E53" s="697"/>
      <c r="F53" s="189"/>
      <c r="G53" s="466"/>
      <c r="H53" s="444"/>
      <c r="I53" s="207"/>
      <c r="J53" s="220">
        <f t="shared" si="5"/>
        <v>0</v>
      </c>
      <c r="K53" s="83"/>
      <c r="L53" s="84"/>
      <c r="M53" s="83"/>
      <c r="N53" s="13"/>
      <c r="O53" s="13"/>
      <c r="P53" s="13"/>
      <c r="Q53" s="13"/>
      <c r="R53" s="90"/>
      <c r="S53" s="13"/>
      <c r="T53" s="44"/>
      <c r="U53" s="13"/>
      <c r="V53" s="365"/>
      <c r="W53" s="90"/>
      <c r="X53" s="47"/>
      <c r="Y53" s="380"/>
      <c r="AA53" s="259"/>
      <c r="AB53" s="259"/>
      <c r="AC53" s="259"/>
    </row>
    <row r="54" spans="1:29" s="42" customFormat="1" x14ac:dyDescent="0.25">
      <c r="A54" s="139" t="s">
        <v>331</v>
      </c>
      <c r="B54" s="57" t="s">
        <v>923</v>
      </c>
      <c r="C54" s="696" t="s">
        <v>332</v>
      </c>
      <c r="D54" s="697"/>
      <c r="E54" s="697"/>
      <c r="F54" s="189">
        <f>SUM(F55:F56)</f>
        <v>121000</v>
      </c>
      <c r="G54" s="466">
        <f>SUM(G55:G56)</f>
        <v>95270</v>
      </c>
      <c r="H54" s="444">
        <f t="shared" ref="H54:Y54" si="66">SUM(H55:H56)</f>
        <v>91000</v>
      </c>
      <c r="I54" s="207">
        <f t="shared" si="66"/>
        <v>0</v>
      </c>
      <c r="J54" s="220">
        <f t="shared" si="66"/>
        <v>91000</v>
      </c>
      <c r="K54" s="83">
        <f t="shared" si="66"/>
        <v>83000</v>
      </c>
      <c r="L54" s="84">
        <f t="shared" si="66"/>
        <v>8000</v>
      </c>
      <c r="M54" s="83">
        <f t="shared" si="66"/>
        <v>0</v>
      </c>
      <c r="N54" s="13">
        <f t="shared" si="66"/>
        <v>0</v>
      </c>
      <c r="O54" s="13">
        <f t="shared" si="66"/>
        <v>9900</v>
      </c>
      <c r="P54" s="13">
        <f t="shared" si="66"/>
        <v>0</v>
      </c>
      <c r="Q54" s="13">
        <f t="shared" si="66"/>
        <v>7941</v>
      </c>
      <c r="R54" s="90">
        <f t="shared" ref="R54" si="67">SUM(R55:R56)</f>
        <v>7323</v>
      </c>
      <c r="S54" s="13">
        <f t="shared" si="66"/>
        <v>2717</v>
      </c>
      <c r="T54" s="44">
        <f t="shared" si="66"/>
        <v>18001</v>
      </c>
      <c r="U54" s="13">
        <f t="shared" si="66"/>
        <v>20000</v>
      </c>
      <c r="V54" s="365">
        <f t="shared" ref="V54" si="68">SUM(V55:V56)</f>
        <v>65882</v>
      </c>
      <c r="W54" s="90">
        <f t="shared" si="66"/>
        <v>659</v>
      </c>
      <c r="X54" s="47">
        <f t="shared" si="66"/>
        <v>20000</v>
      </c>
      <c r="Y54" s="380">
        <f t="shared" si="66"/>
        <v>4459</v>
      </c>
      <c r="AA54" s="259"/>
      <c r="AB54" s="259"/>
      <c r="AC54" s="259"/>
    </row>
    <row r="55" spans="1:29" hidden="1" x14ac:dyDescent="0.25">
      <c r="B55" s="59"/>
      <c r="C55" s="233"/>
      <c r="D55" s="686" t="s">
        <v>1266</v>
      </c>
      <c r="E55" s="698"/>
      <c r="F55" s="182">
        <v>102000</v>
      </c>
      <c r="G55" s="459">
        <v>80030</v>
      </c>
      <c r="H55" s="437">
        <f t="shared" ref="H55:H56" si="69">SUM(V55:Y55)</f>
        <v>83000</v>
      </c>
      <c r="I55" s="200"/>
      <c r="J55" s="219">
        <f t="shared" ref="J55:J56" si="70">SUM(H55:I55)</f>
        <v>83000</v>
      </c>
      <c r="K55" s="81">
        <f>J55</f>
        <v>83000</v>
      </c>
      <c r="L55" s="82"/>
      <c r="M55" s="81"/>
      <c r="N55" s="1"/>
      <c r="O55" s="1">
        <v>8203</v>
      </c>
      <c r="P55" s="1"/>
      <c r="Q55" s="1">
        <v>6776</v>
      </c>
      <c r="R55" s="89">
        <v>5691</v>
      </c>
      <c r="S55" s="1">
        <v>2111</v>
      </c>
      <c r="T55" s="43">
        <v>18001</v>
      </c>
      <c r="U55" s="1">
        <v>17767</v>
      </c>
      <c r="V55" s="366">
        <f t="shared" ref="V55:V56" si="71">SUM(M55:U55)</f>
        <v>58549</v>
      </c>
      <c r="W55" s="89">
        <v>569</v>
      </c>
      <c r="X55" s="46">
        <v>20000</v>
      </c>
      <c r="Y55" s="378">
        <v>3882</v>
      </c>
      <c r="AA55" s="259"/>
      <c r="AB55" s="259"/>
      <c r="AC55" s="259"/>
    </row>
    <row r="56" spans="1:29" hidden="1" x14ac:dyDescent="0.25">
      <c r="B56" s="59"/>
      <c r="C56" s="233"/>
      <c r="D56" s="686" t="s">
        <v>1187</v>
      </c>
      <c r="E56" s="698"/>
      <c r="F56" s="182">
        <v>19000</v>
      </c>
      <c r="G56" s="459">
        <v>15240</v>
      </c>
      <c r="H56" s="437">
        <f t="shared" si="69"/>
        <v>8000</v>
      </c>
      <c r="I56" s="200"/>
      <c r="J56" s="219">
        <f t="shared" si="70"/>
        <v>8000</v>
      </c>
      <c r="K56" s="81"/>
      <c r="L56" s="82">
        <f>J56</f>
        <v>8000</v>
      </c>
      <c r="M56" s="81"/>
      <c r="N56" s="1"/>
      <c r="O56" s="1">
        <v>1697</v>
      </c>
      <c r="P56" s="1"/>
      <c r="Q56" s="1">
        <v>1165</v>
      </c>
      <c r="R56" s="89">
        <v>1632</v>
      </c>
      <c r="S56" s="1">
        <v>606</v>
      </c>
      <c r="T56" s="43"/>
      <c r="U56" s="1">
        <v>2233</v>
      </c>
      <c r="V56" s="366">
        <f t="shared" si="71"/>
        <v>7333</v>
      </c>
      <c r="W56" s="89">
        <v>90</v>
      </c>
      <c r="X56" s="46"/>
      <c r="Y56" s="378">
        <v>577</v>
      </c>
      <c r="AA56" s="259"/>
      <c r="AB56" s="259"/>
      <c r="AC56" s="259"/>
    </row>
    <row r="57" spans="1:29" s="19" customFormat="1" hidden="1" x14ac:dyDescent="0.25">
      <c r="A57" s="139" t="s">
        <v>333</v>
      </c>
      <c r="B57" s="57" t="s">
        <v>924</v>
      </c>
      <c r="C57" s="696" t="s">
        <v>334</v>
      </c>
      <c r="D57" s="697"/>
      <c r="E57" s="697"/>
      <c r="F57" s="189">
        <f t="shared" ref="F57" si="72">F58+F59</f>
        <v>0</v>
      </c>
      <c r="G57" s="466">
        <f t="shared" ref="G57:I57" si="73">G58+G59</f>
        <v>0</v>
      </c>
      <c r="H57" s="444">
        <f t="shared" ref="H57:H59" si="74">SUM(M57:Y57)</f>
        <v>0</v>
      </c>
      <c r="I57" s="207">
        <f t="shared" si="73"/>
        <v>0</v>
      </c>
      <c r="J57" s="220">
        <f t="shared" si="5"/>
        <v>0</v>
      </c>
      <c r="K57" s="83">
        <f t="shared" ref="K57:L57" si="75">K58+K59</f>
        <v>0</v>
      </c>
      <c r="L57" s="84">
        <f t="shared" si="75"/>
        <v>0</v>
      </c>
      <c r="M57" s="83">
        <v>0</v>
      </c>
      <c r="N57" s="13"/>
      <c r="O57" s="13">
        <v>0</v>
      </c>
      <c r="P57" s="13">
        <v>0</v>
      </c>
      <c r="Q57" s="13">
        <v>0</v>
      </c>
      <c r="R57" s="90">
        <v>0</v>
      </c>
      <c r="S57" s="13">
        <v>0</v>
      </c>
      <c r="T57" s="44">
        <v>0</v>
      </c>
      <c r="U57" s="13">
        <v>0</v>
      </c>
      <c r="V57" s="365">
        <v>0</v>
      </c>
      <c r="W57" s="90">
        <v>0</v>
      </c>
      <c r="X57" s="47">
        <v>0</v>
      </c>
      <c r="Y57" s="380">
        <v>0</v>
      </c>
      <c r="AA57" s="259"/>
      <c r="AB57" s="259"/>
      <c r="AC57" s="259"/>
    </row>
    <row r="58" spans="1:29" hidden="1" x14ac:dyDescent="0.25">
      <c r="A58" s="139" t="s">
        <v>335</v>
      </c>
      <c r="B58" s="59"/>
      <c r="C58" s="227"/>
      <c r="D58" s="686" t="s">
        <v>336</v>
      </c>
      <c r="E58" s="686"/>
      <c r="F58" s="182"/>
      <c r="G58" s="459"/>
      <c r="H58" s="437">
        <f t="shared" si="74"/>
        <v>0</v>
      </c>
      <c r="I58" s="200"/>
      <c r="J58" s="219">
        <f t="shared" si="5"/>
        <v>0</v>
      </c>
      <c r="K58" s="81"/>
      <c r="L58" s="82"/>
      <c r="M58" s="81"/>
      <c r="N58" s="1"/>
      <c r="O58" s="1"/>
      <c r="P58" s="1"/>
      <c r="Q58" s="1"/>
      <c r="R58" s="89"/>
      <c r="S58" s="1"/>
      <c r="T58" s="43"/>
      <c r="U58" s="1"/>
      <c r="V58" s="366"/>
      <c r="W58" s="89"/>
      <c r="X58" s="46"/>
      <c r="Y58" s="378"/>
      <c r="AA58" s="259"/>
      <c r="AB58" s="259"/>
      <c r="AC58" s="259"/>
    </row>
    <row r="59" spans="1:29" hidden="1" x14ac:dyDescent="0.25">
      <c r="A59" s="139" t="s">
        <v>337</v>
      </c>
      <c r="B59" s="59"/>
      <c r="C59" s="227"/>
      <c r="D59" s="686" t="s">
        <v>338</v>
      </c>
      <c r="E59" s="686"/>
      <c r="F59" s="182"/>
      <c r="G59" s="459"/>
      <c r="H59" s="437">
        <f t="shared" si="74"/>
        <v>0</v>
      </c>
      <c r="I59" s="200"/>
      <c r="J59" s="219">
        <f t="shared" si="5"/>
        <v>0</v>
      </c>
      <c r="K59" s="81"/>
      <c r="L59" s="82"/>
      <c r="M59" s="81"/>
      <c r="N59" s="1"/>
      <c r="O59" s="1"/>
      <c r="P59" s="1"/>
      <c r="Q59" s="1"/>
      <c r="R59" s="89"/>
      <c r="S59" s="1"/>
      <c r="T59" s="43"/>
      <c r="U59" s="1"/>
      <c r="V59" s="366"/>
      <c r="W59" s="89"/>
      <c r="X59" s="46"/>
      <c r="Y59" s="378"/>
      <c r="AA59" s="259"/>
      <c r="AB59" s="259"/>
      <c r="AC59" s="259"/>
    </row>
    <row r="60" spans="1:29" s="42" customFormat="1" x14ac:dyDescent="0.25">
      <c r="A60" s="139" t="s">
        <v>339</v>
      </c>
      <c r="B60" s="57" t="s">
        <v>925</v>
      </c>
      <c r="C60" s="653" t="s">
        <v>340</v>
      </c>
      <c r="D60" s="654"/>
      <c r="E60" s="654"/>
      <c r="F60" s="189">
        <f>SUM(F61:F62)</f>
        <v>375000</v>
      </c>
      <c r="G60" s="466">
        <f>SUM(G61:G62)</f>
        <v>280000</v>
      </c>
      <c r="H60" s="444">
        <f t="shared" ref="H60:Y60" si="76">SUM(H61:H62)</f>
        <v>90000</v>
      </c>
      <c r="I60" s="207">
        <f t="shared" si="76"/>
        <v>0</v>
      </c>
      <c r="J60" s="220">
        <f t="shared" si="76"/>
        <v>90000</v>
      </c>
      <c r="K60" s="83">
        <f t="shared" si="76"/>
        <v>90000</v>
      </c>
      <c r="L60" s="84">
        <f t="shared" si="76"/>
        <v>0</v>
      </c>
      <c r="M60" s="83">
        <f t="shared" si="76"/>
        <v>0</v>
      </c>
      <c r="N60" s="13">
        <f t="shared" si="76"/>
        <v>0</v>
      </c>
      <c r="O60" s="13">
        <f t="shared" si="76"/>
        <v>0</v>
      </c>
      <c r="P60" s="13">
        <f t="shared" si="76"/>
        <v>0</v>
      </c>
      <c r="Q60" s="13">
        <f t="shared" si="76"/>
        <v>0</v>
      </c>
      <c r="R60" s="90">
        <f t="shared" ref="R60" si="77">SUM(R61:R62)</f>
        <v>0</v>
      </c>
      <c r="S60" s="13">
        <f t="shared" si="76"/>
        <v>0</v>
      </c>
      <c r="T60" s="44">
        <f t="shared" si="76"/>
        <v>0</v>
      </c>
      <c r="U60" s="13">
        <f t="shared" si="76"/>
        <v>0</v>
      </c>
      <c r="V60" s="365">
        <f t="shared" ref="V60" si="78">SUM(V61:V62)</f>
        <v>0</v>
      </c>
      <c r="W60" s="90">
        <f t="shared" si="76"/>
        <v>0</v>
      </c>
      <c r="X60" s="47">
        <f t="shared" si="76"/>
        <v>0</v>
      </c>
      <c r="Y60" s="380">
        <f t="shared" si="76"/>
        <v>90000</v>
      </c>
      <c r="AA60" s="259"/>
      <c r="AB60" s="259"/>
      <c r="AC60" s="259"/>
    </row>
    <row r="61" spans="1:29" hidden="1" x14ac:dyDescent="0.25">
      <c r="B61" s="59"/>
      <c r="C61" s="301"/>
      <c r="D61" s="686" t="s">
        <v>1266</v>
      </c>
      <c r="E61" s="698"/>
      <c r="F61" s="182">
        <v>315000</v>
      </c>
      <c r="G61" s="459">
        <v>240000</v>
      </c>
      <c r="H61" s="437">
        <f t="shared" ref="H61:H62" si="79">SUM(V61:Y61)</f>
        <v>90000</v>
      </c>
      <c r="I61" s="200"/>
      <c r="J61" s="219">
        <f t="shared" ref="J61:J62" si="80">SUM(H61:I61)</f>
        <v>90000</v>
      </c>
      <c r="K61" s="81">
        <f>J61</f>
        <v>90000</v>
      </c>
      <c r="L61" s="82"/>
      <c r="M61" s="81"/>
      <c r="N61" s="1"/>
      <c r="O61" s="1"/>
      <c r="P61" s="1"/>
      <c r="Q61" s="1"/>
      <c r="R61" s="89"/>
      <c r="S61" s="1"/>
      <c r="T61" s="43"/>
      <c r="U61" s="1"/>
      <c r="V61" s="366">
        <f t="shared" ref="V61:V62" si="81">SUM(M61:U61)</f>
        <v>0</v>
      </c>
      <c r="W61" s="89"/>
      <c r="X61" s="46"/>
      <c r="Y61" s="378">
        <v>90000</v>
      </c>
      <c r="AA61" s="259"/>
      <c r="AB61" s="259"/>
      <c r="AC61" s="259"/>
    </row>
    <row r="62" spans="1:29" hidden="1" x14ac:dyDescent="0.25">
      <c r="B62" s="59"/>
      <c r="C62" s="301"/>
      <c r="D62" s="686" t="s">
        <v>1187</v>
      </c>
      <c r="E62" s="698"/>
      <c r="F62" s="182">
        <v>60000</v>
      </c>
      <c r="G62" s="459">
        <v>40000</v>
      </c>
      <c r="H62" s="437">
        <f t="shared" si="79"/>
        <v>0</v>
      </c>
      <c r="I62" s="200"/>
      <c r="J62" s="219">
        <f t="shared" si="80"/>
        <v>0</v>
      </c>
      <c r="K62" s="81"/>
      <c r="L62" s="82">
        <f>J62</f>
        <v>0</v>
      </c>
      <c r="M62" s="81"/>
      <c r="N62" s="1"/>
      <c r="O62" s="1"/>
      <c r="P62" s="1"/>
      <c r="Q62" s="1"/>
      <c r="R62" s="89"/>
      <c r="S62" s="1"/>
      <c r="T62" s="43"/>
      <c r="U62" s="1"/>
      <c r="V62" s="366">
        <f t="shared" si="81"/>
        <v>0</v>
      </c>
      <c r="W62" s="89"/>
      <c r="X62" s="46"/>
      <c r="Y62" s="378"/>
      <c r="AA62" s="259"/>
      <c r="AB62" s="259"/>
      <c r="AC62" s="259"/>
    </row>
    <row r="63" spans="1:29" s="42" customFormat="1" x14ac:dyDescent="0.25">
      <c r="A63" s="139" t="s">
        <v>341</v>
      </c>
      <c r="B63" s="57" t="s">
        <v>926</v>
      </c>
      <c r="C63" s="653" t="s">
        <v>342</v>
      </c>
      <c r="D63" s="654"/>
      <c r="E63" s="654"/>
      <c r="F63" s="189">
        <f>SUM(F64:F65)</f>
        <v>155000</v>
      </c>
      <c r="G63" s="466">
        <f>SUM(G64:G65)</f>
        <v>124000</v>
      </c>
      <c r="H63" s="444">
        <f t="shared" ref="H63:Y63" si="82">SUM(H64:H65)</f>
        <v>200000</v>
      </c>
      <c r="I63" s="207">
        <f t="shared" si="82"/>
        <v>0</v>
      </c>
      <c r="J63" s="220">
        <f t="shared" si="82"/>
        <v>200000</v>
      </c>
      <c r="K63" s="83">
        <f t="shared" si="82"/>
        <v>180000</v>
      </c>
      <c r="L63" s="84">
        <f t="shared" si="82"/>
        <v>20000</v>
      </c>
      <c r="M63" s="83">
        <f t="shared" si="82"/>
        <v>0</v>
      </c>
      <c r="N63" s="13">
        <f t="shared" si="82"/>
        <v>0</v>
      </c>
      <c r="O63" s="13">
        <f t="shared" si="82"/>
        <v>15000</v>
      </c>
      <c r="P63" s="13">
        <f t="shared" si="82"/>
        <v>2000</v>
      </c>
      <c r="Q63" s="13">
        <f t="shared" si="82"/>
        <v>500</v>
      </c>
      <c r="R63" s="90">
        <f t="shared" ref="R63" si="83">SUM(R64:R65)</f>
        <v>1749</v>
      </c>
      <c r="S63" s="13">
        <f t="shared" si="82"/>
        <v>0</v>
      </c>
      <c r="T63" s="44">
        <f t="shared" si="82"/>
        <v>0</v>
      </c>
      <c r="U63" s="13">
        <f t="shared" si="82"/>
        <v>106444</v>
      </c>
      <c r="V63" s="365">
        <f t="shared" ref="V63" si="84">SUM(V64:V65)</f>
        <v>125693</v>
      </c>
      <c r="W63" s="90">
        <f t="shared" si="82"/>
        <v>30000</v>
      </c>
      <c r="X63" s="47">
        <f t="shared" si="82"/>
        <v>30000</v>
      </c>
      <c r="Y63" s="380">
        <f t="shared" si="82"/>
        <v>14307</v>
      </c>
      <c r="AA63" s="259"/>
      <c r="AB63" s="259"/>
      <c r="AC63" s="259"/>
    </row>
    <row r="64" spans="1:29" hidden="1" x14ac:dyDescent="0.25">
      <c r="B64" s="59"/>
      <c r="C64" s="233"/>
      <c r="D64" s="686" t="s">
        <v>1266</v>
      </c>
      <c r="E64" s="698"/>
      <c r="F64" s="182">
        <v>130000</v>
      </c>
      <c r="G64" s="459">
        <v>105000</v>
      </c>
      <c r="H64" s="437">
        <f t="shared" ref="H64:H65" si="85">SUM(V64:Y64)</f>
        <v>180000</v>
      </c>
      <c r="I64" s="200"/>
      <c r="J64" s="219">
        <f t="shared" ref="J64:J65" si="86">SUM(H64:I64)</f>
        <v>180000</v>
      </c>
      <c r="K64" s="81">
        <f>J64</f>
        <v>180000</v>
      </c>
      <c r="L64" s="82"/>
      <c r="M64" s="81"/>
      <c r="N64" s="1"/>
      <c r="O64" s="1">
        <v>12429</v>
      </c>
      <c r="P64" s="1">
        <v>1698</v>
      </c>
      <c r="Q64" s="1">
        <v>427</v>
      </c>
      <c r="R64" s="89">
        <v>1360</v>
      </c>
      <c r="S64" s="1"/>
      <c r="T64" s="43"/>
      <c r="U64" s="1">
        <v>91352</v>
      </c>
      <c r="V64" s="366">
        <f t="shared" ref="V64:V65" si="87">SUM(M64:U64)</f>
        <v>107266</v>
      </c>
      <c r="W64" s="89">
        <v>30000</v>
      </c>
      <c r="X64" s="46">
        <v>30000</v>
      </c>
      <c r="Y64" s="378">
        <f>-60000+72734</f>
        <v>12734</v>
      </c>
      <c r="AA64" s="259"/>
      <c r="AB64" s="259"/>
      <c r="AC64" s="259"/>
    </row>
    <row r="65" spans="1:29" hidden="1" x14ac:dyDescent="0.25">
      <c r="B65" s="59"/>
      <c r="C65" s="233"/>
      <c r="D65" s="686" t="s">
        <v>1187</v>
      </c>
      <c r="E65" s="698"/>
      <c r="F65" s="182">
        <v>25000</v>
      </c>
      <c r="G65" s="459">
        <v>19000</v>
      </c>
      <c r="H65" s="437">
        <f t="shared" si="85"/>
        <v>20000</v>
      </c>
      <c r="I65" s="200"/>
      <c r="J65" s="219">
        <f t="shared" si="86"/>
        <v>20000</v>
      </c>
      <c r="K65" s="81"/>
      <c r="L65" s="82">
        <f>J65</f>
        <v>20000</v>
      </c>
      <c r="M65" s="81"/>
      <c r="N65" s="1"/>
      <c r="O65" s="1">
        <v>2571</v>
      </c>
      <c r="P65" s="1">
        <v>302</v>
      </c>
      <c r="Q65" s="1">
        <v>73</v>
      </c>
      <c r="R65" s="89">
        <v>389</v>
      </c>
      <c r="S65" s="1"/>
      <c r="T65" s="43"/>
      <c r="U65" s="1">
        <v>15092</v>
      </c>
      <c r="V65" s="366">
        <f t="shared" si="87"/>
        <v>18427</v>
      </c>
      <c r="W65" s="89"/>
      <c r="X65" s="46"/>
      <c r="Y65" s="378">
        <v>1573</v>
      </c>
      <c r="AA65" s="259"/>
      <c r="AB65" s="259"/>
      <c r="AC65" s="259"/>
    </row>
    <row r="66" spans="1:29" hidden="1" x14ac:dyDescent="0.25">
      <c r="B66" s="100" t="s">
        <v>927</v>
      </c>
      <c r="C66" s="694" t="s">
        <v>343</v>
      </c>
      <c r="D66" s="695"/>
      <c r="E66" s="695"/>
      <c r="F66" s="183">
        <f>F67+F68</f>
        <v>0</v>
      </c>
      <c r="G66" s="460">
        <f>G67+G68</f>
        <v>0</v>
      </c>
      <c r="H66" s="438">
        <f t="shared" ref="H66:I66" si="88">H67+H68</f>
        <v>0</v>
      </c>
      <c r="I66" s="201">
        <f t="shared" si="88"/>
        <v>0</v>
      </c>
      <c r="J66" s="218">
        <f t="shared" si="5"/>
        <v>0</v>
      </c>
      <c r="K66" s="103">
        <f t="shared" ref="K66:Y66" si="89">K67+K68</f>
        <v>0</v>
      </c>
      <c r="L66" s="105">
        <f t="shared" si="89"/>
        <v>0</v>
      </c>
      <c r="M66" s="103">
        <f t="shared" si="89"/>
        <v>0</v>
      </c>
      <c r="N66" s="104">
        <f t="shared" si="89"/>
        <v>0</v>
      </c>
      <c r="O66" s="104">
        <f t="shared" si="89"/>
        <v>0</v>
      </c>
      <c r="P66" s="104">
        <f t="shared" si="89"/>
        <v>0</v>
      </c>
      <c r="Q66" s="104">
        <f t="shared" si="89"/>
        <v>0</v>
      </c>
      <c r="R66" s="107">
        <f t="shared" ref="R66" si="90">R67+R68</f>
        <v>0</v>
      </c>
      <c r="S66" s="104">
        <f t="shared" si="89"/>
        <v>0</v>
      </c>
      <c r="T66" s="106">
        <f t="shared" si="89"/>
        <v>0</v>
      </c>
      <c r="U66" s="104">
        <f t="shared" si="89"/>
        <v>0</v>
      </c>
      <c r="V66" s="367">
        <f t="shared" ref="V66" si="91">V67+V68</f>
        <v>0</v>
      </c>
      <c r="W66" s="107">
        <f t="shared" si="89"/>
        <v>0</v>
      </c>
      <c r="X66" s="108">
        <f t="shared" si="89"/>
        <v>0</v>
      </c>
      <c r="Y66" s="379">
        <f t="shared" si="89"/>
        <v>0</v>
      </c>
      <c r="AA66" s="259"/>
      <c r="AB66" s="259"/>
      <c r="AC66" s="259"/>
    </row>
    <row r="67" spans="1:29" hidden="1" x14ac:dyDescent="0.25">
      <c r="A67" s="139" t="s">
        <v>344</v>
      </c>
      <c r="B67" s="59" t="s">
        <v>928</v>
      </c>
      <c r="C67" s="720" t="s">
        <v>345</v>
      </c>
      <c r="D67" s="686"/>
      <c r="E67" s="686"/>
      <c r="F67" s="182"/>
      <c r="G67" s="459"/>
      <c r="H67" s="437"/>
      <c r="I67" s="200"/>
      <c r="J67" s="219">
        <f t="shared" si="5"/>
        <v>0</v>
      </c>
      <c r="K67" s="81"/>
      <c r="L67" s="82"/>
      <c r="M67" s="81"/>
      <c r="N67" s="1"/>
      <c r="O67" s="1"/>
      <c r="P67" s="1"/>
      <c r="Q67" s="1"/>
      <c r="R67" s="89"/>
      <c r="S67" s="1"/>
      <c r="T67" s="43"/>
      <c r="U67" s="1"/>
      <c r="V67" s="366"/>
      <c r="W67" s="89"/>
      <c r="X67" s="46"/>
      <c r="Y67" s="378"/>
      <c r="AA67" s="259"/>
      <c r="AB67" s="259"/>
      <c r="AC67" s="259"/>
    </row>
    <row r="68" spans="1:29" hidden="1" x14ac:dyDescent="0.25">
      <c r="A68" s="139" t="s">
        <v>346</v>
      </c>
      <c r="B68" s="59" t="s">
        <v>929</v>
      </c>
      <c r="C68" s="720" t="s">
        <v>347</v>
      </c>
      <c r="D68" s="686"/>
      <c r="E68" s="686"/>
      <c r="F68" s="182"/>
      <c r="G68" s="459"/>
      <c r="H68" s="437"/>
      <c r="I68" s="200"/>
      <c r="J68" s="219">
        <f t="shared" si="5"/>
        <v>0</v>
      </c>
      <c r="K68" s="81"/>
      <c r="L68" s="82"/>
      <c r="M68" s="81"/>
      <c r="N68" s="1"/>
      <c r="O68" s="1"/>
      <c r="P68" s="1"/>
      <c r="Q68" s="1"/>
      <c r="R68" s="89"/>
      <c r="S68" s="1"/>
      <c r="T68" s="43"/>
      <c r="U68" s="1"/>
      <c r="V68" s="366"/>
      <c r="W68" s="89"/>
      <c r="X68" s="46"/>
      <c r="Y68" s="378"/>
      <c r="AA68" s="259"/>
      <c r="AB68" s="259"/>
      <c r="AC68" s="259"/>
    </row>
    <row r="69" spans="1:29" x14ac:dyDescent="0.25">
      <c r="B69" s="100" t="s">
        <v>930</v>
      </c>
      <c r="C69" s="694" t="s">
        <v>348</v>
      </c>
      <c r="D69" s="695"/>
      <c r="E69" s="695"/>
      <c r="F69" s="183">
        <f>F70+F73+F74+F75+F76</f>
        <v>2000</v>
      </c>
      <c r="G69" s="460">
        <f>G70+G73+G74+G75+G76</f>
        <v>2619662</v>
      </c>
      <c r="H69" s="438">
        <f t="shared" ref="H69:I69" si="92">H70+H73+H74+H75+H76</f>
        <v>2748000</v>
      </c>
      <c r="I69" s="201">
        <f t="shared" si="92"/>
        <v>0</v>
      </c>
      <c r="J69" s="218">
        <f t="shared" si="5"/>
        <v>2748000</v>
      </c>
      <c r="K69" s="103">
        <f t="shared" ref="K69:Y69" si="93">K70+K73+K74+K75+K76</f>
        <v>2353000</v>
      </c>
      <c r="L69" s="105">
        <f t="shared" si="93"/>
        <v>395000</v>
      </c>
      <c r="M69" s="103">
        <f t="shared" si="93"/>
        <v>235360</v>
      </c>
      <c r="N69" s="104">
        <f t="shared" si="93"/>
        <v>159636</v>
      </c>
      <c r="O69" s="104">
        <f t="shared" si="93"/>
        <v>215864</v>
      </c>
      <c r="P69" s="104">
        <f t="shared" si="93"/>
        <v>165613</v>
      </c>
      <c r="Q69" s="104">
        <f t="shared" si="93"/>
        <v>253129</v>
      </c>
      <c r="R69" s="107">
        <f t="shared" ref="R69" si="94">R70+R73+R74+R75+R76</f>
        <v>224124</v>
      </c>
      <c r="S69" s="104">
        <f t="shared" si="93"/>
        <v>32990</v>
      </c>
      <c r="T69" s="106">
        <f t="shared" si="93"/>
        <v>106935</v>
      </c>
      <c r="U69" s="104">
        <f t="shared" si="93"/>
        <v>249713</v>
      </c>
      <c r="V69" s="367">
        <f t="shared" ref="V69" si="95">V70+V73+V74+V75+V76</f>
        <v>1643364</v>
      </c>
      <c r="W69" s="107">
        <f t="shared" si="93"/>
        <v>231676</v>
      </c>
      <c r="X69" s="108">
        <f t="shared" si="93"/>
        <v>261823</v>
      </c>
      <c r="Y69" s="379">
        <f t="shared" si="93"/>
        <v>611137</v>
      </c>
      <c r="AA69" s="259"/>
      <c r="AB69" s="259"/>
      <c r="AC69" s="259"/>
    </row>
    <row r="70" spans="1:29" x14ac:dyDescent="0.25">
      <c r="A70" s="139" t="s">
        <v>349</v>
      </c>
      <c r="B70" s="57" t="s">
        <v>931</v>
      </c>
      <c r="C70" s="653" t="s">
        <v>350</v>
      </c>
      <c r="D70" s="654"/>
      <c r="E70" s="654"/>
      <c r="F70" s="189">
        <f>SUM(F71:F72)</f>
        <v>0</v>
      </c>
      <c r="G70" s="466">
        <f>SUM(G71:G72)</f>
        <v>2617300</v>
      </c>
      <c r="H70" s="444">
        <f t="shared" ref="H70:Y70" si="96">SUM(H71:H72)</f>
        <v>2744000</v>
      </c>
      <c r="I70" s="207">
        <f t="shared" si="96"/>
        <v>0</v>
      </c>
      <c r="J70" s="220">
        <f t="shared" si="5"/>
        <v>2744000</v>
      </c>
      <c r="K70" s="83">
        <f t="shared" si="96"/>
        <v>2350000</v>
      </c>
      <c r="L70" s="84">
        <f t="shared" si="96"/>
        <v>394000</v>
      </c>
      <c r="M70" s="83">
        <f t="shared" si="96"/>
        <v>233787</v>
      </c>
      <c r="N70" s="13">
        <f t="shared" si="96"/>
        <v>158847</v>
      </c>
      <c r="O70" s="13">
        <f t="shared" si="96"/>
        <v>215864</v>
      </c>
      <c r="P70" s="13">
        <f t="shared" si="96"/>
        <v>165613</v>
      </c>
      <c r="Q70" s="13">
        <f t="shared" si="96"/>
        <v>253129</v>
      </c>
      <c r="R70" s="90">
        <f t="shared" ref="R70" si="97">SUM(R71:R72)</f>
        <v>224124</v>
      </c>
      <c r="S70" s="13">
        <f t="shared" si="96"/>
        <v>32990</v>
      </c>
      <c r="T70" s="44">
        <f t="shared" si="96"/>
        <v>106935</v>
      </c>
      <c r="U70" s="13">
        <f t="shared" si="96"/>
        <v>249713</v>
      </c>
      <c r="V70" s="365">
        <f t="shared" ref="V70" si="98">SUM(V71:V72)</f>
        <v>1641002</v>
      </c>
      <c r="W70" s="90">
        <f t="shared" si="96"/>
        <v>231676</v>
      </c>
      <c r="X70" s="47">
        <f t="shared" si="96"/>
        <v>261823</v>
      </c>
      <c r="Y70" s="380">
        <f t="shared" si="96"/>
        <v>609499</v>
      </c>
      <c r="AA70" s="259"/>
      <c r="AB70" s="259"/>
      <c r="AC70" s="259"/>
    </row>
    <row r="71" spans="1:29" hidden="1" x14ac:dyDescent="0.25">
      <c r="B71" s="59"/>
      <c r="C71" s="232"/>
      <c r="D71" s="686" t="s">
        <v>1266</v>
      </c>
      <c r="E71" s="698"/>
      <c r="F71" s="182">
        <v>0</v>
      </c>
      <c r="G71" s="459">
        <v>2195830</v>
      </c>
      <c r="H71" s="437">
        <f t="shared" ref="H71:H72" si="99">SUM(V71:Y71)</f>
        <v>2350000</v>
      </c>
      <c r="I71" s="200"/>
      <c r="J71" s="219">
        <f t="shared" si="5"/>
        <v>2350000</v>
      </c>
      <c r="K71" s="81">
        <f>J71</f>
        <v>2350000</v>
      </c>
      <c r="L71" s="82"/>
      <c r="M71" s="81">
        <v>197097</v>
      </c>
      <c r="N71" s="1">
        <v>130156</v>
      </c>
      <c r="O71" s="1">
        <v>178868</v>
      </c>
      <c r="P71" s="1">
        <v>140665</v>
      </c>
      <c r="Q71" s="1">
        <v>215968</v>
      </c>
      <c r="R71" s="89">
        <v>174165</v>
      </c>
      <c r="S71" s="1">
        <v>29849</v>
      </c>
      <c r="T71" s="43">
        <v>73080</v>
      </c>
      <c r="U71" s="1">
        <v>213704</v>
      </c>
      <c r="V71" s="366">
        <f t="shared" ref="V71:V72" si="100">SUM(M71:U71)</f>
        <v>1353552</v>
      </c>
      <c r="W71" s="89">
        <v>199870</v>
      </c>
      <c r="X71" s="46">
        <v>226638</v>
      </c>
      <c r="Y71" s="378">
        <v>569940</v>
      </c>
      <c r="AA71" s="259"/>
      <c r="AB71" s="259"/>
      <c r="AC71" s="259"/>
    </row>
    <row r="72" spans="1:29" hidden="1" x14ac:dyDescent="0.25">
      <c r="B72" s="59"/>
      <c r="C72" s="232"/>
      <c r="D72" s="686" t="s">
        <v>1187</v>
      </c>
      <c r="E72" s="698"/>
      <c r="F72" s="182">
        <v>0</v>
      </c>
      <c r="G72" s="459">
        <v>421470</v>
      </c>
      <c r="H72" s="437">
        <f t="shared" si="99"/>
        <v>394000</v>
      </c>
      <c r="I72" s="200"/>
      <c r="J72" s="219">
        <f t="shared" si="5"/>
        <v>394000</v>
      </c>
      <c r="K72" s="81"/>
      <c r="L72" s="82">
        <f>J72</f>
        <v>394000</v>
      </c>
      <c r="M72" s="81">
        <v>36690</v>
      </c>
      <c r="N72" s="1">
        <v>28691</v>
      </c>
      <c r="O72" s="1">
        <v>36996</v>
      </c>
      <c r="P72" s="1">
        <v>24948</v>
      </c>
      <c r="Q72" s="1">
        <v>37161</v>
      </c>
      <c r="R72" s="89">
        <v>49959</v>
      </c>
      <c r="S72" s="1">
        <v>3141</v>
      </c>
      <c r="T72" s="43">
        <v>33855</v>
      </c>
      <c r="U72" s="1">
        <v>36009</v>
      </c>
      <c r="V72" s="366">
        <f t="shared" si="100"/>
        <v>287450</v>
      </c>
      <c r="W72" s="89">
        <v>31806</v>
      </c>
      <c r="X72" s="46">
        <v>35185</v>
      </c>
      <c r="Y72" s="378">
        <v>39559</v>
      </c>
      <c r="AA72" s="259"/>
      <c r="AB72" s="259"/>
      <c r="AC72" s="259"/>
    </row>
    <row r="73" spans="1:29" hidden="1" x14ac:dyDescent="0.25">
      <c r="A73" s="139" t="s">
        <v>351</v>
      </c>
      <c r="B73" s="59" t="s">
        <v>932</v>
      </c>
      <c r="C73" s="720" t="s">
        <v>352</v>
      </c>
      <c r="D73" s="686"/>
      <c r="E73" s="686"/>
      <c r="F73" s="182"/>
      <c r="G73" s="459"/>
      <c r="H73" s="437">
        <f t="shared" ref="H73:H75" si="101">SUM(M73:Y73)</f>
        <v>0</v>
      </c>
      <c r="I73" s="200"/>
      <c r="J73" s="219">
        <f t="shared" si="5"/>
        <v>0</v>
      </c>
      <c r="K73" s="81"/>
      <c r="L73" s="82"/>
      <c r="M73" s="81"/>
      <c r="N73" s="1"/>
      <c r="O73" s="1"/>
      <c r="P73" s="1"/>
      <c r="Q73" s="1"/>
      <c r="R73" s="89"/>
      <c r="S73" s="1"/>
      <c r="T73" s="43"/>
      <c r="U73" s="1"/>
      <c r="V73" s="366"/>
      <c r="W73" s="89"/>
      <c r="X73" s="46"/>
      <c r="Y73" s="378"/>
      <c r="AA73" s="259"/>
      <c r="AB73" s="259"/>
      <c r="AC73" s="259"/>
    </row>
    <row r="74" spans="1:29" hidden="1" x14ac:dyDescent="0.25">
      <c r="A74" s="139" t="s">
        <v>353</v>
      </c>
      <c r="B74" s="59" t="s">
        <v>933</v>
      </c>
      <c r="C74" s="720" t="s">
        <v>354</v>
      </c>
      <c r="D74" s="686"/>
      <c r="E74" s="686"/>
      <c r="F74" s="182"/>
      <c r="G74" s="459"/>
      <c r="H74" s="437">
        <f t="shared" si="101"/>
        <v>0</v>
      </c>
      <c r="I74" s="200"/>
      <c r="J74" s="219">
        <f t="shared" si="5"/>
        <v>0</v>
      </c>
      <c r="K74" s="81"/>
      <c r="L74" s="82"/>
      <c r="M74" s="81"/>
      <c r="N74" s="1"/>
      <c r="O74" s="1"/>
      <c r="P74" s="1"/>
      <c r="Q74" s="1"/>
      <c r="R74" s="89"/>
      <c r="S74" s="1"/>
      <c r="T74" s="43"/>
      <c r="U74" s="1"/>
      <c r="V74" s="366"/>
      <c r="W74" s="89"/>
      <c r="X74" s="46"/>
      <c r="Y74" s="378"/>
      <c r="AA74" s="259"/>
      <c r="AB74" s="259"/>
      <c r="AC74" s="259"/>
    </row>
    <row r="75" spans="1:29" hidden="1" x14ac:dyDescent="0.25">
      <c r="A75" s="139" t="s">
        <v>355</v>
      </c>
      <c r="B75" s="59" t="s">
        <v>934</v>
      </c>
      <c r="C75" s="720" t="s">
        <v>356</v>
      </c>
      <c r="D75" s="686"/>
      <c r="E75" s="686"/>
      <c r="F75" s="182"/>
      <c r="G75" s="459"/>
      <c r="H75" s="437">
        <f t="shared" si="101"/>
        <v>0</v>
      </c>
      <c r="I75" s="200"/>
      <c r="J75" s="219">
        <f t="shared" si="5"/>
        <v>0</v>
      </c>
      <c r="K75" s="81"/>
      <c r="L75" s="82"/>
      <c r="M75" s="81"/>
      <c r="N75" s="1"/>
      <c r="O75" s="1"/>
      <c r="P75" s="1"/>
      <c r="Q75" s="1"/>
      <c r="R75" s="89"/>
      <c r="S75" s="1"/>
      <c r="T75" s="43"/>
      <c r="U75" s="1"/>
      <c r="V75" s="366"/>
      <c r="W75" s="89"/>
      <c r="X75" s="46"/>
      <c r="Y75" s="378"/>
      <c r="AA75" s="259"/>
      <c r="AB75" s="259"/>
      <c r="AC75" s="259"/>
    </row>
    <row r="76" spans="1:29" ht="15.75" thickBot="1" x14ac:dyDescent="0.3">
      <c r="A76" s="139" t="s">
        <v>357</v>
      </c>
      <c r="B76" s="275" t="s">
        <v>935</v>
      </c>
      <c r="C76" s="754" t="s">
        <v>358</v>
      </c>
      <c r="D76" s="755"/>
      <c r="E76" s="755"/>
      <c r="F76" s="276">
        <f t="shared" ref="F76" si="102">SUM(F77:F78)</f>
        <v>2000</v>
      </c>
      <c r="G76" s="467">
        <f t="shared" ref="G76:Y76" si="103">SUM(G77:G78)</f>
        <v>2362</v>
      </c>
      <c r="H76" s="445">
        <f t="shared" si="103"/>
        <v>4000</v>
      </c>
      <c r="I76" s="277">
        <f t="shared" si="103"/>
        <v>0</v>
      </c>
      <c r="J76" s="220">
        <f t="shared" si="5"/>
        <v>4000</v>
      </c>
      <c r="K76" s="83">
        <f t="shared" si="103"/>
        <v>3000</v>
      </c>
      <c r="L76" s="84">
        <f t="shared" si="103"/>
        <v>1000</v>
      </c>
      <c r="M76" s="83">
        <f t="shared" si="103"/>
        <v>1573</v>
      </c>
      <c r="N76" s="13">
        <f t="shared" si="103"/>
        <v>789</v>
      </c>
      <c r="O76" s="13">
        <f t="shared" si="103"/>
        <v>0</v>
      </c>
      <c r="P76" s="13">
        <f t="shared" si="103"/>
        <v>0</v>
      </c>
      <c r="Q76" s="13">
        <f t="shared" si="103"/>
        <v>0</v>
      </c>
      <c r="R76" s="90">
        <f t="shared" ref="R76" si="104">SUM(R77:R78)</f>
        <v>0</v>
      </c>
      <c r="S76" s="13">
        <f t="shared" si="103"/>
        <v>0</v>
      </c>
      <c r="T76" s="44">
        <f t="shared" si="103"/>
        <v>0</v>
      </c>
      <c r="U76" s="13">
        <f t="shared" si="103"/>
        <v>0</v>
      </c>
      <c r="V76" s="365">
        <f t="shared" ref="V76" si="105">SUM(V77:V78)</f>
        <v>2362</v>
      </c>
      <c r="W76" s="90">
        <f t="shared" si="103"/>
        <v>0</v>
      </c>
      <c r="X76" s="47">
        <f t="shared" si="103"/>
        <v>0</v>
      </c>
      <c r="Y76" s="380">
        <f t="shared" si="103"/>
        <v>1638</v>
      </c>
      <c r="AA76" s="259"/>
      <c r="AB76" s="259"/>
      <c r="AC76" s="259"/>
    </row>
    <row r="77" spans="1:29" hidden="1" x14ac:dyDescent="0.25">
      <c r="B77" s="59"/>
      <c r="C77" s="233"/>
      <c r="D77" s="686" t="s">
        <v>1266</v>
      </c>
      <c r="E77" s="698"/>
      <c r="F77" s="182">
        <v>2000</v>
      </c>
      <c r="G77" s="459">
        <v>1973</v>
      </c>
      <c r="H77" s="437">
        <f t="shared" ref="H77:H78" si="106">SUM(V77:Y77)</f>
        <v>3000</v>
      </c>
      <c r="I77" s="200"/>
      <c r="J77" s="219">
        <f t="shared" si="5"/>
        <v>3000</v>
      </c>
      <c r="K77" s="81">
        <f>J77</f>
        <v>3000</v>
      </c>
      <c r="L77" s="82"/>
      <c r="M77" s="81">
        <v>1326</v>
      </c>
      <c r="N77" s="1">
        <v>647</v>
      </c>
      <c r="O77" s="1"/>
      <c r="P77" s="1"/>
      <c r="Q77" s="1"/>
      <c r="R77" s="89"/>
      <c r="S77" s="1"/>
      <c r="T77" s="43"/>
      <c r="U77" s="1"/>
      <c r="V77" s="366">
        <f t="shared" ref="V77:V78" si="107">SUM(M77:U77)</f>
        <v>1973</v>
      </c>
      <c r="W77" s="89"/>
      <c r="X77" s="46"/>
      <c r="Y77" s="378">
        <v>1027</v>
      </c>
      <c r="AA77" s="259"/>
      <c r="AB77" s="259"/>
      <c r="AC77" s="259"/>
    </row>
    <row r="78" spans="1:29" ht="15.75" hidden="1" thickBot="1" x14ac:dyDescent="0.3">
      <c r="B78" s="59"/>
      <c r="C78" s="233"/>
      <c r="D78" s="686" t="s">
        <v>1187</v>
      </c>
      <c r="E78" s="698"/>
      <c r="F78" s="182">
        <v>0</v>
      </c>
      <c r="G78" s="459">
        <v>389</v>
      </c>
      <c r="H78" s="437">
        <f t="shared" si="106"/>
        <v>1000</v>
      </c>
      <c r="I78" s="200"/>
      <c r="J78" s="219">
        <f t="shared" si="5"/>
        <v>1000</v>
      </c>
      <c r="K78" s="81"/>
      <c r="L78" s="82">
        <f>J78</f>
        <v>1000</v>
      </c>
      <c r="M78" s="81">
        <v>247</v>
      </c>
      <c r="N78" s="1">
        <v>142</v>
      </c>
      <c r="O78" s="1"/>
      <c r="P78" s="1"/>
      <c r="Q78" s="1"/>
      <c r="R78" s="89"/>
      <c r="S78" s="1"/>
      <c r="T78" s="43"/>
      <c r="U78" s="1"/>
      <c r="V78" s="366">
        <f t="shared" si="107"/>
        <v>389</v>
      </c>
      <c r="W78" s="89"/>
      <c r="X78" s="46"/>
      <c r="Y78" s="378">
        <v>611</v>
      </c>
      <c r="AA78" s="259"/>
      <c r="AB78" s="259"/>
      <c r="AC78" s="259"/>
    </row>
    <row r="79" spans="1:29" ht="15.75" thickBot="1" x14ac:dyDescent="0.3">
      <c r="B79" s="91" t="s">
        <v>359</v>
      </c>
      <c r="C79" s="701" t="s">
        <v>360</v>
      </c>
      <c r="D79" s="702"/>
      <c r="E79" s="702"/>
      <c r="F79" s="185">
        <f>F80+F81+F82+F83+F84+F85+F89</f>
        <v>0</v>
      </c>
      <c r="G79" s="462">
        <f>G80+G81+G82+G83+G84+G85+G89</f>
        <v>0</v>
      </c>
      <c r="H79" s="440">
        <f t="shared" ref="H79:I79" si="108">H80+H81+H82+H83+H84+H85+H89</f>
        <v>0</v>
      </c>
      <c r="I79" s="203">
        <f t="shared" si="108"/>
        <v>0</v>
      </c>
      <c r="J79" s="216">
        <f t="shared" si="5"/>
        <v>0</v>
      </c>
      <c r="K79" s="94">
        <f t="shared" ref="K79:Y79" si="109">K80+K81+K82+K83+K84+K85+K89</f>
        <v>0</v>
      </c>
      <c r="L79" s="96">
        <f t="shared" si="109"/>
        <v>0</v>
      </c>
      <c r="M79" s="94">
        <f t="shared" si="109"/>
        <v>0</v>
      </c>
      <c r="N79" s="95">
        <f t="shared" si="109"/>
        <v>0</v>
      </c>
      <c r="O79" s="95">
        <f t="shared" si="109"/>
        <v>0</v>
      </c>
      <c r="P79" s="95">
        <f t="shared" si="109"/>
        <v>0</v>
      </c>
      <c r="Q79" s="95">
        <f t="shared" si="109"/>
        <v>0</v>
      </c>
      <c r="R79" s="98">
        <f t="shared" ref="R79" si="110">R80+R81+R82+R83+R84+R85+R89</f>
        <v>0</v>
      </c>
      <c r="S79" s="95">
        <f t="shared" si="109"/>
        <v>0</v>
      </c>
      <c r="T79" s="97">
        <f t="shared" si="109"/>
        <v>0</v>
      </c>
      <c r="U79" s="95">
        <f t="shared" si="109"/>
        <v>0</v>
      </c>
      <c r="V79" s="363">
        <f t="shared" ref="V79" si="111">V80+V81+V82+V83+V84+V85+V89</f>
        <v>0</v>
      </c>
      <c r="W79" s="98">
        <f t="shared" si="109"/>
        <v>0</v>
      </c>
      <c r="X79" s="99">
        <f t="shared" si="109"/>
        <v>0</v>
      </c>
      <c r="Y79" s="376">
        <f t="shared" si="109"/>
        <v>0</v>
      </c>
      <c r="AA79" s="259"/>
    </row>
    <row r="80" spans="1:29" s="19" customFormat="1" ht="15.75" hidden="1" thickBot="1" x14ac:dyDescent="0.3">
      <c r="A80" s="139" t="s">
        <v>361</v>
      </c>
      <c r="B80" s="127" t="s">
        <v>936</v>
      </c>
      <c r="C80" s="714" t="s">
        <v>362</v>
      </c>
      <c r="D80" s="715"/>
      <c r="E80" s="715"/>
      <c r="F80" s="181"/>
      <c r="G80" s="458"/>
      <c r="H80" s="436"/>
      <c r="I80" s="199"/>
      <c r="J80" s="218">
        <f t="shared" si="5"/>
        <v>0</v>
      </c>
      <c r="K80" s="103"/>
      <c r="L80" s="105"/>
      <c r="M80" s="103"/>
      <c r="N80" s="104"/>
      <c r="O80" s="104"/>
      <c r="P80" s="104"/>
      <c r="Q80" s="104"/>
      <c r="R80" s="107"/>
      <c r="S80" s="104"/>
      <c r="T80" s="106"/>
      <c r="U80" s="104"/>
      <c r="V80" s="367"/>
      <c r="W80" s="107"/>
      <c r="X80" s="108"/>
      <c r="Y80" s="379"/>
      <c r="AA80" s="259"/>
    </row>
    <row r="81" spans="1:27" s="19" customFormat="1" ht="15.75" hidden="1" thickBot="1" x14ac:dyDescent="0.3">
      <c r="A81" s="139" t="s">
        <v>363</v>
      </c>
      <c r="B81" s="100" t="s">
        <v>937</v>
      </c>
      <c r="C81" s="694" t="s">
        <v>623</v>
      </c>
      <c r="D81" s="695"/>
      <c r="E81" s="695"/>
      <c r="F81" s="183"/>
      <c r="G81" s="460"/>
      <c r="H81" s="438"/>
      <c r="I81" s="201"/>
      <c r="J81" s="218">
        <f t="shared" si="5"/>
        <v>0</v>
      </c>
      <c r="K81" s="103"/>
      <c r="L81" s="105"/>
      <c r="M81" s="103"/>
      <c r="N81" s="104"/>
      <c r="O81" s="104"/>
      <c r="P81" s="104"/>
      <c r="Q81" s="104"/>
      <c r="R81" s="107"/>
      <c r="S81" s="104"/>
      <c r="T81" s="106"/>
      <c r="U81" s="104"/>
      <c r="V81" s="367"/>
      <c r="W81" s="107"/>
      <c r="X81" s="108"/>
      <c r="Y81" s="379"/>
      <c r="AA81" s="259"/>
    </row>
    <row r="82" spans="1:27" s="19" customFormat="1" ht="15.75" hidden="1" thickBot="1" x14ac:dyDescent="0.3">
      <c r="A82" s="139" t="s">
        <v>364</v>
      </c>
      <c r="B82" s="127" t="s">
        <v>938</v>
      </c>
      <c r="C82" s="694" t="s">
        <v>365</v>
      </c>
      <c r="D82" s="695"/>
      <c r="E82" s="695"/>
      <c r="F82" s="183"/>
      <c r="G82" s="460"/>
      <c r="H82" s="438"/>
      <c r="I82" s="201"/>
      <c r="J82" s="218">
        <f t="shared" si="5"/>
        <v>0</v>
      </c>
      <c r="K82" s="103"/>
      <c r="L82" s="105"/>
      <c r="M82" s="103"/>
      <c r="N82" s="104"/>
      <c r="O82" s="104"/>
      <c r="P82" s="104"/>
      <c r="Q82" s="104"/>
      <c r="R82" s="107"/>
      <c r="S82" s="104"/>
      <c r="T82" s="106"/>
      <c r="U82" s="104"/>
      <c r="V82" s="367"/>
      <c r="W82" s="107"/>
      <c r="X82" s="108"/>
      <c r="Y82" s="379"/>
      <c r="AA82" s="259"/>
    </row>
    <row r="83" spans="1:27" s="19" customFormat="1" ht="15.75" hidden="1" thickBot="1" x14ac:dyDescent="0.3">
      <c r="A83" s="139" t="s">
        <v>366</v>
      </c>
      <c r="B83" s="100" t="s">
        <v>939</v>
      </c>
      <c r="C83" s="694" t="s">
        <v>367</v>
      </c>
      <c r="D83" s="695"/>
      <c r="E83" s="695"/>
      <c r="F83" s="183"/>
      <c r="G83" s="460"/>
      <c r="H83" s="438"/>
      <c r="I83" s="201"/>
      <c r="J83" s="218">
        <f t="shared" si="5"/>
        <v>0</v>
      </c>
      <c r="K83" s="103"/>
      <c r="L83" s="105"/>
      <c r="M83" s="103"/>
      <c r="N83" s="104"/>
      <c r="O83" s="104"/>
      <c r="P83" s="104"/>
      <c r="Q83" s="104"/>
      <c r="R83" s="107"/>
      <c r="S83" s="104"/>
      <c r="T83" s="106"/>
      <c r="U83" s="104"/>
      <c r="V83" s="367"/>
      <c r="W83" s="107"/>
      <c r="X83" s="108"/>
      <c r="Y83" s="379"/>
      <c r="AA83" s="259"/>
    </row>
    <row r="84" spans="1:27" s="19" customFormat="1" ht="15.75" hidden="1" thickBot="1" x14ac:dyDescent="0.3">
      <c r="A84" s="139" t="s">
        <v>368</v>
      </c>
      <c r="B84" s="127" t="s">
        <v>940</v>
      </c>
      <c r="C84" s="694" t="s">
        <v>369</v>
      </c>
      <c r="D84" s="695"/>
      <c r="E84" s="695"/>
      <c r="F84" s="183"/>
      <c r="G84" s="460"/>
      <c r="H84" s="438"/>
      <c r="I84" s="201"/>
      <c r="J84" s="218">
        <f t="shared" si="5"/>
        <v>0</v>
      </c>
      <c r="K84" s="103"/>
      <c r="L84" s="105"/>
      <c r="M84" s="103"/>
      <c r="N84" s="104"/>
      <c r="O84" s="104"/>
      <c r="P84" s="104"/>
      <c r="Q84" s="104"/>
      <c r="R84" s="107"/>
      <c r="S84" s="104"/>
      <c r="T84" s="106"/>
      <c r="U84" s="104"/>
      <c r="V84" s="367"/>
      <c r="W84" s="107"/>
      <c r="X84" s="108"/>
      <c r="Y84" s="379"/>
      <c r="AA84" s="259"/>
    </row>
    <row r="85" spans="1:27" s="19" customFormat="1" ht="15.75" hidden="1" thickBot="1" x14ac:dyDescent="0.3">
      <c r="A85" s="139" t="s">
        <v>370</v>
      </c>
      <c r="B85" s="100" t="s">
        <v>941</v>
      </c>
      <c r="C85" s="694" t="s">
        <v>371</v>
      </c>
      <c r="D85" s="695"/>
      <c r="E85" s="695"/>
      <c r="F85" s="183">
        <f>F86+F87+F88</f>
        <v>0</v>
      </c>
      <c r="G85" s="460">
        <f>G86+G87+G88</f>
        <v>0</v>
      </c>
      <c r="H85" s="438">
        <f t="shared" ref="H85:I85" si="112">H86+H87+H88</f>
        <v>0</v>
      </c>
      <c r="I85" s="201">
        <f t="shared" si="112"/>
        <v>0</v>
      </c>
      <c r="J85" s="218">
        <f t="shared" si="5"/>
        <v>0</v>
      </c>
      <c r="K85" s="103">
        <f t="shared" ref="K85:Y85" si="113">K86+K87+K88</f>
        <v>0</v>
      </c>
      <c r="L85" s="105">
        <f t="shared" si="113"/>
        <v>0</v>
      </c>
      <c r="M85" s="103">
        <f t="shared" si="113"/>
        <v>0</v>
      </c>
      <c r="N85" s="104">
        <f t="shared" si="113"/>
        <v>0</v>
      </c>
      <c r="O85" s="104">
        <f t="shared" si="113"/>
        <v>0</v>
      </c>
      <c r="P85" s="104">
        <f t="shared" si="113"/>
        <v>0</v>
      </c>
      <c r="Q85" s="104">
        <f t="shared" si="113"/>
        <v>0</v>
      </c>
      <c r="R85" s="107">
        <f t="shared" ref="R85" si="114">R86+R87+R88</f>
        <v>0</v>
      </c>
      <c r="S85" s="104">
        <f t="shared" si="113"/>
        <v>0</v>
      </c>
      <c r="T85" s="106">
        <f t="shared" si="113"/>
        <v>0</v>
      </c>
      <c r="U85" s="104">
        <f t="shared" si="113"/>
        <v>0</v>
      </c>
      <c r="V85" s="367">
        <f t="shared" ref="V85" si="115">V86+V87+V88</f>
        <v>0</v>
      </c>
      <c r="W85" s="107">
        <f t="shared" si="113"/>
        <v>0</v>
      </c>
      <c r="X85" s="108">
        <f t="shared" si="113"/>
        <v>0</v>
      </c>
      <c r="Y85" s="379">
        <f t="shared" si="113"/>
        <v>0</v>
      </c>
      <c r="AA85" s="259"/>
    </row>
    <row r="86" spans="1:27" ht="15.75" hidden="1" thickBot="1" x14ac:dyDescent="0.3">
      <c r="A86" s="139" t="s">
        <v>372</v>
      </c>
      <c r="B86" s="59"/>
      <c r="C86" s="2"/>
      <c r="D86" s="686" t="s">
        <v>614</v>
      </c>
      <c r="E86" s="686"/>
      <c r="F86" s="182"/>
      <c r="G86" s="459"/>
      <c r="H86" s="437"/>
      <c r="I86" s="200"/>
      <c r="J86" s="219">
        <f t="shared" si="5"/>
        <v>0</v>
      </c>
      <c r="K86" s="81"/>
      <c r="L86" s="82"/>
      <c r="M86" s="81"/>
      <c r="N86" s="1"/>
      <c r="O86" s="1"/>
      <c r="P86" s="1"/>
      <c r="Q86" s="1"/>
      <c r="R86" s="89"/>
      <c r="S86" s="1"/>
      <c r="T86" s="43"/>
      <c r="U86" s="1"/>
      <c r="V86" s="366"/>
      <c r="W86" s="89"/>
      <c r="X86" s="46"/>
      <c r="Y86" s="378"/>
      <c r="Z86" s="22"/>
      <c r="AA86" s="259"/>
    </row>
    <row r="87" spans="1:27" ht="15.75" hidden="1" thickBot="1" x14ac:dyDescent="0.3">
      <c r="A87" s="139" t="s">
        <v>373</v>
      </c>
      <c r="B87" s="59"/>
      <c r="C87" s="2"/>
      <c r="D87" s="686" t="s">
        <v>615</v>
      </c>
      <c r="E87" s="686"/>
      <c r="F87" s="182"/>
      <c r="G87" s="459"/>
      <c r="H87" s="437"/>
      <c r="I87" s="200"/>
      <c r="J87" s="219">
        <f t="shared" si="5"/>
        <v>0</v>
      </c>
      <c r="K87" s="81"/>
      <c r="L87" s="82"/>
      <c r="M87" s="81"/>
      <c r="N87" s="1"/>
      <c r="O87" s="1"/>
      <c r="P87" s="1"/>
      <c r="Q87" s="1"/>
      <c r="R87" s="89"/>
      <c r="S87" s="1"/>
      <c r="T87" s="43"/>
      <c r="U87" s="1"/>
      <c r="V87" s="366"/>
      <c r="W87" s="89"/>
      <c r="X87" s="46"/>
      <c r="Y87" s="378"/>
      <c r="AA87" s="259"/>
    </row>
    <row r="88" spans="1:27" ht="15.75" hidden="1" thickBot="1" x14ac:dyDescent="0.3">
      <c r="A88" s="139" t="s">
        <v>374</v>
      </c>
      <c r="B88" s="59"/>
      <c r="C88" s="2"/>
      <c r="D88" s="686" t="s">
        <v>616</v>
      </c>
      <c r="E88" s="686"/>
      <c r="F88" s="182"/>
      <c r="G88" s="459"/>
      <c r="H88" s="437"/>
      <c r="I88" s="200"/>
      <c r="J88" s="219">
        <f t="shared" si="5"/>
        <v>0</v>
      </c>
      <c r="K88" s="81"/>
      <c r="L88" s="82"/>
      <c r="M88" s="81"/>
      <c r="N88" s="1"/>
      <c r="O88" s="1"/>
      <c r="P88" s="1"/>
      <c r="Q88" s="1"/>
      <c r="R88" s="89"/>
      <c r="S88" s="1"/>
      <c r="T88" s="43"/>
      <c r="U88" s="1"/>
      <c r="V88" s="366"/>
      <c r="W88" s="89"/>
      <c r="X88" s="46"/>
      <c r="Y88" s="378"/>
      <c r="AA88" s="259"/>
    </row>
    <row r="89" spans="1:27" s="19" customFormat="1" ht="15.75" hidden="1" thickBot="1" x14ac:dyDescent="0.3">
      <c r="A89" s="139" t="s">
        <v>375</v>
      </c>
      <c r="B89" s="100" t="s">
        <v>942</v>
      </c>
      <c r="C89" s="694" t="s">
        <v>376</v>
      </c>
      <c r="D89" s="695"/>
      <c r="E89" s="695"/>
      <c r="F89" s="183">
        <f>F90+F91+F92+F93</f>
        <v>0</v>
      </c>
      <c r="G89" s="460">
        <f>G90+G91+G92+G93</f>
        <v>0</v>
      </c>
      <c r="H89" s="438">
        <f t="shared" ref="H89:I89" si="116">H90+H91+H92+H93</f>
        <v>0</v>
      </c>
      <c r="I89" s="201">
        <f t="shared" si="116"/>
        <v>0</v>
      </c>
      <c r="J89" s="218">
        <f t="shared" si="5"/>
        <v>0</v>
      </c>
      <c r="K89" s="103">
        <f t="shared" ref="K89:Y89" si="117">K90+K91+K92+K93</f>
        <v>0</v>
      </c>
      <c r="L89" s="105">
        <f t="shared" si="117"/>
        <v>0</v>
      </c>
      <c r="M89" s="103">
        <f t="shared" si="117"/>
        <v>0</v>
      </c>
      <c r="N89" s="104">
        <f t="shared" si="117"/>
        <v>0</v>
      </c>
      <c r="O89" s="104">
        <f t="shared" si="117"/>
        <v>0</v>
      </c>
      <c r="P89" s="104">
        <f t="shared" si="117"/>
        <v>0</v>
      </c>
      <c r="Q89" s="104">
        <f t="shared" si="117"/>
        <v>0</v>
      </c>
      <c r="R89" s="107">
        <f t="shared" ref="R89" si="118">R90+R91+R92+R93</f>
        <v>0</v>
      </c>
      <c r="S89" s="104">
        <f t="shared" si="117"/>
        <v>0</v>
      </c>
      <c r="T89" s="106">
        <f t="shared" si="117"/>
        <v>0</v>
      </c>
      <c r="U89" s="104">
        <f t="shared" si="117"/>
        <v>0</v>
      </c>
      <c r="V89" s="367">
        <f t="shared" ref="V89" si="119">V90+V91+V92+V93</f>
        <v>0</v>
      </c>
      <c r="W89" s="107">
        <f t="shared" si="117"/>
        <v>0</v>
      </c>
      <c r="X89" s="108">
        <f t="shared" si="117"/>
        <v>0</v>
      </c>
      <c r="Y89" s="379">
        <f t="shared" si="117"/>
        <v>0</v>
      </c>
      <c r="AA89" s="259"/>
    </row>
    <row r="90" spans="1:27" ht="15.75" hidden="1" thickBot="1" x14ac:dyDescent="0.3">
      <c r="A90" s="139" t="s">
        <v>1142</v>
      </c>
      <c r="B90" s="59"/>
      <c r="C90" s="2"/>
      <c r="D90" s="686" t="s">
        <v>1143</v>
      </c>
      <c r="E90" s="686"/>
      <c r="F90" s="182"/>
      <c r="G90" s="459"/>
      <c r="H90" s="437"/>
      <c r="I90" s="200"/>
      <c r="J90" s="219">
        <f t="shared" ref="J90:J153" si="120">SUM(H90:I90)</f>
        <v>0</v>
      </c>
      <c r="K90" s="81"/>
      <c r="L90" s="82"/>
      <c r="M90" s="81"/>
      <c r="N90" s="1"/>
      <c r="O90" s="1"/>
      <c r="P90" s="1"/>
      <c r="Q90" s="1"/>
      <c r="R90" s="89"/>
      <c r="S90" s="1"/>
      <c r="T90" s="43"/>
      <c r="U90" s="1"/>
      <c r="V90" s="366"/>
      <c r="W90" s="89"/>
      <c r="X90" s="46"/>
      <c r="Y90" s="378"/>
      <c r="AA90" s="259"/>
    </row>
    <row r="91" spans="1:27" ht="15.75" hidden="1" thickBot="1" x14ac:dyDescent="0.3">
      <c r="A91" s="139" t="s">
        <v>1144</v>
      </c>
      <c r="B91" s="59"/>
      <c r="C91" s="2"/>
      <c r="D91" s="686" t="s">
        <v>617</v>
      </c>
      <c r="E91" s="686"/>
      <c r="F91" s="182"/>
      <c r="G91" s="459"/>
      <c r="H91" s="437"/>
      <c r="I91" s="200"/>
      <c r="J91" s="219">
        <f t="shared" si="120"/>
        <v>0</v>
      </c>
      <c r="K91" s="81"/>
      <c r="L91" s="82"/>
      <c r="M91" s="81"/>
      <c r="N91" s="1"/>
      <c r="O91" s="1"/>
      <c r="P91" s="1"/>
      <c r="Q91" s="1"/>
      <c r="R91" s="89"/>
      <c r="S91" s="1"/>
      <c r="T91" s="43"/>
      <c r="U91" s="1"/>
      <c r="V91" s="366"/>
      <c r="W91" s="89"/>
      <c r="X91" s="46"/>
      <c r="Y91" s="378"/>
      <c r="AA91" s="259"/>
    </row>
    <row r="92" spans="1:27" ht="15.75" hidden="1" thickBot="1" x14ac:dyDescent="0.3">
      <c r="A92" s="139" t="s">
        <v>1145</v>
      </c>
      <c r="B92" s="59"/>
      <c r="C92" s="2"/>
      <c r="D92" s="686" t="s">
        <v>1146</v>
      </c>
      <c r="E92" s="686"/>
      <c r="F92" s="182"/>
      <c r="G92" s="459"/>
      <c r="H92" s="437"/>
      <c r="I92" s="200"/>
      <c r="J92" s="219">
        <f t="shared" si="120"/>
        <v>0</v>
      </c>
      <c r="K92" s="81"/>
      <c r="L92" s="82"/>
      <c r="M92" s="81"/>
      <c r="N92" s="1"/>
      <c r="O92" s="1"/>
      <c r="P92" s="1"/>
      <c r="Q92" s="1"/>
      <c r="R92" s="89"/>
      <c r="S92" s="1"/>
      <c r="T92" s="43"/>
      <c r="U92" s="1"/>
      <c r="V92" s="366"/>
      <c r="W92" s="89"/>
      <c r="X92" s="46"/>
      <c r="Y92" s="378"/>
      <c r="AA92" s="259"/>
    </row>
    <row r="93" spans="1:27" ht="15.75" hidden="1" thickBot="1" x14ac:dyDescent="0.3">
      <c r="A93" s="139" t="s">
        <v>1140</v>
      </c>
      <c r="B93" s="59"/>
      <c r="C93" s="2"/>
      <c r="D93" s="686" t="s">
        <v>1141</v>
      </c>
      <c r="E93" s="686"/>
      <c r="F93" s="182"/>
      <c r="G93" s="459"/>
      <c r="H93" s="437"/>
      <c r="I93" s="200"/>
      <c r="J93" s="219">
        <f t="shared" si="120"/>
        <v>0</v>
      </c>
      <c r="K93" s="81"/>
      <c r="L93" s="82"/>
      <c r="M93" s="81"/>
      <c r="N93" s="1"/>
      <c r="O93" s="1"/>
      <c r="P93" s="1"/>
      <c r="Q93" s="1"/>
      <c r="R93" s="89"/>
      <c r="S93" s="1"/>
      <c r="T93" s="43"/>
      <c r="U93" s="1"/>
      <c r="V93" s="366"/>
      <c r="W93" s="89"/>
      <c r="X93" s="46"/>
      <c r="Y93" s="378"/>
      <c r="AA93" s="259"/>
    </row>
    <row r="94" spans="1:27" ht="15.75" thickBot="1" x14ac:dyDescent="0.3">
      <c r="B94" s="109" t="s">
        <v>377</v>
      </c>
      <c r="C94" s="701" t="s">
        <v>378</v>
      </c>
      <c r="D94" s="702"/>
      <c r="E94" s="702"/>
      <c r="F94" s="185">
        <f t="shared" ref="F94" si="121">F95+F99+F100+F101+F102+F113+F124+F135+F138+F150+F151+F152+F153+F164</f>
        <v>0</v>
      </c>
      <c r="G94" s="462">
        <f t="shared" ref="G94:Y94" si="122">G95+G99+G100+G101+G102+G113+G124+G135+G138+G150+G151+G152+G153+G164</f>
        <v>5315407.9000000022</v>
      </c>
      <c r="H94" s="440">
        <f t="shared" si="122"/>
        <v>0</v>
      </c>
      <c r="I94" s="203">
        <f t="shared" si="122"/>
        <v>0</v>
      </c>
      <c r="J94" s="216">
        <f t="shared" si="120"/>
        <v>0</v>
      </c>
      <c r="K94" s="94">
        <f t="shared" ref="K94:L94" si="123">K95+K99+K100+K101+K102+K113+K124+K135+K138+K150+K151+K152+K153+K164</f>
        <v>0</v>
      </c>
      <c r="L94" s="96">
        <f t="shared" si="123"/>
        <v>0</v>
      </c>
      <c r="M94" s="94">
        <f t="shared" si="122"/>
        <v>0</v>
      </c>
      <c r="N94" s="95">
        <f t="shared" si="122"/>
        <v>0</v>
      </c>
      <c r="O94" s="95">
        <f t="shared" si="122"/>
        <v>0</v>
      </c>
      <c r="P94" s="95">
        <f t="shared" si="122"/>
        <v>0</v>
      </c>
      <c r="Q94" s="95">
        <f t="shared" si="122"/>
        <v>0</v>
      </c>
      <c r="R94" s="98">
        <f t="shared" ref="R94" si="124">R95+R99+R100+R101+R102+R113+R124+R135+R138+R150+R151+R152+R153+R164</f>
        <v>0</v>
      </c>
      <c r="S94" s="95">
        <f t="shared" si="122"/>
        <v>0</v>
      </c>
      <c r="T94" s="97">
        <f t="shared" si="122"/>
        <v>0</v>
      </c>
      <c r="U94" s="95">
        <f t="shared" si="122"/>
        <v>0</v>
      </c>
      <c r="V94" s="363">
        <f t="shared" ref="V94" si="125">V95+V99+V100+V101+V102+V113+V124+V135+V138+V150+V151+V152+V153+V164</f>
        <v>0</v>
      </c>
      <c r="W94" s="98">
        <f t="shared" si="122"/>
        <v>0</v>
      </c>
      <c r="X94" s="99">
        <f t="shared" si="122"/>
        <v>0</v>
      </c>
      <c r="Y94" s="376">
        <f t="shared" si="122"/>
        <v>0</v>
      </c>
      <c r="AA94" s="259"/>
    </row>
    <row r="95" spans="1:27" s="42" customFormat="1" hidden="1" x14ac:dyDescent="0.25">
      <c r="A95" s="139" t="s">
        <v>379</v>
      </c>
      <c r="B95" s="137" t="s">
        <v>943</v>
      </c>
      <c r="C95" s="703" t="s">
        <v>380</v>
      </c>
      <c r="D95" s="704"/>
      <c r="E95" s="704"/>
      <c r="F95" s="190">
        <f>F96+F97</f>
        <v>0</v>
      </c>
      <c r="G95" s="468">
        <f>G96+G97</f>
        <v>0</v>
      </c>
      <c r="H95" s="446">
        <f t="shared" ref="H95:I95" si="126">H96+H97</f>
        <v>0</v>
      </c>
      <c r="I95" s="208">
        <f t="shared" si="126"/>
        <v>0</v>
      </c>
      <c r="J95" s="221">
        <f t="shared" si="120"/>
        <v>0</v>
      </c>
      <c r="K95" s="224">
        <f t="shared" ref="K95:Y95" si="127">K96+K97</f>
        <v>0</v>
      </c>
      <c r="L95" s="144">
        <f t="shared" si="127"/>
        <v>0</v>
      </c>
      <c r="M95" s="224">
        <f t="shared" si="127"/>
        <v>0</v>
      </c>
      <c r="N95" s="146">
        <f t="shared" si="127"/>
        <v>0</v>
      </c>
      <c r="O95" s="146">
        <f t="shared" si="127"/>
        <v>0</v>
      </c>
      <c r="P95" s="146">
        <f t="shared" si="127"/>
        <v>0</v>
      </c>
      <c r="Q95" s="146">
        <f t="shared" si="127"/>
        <v>0</v>
      </c>
      <c r="R95" s="371">
        <f t="shared" ref="R95" si="128">R96+R97</f>
        <v>0</v>
      </c>
      <c r="S95" s="146">
        <f t="shared" si="127"/>
        <v>0</v>
      </c>
      <c r="T95" s="145">
        <f t="shared" si="127"/>
        <v>0</v>
      </c>
      <c r="U95" s="146">
        <f t="shared" si="127"/>
        <v>0</v>
      </c>
      <c r="V95" s="385">
        <f t="shared" ref="V95" si="129">V96+V97</f>
        <v>0</v>
      </c>
      <c r="W95" s="371">
        <f t="shared" si="127"/>
        <v>0</v>
      </c>
      <c r="X95" s="147">
        <f t="shared" si="127"/>
        <v>0</v>
      </c>
      <c r="Y95" s="381">
        <f t="shared" si="127"/>
        <v>0</v>
      </c>
      <c r="AA95" s="259"/>
    </row>
    <row r="96" spans="1:27" hidden="1" x14ac:dyDescent="0.25">
      <c r="A96" s="139" t="s">
        <v>381</v>
      </c>
      <c r="B96" s="59"/>
      <c r="C96" s="2"/>
      <c r="D96" s="686" t="s">
        <v>618</v>
      </c>
      <c r="E96" s="686"/>
      <c r="F96" s="182"/>
      <c r="G96" s="459"/>
      <c r="H96" s="437"/>
      <c r="I96" s="200"/>
      <c r="J96" s="219">
        <f t="shared" si="120"/>
        <v>0</v>
      </c>
      <c r="K96" s="81"/>
      <c r="L96" s="82"/>
      <c r="M96" s="81"/>
      <c r="N96" s="1"/>
      <c r="O96" s="1"/>
      <c r="P96" s="1"/>
      <c r="Q96" s="1"/>
      <c r="R96" s="89"/>
      <c r="S96" s="1"/>
      <c r="T96" s="43"/>
      <c r="U96" s="1"/>
      <c r="V96" s="366"/>
      <c r="W96" s="89"/>
      <c r="X96" s="46"/>
      <c r="Y96" s="378"/>
      <c r="AA96" s="259"/>
    </row>
    <row r="97" spans="1:27" hidden="1" x14ac:dyDescent="0.25">
      <c r="A97" s="139" t="s">
        <v>382</v>
      </c>
      <c r="B97" s="59"/>
      <c r="C97" s="2"/>
      <c r="D97" s="686" t="s">
        <v>619</v>
      </c>
      <c r="E97" s="686"/>
      <c r="F97" s="182"/>
      <c r="G97" s="459"/>
      <c r="H97" s="437"/>
      <c r="I97" s="200"/>
      <c r="J97" s="219">
        <f t="shared" si="120"/>
        <v>0</v>
      </c>
      <c r="K97" s="81"/>
      <c r="L97" s="82"/>
      <c r="M97" s="81"/>
      <c r="N97" s="1"/>
      <c r="O97" s="1"/>
      <c r="P97" s="1"/>
      <c r="Q97" s="1"/>
      <c r="R97" s="89"/>
      <c r="S97" s="1"/>
      <c r="T97" s="43"/>
      <c r="U97" s="1"/>
      <c r="V97" s="366"/>
      <c r="W97" s="89"/>
      <c r="X97" s="46"/>
      <c r="Y97" s="378"/>
      <c r="AA97" s="259"/>
    </row>
    <row r="98" spans="1:27" hidden="1" x14ac:dyDescent="0.25">
      <c r="B98" s="137" t="s">
        <v>1147</v>
      </c>
      <c r="C98" s="703" t="s">
        <v>1148</v>
      </c>
      <c r="D98" s="704"/>
      <c r="E98" s="704"/>
      <c r="F98" s="190">
        <f>F99+F100</f>
        <v>0</v>
      </c>
      <c r="G98" s="468">
        <f>G99+G100</f>
        <v>0</v>
      </c>
      <c r="H98" s="446">
        <f t="shared" ref="H98:I98" si="130">H99+H100</f>
        <v>0</v>
      </c>
      <c r="I98" s="208">
        <f t="shared" si="130"/>
        <v>0</v>
      </c>
      <c r="J98" s="221">
        <f t="shared" si="120"/>
        <v>0</v>
      </c>
      <c r="K98" s="224">
        <f t="shared" ref="K98:Y98" si="131">K99+K100</f>
        <v>0</v>
      </c>
      <c r="L98" s="144">
        <f t="shared" si="131"/>
        <v>0</v>
      </c>
      <c r="M98" s="224">
        <f t="shared" si="131"/>
        <v>0</v>
      </c>
      <c r="N98" s="146">
        <f t="shared" si="131"/>
        <v>0</v>
      </c>
      <c r="O98" s="146">
        <f t="shared" si="131"/>
        <v>0</v>
      </c>
      <c r="P98" s="146">
        <f t="shared" si="131"/>
        <v>0</v>
      </c>
      <c r="Q98" s="146">
        <f t="shared" si="131"/>
        <v>0</v>
      </c>
      <c r="R98" s="371">
        <f t="shared" ref="R98" si="132">R99+R100</f>
        <v>0</v>
      </c>
      <c r="S98" s="146">
        <f t="shared" si="131"/>
        <v>0</v>
      </c>
      <c r="T98" s="145">
        <f t="shared" si="131"/>
        <v>0</v>
      </c>
      <c r="U98" s="146">
        <f t="shared" si="131"/>
        <v>0</v>
      </c>
      <c r="V98" s="385">
        <f t="shared" ref="V98" si="133">V99+V100</f>
        <v>0</v>
      </c>
      <c r="W98" s="371">
        <f t="shared" si="131"/>
        <v>0</v>
      </c>
      <c r="X98" s="147">
        <f t="shared" si="131"/>
        <v>0</v>
      </c>
      <c r="Y98" s="381">
        <f t="shared" si="131"/>
        <v>0</v>
      </c>
      <c r="AA98" s="259"/>
    </row>
    <row r="99" spans="1:27" hidden="1" x14ac:dyDescent="0.25">
      <c r="A99" s="139" t="s">
        <v>383</v>
      </c>
      <c r="B99" s="59" t="s">
        <v>944</v>
      </c>
      <c r="C99" s="720" t="s">
        <v>384</v>
      </c>
      <c r="D99" s="686"/>
      <c r="E99" s="686"/>
      <c r="F99" s="182"/>
      <c r="G99" s="459"/>
      <c r="H99" s="437"/>
      <c r="I99" s="200"/>
      <c r="J99" s="219">
        <f t="shared" si="120"/>
        <v>0</v>
      </c>
      <c r="K99" s="81"/>
      <c r="L99" s="82"/>
      <c r="M99" s="81"/>
      <c r="N99" s="1"/>
      <c r="O99" s="1"/>
      <c r="P99" s="1"/>
      <c r="Q99" s="1"/>
      <c r="R99" s="89"/>
      <c r="S99" s="1"/>
      <c r="T99" s="43"/>
      <c r="U99" s="1"/>
      <c r="V99" s="366"/>
      <c r="W99" s="89"/>
      <c r="X99" s="46"/>
      <c r="Y99" s="378"/>
      <c r="AA99" s="259"/>
    </row>
    <row r="100" spans="1:27" hidden="1" x14ac:dyDescent="0.25">
      <c r="A100" s="139" t="s">
        <v>385</v>
      </c>
      <c r="B100" s="59" t="s">
        <v>945</v>
      </c>
      <c r="C100" s="720" t="s">
        <v>386</v>
      </c>
      <c r="D100" s="686"/>
      <c r="E100" s="686"/>
      <c r="F100" s="182"/>
      <c r="G100" s="459"/>
      <c r="H100" s="437"/>
      <c r="I100" s="200"/>
      <c r="J100" s="219">
        <f t="shared" si="120"/>
        <v>0</v>
      </c>
      <c r="K100" s="81"/>
      <c r="L100" s="82"/>
      <c r="M100" s="81"/>
      <c r="N100" s="1"/>
      <c r="O100" s="1"/>
      <c r="P100" s="1"/>
      <c r="Q100" s="1"/>
      <c r="R100" s="89"/>
      <c r="S100" s="1"/>
      <c r="T100" s="43"/>
      <c r="U100" s="1"/>
      <c r="V100" s="366"/>
      <c r="W100" s="89"/>
      <c r="X100" s="46"/>
      <c r="Y100" s="378"/>
      <c r="AA100" s="259"/>
    </row>
    <row r="101" spans="1:27" s="42" customFormat="1" ht="27.75" hidden="1" customHeight="1" x14ac:dyDescent="0.25">
      <c r="A101" s="139" t="s">
        <v>387</v>
      </c>
      <c r="B101" s="118" t="s">
        <v>946</v>
      </c>
      <c r="C101" s="733" t="s">
        <v>624</v>
      </c>
      <c r="D101" s="734"/>
      <c r="E101" s="734"/>
      <c r="F101" s="191"/>
      <c r="G101" s="469"/>
      <c r="H101" s="447"/>
      <c r="I101" s="209"/>
      <c r="J101" s="222">
        <f t="shared" si="120"/>
        <v>0</v>
      </c>
      <c r="K101" s="121"/>
      <c r="L101" s="123"/>
      <c r="M101" s="121"/>
      <c r="N101" s="122"/>
      <c r="O101" s="122"/>
      <c r="P101" s="122"/>
      <c r="Q101" s="122"/>
      <c r="R101" s="125"/>
      <c r="S101" s="122"/>
      <c r="T101" s="124"/>
      <c r="U101" s="122"/>
      <c r="V101" s="368"/>
      <c r="W101" s="125"/>
      <c r="X101" s="126"/>
      <c r="Y101" s="382"/>
      <c r="AA101" s="259"/>
    </row>
    <row r="102" spans="1:27" s="42" customFormat="1" hidden="1" x14ac:dyDescent="0.25">
      <c r="A102" s="139" t="s">
        <v>388</v>
      </c>
      <c r="B102" s="118" t="s">
        <v>947</v>
      </c>
      <c r="C102" s="733" t="s">
        <v>1090</v>
      </c>
      <c r="D102" s="734"/>
      <c r="E102" s="734"/>
      <c r="F102" s="191">
        <f>F103+F104+F105+F106+F107+F108+F109+F110+F111+F112</f>
        <v>0</v>
      </c>
      <c r="G102" s="469">
        <f>G103+G104+G105+G106+G107+G108+G109+G110+G111+G112</f>
        <v>0</v>
      </c>
      <c r="H102" s="447">
        <f t="shared" ref="H102:I102" si="134">H103+H104+H105+H106+H107+H108+H109+H110+H111+H112</f>
        <v>0</v>
      </c>
      <c r="I102" s="209">
        <f t="shared" si="134"/>
        <v>0</v>
      </c>
      <c r="J102" s="222">
        <f t="shared" si="120"/>
        <v>0</v>
      </c>
      <c r="K102" s="121">
        <f t="shared" ref="K102:Y102" si="135">K103+K104+K105+K106+K107+K108+K109+K110+K111+K112</f>
        <v>0</v>
      </c>
      <c r="L102" s="123">
        <f t="shared" si="135"/>
        <v>0</v>
      </c>
      <c r="M102" s="121">
        <f t="shared" si="135"/>
        <v>0</v>
      </c>
      <c r="N102" s="122">
        <f t="shared" si="135"/>
        <v>0</v>
      </c>
      <c r="O102" s="122">
        <f t="shared" si="135"/>
        <v>0</v>
      </c>
      <c r="P102" s="122">
        <f t="shared" si="135"/>
        <v>0</v>
      </c>
      <c r="Q102" s="122">
        <f t="shared" si="135"/>
        <v>0</v>
      </c>
      <c r="R102" s="125">
        <f t="shared" ref="R102" si="136">R103+R104+R105+R106+R107+R108+R109+R110+R111+R112</f>
        <v>0</v>
      </c>
      <c r="S102" s="122">
        <f t="shared" si="135"/>
        <v>0</v>
      </c>
      <c r="T102" s="124">
        <f t="shared" si="135"/>
        <v>0</v>
      </c>
      <c r="U102" s="122">
        <f t="shared" si="135"/>
        <v>0</v>
      </c>
      <c r="V102" s="368">
        <f t="shared" ref="V102" si="137">V103+V104+V105+V106+V107+V108+V109+V110+V111+V112</f>
        <v>0</v>
      </c>
      <c r="W102" s="125">
        <f t="shared" si="135"/>
        <v>0</v>
      </c>
      <c r="X102" s="126">
        <f t="shared" si="135"/>
        <v>0</v>
      </c>
      <c r="Y102" s="382">
        <f t="shared" si="135"/>
        <v>0</v>
      </c>
      <c r="AA102" s="259"/>
    </row>
    <row r="103" spans="1:27" hidden="1" x14ac:dyDescent="0.25">
      <c r="A103" s="139" t="s">
        <v>389</v>
      </c>
      <c r="B103" s="59"/>
      <c r="C103" s="2"/>
      <c r="D103" s="686" t="s">
        <v>641</v>
      </c>
      <c r="E103" s="686"/>
      <c r="F103" s="182"/>
      <c r="G103" s="459"/>
      <c r="H103" s="437"/>
      <c r="I103" s="200"/>
      <c r="J103" s="219">
        <f t="shared" si="120"/>
        <v>0</v>
      </c>
      <c r="K103" s="81"/>
      <c r="L103" s="82"/>
      <c r="M103" s="81"/>
      <c r="N103" s="1"/>
      <c r="O103" s="1"/>
      <c r="P103" s="1"/>
      <c r="Q103" s="1"/>
      <c r="R103" s="89"/>
      <c r="S103" s="1"/>
      <c r="T103" s="43"/>
      <c r="U103" s="1"/>
      <c r="V103" s="366"/>
      <c r="W103" s="89"/>
      <c r="X103" s="46"/>
      <c r="Y103" s="378"/>
      <c r="AA103" s="259"/>
    </row>
    <row r="104" spans="1:27" hidden="1" x14ac:dyDescent="0.25">
      <c r="A104" s="139" t="s">
        <v>390</v>
      </c>
      <c r="B104" s="59"/>
      <c r="C104" s="2"/>
      <c r="D104" s="686" t="s">
        <v>791</v>
      </c>
      <c r="E104" s="686"/>
      <c r="F104" s="182"/>
      <c r="G104" s="459"/>
      <c r="H104" s="437"/>
      <c r="I104" s="200"/>
      <c r="J104" s="219">
        <f t="shared" si="120"/>
        <v>0</v>
      </c>
      <c r="K104" s="81"/>
      <c r="L104" s="82"/>
      <c r="M104" s="81"/>
      <c r="N104" s="1"/>
      <c r="O104" s="1"/>
      <c r="P104" s="1"/>
      <c r="Q104" s="1"/>
      <c r="R104" s="89"/>
      <c r="S104" s="1"/>
      <c r="T104" s="43"/>
      <c r="U104" s="1"/>
      <c r="V104" s="366"/>
      <c r="W104" s="89"/>
      <c r="X104" s="46"/>
      <c r="Y104" s="378"/>
      <c r="AA104" s="259"/>
    </row>
    <row r="105" spans="1:27" hidden="1" x14ac:dyDescent="0.25">
      <c r="A105" s="139" t="s">
        <v>391</v>
      </c>
      <c r="B105" s="59"/>
      <c r="C105" s="2"/>
      <c r="D105" s="686" t="s">
        <v>792</v>
      </c>
      <c r="E105" s="686"/>
      <c r="F105" s="182"/>
      <c r="G105" s="459"/>
      <c r="H105" s="437"/>
      <c r="I105" s="200"/>
      <c r="J105" s="219">
        <f t="shared" si="120"/>
        <v>0</v>
      </c>
      <c r="K105" s="81"/>
      <c r="L105" s="82"/>
      <c r="M105" s="81"/>
      <c r="N105" s="1"/>
      <c r="O105" s="1"/>
      <c r="P105" s="1"/>
      <c r="Q105" s="1"/>
      <c r="R105" s="89"/>
      <c r="S105" s="1"/>
      <c r="T105" s="43"/>
      <c r="U105" s="1"/>
      <c r="V105" s="366"/>
      <c r="W105" s="89"/>
      <c r="X105" s="46"/>
      <c r="Y105" s="378"/>
      <c r="AA105" s="259"/>
    </row>
    <row r="106" spans="1:27" hidden="1" x14ac:dyDescent="0.25">
      <c r="A106" s="139" t="s">
        <v>392</v>
      </c>
      <c r="B106" s="59"/>
      <c r="C106" s="2"/>
      <c r="D106" s="686" t="s">
        <v>793</v>
      </c>
      <c r="E106" s="686"/>
      <c r="F106" s="182"/>
      <c r="G106" s="459"/>
      <c r="H106" s="437"/>
      <c r="I106" s="200"/>
      <c r="J106" s="219">
        <f t="shared" si="120"/>
        <v>0</v>
      </c>
      <c r="K106" s="81"/>
      <c r="L106" s="82"/>
      <c r="M106" s="81"/>
      <c r="N106" s="1"/>
      <c r="O106" s="1"/>
      <c r="P106" s="1"/>
      <c r="Q106" s="1"/>
      <c r="R106" s="89"/>
      <c r="S106" s="1"/>
      <c r="T106" s="43"/>
      <c r="U106" s="1"/>
      <c r="V106" s="366"/>
      <c r="W106" s="89"/>
      <c r="X106" s="46"/>
      <c r="Y106" s="378"/>
      <c r="AA106" s="259"/>
    </row>
    <row r="107" spans="1:27" hidden="1" x14ac:dyDescent="0.25">
      <c r="A107" s="139" t="s">
        <v>393</v>
      </c>
      <c r="B107" s="59"/>
      <c r="C107" s="2"/>
      <c r="D107" s="686" t="s">
        <v>794</v>
      </c>
      <c r="E107" s="686"/>
      <c r="F107" s="182"/>
      <c r="G107" s="459"/>
      <c r="H107" s="437"/>
      <c r="I107" s="200"/>
      <c r="J107" s="219">
        <f t="shared" si="120"/>
        <v>0</v>
      </c>
      <c r="K107" s="81"/>
      <c r="L107" s="82"/>
      <c r="M107" s="81"/>
      <c r="N107" s="1"/>
      <c r="O107" s="1"/>
      <c r="P107" s="1"/>
      <c r="Q107" s="1"/>
      <c r="R107" s="89"/>
      <c r="S107" s="1"/>
      <c r="T107" s="43"/>
      <c r="U107" s="1"/>
      <c r="V107" s="366"/>
      <c r="W107" s="89"/>
      <c r="X107" s="46"/>
      <c r="Y107" s="378"/>
      <c r="AA107" s="259"/>
    </row>
    <row r="108" spans="1:27" hidden="1" x14ac:dyDescent="0.25">
      <c r="A108" s="139" t="s">
        <v>394</v>
      </c>
      <c r="B108" s="59"/>
      <c r="C108" s="2"/>
      <c r="D108" s="686" t="s">
        <v>795</v>
      </c>
      <c r="E108" s="686"/>
      <c r="F108" s="182"/>
      <c r="G108" s="459"/>
      <c r="H108" s="437"/>
      <c r="I108" s="200"/>
      <c r="J108" s="219">
        <f t="shared" si="120"/>
        <v>0</v>
      </c>
      <c r="K108" s="81"/>
      <c r="L108" s="82"/>
      <c r="M108" s="81"/>
      <c r="N108" s="1"/>
      <c r="O108" s="1"/>
      <c r="P108" s="1"/>
      <c r="Q108" s="1"/>
      <c r="R108" s="89"/>
      <c r="S108" s="1"/>
      <c r="T108" s="43"/>
      <c r="U108" s="1"/>
      <c r="V108" s="366"/>
      <c r="W108" s="89"/>
      <c r="X108" s="46"/>
      <c r="Y108" s="378"/>
      <c r="AA108" s="259"/>
    </row>
    <row r="109" spans="1:27" ht="25.5" hidden="1" customHeight="1" x14ac:dyDescent="0.25">
      <c r="A109" s="139" t="s">
        <v>395</v>
      </c>
      <c r="B109" s="59"/>
      <c r="C109" s="2"/>
      <c r="D109" s="685" t="s">
        <v>796</v>
      </c>
      <c r="E109" s="685"/>
      <c r="F109" s="192"/>
      <c r="G109" s="471"/>
      <c r="H109" s="449"/>
      <c r="I109" s="210"/>
      <c r="J109" s="219">
        <f t="shared" si="120"/>
        <v>0</v>
      </c>
      <c r="K109" s="81"/>
      <c r="L109" s="82"/>
      <c r="M109" s="81"/>
      <c r="N109" s="1"/>
      <c r="O109" s="1"/>
      <c r="P109" s="1"/>
      <c r="Q109" s="1"/>
      <c r="R109" s="89"/>
      <c r="S109" s="1"/>
      <c r="T109" s="43"/>
      <c r="U109" s="1"/>
      <c r="V109" s="366"/>
      <c r="W109" s="89"/>
      <c r="X109" s="46"/>
      <c r="Y109" s="378"/>
      <c r="AA109" s="259"/>
    </row>
    <row r="110" spans="1:27" hidden="1" x14ac:dyDescent="0.25">
      <c r="A110" s="139" t="s">
        <v>396</v>
      </c>
      <c r="B110" s="59"/>
      <c r="C110" s="2"/>
      <c r="D110" s="686" t="s">
        <v>1091</v>
      </c>
      <c r="E110" s="686"/>
      <c r="F110" s="182"/>
      <c r="G110" s="459"/>
      <c r="H110" s="437"/>
      <c r="I110" s="200"/>
      <c r="J110" s="219">
        <f t="shared" si="120"/>
        <v>0</v>
      </c>
      <c r="K110" s="81"/>
      <c r="L110" s="82"/>
      <c r="M110" s="81"/>
      <c r="N110" s="1"/>
      <c r="O110" s="1"/>
      <c r="P110" s="1"/>
      <c r="Q110" s="1"/>
      <c r="R110" s="89"/>
      <c r="S110" s="1"/>
      <c r="T110" s="43"/>
      <c r="U110" s="1"/>
      <c r="V110" s="366"/>
      <c r="W110" s="89"/>
      <c r="X110" s="46"/>
      <c r="Y110" s="378"/>
      <c r="AA110" s="259"/>
    </row>
    <row r="111" spans="1:27" ht="25.5" hidden="1" customHeight="1" x14ac:dyDescent="0.25">
      <c r="A111" s="139" t="s">
        <v>397</v>
      </c>
      <c r="B111" s="59"/>
      <c r="C111" s="2"/>
      <c r="D111" s="685" t="s">
        <v>797</v>
      </c>
      <c r="E111" s="685"/>
      <c r="F111" s="192"/>
      <c r="G111" s="471"/>
      <c r="H111" s="449"/>
      <c r="I111" s="210"/>
      <c r="J111" s="219">
        <f t="shared" si="120"/>
        <v>0</v>
      </c>
      <c r="K111" s="81"/>
      <c r="L111" s="82"/>
      <c r="M111" s="81"/>
      <c r="N111" s="1"/>
      <c r="O111" s="1"/>
      <c r="P111" s="1"/>
      <c r="Q111" s="1"/>
      <c r="R111" s="89"/>
      <c r="S111" s="1"/>
      <c r="T111" s="43"/>
      <c r="U111" s="1"/>
      <c r="V111" s="366"/>
      <c r="W111" s="89"/>
      <c r="X111" s="46"/>
      <c r="Y111" s="378"/>
      <c r="AA111" s="259"/>
    </row>
    <row r="112" spans="1:27" ht="25.5" hidden="1" customHeight="1" x14ac:dyDescent="0.25">
      <c r="A112" s="139" t="s">
        <v>398</v>
      </c>
      <c r="B112" s="59"/>
      <c r="C112" s="2"/>
      <c r="D112" s="685" t="s">
        <v>798</v>
      </c>
      <c r="E112" s="685"/>
      <c r="F112" s="192"/>
      <c r="G112" s="471"/>
      <c r="H112" s="449"/>
      <c r="I112" s="210"/>
      <c r="J112" s="219">
        <f t="shared" si="120"/>
        <v>0</v>
      </c>
      <c r="K112" s="81"/>
      <c r="L112" s="82"/>
      <c r="M112" s="81"/>
      <c r="N112" s="1"/>
      <c r="O112" s="1"/>
      <c r="P112" s="1"/>
      <c r="Q112" s="1"/>
      <c r="R112" s="89"/>
      <c r="S112" s="1"/>
      <c r="T112" s="43"/>
      <c r="U112" s="1"/>
      <c r="V112" s="366"/>
      <c r="W112" s="89"/>
      <c r="X112" s="46"/>
      <c r="Y112" s="378"/>
      <c r="AA112" s="259"/>
    </row>
    <row r="113" spans="1:27" s="42" customFormat="1" ht="15" hidden="1" customHeight="1" x14ac:dyDescent="0.25">
      <c r="A113" s="139" t="s">
        <v>399</v>
      </c>
      <c r="B113" s="118" t="s">
        <v>948</v>
      </c>
      <c r="C113" s="733" t="s">
        <v>1092</v>
      </c>
      <c r="D113" s="734"/>
      <c r="E113" s="734"/>
      <c r="F113" s="191">
        <f>F114+F115+F116+F117+F118+F119+F120+F121+F122+F123</f>
        <v>0</v>
      </c>
      <c r="G113" s="469">
        <f>G114+G115+G116+G117+G118+G119+G120+G121+G122+G123</f>
        <v>0</v>
      </c>
      <c r="H113" s="447">
        <f t="shared" ref="H113:I113" si="138">H114+H115+H116+H117+H118+H119+H120+H121+H122+H123</f>
        <v>0</v>
      </c>
      <c r="I113" s="209">
        <f t="shared" si="138"/>
        <v>0</v>
      </c>
      <c r="J113" s="222">
        <f t="shared" si="120"/>
        <v>0</v>
      </c>
      <c r="K113" s="121">
        <f t="shared" ref="K113:Y113" si="139">K114+K115+K116+K117+K118+K119+K120+K121+K122+K123</f>
        <v>0</v>
      </c>
      <c r="L113" s="123">
        <f t="shared" si="139"/>
        <v>0</v>
      </c>
      <c r="M113" s="121">
        <f t="shared" si="139"/>
        <v>0</v>
      </c>
      <c r="N113" s="122">
        <f t="shared" si="139"/>
        <v>0</v>
      </c>
      <c r="O113" s="122">
        <f t="shared" si="139"/>
        <v>0</v>
      </c>
      <c r="P113" s="122">
        <f t="shared" si="139"/>
        <v>0</v>
      </c>
      <c r="Q113" s="122">
        <f t="shared" si="139"/>
        <v>0</v>
      </c>
      <c r="R113" s="125">
        <f t="shared" ref="R113" si="140">R114+R115+R116+R117+R118+R119+R120+R121+R122+R123</f>
        <v>0</v>
      </c>
      <c r="S113" s="122">
        <f t="shared" si="139"/>
        <v>0</v>
      </c>
      <c r="T113" s="124">
        <f t="shared" si="139"/>
        <v>0</v>
      </c>
      <c r="U113" s="122">
        <f t="shared" si="139"/>
        <v>0</v>
      </c>
      <c r="V113" s="368">
        <f t="shared" ref="V113" si="141">V114+V115+V116+V117+V118+V119+V120+V121+V122+V123</f>
        <v>0</v>
      </c>
      <c r="W113" s="125">
        <f t="shared" si="139"/>
        <v>0</v>
      </c>
      <c r="X113" s="126">
        <f t="shared" si="139"/>
        <v>0</v>
      </c>
      <c r="Y113" s="382">
        <f t="shared" si="139"/>
        <v>0</v>
      </c>
      <c r="AA113" s="259"/>
    </row>
    <row r="114" spans="1:27" hidden="1" x14ac:dyDescent="0.25">
      <c r="A114" s="139" t="s">
        <v>400</v>
      </c>
      <c r="B114" s="59"/>
      <c r="C114" s="2"/>
      <c r="D114" s="686" t="s">
        <v>640</v>
      </c>
      <c r="E114" s="686"/>
      <c r="F114" s="182"/>
      <c r="G114" s="459"/>
      <c r="H114" s="437"/>
      <c r="I114" s="200"/>
      <c r="J114" s="219">
        <f t="shared" si="120"/>
        <v>0</v>
      </c>
      <c r="K114" s="81"/>
      <c r="L114" s="82"/>
      <c r="M114" s="81"/>
      <c r="N114" s="1"/>
      <c r="O114" s="1"/>
      <c r="P114" s="1"/>
      <c r="Q114" s="1"/>
      <c r="R114" s="89"/>
      <c r="S114" s="1"/>
      <c r="T114" s="43"/>
      <c r="U114" s="1"/>
      <c r="V114" s="366"/>
      <c r="W114" s="89"/>
      <c r="X114" s="46"/>
      <c r="Y114" s="378"/>
      <c r="AA114" s="259"/>
    </row>
    <row r="115" spans="1:27" hidden="1" x14ac:dyDescent="0.25">
      <c r="A115" s="139" t="s">
        <v>401</v>
      </c>
      <c r="B115" s="59"/>
      <c r="C115" s="2"/>
      <c r="D115" s="686" t="s">
        <v>799</v>
      </c>
      <c r="E115" s="686"/>
      <c r="F115" s="182"/>
      <c r="G115" s="459"/>
      <c r="H115" s="437"/>
      <c r="I115" s="200"/>
      <c r="J115" s="219">
        <f t="shared" si="120"/>
        <v>0</v>
      </c>
      <c r="K115" s="81"/>
      <c r="L115" s="82"/>
      <c r="M115" s="81"/>
      <c r="N115" s="1"/>
      <c r="O115" s="1"/>
      <c r="P115" s="1"/>
      <c r="Q115" s="1"/>
      <c r="R115" s="89"/>
      <c r="S115" s="1"/>
      <c r="T115" s="43"/>
      <c r="U115" s="1"/>
      <c r="V115" s="366"/>
      <c r="W115" s="89"/>
      <c r="X115" s="46"/>
      <c r="Y115" s="378"/>
      <c r="AA115" s="259"/>
    </row>
    <row r="116" spans="1:27" hidden="1" x14ac:dyDescent="0.25">
      <c r="A116" s="139" t="s">
        <v>402</v>
      </c>
      <c r="B116" s="59"/>
      <c r="C116" s="2"/>
      <c r="D116" s="686" t="s">
        <v>801</v>
      </c>
      <c r="E116" s="686"/>
      <c r="F116" s="182"/>
      <c r="G116" s="459"/>
      <c r="H116" s="437"/>
      <c r="I116" s="200"/>
      <c r="J116" s="219">
        <f t="shared" si="120"/>
        <v>0</v>
      </c>
      <c r="K116" s="81"/>
      <c r="L116" s="82"/>
      <c r="M116" s="81"/>
      <c r="N116" s="1"/>
      <c r="O116" s="1"/>
      <c r="P116" s="1"/>
      <c r="Q116" s="1"/>
      <c r="R116" s="89"/>
      <c r="S116" s="1"/>
      <c r="T116" s="43"/>
      <c r="U116" s="1"/>
      <c r="V116" s="366"/>
      <c r="W116" s="89"/>
      <c r="X116" s="46"/>
      <c r="Y116" s="378"/>
      <c r="AA116" s="259"/>
    </row>
    <row r="117" spans="1:27" hidden="1" x14ac:dyDescent="0.25">
      <c r="A117" s="139" t="s">
        <v>403</v>
      </c>
      <c r="B117" s="59"/>
      <c r="C117" s="2"/>
      <c r="D117" s="686" t="s">
        <v>1094</v>
      </c>
      <c r="E117" s="686"/>
      <c r="F117" s="182"/>
      <c r="G117" s="459"/>
      <c r="H117" s="437"/>
      <c r="I117" s="200"/>
      <c r="J117" s="219">
        <f t="shared" si="120"/>
        <v>0</v>
      </c>
      <c r="K117" s="81"/>
      <c r="L117" s="82"/>
      <c r="M117" s="81"/>
      <c r="N117" s="1"/>
      <c r="O117" s="1"/>
      <c r="P117" s="1"/>
      <c r="Q117" s="1"/>
      <c r="R117" s="89"/>
      <c r="S117" s="1"/>
      <c r="T117" s="43"/>
      <c r="U117" s="1"/>
      <c r="V117" s="366"/>
      <c r="W117" s="89"/>
      <c r="X117" s="46"/>
      <c r="Y117" s="378"/>
      <c r="AA117" s="259"/>
    </row>
    <row r="118" spans="1:27" hidden="1" x14ac:dyDescent="0.25">
      <c r="A118" s="139" t="s">
        <v>404</v>
      </c>
      <c r="B118" s="59"/>
      <c r="C118" s="2"/>
      <c r="D118" s="686" t="s">
        <v>806</v>
      </c>
      <c r="E118" s="686"/>
      <c r="F118" s="182"/>
      <c r="G118" s="459"/>
      <c r="H118" s="437"/>
      <c r="I118" s="200"/>
      <c r="J118" s="219">
        <f t="shared" si="120"/>
        <v>0</v>
      </c>
      <c r="K118" s="81"/>
      <c r="L118" s="82"/>
      <c r="M118" s="81"/>
      <c r="N118" s="1"/>
      <c r="O118" s="1"/>
      <c r="P118" s="1"/>
      <c r="Q118" s="1"/>
      <c r="R118" s="89"/>
      <c r="S118" s="1"/>
      <c r="T118" s="43"/>
      <c r="U118" s="1"/>
      <c r="V118" s="366"/>
      <c r="W118" s="89"/>
      <c r="X118" s="46"/>
      <c r="Y118" s="378"/>
      <c r="AA118" s="259"/>
    </row>
    <row r="119" spans="1:27" hidden="1" x14ac:dyDescent="0.25">
      <c r="A119" s="139" t="s">
        <v>405</v>
      </c>
      <c r="B119" s="59"/>
      <c r="C119" s="2"/>
      <c r="D119" s="686" t="s">
        <v>804</v>
      </c>
      <c r="E119" s="686"/>
      <c r="F119" s="182"/>
      <c r="G119" s="459"/>
      <c r="H119" s="437"/>
      <c r="I119" s="200"/>
      <c r="J119" s="219">
        <f t="shared" si="120"/>
        <v>0</v>
      </c>
      <c r="K119" s="81"/>
      <c r="L119" s="82"/>
      <c r="M119" s="81"/>
      <c r="N119" s="1"/>
      <c r="O119" s="1"/>
      <c r="P119" s="1"/>
      <c r="Q119" s="1"/>
      <c r="R119" s="89"/>
      <c r="S119" s="1"/>
      <c r="T119" s="43"/>
      <c r="U119" s="1"/>
      <c r="V119" s="366"/>
      <c r="W119" s="89"/>
      <c r="X119" s="46"/>
      <c r="Y119" s="378"/>
      <c r="AA119" s="259"/>
    </row>
    <row r="120" spans="1:27" ht="25.5" hidden="1" customHeight="1" x14ac:dyDescent="0.25">
      <c r="A120" s="139" t="s">
        <v>406</v>
      </c>
      <c r="B120" s="59"/>
      <c r="C120" s="2"/>
      <c r="D120" s="685" t="s">
        <v>808</v>
      </c>
      <c r="E120" s="685"/>
      <c r="F120" s="192"/>
      <c r="G120" s="471"/>
      <c r="H120" s="449"/>
      <c r="I120" s="210"/>
      <c r="J120" s="219">
        <f t="shared" si="120"/>
        <v>0</v>
      </c>
      <c r="K120" s="81"/>
      <c r="L120" s="82"/>
      <c r="M120" s="81"/>
      <c r="N120" s="1"/>
      <c r="O120" s="1"/>
      <c r="P120" s="1"/>
      <c r="Q120" s="1"/>
      <c r="R120" s="89"/>
      <c r="S120" s="1"/>
      <c r="T120" s="43"/>
      <c r="U120" s="1"/>
      <c r="V120" s="366"/>
      <c r="W120" s="89"/>
      <c r="X120" s="46"/>
      <c r="Y120" s="378"/>
      <c r="AA120" s="259"/>
    </row>
    <row r="121" spans="1:27" hidden="1" x14ac:dyDescent="0.25">
      <c r="A121" s="139" t="s">
        <v>407</v>
      </c>
      <c r="B121" s="59"/>
      <c r="C121" s="2"/>
      <c r="D121" s="686" t="s">
        <v>1093</v>
      </c>
      <c r="E121" s="686"/>
      <c r="F121" s="182"/>
      <c r="G121" s="459"/>
      <c r="H121" s="437"/>
      <c r="I121" s="200"/>
      <c r="J121" s="219">
        <f t="shared" si="120"/>
        <v>0</v>
      </c>
      <c r="K121" s="81"/>
      <c r="L121" s="82"/>
      <c r="M121" s="81"/>
      <c r="N121" s="1"/>
      <c r="O121" s="1"/>
      <c r="P121" s="1"/>
      <c r="Q121" s="1"/>
      <c r="R121" s="89"/>
      <c r="S121" s="1"/>
      <c r="T121" s="43"/>
      <c r="U121" s="1"/>
      <c r="V121" s="366"/>
      <c r="W121" s="89"/>
      <c r="X121" s="46"/>
      <c r="Y121" s="378"/>
      <c r="AA121" s="259"/>
    </row>
    <row r="122" spans="1:27" ht="25.5" hidden="1" customHeight="1" x14ac:dyDescent="0.25">
      <c r="A122" s="139" t="s">
        <v>408</v>
      </c>
      <c r="B122" s="59"/>
      <c r="C122" s="2"/>
      <c r="D122" s="685" t="s">
        <v>811</v>
      </c>
      <c r="E122" s="685"/>
      <c r="F122" s="192"/>
      <c r="G122" s="471"/>
      <c r="H122" s="449"/>
      <c r="I122" s="210"/>
      <c r="J122" s="219">
        <f t="shared" si="120"/>
        <v>0</v>
      </c>
      <c r="K122" s="81"/>
      <c r="L122" s="82"/>
      <c r="M122" s="81"/>
      <c r="N122" s="1"/>
      <c r="O122" s="1"/>
      <c r="P122" s="1"/>
      <c r="Q122" s="1"/>
      <c r="R122" s="89"/>
      <c r="S122" s="1"/>
      <c r="T122" s="43"/>
      <c r="U122" s="1"/>
      <c r="V122" s="366"/>
      <c r="W122" s="89"/>
      <c r="X122" s="46"/>
      <c r="Y122" s="378"/>
      <c r="AA122" s="259"/>
    </row>
    <row r="123" spans="1:27" ht="25.5" hidden="1" customHeight="1" x14ac:dyDescent="0.25">
      <c r="A123" s="139" t="s">
        <v>409</v>
      </c>
      <c r="B123" s="59"/>
      <c r="C123" s="2"/>
      <c r="D123" s="685" t="s">
        <v>813</v>
      </c>
      <c r="E123" s="685"/>
      <c r="F123" s="192"/>
      <c r="G123" s="471"/>
      <c r="H123" s="449"/>
      <c r="I123" s="210"/>
      <c r="J123" s="219">
        <f t="shared" si="120"/>
        <v>0</v>
      </c>
      <c r="K123" s="81"/>
      <c r="L123" s="82"/>
      <c r="M123" s="81"/>
      <c r="N123" s="1"/>
      <c r="O123" s="1"/>
      <c r="P123" s="1"/>
      <c r="Q123" s="1"/>
      <c r="R123" s="89"/>
      <c r="S123" s="1"/>
      <c r="T123" s="43"/>
      <c r="U123" s="1"/>
      <c r="V123" s="366"/>
      <c r="W123" s="89"/>
      <c r="X123" s="46"/>
      <c r="Y123" s="378"/>
      <c r="AA123" s="259"/>
    </row>
    <row r="124" spans="1:27" s="42" customFormat="1" hidden="1" x14ac:dyDescent="0.25">
      <c r="A124" s="139" t="s">
        <v>410</v>
      </c>
      <c r="B124" s="118" t="s">
        <v>949</v>
      </c>
      <c r="C124" s="705" t="s">
        <v>411</v>
      </c>
      <c r="D124" s="706"/>
      <c r="E124" s="706"/>
      <c r="F124" s="193">
        <f>F125+F126+F127+F128+F129+F130+F131+F132+F133+F134</f>
        <v>0</v>
      </c>
      <c r="G124" s="472">
        <f>G125+G126+G127+G128+G129+G130+G131+G132+G133+G134</f>
        <v>0</v>
      </c>
      <c r="H124" s="450">
        <f t="shared" ref="H124:I124" si="142">H125+H126+H127+H128+H129+H130+H131+H132+H133+H134</f>
        <v>0</v>
      </c>
      <c r="I124" s="211">
        <f t="shared" si="142"/>
        <v>0</v>
      </c>
      <c r="J124" s="222">
        <f t="shared" si="120"/>
        <v>0</v>
      </c>
      <c r="K124" s="121">
        <f t="shared" ref="K124:Y124" si="143">K125+K126+K127+K128+K129+K130+K131+K132+K133+K134</f>
        <v>0</v>
      </c>
      <c r="L124" s="123">
        <f t="shared" si="143"/>
        <v>0</v>
      </c>
      <c r="M124" s="121">
        <f t="shared" si="143"/>
        <v>0</v>
      </c>
      <c r="N124" s="122">
        <f t="shared" si="143"/>
        <v>0</v>
      </c>
      <c r="O124" s="122">
        <f t="shared" si="143"/>
        <v>0</v>
      </c>
      <c r="P124" s="122">
        <f t="shared" si="143"/>
        <v>0</v>
      </c>
      <c r="Q124" s="122">
        <f t="shared" si="143"/>
        <v>0</v>
      </c>
      <c r="R124" s="125">
        <f t="shared" ref="R124" si="144">R125+R126+R127+R128+R129+R130+R131+R132+R133+R134</f>
        <v>0</v>
      </c>
      <c r="S124" s="122">
        <f t="shared" si="143"/>
        <v>0</v>
      </c>
      <c r="T124" s="124">
        <f t="shared" si="143"/>
        <v>0</v>
      </c>
      <c r="U124" s="122">
        <f t="shared" si="143"/>
        <v>0</v>
      </c>
      <c r="V124" s="368">
        <f t="shared" ref="V124" si="145">V125+V126+V127+V128+V129+V130+V131+V132+V133+V134</f>
        <v>0</v>
      </c>
      <c r="W124" s="125">
        <f t="shared" si="143"/>
        <v>0</v>
      </c>
      <c r="X124" s="126">
        <f t="shared" si="143"/>
        <v>0</v>
      </c>
      <c r="Y124" s="382">
        <f t="shared" si="143"/>
        <v>0</v>
      </c>
      <c r="AA124" s="259"/>
    </row>
    <row r="125" spans="1:27" hidden="1" x14ac:dyDescent="0.25">
      <c r="A125" s="139" t="s">
        <v>412</v>
      </c>
      <c r="B125" s="59"/>
      <c r="C125" s="2"/>
      <c r="D125" s="686" t="s">
        <v>639</v>
      </c>
      <c r="E125" s="686"/>
      <c r="F125" s="182"/>
      <c r="G125" s="459"/>
      <c r="H125" s="437"/>
      <c r="I125" s="200"/>
      <c r="J125" s="219">
        <f t="shared" si="120"/>
        <v>0</v>
      </c>
      <c r="K125" s="81"/>
      <c r="L125" s="82"/>
      <c r="M125" s="81"/>
      <c r="N125" s="1"/>
      <c r="O125" s="1"/>
      <c r="P125" s="1"/>
      <c r="Q125" s="1"/>
      <c r="R125" s="89"/>
      <c r="S125" s="1"/>
      <c r="T125" s="43"/>
      <c r="U125" s="1"/>
      <c r="V125" s="366"/>
      <c r="W125" s="89"/>
      <c r="X125" s="46"/>
      <c r="Y125" s="378"/>
      <c r="AA125" s="259"/>
    </row>
    <row r="126" spans="1:27" hidden="1" x14ac:dyDescent="0.25">
      <c r="A126" s="139" t="s">
        <v>413</v>
      </c>
      <c r="B126" s="59"/>
      <c r="C126" s="2"/>
      <c r="D126" s="686" t="s">
        <v>800</v>
      </c>
      <c r="E126" s="686"/>
      <c r="F126" s="182"/>
      <c r="G126" s="459"/>
      <c r="H126" s="437"/>
      <c r="I126" s="200"/>
      <c r="J126" s="219">
        <f t="shared" si="120"/>
        <v>0</v>
      </c>
      <c r="K126" s="81"/>
      <c r="L126" s="82"/>
      <c r="M126" s="81"/>
      <c r="N126" s="1"/>
      <c r="O126" s="1"/>
      <c r="P126" s="1"/>
      <c r="Q126" s="1"/>
      <c r="R126" s="89"/>
      <c r="S126" s="1"/>
      <c r="T126" s="43"/>
      <c r="U126" s="1"/>
      <c r="V126" s="366"/>
      <c r="W126" s="89"/>
      <c r="X126" s="46"/>
      <c r="Y126" s="378"/>
      <c r="AA126" s="259"/>
    </row>
    <row r="127" spans="1:27" hidden="1" x14ac:dyDescent="0.25">
      <c r="A127" s="139" t="s">
        <v>414</v>
      </c>
      <c r="B127" s="59"/>
      <c r="C127" s="2"/>
      <c r="D127" s="686" t="s">
        <v>802</v>
      </c>
      <c r="E127" s="686"/>
      <c r="F127" s="182"/>
      <c r="G127" s="459"/>
      <c r="H127" s="437"/>
      <c r="I127" s="200"/>
      <c r="J127" s="219">
        <f t="shared" si="120"/>
        <v>0</v>
      </c>
      <c r="K127" s="81"/>
      <c r="L127" s="82"/>
      <c r="M127" s="81"/>
      <c r="N127" s="1"/>
      <c r="O127" s="1"/>
      <c r="P127" s="1"/>
      <c r="Q127" s="1"/>
      <c r="R127" s="89"/>
      <c r="S127" s="1"/>
      <c r="T127" s="43"/>
      <c r="U127" s="1"/>
      <c r="V127" s="366"/>
      <c r="W127" s="89"/>
      <c r="X127" s="46"/>
      <c r="Y127" s="378"/>
      <c r="AA127" s="259"/>
    </row>
    <row r="128" spans="1:27" hidden="1" x14ac:dyDescent="0.25">
      <c r="A128" s="139" t="s">
        <v>415</v>
      </c>
      <c r="B128" s="59"/>
      <c r="C128" s="2"/>
      <c r="D128" s="686" t="s">
        <v>803</v>
      </c>
      <c r="E128" s="686"/>
      <c r="F128" s="182"/>
      <c r="G128" s="459"/>
      <c r="H128" s="437"/>
      <c r="I128" s="200"/>
      <c r="J128" s="219">
        <f t="shared" si="120"/>
        <v>0</v>
      </c>
      <c r="K128" s="81"/>
      <c r="L128" s="82"/>
      <c r="M128" s="81"/>
      <c r="N128" s="1"/>
      <c r="O128" s="1"/>
      <c r="P128" s="1"/>
      <c r="Q128" s="1"/>
      <c r="R128" s="89"/>
      <c r="S128" s="1"/>
      <c r="T128" s="43"/>
      <c r="U128" s="1"/>
      <c r="V128" s="366"/>
      <c r="W128" s="89"/>
      <c r="X128" s="46"/>
      <c r="Y128" s="378"/>
      <c r="AA128" s="259"/>
    </row>
    <row r="129" spans="1:27" hidden="1" x14ac:dyDescent="0.25">
      <c r="A129" s="139" t="s">
        <v>416</v>
      </c>
      <c r="B129" s="59"/>
      <c r="C129" s="2"/>
      <c r="D129" s="686" t="s">
        <v>807</v>
      </c>
      <c r="E129" s="686"/>
      <c r="F129" s="182"/>
      <c r="G129" s="459"/>
      <c r="H129" s="437"/>
      <c r="I129" s="200"/>
      <c r="J129" s="219">
        <f t="shared" si="120"/>
        <v>0</v>
      </c>
      <c r="K129" s="81"/>
      <c r="L129" s="82"/>
      <c r="M129" s="81"/>
      <c r="N129" s="1"/>
      <c r="O129" s="1"/>
      <c r="P129" s="1"/>
      <c r="Q129" s="1"/>
      <c r="R129" s="89"/>
      <c r="S129" s="1"/>
      <c r="T129" s="43"/>
      <c r="U129" s="1"/>
      <c r="V129" s="366"/>
      <c r="W129" s="89"/>
      <c r="X129" s="46"/>
      <c r="Y129" s="378"/>
      <c r="AA129" s="259"/>
    </row>
    <row r="130" spans="1:27" hidden="1" x14ac:dyDescent="0.25">
      <c r="A130" s="139" t="s">
        <v>417</v>
      </c>
      <c r="B130" s="59"/>
      <c r="C130" s="2"/>
      <c r="D130" s="686" t="s">
        <v>805</v>
      </c>
      <c r="E130" s="686"/>
      <c r="F130" s="182"/>
      <c r="G130" s="459"/>
      <c r="H130" s="437"/>
      <c r="I130" s="200"/>
      <c r="J130" s="219">
        <f t="shared" si="120"/>
        <v>0</v>
      </c>
      <c r="K130" s="81"/>
      <c r="L130" s="82"/>
      <c r="M130" s="81"/>
      <c r="N130" s="1"/>
      <c r="O130" s="1"/>
      <c r="P130" s="1"/>
      <c r="Q130" s="1"/>
      <c r="R130" s="89"/>
      <c r="S130" s="1"/>
      <c r="T130" s="43"/>
      <c r="U130" s="1"/>
      <c r="V130" s="366"/>
      <c r="W130" s="89"/>
      <c r="X130" s="46"/>
      <c r="Y130" s="378"/>
      <c r="AA130" s="259"/>
    </row>
    <row r="131" spans="1:27" ht="25.5" hidden="1" customHeight="1" x14ac:dyDescent="0.25">
      <c r="A131" s="139" t="s">
        <v>418</v>
      </c>
      <c r="B131" s="59"/>
      <c r="C131" s="2"/>
      <c r="D131" s="685" t="s">
        <v>809</v>
      </c>
      <c r="E131" s="685"/>
      <c r="F131" s="192"/>
      <c r="G131" s="471"/>
      <c r="H131" s="449"/>
      <c r="I131" s="210"/>
      <c r="J131" s="219">
        <f t="shared" si="120"/>
        <v>0</v>
      </c>
      <c r="K131" s="81"/>
      <c r="L131" s="82"/>
      <c r="M131" s="81"/>
      <c r="N131" s="1"/>
      <c r="O131" s="1"/>
      <c r="P131" s="1"/>
      <c r="Q131" s="1"/>
      <c r="R131" s="89"/>
      <c r="S131" s="1"/>
      <c r="T131" s="43"/>
      <c r="U131" s="1"/>
      <c r="V131" s="366"/>
      <c r="W131" s="89"/>
      <c r="X131" s="46"/>
      <c r="Y131" s="378"/>
      <c r="AA131" s="259"/>
    </row>
    <row r="132" spans="1:27" hidden="1" x14ac:dyDescent="0.25">
      <c r="A132" s="139" t="s">
        <v>419</v>
      </c>
      <c r="B132" s="59"/>
      <c r="C132" s="2"/>
      <c r="D132" s="686" t="s">
        <v>810</v>
      </c>
      <c r="E132" s="686"/>
      <c r="F132" s="182"/>
      <c r="G132" s="459"/>
      <c r="H132" s="437"/>
      <c r="I132" s="200"/>
      <c r="J132" s="219">
        <f t="shared" si="120"/>
        <v>0</v>
      </c>
      <c r="K132" s="81"/>
      <c r="L132" s="82"/>
      <c r="M132" s="81"/>
      <c r="N132" s="1"/>
      <c r="O132" s="1"/>
      <c r="P132" s="1"/>
      <c r="Q132" s="1"/>
      <c r="R132" s="89"/>
      <c r="S132" s="1"/>
      <c r="T132" s="43"/>
      <c r="U132" s="1"/>
      <c r="V132" s="366"/>
      <c r="W132" s="89"/>
      <c r="X132" s="46"/>
      <c r="Y132" s="378"/>
      <c r="AA132" s="259"/>
    </row>
    <row r="133" spans="1:27" ht="25.5" hidden="1" customHeight="1" x14ac:dyDescent="0.25">
      <c r="A133" s="139" t="s">
        <v>420</v>
      </c>
      <c r="B133" s="59"/>
      <c r="C133" s="2"/>
      <c r="D133" s="685" t="s">
        <v>812</v>
      </c>
      <c r="E133" s="685"/>
      <c r="F133" s="192"/>
      <c r="G133" s="471"/>
      <c r="H133" s="449"/>
      <c r="I133" s="210"/>
      <c r="J133" s="219">
        <f t="shared" si="120"/>
        <v>0</v>
      </c>
      <c r="K133" s="81"/>
      <c r="L133" s="82"/>
      <c r="M133" s="81"/>
      <c r="N133" s="1"/>
      <c r="O133" s="1"/>
      <c r="P133" s="1"/>
      <c r="Q133" s="1"/>
      <c r="R133" s="89"/>
      <c r="S133" s="1"/>
      <c r="T133" s="43"/>
      <c r="U133" s="1"/>
      <c r="V133" s="366"/>
      <c r="W133" s="89"/>
      <c r="X133" s="46"/>
      <c r="Y133" s="378"/>
      <c r="AA133" s="259"/>
    </row>
    <row r="134" spans="1:27" ht="25.5" hidden="1" customHeight="1" x14ac:dyDescent="0.25">
      <c r="A134" s="139" t="s">
        <v>421</v>
      </c>
      <c r="B134" s="59"/>
      <c r="C134" s="2"/>
      <c r="D134" s="685" t="s">
        <v>814</v>
      </c>
      <c r="E134" s="685"/>
      <c r="F134" s="192"/>
      <c r="G134" s="471"/>
      <c r="H134" s="449"/>
      <c r="I134" s="210"/>
      <c r="J134" s="219">
        <f t="shared" si="120"/>
        <v>0</v>
      </c>
      <c r="K134" s="81"/>
      <c r="L134" s="82"/>
      <c r="M134" s="81"/>
      <c r="N134" s="1"/>
      <c r="O134" s="1"/>
      <c r="P134" s="1"/>
      <c r="Q134" s="1"/>
      <c r="R134" s="89"/>
      <c r="S134" s="1"/>
      <c r="T134" s="43"/>
      <c r="U134" s="1"/>
      <c r="V134" s="366"/>
      <c r="W134" s="89"/>
      <c r="X134" s="46"/>
      <c r="Y134" s="378"/>
      <c r="AA134" s="259"/>
    </row>
    <row r="135" spans="1:27" s="42" customFormat="1" ht="27.75" hidden="1" customHeight="1" x14ac:dyDescent="0.25">
      <c r="A135" s="139" t="s">
        <v>422</v>
      </c>
      <c r="B135" s="118" t="s">
        <v>950</v>
      </c>
      <c r="C135" s="733" t="s">
        <v>1095</v>
      </c>
      <c r="D135" s="734"/>
      <c r="E135" s="734"/>
      <c r="F135" s="191">
        <f>F136+F137</f>
        <v>0</v>
      </c>
      <c r="G135" s="469">
        <f>G136+G137</f>
        <v>0</v>
      </c>
      <c r="H135" s="447">
        <f t="shared" ref="H135:I135" si="146">H136+H137</f>
        <v>0</v>
      </c>
      <c r="I135" s="209">
        <f t="shared" si="146"/>
        <v>0</v>
      </c>
      <c r="J135" s="222">
        <f t="shared" si="120"/>
        <v>0</v>
      </c>
      <c r="K135" s="121">
        <f t="shared" ref="K135:Y135" si="147">K136+K137</f>
        <v>0</v>
      </c>
      <c r="L135" s="123">
        <f t="shared" si="147"/>
        <v>0</v>
      </c>
      <c r="M135" s="121">
        <f t="shared" si="147"/>
        <v>0</v>
      </c>
      <c r="N135" s="122">
        <f t="shared" si="147"/>
        <v>0</v>
      </c>
      <c r="O135" s="122">
        <f t="shared" si="147"/>
        <v>0</v>
      </c>
      <c r="P135" s="122">
        <f t="shared" si="147"/>
        <v>0</v>
      </c>
      <c r="Q135" s="122">
        <f t="shared" si="147"/>
        <v>0</v>
      </c>
      <c r="R135" s="125">
        <f t="shared" ref="R135" si="148">R136+R137</f>
        <v>0</v>
      </c>
      <c r="S135" s="122">
        <f t="shared" si="147"/>
        <v>0</v>
      </c>
      <c r="T135" s="124">
        <f t="shared" si="147"/>
        <v>0</v>
      </c>
      <c r="U135" s="122">
        <f t="shared" si="147"/>
        <v>0</v>
      </c>
      <c r="V135" s="368">
        <f t="shared" ref="V135" si="149">V136+V137</f>
        <v>0</v>
      </c>
      <c r="W135" s="125">
        <f t="shared" si="147"/>
        <v>0</v>
      </c>
      <c r="X135" s="126">
        <f t="shared" si="147"/>
        <v>0</v>
      </c>
      <c r="Y135" s="382">
        <f t="shared" si="147"/>
        <v>0</v>
      </c>
      <c r="AA135" s="259"/>
    </row>
    <row r="136" spans="1:27" hidden="1" x14ac:dyDescent="0.25">
      <c r="A136" s="139" t="s">
        <v>423</v>
      </c>
      <c r="B136" s="59"/>
      <c r="C136" s="2"/>
      <c r="D136" s="686" t="s">
        <v>816</v>
      </c>
      <c r="E136" s="686"/>
      <c r="F136" s="182"/>
      <c r="G136" s="459"/>
      <c r="H136" s="437"/>
      <c r="I136" s="200"/>
      <c r="J136" s="219">
        <f t="shared" si="120"/>
        <v>0</v>
      </c>
      <c r="K136" s="81"/>
      <c r="L136" s="82"/>
      <c r="M136" s="81"/>
      <c r="N136" s="1"/>
      <c r="O136" s="1"/>
      <c r="P136" s="1"/>
      <c r="Q136" s="1"/>
      <c r="R136" s="89"/>
      <c r="S136" s="1"/>
      <c r="T136" s="43"/>
      <c r="U136" s="1"/>
      <c r="V136" s="366"/>
      <c r="W136" s="89"/>
      <c r="X136" s="46"/>
      <c r="Y136" s="378"/>
      <c r="AA136" s="259"/>
    </row>
    <row r="137" spans="1:27" ht="25.5" hidden="1" customHeight="1" x14ac:dyDescent="0.25">
      <c r="A137" s="139" t="s">
        <v>424</v>
      </c>
      <c r="B137" s="59"/>
      <c r="C137" s="2"/>
      <c r="D137" s="685" t="s">
        <v>815</v>
      </c>
      <c r="E137" s="685"/>
      <c r="F137" s="192"/>
      <c r="G137" s="471"/>
      <c r="H137" s="449"/>
      <c r="I137" s="210"/>
      <c r="J137" s="219">
        <f t="shared" si="120"/>
        <v>0</v>
      </c>
      <c r="K137" s="81"/>
      <c r="L137" s="82"/>
      <c r="M137" s="81"/>
      <c r="N137" s="1"/>
      <c r="O137" s="1"/>
      <c r="P137" s="1"/>
      <c r="Q137" s="1"/>
      <c r="R137" s="89"/>
      <c r="S137" s="1"/>
      <c r="T137" s="43"/>
      <c r="U137" s="1"/>
      <c r="V137" s="366"/>
      <c r="W137" s="89"/>
      <c r="X137" s="46"/>
      <c r="Y137" s="378"/>
      <c r="AA137" s="259"/>
    </row>
    <row r="138" spans="1:27" s="42" customFormat="1" hidden="1" x14ac:dyDescent="0.25">
      <c r="A138" s="139" t="s">
        <v>425</v>
      </c>
      <c r="B138" s="118" t="s">
        <v>952</v>
      </c>
      <c r="C138" s="733" t="s">
        <v>1096</v>
      </c>
      <c r="D138" s="734"/>
      <c r="E138" s="734"/>
      <c r="F138" s="191">
        <f>F139+F140+F141+F142+F143+F144+F145+F146+F147+F148+F149</f>
        <v>0</v>
      </c>
      <c r="G138" s="469">
        <f>G139+G140+G141+G142+G143+G144+G145+G146+G147+G148+G149</f>
        <v>0</v>
      </c>
      <c r="H138" s="447">
        <f t="shared" ref="H138:I138" si="150">H139+H140+H141+H142+H143+H144+H145+H146+H147+H148+H149</f>
        <v>0</v>
      </c>
      <c r="I138" s="209">
        <f t="shared" si="150"/>
        <v>0</v>
      </c>
      <c r="J138" s="222">
        <f t="shared" si="120"/>
        <v>0</v>
      </c>
      <c r="K138" s="121">
        <f t="shared" ref="K138:Y138" si="151">K139+K140+K141+K142+K143+K144+K145+K146+K147+K148+K149</f>
        <v>0</v>
      </c>
      <c r="L138" s="123">
        <f t="shared" si="151"/>
        <v>0</v>
      </c>
      <c r="M138" s="121">
        <f t="shared" si="151"/>
        <v>0</v>
      </c>
      <c r="N138" s="122">
        <f t="shared" si="151"/>
        <v>0</v>
      </c>
      <c r="O138" s="122">
        <f t="shared" si="151"/>
        <v>0</v>
      </c>
      <c r="P138" s="122">
        <f t="shared" si="151"/>
        <v>0</v>
      </c>
      <c r="Q138" s="122">
        <f t="shared" si="151"/>
        <v>0</v>
      </c>
      <c r="R138" s="125">
        <f t="shared" ref="R138" si="152">R139+R140+R141+R142+R143+R144+R145+R146+R147+R148+R149</f>
        <v>0</v>
      </c>
      <c r="S138" s="122">
        <f t="shared" si="151"/>
        <v>0</v>
      </c>
      <c r="T138" s="124">
        <f t="shared" si="151"/>
        <v>0</v>
      </c>
      <c r="U138" s="122">
        <f t="shared" si="151"/>
        <v>0</v>
      </c>
      <c r="V138" s="368">
        <f t="shared" ref="V138" si="153">V139+V140+V141+V142+V143+V144+V145+V146+V147+V148+V149</f>
        <v>0</v>
      </c>
      <c r="W138" s="125">
        <f t="shared" si="151"/>
        <v>0</v>
      </c>
      <c r="X138" s="126">
        <f t="shared" si="151"/>
        <v>0</v>
      </c>
      <c r="Y138" s="382">
        <f t="shared" si="151"/>
        <v>0</v>
      </c>
      <c r="AA138" s="259"/>
    </row>
    <row r="139" spans="1:27" hidden="1" x14ac:dyDescent="0.25">
      <c r="A139" s="139" t="s">
        <v>426</v>
      </c>
      <c r="B139" s="59"/>
      <c r="C139" s="2"/>
      <c r="D139" s="686" t="s">
        <v>625</v>
      </c>
      <c r="E139" s="686"/>
      <c r="F139" s="182"/>
      <c r="G139" s="459"/>
      <c r="H139" s="437"/>
      <c r="I139" s="200"/>
      <c r="J139" s="219">
        <f t="shared" si="120"/>
        <v>0</v>
      </c>
      <c r="K139" s="81"/>
      <c r="L139" s="82"/>
      <c r="M139" s="81"/>
      <c r="N139" s="1"/>
      <c r="O139" s="1"/>
      <c r="P139" s="1"/>
      <c r="Q139" s="1"/>
      <c r="R139" s="89"/>
      <c r="S139" s="1"/>
      <c r="T139" s="43"/>
      <c r="U139" s="1"/>
      <c r="V139" s="366"/>
      <c r="W139" s="89"/>
      <c r="X139" s="46"/>
      <c r="Y139" s="378"/>
      <c r="AA139" s="259"/>
    </row>
    <row r="140" spans="1:27" hidden="1" x14ac:dyDescent="0.25">
      <c r="A140" s="139" t="s">
        <v>427</v>
      </c>
      <c r="B140" s="59"/>
      <c r="C140" s="2"/>
      <c r="D140" s="686" t="s">
        <v>628</v>
      </c>
      <c r="E140" s="686"/>
      <c r="F140" s="182"/>
      <c r="G140" s="459"/>
      <c r="H140" s="437"/>
      <c r="I140" s="200"/>
      <c r="J140" s="219">
        <f t="shared" si="120"/>
        <v>0</v>
      </c>
      <c r="K140" s="81"/>
      <c r="L140" s="82"/>
      <c r="M140" s="81"/>
      <c r="N140" s="1"/>
      <c r="O140" s="1"/>
      <c r="P140" s="1"/>
      <c r="Q140" s="1"/>
      <c r="R140" s="89"/>
      <c r="S140" s="1"/>
      <c r="T140" s="43"/>
      <c r="U140" s="1"/>
      <c r="V140" s="366"/>
      <c r="W140" s="89"/>
      <c r="X140" s="46"/>
      <c r="Y140" s="378"/>
      <c r="AA140" s="259"/>
    </row>
    <row r="141" spans="1:27" hidden="1" x14ac:dyDescent="0.25">
      <c r="A141" s="139" t="s">
        <v>428</v>
      </c>
      <c r="B141" s="59"/>
      <c r="C141" s="2"/>
      <c r="D141" s="686" t="s">
        <v>629</v>
      </c>
      <c r="E141" s="686"/>
      <c r="F141" s="182"/>
      <c r="G141" s="459"/>
      <c r="H141" s="437"/>
      <c r="I141" s="200"/>
      <c r="J141" s="219">
        <f t="shared" si="120"/>
        <v>0</v>
      </c>
      <c r="K141" s="81"/>
      <c r="L141" s="82"/>
      <c r="M141" s="81"/>
      <c r="N141" s="1"/>
      <c r="O141" s="1"/>
      <c r="P141" s="1"/>
      <c r="Q141" s="1"/>
      <c r="R141" s="89"/>
      <c r="S141" s="1"/>
      <c r="T141" s="43"/>
      <c r="U141" s="1"/>
      <c r="V141" s="366"/>
      <c r="W141" s="89"/>
      <c r="X141" s="46"/>
      <c r="Y141" s="378"/>
      <c r="AA141" s="259"/>
    </row>
    <row r="142" spans="1:27" hidden="1" x14ac:dyDescent="0.25">
      <c r="A142" s="139" t="s">
        <v>429</v>
      </c>
      <c r="B142" s="59"/>
      <c r="C142" s="2"/>
      <c r="D142" s="686" t="s">
        <v>626</v>
      </c>
      <c r="E142" s="686"/>
      <c r="F142" s="182"/>
      <c r="G142" s="459"/>
      <c r="H142" s="437"/>
      <c r="I142" s="200"/>
      <c r="J142" s="219">
        <f t="shared" si="120"/>
        <v>0</v>
      </c>
      <c r="K142" s="81"/>
      <c r="L142" s="82"/>
      <c r="M142" s="81"/>
      <c r="N142" s="1"/>
      <c r="O142" s="1"/>
      <c r="P142" s="1"/>
      <c r="Q142" s="1"/>
      <c r="R142" s="89"/>
      <c r="S142" s="1"/>
      <c r="T142" s="43"/>
      <c r="U142" s="1"/>
      <c r="V142" s="366"/>
      <c r="W142" s="89"/>
      <c r="X142" s="46"/>
      <c r="Y142" s="378"/>
      <c r="AA142" s="259"/>
    </row>
    <row r="143" spans="1:27" hidden="1" x14ac:dyDescent="0.25">
      <c r="A143" s="139" t="s">
        <v>430</v>
      </c>
      <c r="B143" s="59"/>
      <c r="C143" s="2"/>
      <c r="D143" s="686" t="s">
        <v>1097</v>
      </c>
      <c r="E143" s="686"/>
      <c r="F143" s="182"/>
      <c r="G143" s="459"/>
      <c r="H143" s="437"/>
      <c r="I143" s="200"/>
      <c r="J143" s="219">
        <f t="shared" si="120"/>
        <v>0</v>
      </c>
      <c r="K143" s="81"/>
      <c r="L143" s="82"/>
      <c r="M143" s="81"/>
      <c r="N143" s="1"/>
      <c r="O143" s="1"/>
      <c r="P143" s="1"/>
      <c r="Q143" s="1"/>
      <c r="R143" s="89"/>
      <c r="S143" s="1"/>
      <c r="T143" s="43"/>
      <c r="U143" s="1"/>
      <c r="V143" s="366"/>
      <c r="W143" s="89"/>
      <c r="X143" s="46"/>
      <c r="Y143" s="378"/>
      <c r="AA143" s="259"/>
    </row>
    <row r="144" spans="1:27" ht="25.5" hidden="1" customHeight="1" x14ac:dyDescent="0.25">
      <c r="A144" s="139" t="s">
        <v>431</v>
      </c>
      <c r="B144" s="59"/>
      <c r="C144" s="2"/>
      <c r="D144" s="685" t="s">
        <v>817</v>
      </c>
      <c r="E144" s="685"/>
      <c r="F144" s="192"/>
      <c r="G144" s="471"/>
      <c r="H144" s="449"/>
      <c r="I144" s="210"/>
      <c r="J144" s="219">
        <f t="shared" si="120"/>
        <v>0</v>
      </c>
      <c r="K144" s="81"/>
      <c r="L144" s="82"/>
      <c r="M144" s="81"/>
      <c r="N144" s="1"/>
      <c r="O144" s="1"/>
      <c r="P144" s="1"/>
      <c r="Q144" s="1"/>
      <c r="R144" s="89"/>
      <c r="S144" s="1"/>
      <c r="T144" s="43"/>
      <c r="U144" s="1"/>
      <c r="V144" s="366"/>
      <c r="W144" s="89"/>
      <c r="X144" s="46"/>
      <c r="Y144" s="378"/>
      <c r="AA144" s="259"/>
    </row>
    <row r="145" spans="1:27" ht="25.5" hidden="1" customHeight="1" x14ac:dyDescent="0.25">
      <c r="A145" s="139" t="s">
        <v>432</v>
      </c>
      <c r="B145" s="59"/>
      <c r="C145" s="2"/>
      <c r="D145" s="685" t="s">
        <v>818</v>
      </c>
      <c r="E145" s="685"/>
      <c r="F145" s="192"/>
      <c r="G145" s="471"/>
      <c r="H145" s="449"/>
      <c r="I145" s="210"/>
      <c r="J145" s="219">
        <f t="shared" si="120"/>
        <v>0</v>
      </c>
      <c r="K145" s="81"/>
      <c r="L145" s="82"/>
      <c r="M145" s="81"/>
      <c r="N145" s="1"/>
      <c r="O145" s="1"/>
      <c r="P145" s="1"/>
      <c r="Q145" s="1"/>
      <c r="R145" s="89"/>
      <c r="S145" s="1"/>
      <c r="T145" s="43"/>
      <c r="U145" s="1"/>
      <c r="V145" s="366"/>
      <c r="W145" s="89"/>
      <c r="X145" s="46"/>
      <c r="Y145" s="378"/>
      <c r="AA145" s="259"/>
    </row>
    <row r="146" spans="1:27" hidden="1" x14ac:dyDescent="0.25">
      <c r="A146" s="139" t="s">
        <v>433</v>
      </c>
      <c r="B146" s="59"/>
      <c r="C146" s="2"/>
      <c r="D146" s="686" t="s">
        <v>635</v>
      </c>
      <c r="E146" s="686"/>
      <c r="F146" s="182"/>
      <c r="G146" s="459"/>
      <c r="H146" s="437"/>
      <c r="I146" s="200"/>
      <c r="J146" s="219">
        <f t="shared" si="120"/>
        <v>0</v>
      </c>
      <c r="K146" s="81"/>
      <c r="L146" s="82"/>
      <c r="M146" s="81"/>
      <c r="N146" s="1"/>
      <c r="O146" s="1"/>
      <c r="P146" s="1"/>
      <c r="Q146" s="1"/>
      <c r="R146" s="89"/>
      <c r="S146" s="1"/>
      <c r="T146" s="43"/>
      <c r="U146" s="1"/>
      <c r="V146" s="366"/>
      <c r="W146" s="89"/>
      <c r="X146" s="46"/>
      <c r="Y146" s="378"/>
      <c r="AA146" s="259"/>
    </row>
    <row r="147" spans="1:27" hidden="1" x14ac:dyDescent="0.25">
      <c r="A147" s="139" t="s">
        <v>434</v>
      </c>
      <c r="B147" s="59"/>
      <c r="C147" s="2"/>
      <c r="D147" s="686" t="s">
        <v>627</v>
      </c>
      <c r="E147" s="686"/>
      <c r="F147" s="182"/>
      <c r="G147" s="459"/>
      <c r="H147" s="437"/>
      <c r="I147" s="200"/>
      <c r="J147" s="219">
        <f t="shared" si="120"/>
        <v>0</v>
      </c>
      <c r="K147" s="81"/>
      <c r="L147" s="82"/>
      <c r="M147" s="81"/>
      <c r="N147" s="1"/>
      <c r="O147" s="1"/>
      <c r="P147" s="1"/>
      <c r="Q147" s="1"/>
      <c r="R147" s="89"/>
      <c r="S147" s="1"/>
      <c r="T147" s="43"/>
      <c r="U147" s="1"/>
      <c r="V147" s="366"/>
      <c r="W147" s="89"/>
      <c r="X147" s="46"/>
      <c r="Y147" s="378"/>
      <c r="AA147" s="259"/>
    </row>
    <row r="148" spans="1:27" ht="25.5" hidden="1" customHeight="1" x14ac:dyDescent="0.25">
      <c r="A148" s="139" t="s">
        <v>435</v>
      </c>
      <c r="B148" s="59"/>
      <c r="C148" s="2"/>
      <c r="D148" s="685" t="s">
        <v>819</v>
      </c>
      <c r="E148" s="685"/>
      <c r="F148" s="192"/>
      <c r="G148" s="471"/>
      <c r="H148" s="449"/>
      <c r="I148" s="210"/>
      <c r="J148" s="219">
        <f t="shared" si="120"/>
        <v>0</v>
      </c>
      <c r="K148" s="81"/>
      <c r="L148" s="82"/>
      <c r="M148" s="81"/>
      <c r="N148" s="1"/>
      <c r="O148" s="1"/>
      <c r="P148" s="1"/>
      <c r="Q148" s="1"/>
      <c r="R148" s="89"/>
      <c r="S148" s="1"/>
      <c r="T148" s="43"/>
      <c r="U148" s="1"/>
      <c r="V148" s="366"/>
      <c r="W148" s="89"/>
      <c r="X148" s="46"/>
      <c r="Y148" s="378"/>
      <c r="AA148" s="259"/>
    </row>
    <row r="149" spans="1:27" hidden="1" x14ac:dyDescent="0.25">
      <c r="A149" s="139" t="s">
        <v>436</v>
      </c>
      <c r="B149" s="59"/>
      <c r="C149" s="2"/>
      <c r="D149" s="686" t="s">
        <v>820</v>
      </c>
      <c r="E149" s="686"/>
      <c r="F149" s="182"/>
      <c r="G149" s="459"/>
      <c r="H149" s="437"/>
      <c r="I149" s="200"/>
      <c r="J149" s="219">
        <f t="shared" si="120"/>
        <v>0</v>
      </c>
      <c r="K149" s="81"/>
      <c r="L149" s="82"/>
      <c r="M149" s="81"/>
      <c r="N149" s="1"/>
      <c r="O149" s="1"/>
      <c r="P149" s="1"/>
      <c r="Q149" s="1"/>
      <c r="R149" s="89"/>
      <c r="S149" s="1"/>
      <c r="T149" s="43"/>
      <c r="U149" s="1"/>
      <c r="V149" s="366"/>
      <c r="W149" s="89"/>
      <c r="X149" s="46"/>
      <c r="Y149" s="378"/>
      <c r="AA149" s="259"/>
    </row>
    <row r="150" spans="1:27" s="42" customFormat="1" hidden="1" x14ac:dyDescent="0.25">
      <c r="A150" s="139" t="s">
        <v>437</v>
      </c>
      <c r="B150" s="118" t="s">
        <v>951</v>
      </c>
      <c r="C150" s="705" t="s">
        <v>438</v>
      </c>
      <c r="D150" s="706"/>
      <c r="E150" s="706"/>
      <c r="F150" s="193"/>
      <c r="G150" s="472"/>
      <c r="H150" s="450"/>
      <c r="I150" s="211"/>
      <c r="J150" s="222">
        <f t="shared" si="120"/>
        <v>0</v>
      </c>
      <c r="K150" s="121"/>
      <c r="L150" s="123"/>
      <c r="M150" s="121"/>
      <c r="N150" s="122"/>
      <c r="O150" s="122"/>
      <c r="P150" s="122"/>
      <c r="Q150" s="122"/>
      <c r="R150" s="125"/>
      <c r="S150" s="122"/>
      <c r="T150" s="124"/>
      <c r="U150" s="122"/>
      <c r="V150" s="368"/>
      <c r="W150" s="125"/>
      <c r="X150" s="126"/>
      <c r="Y150" s="382"/>
      <c r="AA150" s="259"/>
    </row>
    <row r="151" spans="1:27" s="42" customFormat="1" hidden="1" x14ac:dyDescent="0.25">
      <c r="A151" s="139" t="s">
        <v>439</v>
      </c>
      <c r="B151" s="118" t="s">
        <v>953</v>
      </c>
      <c r="C151" s="705" t="s">
        <v>440</v>
      </c>
      <c r="D151" s="706"/>
      <c r="E151" s="706"/>
      <c r="F151" s="193"/>
      <c r="G151" s="472"/>
      <c r="H151" s="450"/>
      <c r="I151" s="211"/>
      <c r="J151" s="222">
        <f t="shared" si="120"/>
        <v>0</v>
      </c>
      <c r="K151" s="121"/>
      <c r="L151" s="123"/>
      <c r="M151" s="121"/>
      <c r="N151" s="122"/>
      <c r="O151" s="122"/>
      <c r="P151" s="122"/>
      <c r="Q151" s="122"/>
      <c r="R151" s="125"/>
      <c r="S151" s="122"/>
      <c r="T151" s="124"/>
      <c r="U151" s="122"/>
      <c r="V151" s="368"/>
      <c r="W151" s="125"/>
      <c r="X151" s="126"/>
      <c r="Y151" s="382"/>
      <c r="AA151" s="259"/>
    </row>
    <row r="152" spans="1:27" s="42" customFormat="1" hidden="1" x14ac:dyDescent="0.25">
      <c r="A152" s="139" t="s">
        <v>441</v>
      </c>
      <c r="B152" s="118" t="s">
        <v>954</v>
      </c>
      <c r="C152" s="705" t="s">
        <v>442</v>
      </c>
      <c r="D152" s="706"/>
      <c r="E152" s="706"/>
      <c r="F152" s="193"/>
      <c r="G152" s="472"/>
      <c r="H152" s="450"/>
      <c r="I152" s="211"/>
      <c r="J152" s="222">
        <f t="shared" si="120"/>
        <v>0</v>
      </c>
      <c r="K152" s="121"/>
      <c r="L152" s="123"/>
      <c r="M152" s="121"/>
      <c r="N152" s="122"/>
      <c r="O152" s="122"/>
      <c r="P152" s="122"/>
      <c r="Q152" s="122"/>
      <c r="R152" s="125"/>
      <c r="S152" s="122"/>
      <c r="T152" s="124"/>
      <c r="U152" s="122"/>
      <c r="V152" s="368"/>
      <c r="W152" s="125"/>
      <c r="X152" s="126"/>
      <c r="Y152" s="382"/>
      <c r="AA152" s="259"/>
    </row>
    <row r="153" spans="1:27" s="42" customFormat="1" hidden="1" x14ac:dyDescent="0.25">
      <c r="A153" s="139" t="s">
        <v>443</v>
      </c>
      <c r="B153" s="118" t="s">
        <v>955</v>
      </c>
      <c r="C153" s="705" t="s">
        <v>444</v>
      </c>
      <c r="D153" s="706"/>
      <c r="E153" s="706"/>
      <c r="F153" s="193">
        <f t="shared" ref="F153" si="154">F154+F155+F156+F157+F158+F159+F160+F161+F162+F163</f>
        <v>0</v>
      </c>
      <c r="G153" s="472">
        <f t="shared" ref="G153:Y153" si="155">G154+G155+G156+G157+G158+G159+G160+G161+G162+G163</f>
        <v>0</v>
      </c>
      <c r="H153" s="450">
        <f t="shared" si="155"/>
        <v>0</v>
      </c>
      <c r="I153" s="211">
        <f t="shared" si="155"/>
        <v>0</v>
      </c>
      <c r="J153" s="222">
        <f t="shared" si="120"/>
        <v>0</v>
      </c>
      <c r="K153" s="121">
        <f t="shared" ref="K153:L153" si="156">K154+K155+K156+K157+K158+K159+K160+K161+K162+K163</f>
        <v>0</v>
      </c>
      <c r="L153" s="123">
        <f t="shared" si="156"/>
        <v>0</v>
      </c>
      <c r="M153" s="121">
        <f t="shared" si="155"/>
        <v>0</v>
      </c>
      <c r="N153" s="122">
        <f t="shared" si="155"/>
        <v>0</v>
      </c>
      <c r="O153" s="122">
        <f t="shared" si="155"/>
        <v>0</v>
      </c>
      <c r="P153" s="122">
        <f t="shared" si="155"/>
        <v>0</v>
      </c>
      <c r="Q153" s="122">
        <f t="shared" si="155"/>
        <v>0</v>
      </c>
      <c r="R153" s="125">
        <f t="shared" ref="R153" si="157">R154+R155+R156+R157+R158+R159+R160+R161+R162+R163</f>
        <v>0</v>
      </c>
      <c r="S153" s="122">
        <f t="shared" si="155"/>
        <v>0</v>
      </c>
      <c r="T153" s="124">
        <f t="shared" si="155"/>
        <v>0</v>
      </c>
      <c r="U153" s="122">
        <f t="shared" si="155"/>
        <v>0</v>
      </c>
      <c r="V153" s="368">
        <f t="shared" ref="V153" si="158">V154+V155+V156+V157+V158+V159+V160+V161+V162+V163</f>
        <v>0</v>
      </c>
      <c r="W153" s="125">
        <f t="shared" si="155"/>
        <v>0</v>
      </c>
      <c r="X153" s="126">
        <f t="shared" si="155"/>
        <v>0</v>
      </c>
      <c r="Y153" s="382">
        <f t="shared" si="155"/>
        <v>0</v>
      </c>
      <c r="AA153" s="259"/>
    </row>
    <row r="154" spans="1:27" hidden="1" x14ac:dyDescent="0.25">
      <c r="A154" s="139" t="s">
        <v>445</v>
      </c>
      <c r="B154" s="59"/>
      <c r="C154" s="2"/>
      <c r="D154" s="686" t="s">
        <v>630</v>
      </c>
      <c r="E154" s="686"/>
      <c r="F154" s="182"/>
      <c r="G154" s="459"/>
      <c r="H154" s="437"/>
      <c r="I154" s="200"/>
      <c r="J154" s="219">
        <f t="shared" ref="J154:J217" si="159">SUM(H154:I154)</f>
        <v>0</v>
      </c>
      <c r="K154" s="81"/>
      <c r="L154" s="82"/>
      <c r="M154" s="81"/>
      <c r="N154" s="1"/>
      <c r="O154" s="1"/>
      <c r="P154" s="1"/>
      <c r="Q154" s="1"/>
      <c r="R154" s="89"/>
      <c r="S154" s="1"/>
      <c r="T154" s="43"/>
      <c r="U154" s="1"/>
      <c r="V154" s="366"/>
      <c r="W154" s="89"/>
      <c r="X154" s="46"/>
      <c r="Y154" s="378"/>
      <c r="AA154" s="259"/>
    </row>
    <row r="155" spans="1:27" hidden="1" x14ac:dyDescent="0.25">
      <c r="A155" s="139" t="s">
        <v>446</v>
      </c>
      <c r="B155" s="59"/>
      <c r="C155" s="2"/>
      <c r="D155" s="686" t="s">
        <v>631</v>
      </c>
      <c r="E155" s="686"/>
      <c r="F155" s="182"/>
      <c r="G155" s="459"/>
      <c r="H155" s="437"/>
      <c r="I155" s="200"/>
      <c r="J155" s="219">
        <f t="shared" si="159"/>
        <v>0</v>
      </c>
      <c r="K155" s="81"/>
      <c r="L155" s="82"/>
      <c r="M155" s="81"/>
      <c r="N155" s="1"/>
      <c r="O155" s="1"/>
      <c r="P155" s="1"/>
      <c r="Q155" s="1"/>
      <c r="R155" s="89"/>
      <c r="S155" s="1"/>
      <c r="T155" s="43"/>
      <c r="U155" s="1"/>
      <c r="V155" s="366"/>
      <c r="W155" s="89"/>
      <c r="X155" s="46"/>
      <c r="Y155" s="378"/>
      <c r="AA155" s="259"/>
    </row>
    <row r="156" spans="1:27" hidden="1" x14ac:dyDescent="0.25">
      <c r="A156" s="139" t="s">
        <v>447</v>
      </c>
      <c r="B156" s="59"/>
      <c r="C156" s="2"/>
      <c r="D156" s="686" t="s">
        <v>632</v>
      </c>
      <c r="E156" s="686"/>
      <c r="F156" s="182"/>
      <c r="G156" s="459"/>
      <c r="H156" s="437"/>
      <c r="I156" s="200"/>
      <c r="J156" s="219">
        <f t="shared" si="159"/>
        <v>0</v>
      </c>
      <c r="K156" s="81"/>
      <c r="L156" s="82"/>
      <c r="M156" s="81"/>
      <c r="N156" s="1"/>
      <c r="O156" s="1"/>
      <c r="P156" s="1"/>
      <c r="Q156" s="1"/>
      <c r="R156" s="89"/>
      <c r="S156" s="1"/>
      <c r="T156" s="43"/>
      <c r="U156" s="1"/>
      <c r="V156" s="366"/>
      <c r="W156" s="89"/>
      <c r="X156" s="46"/>
      <c r="Y156" s="378"/>
      <c r="AA156" s="259"/>
    </row>
    <row r="157" spans="1:27" hidden="1" x14ac:dyDescent="0.25">
      <c r="A157" s="139" t="s">
        <v>448</v>
      </c>
      <c r="B157" s="59"/>
      <c r="C157" s="2"/>
      <c r="D157" s="686" t="s">
        <v>633</v>
      </c>
      <c r="E157" s="686"/>
      <c r="F157" s="182"/>
      <c r="G157" s="459"/>
      <c r="H157" s="437"/>
      <c r="I157" s="200"/>
      <c r="J157" s="219">
        <f t="shared" si="159"/>
        <v>0</v>
      </c>
      <c r="K157" s="81"/>
      <c r="L157" s="82"/>
      <c r="M157" s="81"/>
      <c r="N157" s="1"/>
      <c r="O157" s="1"/>
      <c r="P157" s="1"/>
      <c r="Q157" s="1"/>
      <c r="R157" s="89"/>
      <c r="S157" s="1"/>
      <c r="T157" s="43"/>
      <c r="U157" s="1"/>
      <c r="V157" s="366"/>
      <c r="W157" s="89"/>
      <c r="X157" s="46"/>
      <c r="Y157" s="378"/>
      <c r="AA157" s="259"/>
    </row>
    <row r="158" spans="1:27" hidden="1" x14ac:dyDescent="0.25">
      <c r="A158" s="139" t="s">
        <v>449</v>
      </c>
      <c r="B158" s="59"/>
      <c r="C158" s="2"/>
      <c r="D158" s="686" t="s">
        <v>634</v>
      </c>
      <c r="E158" s="686"/>
      <c r="F158" s="182"/>
      <c r="G158" s="459"/>
      <c r="H158" s="437"/>
      <c r="I158" s="200"/>
      <c r="J158" s="219">
        <f t="shared" si="159"/>
        <v>0</v>
      </c>
      <c r="K158" s="81"/>
      <c r="L158" s="82"/>
      <c r="M158" s="81"/>
      <c r="N158" s="1"/>
      <c r="O158" s="1"/>
      <c r="P158" s="1"/>
      <c r="Q158" s="1"/>
      <c r="R158" s="89"/>
      <c r="S158" s="1"/>
      <c r="T158" s="43"/>
      <c r="U158" s="1"/>
      <c r="V158" s="366"/>
      <c r="W158" s="89"/>
      <c r="X158" s="46"/>
      <c r="Y158" s="378"/>
      <c r="AA158" s="259"/>
    </row>
    <row r="159" spans="1:27" ht="25.5" hidden="1" customHeight="1" x14ac:dyDescent="0.25">
      <c r="A159" s="139" t="s">
        <v>450</v>
      </c>
      <c r="B159" s="59"/>
      <c r="C159" s="2"/>
      <c r="D159" s="685" t="s">
        <v>821</v>
      </c>
      <c r="E159" s="685"/>
      <c r="F159" s="192"/>
      <c r="G159" s="471"/>
      <c r="H159" s="449"/>
      <c r="I159" s="210"/>
      <c r="J159" s="219">
        <f t="shared" si="159"/>
        <v>0</v>
      </c>
      <c r="K159" s="81"/>
      <c r="L159" s="82"/>
      <c r="M159" s="81"/>
      <c r="N159" s="1"/>
      <c r="O159" s="1"/>
      <c r="P159" s="1"/>
      <c r="Q159" s="1"/>
      <c r="R159" s="89"/>
      <c r="S159" s="1"/>
      <c r="T159" s="43"/>
      <c r="U159" s="1"/>
      <c r="V159" s="366"/>
      <c r="W159" s="89"/>
      <c r="X159" s="46"/>
      <c r="Y159" s="378"/>
      <c r="AA159" s="259"/>
    </row>
    <row r="160" spans="1:27" ht="25.5" hidden="1" customHeight="1" x14ac:dyDescent="0.25">
      <c r="A160" s="139" t="s">
        <v>451</v>
      </c>
      <c r="B160" s="59"/>
      <c r="C160" s="2"/>
      <c r="D160" s="685" t="s">
        <v>824</v>
      </c>
      <c r="E160" s="685"/>
      <c r="F160" s="192"/>
      <c r="G160" s="471"/>
      <c r="H160" s="449"/>
      <c r="I160" s="210"/>
      <c r="J160" s="219">
        <f t="shared" si="159"/>
        <v>0</v>
      </c>
      <c r="K160" s="81"/>
      <c r="L160" s="82"/>
      <c r="M160" s="81"/>
      <c r="N160" s="1"/>
      <c r="O160" s="1"/>
      <c r="P160" s="1"/>
      <c r="Q160" s="1"/>
      <c r="R160" s="89"/>
      <c r="S160" s="1"/>
      <c r="T160" s="43"/>
      <c r="U160" s="1"/>
      <c r="V160" s="366"/>
      <c r="W160" s="89"/>
      <c r="X160" s="46"/>
      <c r="Y160" s="378"/>
      <c r="AA160" s="259"/>
    </row>
    <row r="161" spans="1:27" hidden="1" x14ac:dyDescent="0.25">
      <c r="A161" s="139" t="s">
        <v>452</v>
      </c>
      <c r="B161" s="59"/>
      <c r="C161" s="2"/>
      <c r="D161" s="686" t="s">
        <v>636</v>
      </c>
      <c r="E161" s="686"/>
      <c r="F161" s="182"/>
      <c r="G161" s="459"/>
      <c r="H161" s="437"/>
      <c r="I161" s="200"/>
      <c r="J161" s="219">
        <f t="shared" si="159"/>
        <v>0</v>
      </c>
      <c r="K161" s="81"/>
      <c r="L161" s="82"/>
      <c r="M161" s="81"/>
      <c r="N161" s="1"/>
      <c r="O161" s="1"/>
      <c r="P161" s="1"/>
      <c r="Q161" s="1"/>
      <c r="R161" s="89"/>
      <c r="S161" s="1"/>
      <c r="T161" s="43"/>
      <c r="U161" s="1"/>
      <c r="V161" s="366"/>
      <c r="W161" s="89"/>
      <c r="X161" s="46"/>
      <c r="Y161" s="378"/>
      <c r="AA161" s="259"/>
    </row>
    <row r="162" spans="1:27" ht="25.5" hidden="1" customHeight="1" x14ac:dyDescent="0.25">
      <c r="A162" s="139" t="s">
        <v>453</v>
      </c>
      <c r="B162" s="59"/>
      <c r="C162" s="2"/>
      <c r="D162" s="685" t="s">
        <v>827</v>
      </c>
      <c r="E162" s="685"/>
      <c r="F162" s="192"/>
      <c r="G162" s="471"/>
      <c r="H162" s="449"/>
      <c r="I162" s="210"/>
      <c r="J162" s="219">
        <f t="shared" si="159"/>
        <v>0</v>
      </c>
      <c r="K162" s="81"/>
      <c r="L162" s="82"/>
      <c r="M162" s="81"/>
      <c r="N162" s="1"/>
      <c r="O162" s="1"/>
      <c r="P162" s="1"/>
      <c r="Q162" s="1"/>
      <c r="R162" s="89"/>
      <c r="S162" s="1"/>
      <c r="T162" s="43"/>
      <c r="U162" s="1"/>
      <c r="V162" s="366"/>
      <c r="W162" s="89"/>
      <c r="X162" s="46"/>
      <c r="Y162" s="378"/>
      <c r="AA162" s="259"/>
    </row>
    <row r="163" spans="1:27" hidden="1" x14ac:dyDescent="0.25">
      <c r="A163" s="139" t="s">
        <v>454</v>
      </c>
      <c r="B163" s="59"/>
      <c r="C163" s="2"/>
      <c r="D163" s="686" t="s">
        <v>828</v>
      </c>
      <c r="E163" s="686"/>
      <c r="F163" s="182"/>
      <c r="G163" s="459"/>
      <c r="H163" s="437"/>
      <c r="I163" s="200"/>
      <c r="J163" s="219">
        <f t="shared" si="159"/>
        <v>0</v>
      </c>
      <c r="K163" s="81"/>
      <c r="L163" s="82"/>
      <c r="M163" s="81"/>
      <c r="N163" s="1"/>
      <c r="O163" s="1"/>
      <c r="P163" s="1"/>
      <c r="Q163" s="1"/>
      <c r="R163" s="89"/>
      <c r="S163" s="1"/>
      <c r="T163" s="43"/>
      <c r="U163" s="1"/>
      <c r="V163" s="366"/>
      <c r="W163" s="89"/>
      <c r="X163" s="46"/>
      <c r="Y163" s="378"/>
      <c r="AA163" s="259"/>
    </row>
    <row r="164" spans="1:27" s="42" customFormat="1" ht="15.75" thickBot="1" x14ac:dyDescent="0.3">
      <c r="A164" s="139" t="s">
        <v>455</v>
      </c>
      <c r="B164" s="148" t="s">
        <v>956</v>
      </c>
      <c r="C164" s="731" t="s">
        <v>456</v>
      </c>
      <c r="D164" s="732"/>
      <c r="E164" s="732"/>
      <c r="F164" s="194">
        <v>0</v>
      </c>
      <c r="G164" s="474">
        <v>5315407.9000000022</v>
      </c>
      <c r="H164" s="452">
        <f>SUM(V164:Y164)</f>
        <v>0</v>
      </c>
      <c r="I164" s="212"/>
      <c r="J164" s="222">
        <f t="shared" si="159"/>
        <v>0</v>
      </c>
      <c r="K164" s="121">
        <f>J164</f>
        <v>0</v>
      </c>
      <c r="L164" s="123"/>
      <c r="M164" s="121"/>
      <c r="N164" s="122"/>
      <c r="O164" s="122"/>
      <c r="P164" s="122"/>
      <c r="Q164" s="122"/>
      <c r="R164" s="125"/>
      <c r="S164" s="122"/>
      <c r="T164" s="124"/>
      <c r="U164" s="122"/>
      <c r="V164" s="368">
        <f>SUM(M164:U164)</f>
        <v>0</v>
      </c>
      <c r="W164" s="125"/>
      <c r="X164" s="126"/>
      <c r="Y164" s="382"/>
      <c r="AA164" s="259"/>
    </row>
    <row r="165" spans="1:27" ht="15.75" thickBot="1" x14ac:dyDescent="0.3">
      <c r="B165" s="109" t="s">
        <v>457</v>
      </c>
      <c r="C165" s="701" t="s">
        <v>458</v>
      </c>
      <c r="D165" s="702"/>
      <c r="E165" s="702"/>
      <c r="F165" s="185">
        <f>F166+F167+F170+F171+F172+F173+F174</f>
        <v>0</v>
      </c>
      <c r="G165" s="462">
        <f>G166+G167+G170+G171+G172+G173+G174</f>
        <v>92650</v>
      </c>
      <c r="H165" s="440">
        <f t="shared" ref="H165:I165" si="160">H166+H167+H170+H171+H172+H173+H174</f>
        <v>3216796</v>
      </c>
      <c r="I165" s="203">
        <f t="shared" si="160"/>
        <v>0</v>
      </c>
      <c r="J165" s="216">
        <f t="shared" si="159"/>
        <v>3216796</v>
      </c>
      <c r="K165" s="94">
        <f t="shared" ref="K165:Y165" si="161">K166+K167+K170+K171+K172+K173+K174</f>
        <v>3216796</v>
      </c>
      <c r="L165" s="96">
        <f t="shared" si="161"/>
        <v>0</v>
      </c>
      <c r="M165" s="94">
        <f t="shared" si="161"/>
        <v>0</v>
      </c>
      <c r="N165" s="95">
        <f t="shared" si="161"/>
        <v>0</v>
      </c>
      <c r="O165" s="95">
        <f t="shared" si="161"/>
        <v>0</v>
      </c>
      <c r="P165" s="95">
        <f t="shared" si="161"/>
        <v>0</v>
      </c>
      <c r="Q165" s="95">
        <f t="shared" si="161"/>
        <v>92650</v>
      </c>
      <c r="R165" s="98">
        <f t="shared" ref="R165" si="162">R166+R167+R170+R171+R172+R173+R174</f>
        <v>0</v>
      </c>
      <c r="S165" s="95">
        <f t="shared" si="161"/>
        <v>0</v>
      </c>
      <c r="T165" s="97">
        <f t="shared" si="161"/>
        <v>534924</v>
      </c>
      <c r="U165" s="95">
        <f t="shared" si="161"/>
        <v>36060</v>
      </c>
      <c r="V165" s="363">
        <f t="shared" ref="V165" si="163">V166+V167+V170+V171+V172+V173+V174</f>
        <v>663634</v>
      </c>
      <c r="W165" s="98">
        <f t="shared" si="161"/>
        <v>256083</v>
      </c>
      <c r="X165" s="99">
        <f t="shared" si="161"/>
        <v>3000</v>
      </c>
      <c r="Y165" s="376">
        <f t="shared" si="161"/>
        <v>2294079</v>
      </c>
      <c r="AA165" s="259"/>
    </row>
    <row r="166" spans="1:27" s="19" customFormat="1" hidden="1" x14ac:dyDescent="0.25">
      <c r="A166" s="139" t="s">
        <v>459</v>
      </c>
      <c r="B166" s="127" t="s">
        <v>957</v>
      </c>
      <c r="C166" s="714" t="s">
        <v>460</v>
      </c>
      <c r="D166" s="715"/>
      <c r="E166" s="715"/>
      <c r="F166" s="181"/>
      <c r="G166" s="458"/>
      <c r="H166" s="436"/>
      <c r="I166" s="199"/>
      <c r="J166" s="218">
        <f t="shared" si="159"/>
        <v>0</v>
      </c>
      <c r="K166" s="103"/>
      <c r="L166" s="105"/>
      <c r="M166" s="103"/>
      <c r="N166" s="104"/>
      <c r="O166" s="104"/>
      <c r="P166" s="104"/>
      <c r="Q166" s="104"/>
      <c r="R166" s="107"/>
      <c r="S166" s="104"/>
      <c r="T166" s="106"/>
      <c r="U166" s="104"/>
      <c r="V166" s="367"/>
      <c r="W166" s="107"/>
      <c r="X166" s="108"/>
      <c r="Y166" s="379"/>
      <c r="AA166" s="259"/>
    </row>
    <row r="167" spans="1:27" s="19" customFormat="1" hidden="1" x14ac:dyDescent="0.25">
      <c r="A167" s="139" t="s">
        <v>461</v>
      </c>
      <c r="B167" s="100" t="s">
        <v>958</v>
      </c>
      <c r="C167" s="694" t="s">
        <v>462</v>
      </c>
      <c r="D167" s="695"/>
      <c r="E167" s="695"/>
      <c r="F167" s="183">
        <f>F168+F169</f>
        <v>0</v>
      </c>
      <c r="G167" s="460">
        <f>G168+G169</f>
        <v>0</v>
      </c>
      <c r="H167" s="438">
        <f t="shared" ref="H167:I167" si="164">H168+H169</f>
        <v>0</v>
      </c>
      <c r="I167" s="201">
        <f t="shared" si="164"/>
        <v>0</v>
      </c>
      <c r="J167" s="218">
        <f t="shared" si="159"/>
        <v>0</v>
      </c>
      <c r="K167" s="103">
        <f t="shared" ref="K167:Y167" si="165">K168+K169</f>
        <v>0</v>
      </c>
      <c r="L167" s="105">
        <f t="shared" si="165"/>
        <v>0</v>
      </c>
      <c r="M167" s="103">
        <f t="shared" si="165"/>
        <v>0</v>
      </c>
      <c r="N167" s="104">
        <f t="shared" si="165"/>
        <v>0</v>
      </c>
      <c r="O167" s="104">
        <f t="shared" si="165"/>
        <v>0</v>
      </c>
      <c r="P167" s="104">
        <f t="shared" si="165"/>
        <v>0</v>
      </c>
      <c r="Q167" s="104">
        <f t="shared" si="165"/>
        <v>0</v>
      </c>
      <c r="R167" s="107">
        <f t="shared" ref="R167" si="166">R168+R169</f>
        <v>0</v>
      </c>
      <c r="S167" s="104">
        <f t="shared" si="165"/>
        <v>0</v>
      </c>
      <c r="T167" s="106">
        <f t="shared" si="165"/>
        <v>0</v>
      </c>
      <c r="U167" s="104">
        <f t="shared" si="165"/>
        <v>0</v>
      </c>
      <c r="V167" s="367">
        <f t="shared" ref="V167" si="167">V168+V169</f>
        <v>0</v>
      </c>
      <c r="W167" s="107">
        <f t="shared" si="165"/>
        <v>0</v>
      </c>
      <c r="X167" s="108">
        <f t="shared" si="165"/>
        <v>0</v>
      </c>
      <c r="Y167" s="379">
        <f t="shared" si="165"/>
        <v>0</v>
      </c>
      <c r="AA167" s="259"/>
    </row>
    <row r="168" spans="1:27" hidden="1" x14ac:dyDescent="0.25">
      <c r="A168" s="139" t="s">
        <v>463</v>
      </c>
      <c r="B168" s="59"/>
      <c r="C168" s="2"/>
      <c r="D168" s="686" t="s">
        <v>462</v>
      </c>
      <c r="E168" s="686"/>
      <c r="F168" s="182"/>
      <c r="G168" s="459"/>
      <c r="H168" s="437"/>
      <c r="I168" s="200"/>
      <c r="J168" s="219">
        <f t="shared" si="159"/>
        <v>0</v>
      </c>
      <c r="K168" s="81"/>
      <c r="L168" s="82"/>
      <c r="M168" s="81"/>
      <c r="N168" s="1"/>
      <c r="O168" s="1"/>
      <c r="P168" s="1"/>
      <c r="Q168" s="1"/>
      <c r="R168" s="89"/>
      <c r="S168" s="1"/>
      <c r="T168" s="43"/>
      <c r="U168" s="1"/>
      <c r="V168" s="366"/>
      <c r="W168" s="89"/>
      <c r="X168" s="46"/>
      <c r="Y168" s="378"/>
      <c r="AA168" s="259"/>
    </row>
    <row r="169" spans="1:27" hidden="1" x14ac:dyDescent="0.25">
      <c r="A169" s="139" t="s">
        <v>464</v>
      </c>
      <c r="B169" s="59"/>
      <c r="C169" s="2"/>
      <c r="D169" s="686" t="s">
        <v>620</v>
      </c>
      <c r="E169" s="686"/>
      <c r="F169" s="182"/>
      <c r="G169" s="459"/>
      <c r="H169" s="437"/>
      <c r="I169" s="200"/>
      <c r="J169" s="219">
        <f t="shared" si="159"/>
        <v>0</v>
      </c>
      <c r="K169" s="81"/>
      <c r="L169" s="82"/>
      <c r="M169" s="81"/>
      <c r="N169" s="1"/>
      <c r="O169" s="1"/>
      <c r="P169" s="1"/>
      <c r="Q169" s="1"/>
      <c r="R169" s="89"/>
      <c r="S169" s="1"/>
      <c r="T169" s="43"/>
      <c r="U169" s="1"/>
      <c r="V169" s="366"/>
      <c r="W169" s="89"/>
      <c r="X169" s="46"/>
      <c r="Y169" s="378"/>
      <c r="AA169" s="259"/>
    </row>
    <row r="170" spans="1:27" s="19" customFormat="1" x14ac:dyDescent="0.25">
      <c r="A170" s="139" t="s">
        <v>465</v>
      </c>
      <c r="B170" s="100" t="s">
        <v>959</v>
      </c>
      <c r="C170" s="694" t="s">
        <v>466</v>
      </c>
      <c r="D170" s="695"/>
      <c r="E170" s="695"/>
      <c r="F170" s="183">
        <v>0</v>
      </c>
      <c r="G170" s="460">
        <v>72953</v>
      </c>
      <c r="H170" s="438">
        <f t="shared" ref="H170:H179" si="168">SUM(V170:Y170)</f>
        <v>103708</v>
      </c>
      <c r="I170" s="201"/>
      <c r="J170" s="218">
        <f t="shared" si="159"/>
        <v>103708</v>
      </c>
      <c r="K170" s="103">
        <f>J170</f>
        <v>103708</v>
      </c>
      <c r="L170" s="105"/>
      <c r="M170" s="103"/>
      <c r="N170" s="104"/>
      <c r="O170" s="104"/>
      <c r="P170" s="104"/>
      <c r="Q170" s="104">
        <v>72953</v>
      </c>
      <c r="R170" s="107"/>
      <c r="S170" s="104"/>
      <c r="T170" s="106"/>
      <c r="U170" s="104">
        <v>28393</v>
      </c>
      <c r="V170" s="367">
        <f t="shared" ref="V170:V174" si="169">SUM(M170:U170)</f>
        <v>101346</v>
      </c>
      <c r="W170" s="107"/>
      <c r="X170" s="108">
        <v>2362</v>
      </c>
      <c r="Y170" s="379"/>
      <c r="AA170" s="259"/>
    </row>
    <row r="171" spans="1:27" s="19" customFormat="1" x14ac:dyDescent="0.25">
      <c r="A171" s="139" t="s">
        <v>467</v>
      </c>
      <c r="B171" s="100" t="s">
        <v>960</v>
      </c>
      <c r="C171" s="694" t="s">
        <v>468</v>
      </c>
      <c r="D171" s="695"/>
      <c r="E171" s="695"/>
      <c r="F171" s="183"/>
      <c r="G171" s="460">
        <v>0</v>
      </c>
      <c r="H171" s="438">
        <f t="shared" si="168"/>
        <v>2429836</v>
      </c>
      <c r="I171" s="201"/>
      <c r="J171" s="218">
        <f t="shared" si="159"/>
        <v>2429836</v>
      </c>
      <c r="K171" s="103">
        <f>J171</f>
        <v>2429836</v>
      </c>
      <c r="L171" s="105"/>
      <c r="M171" s="103"/>
      <c r="N171" s="104"/>
      <c r="O171" s="104"/>
      <c r="P171" s="104"/>
      <c r="Q171" s="104"/>
      <c r="R171" s="107"/>
      <c r="S171" s="104"/>
      <c r="T171" s="106">
        <v>421200</v>
      </c>
      <c r="U171" s="104"/>
      <c r="V171" s="367">
        <f t="shared" si="169"/>
        <v>421200</v>
      </c>
      <c r="W171" s="107">
        <v>201640</v>
      </c>
      <c r="X171" s="108">
        <v>638</v>
      </c>
      <c r="Y171" s="379">
        <v>1806358</v>
      </c>
      <c r="AA171" s="259"/>
    </row>
    <row r="172" spans="1:27" s="19" customFormat="1" hidden="1" x14ac:dyDescent="0.25">
      <c r="A172" s="139" t="s">
        <v>469</v>
      </c>
      <c r="B172" s="100" t="s">
        <v>961</v>
      </c>
      <c r="C172" s="694" t="s">
        <v>470</v>
      </c>
      <c r="D172" s="695"/>
      <c r="E172" s="695"/>
      <c r="F172" s="183"/>
      <c r="G172" s="460">
        <v>0</v>
      </c>
      <c r="H172" s="438">
        <f t="shared" si="168"/>
        <v>0</v>
      </c>
      <c r="I172" s="201"/>
      <c r="J172" s="218">
        <f t="shared" si="159"/>
        <v>0</v>
      </c>
      <c r="K172" s="103"/>
      <c r="L172" s="105"/>
      <c r="M172" s="103"/>
      <c r="N172" s="104"/>
      <c r="O172" s="104"/>
      <c r="P172" s="104"/>
      <c r="Q172" s="104"/>
      <c r="R172" s="107"/>
      <c r="S172" s="104"/>
      <c r="T172" s="106"/>
      <c r="U172" s="104"/>
      <c r="V172" s="367">
        <f t="shared" si="169"/>
        <v>0</v>
      </c>
      <c r="W172" s="107"/>
      <c r="X172" s="108"/>
      <c r="Y172" s="379"/>
      <c r="AA172" s="259"/>
    </row>
    <row r="173" spans="1:27" s="19" customFormat="1" hidden="1" x14ac:dyDescent="0.25">
      <c r="A173" s="139" t="s">
        <v>471</v>
      </c>
      <c r="B173" s="100" t="s">
        <v>962</v>
      </c>
      <c r="C173" s="694" t="s">
        <v>472</v>
      </c>
      <c r="D173" s="695"/>
      <c r="E173" s="695"/>
      <c r="F173" s="183"/>
      <c r="G173" s="460">
        <v>0</v>
      </c>
      <c r="H173" s="438">
        <f t="shared" si="168"/>
        <v>0</v>
      </c>
      <c r="I173" s="201"/>
      <c r="J173" s="218">
        <f t="shared" si="159"/>
        <v>0</v>
      </c>
      <c r="K173" s="103"/>
      <c r="L173" s="105"/>
      <c r="M173" s="103"/>
      <c r="N173" s="104"/>
      <c r="O173" s="104"/>
      <c r="P173" s="104"/>
      <c r="Q173" s="104"/>
      <c r="R173" s="107"/>
      <c r="S173" s="104"/>
      <c r="T173" s="106"/>
      <c r="U173" s="104"/>
      <c r="V173" s="367">
        <f t="shared" si="169"/>
        <v>0</v>
      </c>
      <c r="W173" s="107"/>
      <c r="X173" s="108"/>
      <c r="Y173" s="379"/>
      <c r="AA173" s="259"/>
    </row>
    <row r="174" spans="1:27" s="19" customFormat="1" ht="15.75" thickBot="1" x14ac:dyDescent="0.3">
      <c r="A174" s="139" t="s">
        <v>473</v>
      </c>
      <c r="B174" s="138" t="s">
        <v>963</v>
      </c>
      <c r="C174" s="727" t="s">
        <v>474</v>
      </c>
      <c r="D174" s="728"/>
      <c r="E174" s="728"/>
      <c r="F174" s="195">
        <v>0</v>
      </c>
      <c r="G174" s="476">
        <v>19697</v>
      </c>
      <c r="H174" s="454">
        <f t="shared" si="168"/>
        <v>683252</v>
      </c>
      <c r="I174" s="213"/>
      <c r="J174" s="218">
        <f t="shared" si="159"/>
        <v>683252</v>
      </c>
      <c r="K174" s="103">
        <f>J174</f>
        <v>683252</v>
      </c>
      <c r="L174" s="105"/>
      <c r="M174" s="103"/>
      <c r="N174" s="104"/>
      <c r="O174" s="104"/>
      <c r="P174" s="104"/>
      <c r="Q174" s="104">
        <v>19697</v>
      </c>
      <c r="R174" s="107"/>
      <c r="S174" s="104"/>
      <c r="T174" s="106">
        <v>113724</v>
      </c>
      <c r="U174" s="104">
        <v>7667</v>
      </c>
      <c r="V174" s="367">
        <f t="shared" si="169"/>
        <v>141088</v>
      </c>
      <c r="W174" s="107">
        <v>54443</v>
      </c>
      <c r="X174" s="108"/>
      <c r="Y174" s="379">
        <v>487721</v>
      </c>
      <c r="AA174" s="259"/>
    </row>
    <row r="175" spans="1:27" ht="15.75" thickBot="1" x14ac:dyDescent="0.3">
      <c r="B175" s="109" t="s">
        <v>475</v>
      </c>
      <c r="C175" s="701" t="s">
        <v>476</v>
      </c>
      <c r="D175" s="702"/>
      <c r="E175" s="702"/>
      <c r="F175" s="185">
        <f>F176+F177+F178+F179</f>
        <v>0</v>
      </c>
      <c r="G175" s="462">
        <f>G176+G177+G178+G179</f>
        <v>0</v>
      </c>
      <c r="H175" s="440">
        <f t="shared" ref="H175:I175" si="170">H176+H177+H178+H179</f>
        <v>1500000</v>
      </c>
      <c r="I175" s="203">
        <f t="shared" si="170"/>
        <v>0</v>
      </c>
      <c r="J175" s="216">
        <f t="shared" si="159"/>
        <v>1500000</v>
      </c>
      <c r="K175" s="94">
        <f t="shared" ref="K175:Y175" si="171">K176+K177+K178+K179</f>
        <v>1500000</v>
      </c>
      <c r="L175" s="96">
        <f t="shared" si="171"/>
        <v>0</v>
      </c>
      <c r="M175" s="94">
        <f t="shared" si="171"/>
        <v>0</v>
      </c>
      <c r="N175" s="95">
        <f t="shared" si="171"/>
        <v>0</v>
      </c>
      <c r="O175" s="95">
        <f t="shared" si="171"/>
        <v>0</v>
      </c>
      <c r="P175" s="95">
        <f t="shared" si="171"/>
        <v>0</v>
      </c>
      <c r="Q175" s="95">
        <f t="shared" si="171"/>
        <v>0</v>
      </c>
      <c r="R175" s="98">
        <f t="shared" ref="R175" si="172">R176+R177+R178+R179</f>
        <v>0</v>
      </c>
      <c r="S175" s="95">
        <f t="shared" si="171"/>
        <v>0</v>
      </c>
      <c r="T175" s="97">
        <f t="shared" si="171"/>
        <v>0</v>
      </c>
      <c r="U175" s="95">
        <f t="shared" si="171"/>
        <v>0</v>
      </c>
      <c r="V175" s="363">
        <f t="shared" ref="V175" si="173">V176+V177+V178+V179</f>
        <v>0</v>
      </c>
      <c r="W175" s="98">
        <f t="shared" si="171"/>
        <v>0</v>
      </c>
      <c r="X175" s="99">
        <f t="shared" si="171"/>
        <v>0</v>
      </c>
      <c r="Y175" s="376">
        <f t="shared" si="171"/>
        <v>1500000</v>
      </c>
      <c r="AA175" s="259"/>
    </row>
    <row r="176" spans="1:27" x14ac:dyDescent="0.25">
      <c r="A176" s="139" t="s">
        <v>477</v>
      </c>
      <c r="B176" s="68" t="s">
        <v>964</v>
      </c>
      <c r="C176" s="729" t="s">
        <v>478</v>
      </c>
      <c r="D176" s="730"/>
      <c r="E176" s="730"/>
      <c r="F176" s="196"/>
      <c r="G176" s="477"/>
      <c r="H176" s="455">
        <f t="shared" si="168"/>
        <v>1095000</v>
      </c>
      <c r="I176" s="214"/>
      <c r="J176" s="219">
        <f t="shared" si="159"/>
        <v>1095000</v>
      </c>
      <c r="K176" s="81">
        <f>J176</f>
        <v>1095000</v>
      </c>
      <c r="L176" s="82"/>
      <c r="M176" s="81"/>
      <c r="N176" s="1"/>
      <c r="O176" s="1"/>
      <c r="P176" s="1"/>
      <c r="Q176" s="1"/>
      <c r="R176" s="89"/>
      <c r="S176" s="1"/>
      <c r="T176" s="43"/>
      <c r="U176" s="1"/>
      <c r="V176" s="366"/>
      <c r="W176" s="89"/>
      <c r="X176" s="46"/>
      <c r="Y176" s="378">
        <v>1095000</v>
      </c>
      <c r="AA176" s="259"/>
    </row>
    <row r="177" spans="1:27" hidden="1" x14ac:dyDescent="0.25">
      <c r="A177" s="139" t="s">
        <v>479</v>
      </c>
      <c r="B177" s="59" t="s">
        <v>965</v>
      </c>
      <c r="C177" s="720" t="s">
        <v>480</v>
      </c>
      <c r="D177" s="686"/>
      <c r="E177" s="686"/>
      <c r="F177" s="182"/>
      <c r="G177" s="459"/>
      <c r="H177" s="437">
        <f t="shared" si="168"/>
        <v>0</v>
      </c>
      <c r="I177" s="200"/>
      <c r="J177" s="219">
        <f t="shared" si="159"/>
        <v>0</v>
      </c>
      <c r="K177" s="81"/>
      <c r="L177" s="82"/>
      <c r="M177" s="81"/>
      <c r="N177" s="1"/>
      <c r="O177" s="1"/>
      <c r="P177" s="1"/>
      <c r="Q177" s="1"/>
      <c r="R177" s="89"/>
      <c r="S177" s="1"/>
      <c r="T177" s="43"/>
      <c r="U177" s="1"/>
      <c r="V177" s="366"/>
      <c r="W177" s="89"/>
      <c r="X177" s="46"/>
      <c r="Y177" s="378"/>
      <c r="AA177" s="259"/>
    </row>
    <row r="178" spans="1:27" hidden="1" x14ac:dyDescent="0.25">
      <c r="A178" s="139" t="s">
        <v>481</v>
      </c>
      <c r="B178" s="59" t="s">
        <v>966</v>
      </c>
      <c r="C178" s="720" t="s">
        <v>482</v>
      </c>
      <c r="D178" s="686"/>
      <c r="E178" s="686"/>
      <c r="F178" s="182"/>
      <c r="G178" s="459"/>
      <c r="H178" s="437">
        <f t="shared" si="168"/>
        <v>0</v>
      </c>
      <c r="I178" s="200"/>
      <c r="J178" s="219">
        <f t="shared" si="159"/>
        <v>0</v>
      </c>
      <c r="K178" s="81"/>
      <c r="L178" s="82"/>
      <c r="M178" s="81"/>
      <c r="N178" s="1"/>
      <c r="O178" s="1"/>
      <c r="P178" s="1"/>
      <c r="Q178" s="1"/>
      <c r="R178" s="89"/>
      <c r="S178" s="1"/>
      <c r="T178" s="43"/>
      <c r="U178" s="1"/>
      <c r="V178" s="366"/>
      <c r="W178" s="89"/>
      <c r="X178" s="46"/>
      <c r="Y178" s="378"/>
      <c r="AA178" s="259"/>
    </row>
    <row r="179" spans="1:27" ht="15.75" thickBot="1" x14ac:dyDescent="0.3">
      <c r="A179" s="139" t="s">
        <v>483</v>
      </c>
      <c r="B179" s="61" t="s">
        <v>967</v>
      </c>
      <c r="C179" s="722" t="s">
        <v>637</v>
      </c>
      <c r="D179" s="700"/>
      <c r="E179" s="700"/>
      <c r="F179" s="184"/>
      <c r="G179" s="461"/>
      <c r="H179" s="439">
        <f t="shared" si="168"/>
        <v>405000</v>
      </c>
      <c r="I179" s="202"/>
      <c r="J179" s="219">
        <f t="shared" si="159"/>
        <v>405000</v>
      </c>
      <c r="K179" s="81">
        <f>J179</f>
        <v>405000</v>
      </c>
      <c r="L179" s="82"/>
      <c r="M179" s="81"/>
      <c r="N179" s="1"/>
      <c r="O179" s="1"/>
      <c r="P179" s="1"/>
      <c r="Q179" s="1"/>
      <c r="R179" s="89"/>
      <c r="S179" s="1"/>
      <c r="T179" s="43"/>
      <c r="U179" s="1"/>
      <c r="V179" s="366"/>
      <c r="W179" s="89"/>
      <c r="X179" s="46"/>
      <c r="Y179" s="378">
        <v>405000</v>
      </c>
      <c r="AA179" s="259"/>
    </row>
    <row r="180" spans="1:27" ht="15.75" thickBot="1" x14ac:dyDescent="0.3">
      <c r="B180" s="109" t="s">
        <v>484</v>
      </c>
      <c r="C180" s="701" t="s">
        <v>485</v>
      </c>
      <c r="D180" s="702"/>
      <c r="E180" s="702"/>
      <c r="F180" s="185">
        <f>F181+F182+F193+F204+F215+F218+F230+F231+F232</f>
        <v>0</v>
      </c>
      <c r="G180" s="462">
        <f>G181+G182+G193+G204+G215+G218+G230+G231+G232</f>
        <v>0</v>
      </c>
      <c r="H180" s="440">
        <f t="shared" ref="H180:I180" si="174">H181+H182+H193+H204+H215+H218+H230+H231+H232</f>
        <v>0</v>
      </c>
      <c r="I180" s="203">
        <f t="shared" si="174"/>
        <v>0</v>
      </c>
      <c r="J180" s="216">
        <f t="shared" si="159"/>
        <v>0</v>
      </c>
      <c r="K180" s="94">
        <f t="shared" ref="K180:Y180" si="175">K181+K182+K193+K204+K215+K218+K230+K231+K232</f>
        <v>0</v>
      </c>
      <c r="L180" s="96">
        <f t="shared" si="175"/>
        <v>0</v>
      </c>
      <c r="M180" s="94">
        <f t="shared" si="175"/>
        <v>0</v>
      </c>
      <c r="N180" s="95">
        <f t="shared" si="175"/>
        <v>0</v>
      </c>
      <c r="O180" s="95">
        <f t="shared" si="175"/>
        <v>0</v>
      </c>
      <c r="P180" s="95">
        <f t="shared" si="175"/>
        <v>0</v>
      </c>
      <c r="Q180" s="95">
        <f t="shared" si="175"/>
        <v>0</v>
      </c>
      <c r="R180" s="98">
        <f t="shared" ref="R180" si="176">R181+R182+R193+R204+R215+R218+R230+R231+R232</f>
        <v>0</v>
      </c>
      <c r="S180" s="95">
        <f t="shared" si="175"/>
        <v>0</v>
      </c>
      <c r="T180" s="97">
        <f t="shared" si="175"/>
        <v>0</v>
      </c>
      <c r="U180" s="95">
        <f t="shared" si="175"/>
        <v>0</v>
      </c>
      <c r="V180" s="363">
        <f t="shared" ref="V180" si="177">V181+V182+V193+V204+V215+V218+V230+V231+V232</f>
        <v>0</v>
      </c>
      <c r="W180" s="98">
        <f t="shared" si="175"/>
        <v>0</v>
      </c>
      <c r="X180" s="99">
        <f t="shared" si="175"/>
        <v>0</v>
      </c>
      <c r="Y180" s="376">
        <f t="shared" si="175"/>
        <v>0</v>
      </c>
      <c r="AA180" s="259"/>
    </row>
    <row r="181" spans="1:27" s="19" customFormat="1" ht="25.5" hidden="1" customHeight="1" x14ac:dyDescent="0.25">
      <c r="A181" s="139" t="s">
        <v>486</v>
      </c>
      <c r="B181" s="100" t="s">
        <v>968</v>
      </c>
      <c r="C181" s="683" t="s">
        <v>638</v>
      </c>
      <c r="D181" s="684"/>
      <c r="E181" s="684"/>
      <c r="F181" s="197"/>
      <c r="G181" s="478"/>
      <c r="H181" s="456"/>
      <c r="I181" s="215"/>
      <c r="J181" s="218">
        <f t="shared" si="159"/>
        <v>0</v>
      </c>
      <c r="K181" s="103"/>
      <c r="L181" s="105"/>
      <c r="M181" s="103"/>
      <c r="N181" s="104"/>
      <c r="O181" s="104"/>
      <c r="P181" s="104"/>
      <c r="Q181" s="104"/>
      <c r="R181" s="107"/>
      <c r="S181" s="104"/>
      <c r="T181" s="106"/>
      <c r="U181" s="104"/>
      <c r="V181" s="367"/>
      <c r="W181" s="107"/>
      <c r="X181" s="108"/>
      <c r="Y181" s="379"/>
      <c r="AA181" s="259"/>
    </row>
    <row r="182" spans="1:27" s="19" customFormat="1" ht="16.350000000000001" hidden="1" customHeight="1" x14ac:dyDescent="0.25">
      <c r="A182" s="139" t="s">
        <v>487</v>
      </c>
      <c r="B182" s="100" t="s">
        <v>969</v>
      </c>
      <c r="C182" s="725" t="s">
        <v>1098</v>
      </c>
      <c r="D182" s="726"/>
      <c r="E182" s="726"/>
      <c r="F182" s="197">
        <f>F183+F184+F185+F186+F187+F188+F189+F190+F191+F192</f>
        <v>0</v>
      </c>
      <c r="G182" s="478">
        <f>G183+G184+G185+G186+G187+G188+G189+G190+G191+G192</f>
        <v>0</v>
      </c>
      <c r="H182" s="456">
        <f t="shared" ref="H182:I182" si="178">H183+H184+H185+H186+H187+H188+H189+H190+H191+H192</f>
        <v>0</v>
      </c>
      <c r="I182" s="215">
        <f t="shared" si="178"/>
        <v>0</v>
      </c>
      <c r="J182" s="218">
        <f t="shared" si="159"/>
        <v>0</v>
      </c>
      <c r="K182" s="103">
        <f t="shared" ref="K182:Y182" si="179">K183+K184+K185+K186+K187+K188+K189+K190+K191+K192</f>
        <v>0</v>
      </c>
      <c r="L182" s="105">
        <f t="shared" si="179"/>
        <v>0</v>
      </c>
      <c r="M182" s="103">
        <f t="shared" si="179"/>
        <v>0</v>
      </c>
      <c r="N182" s="104">
        <f t="shared" si="179"/>
        <v>0</v>
      </c>
      <c r="O182" s="104">
        <f t="shared" si="179"/>
        <v>0</v>
      </c>
      <c r="P182" s="104">
        <f t="shared" si="179"/>
        <v>0</v>
      </c>
      <c r="Q182" s="104">
        <f t="shared" si="179"/>
        <v>0</v>
      </c>
      <c r="R182" s="107">
        <f t="shared" ref="R182" si="180">R183+R184+R185+R186+R187+R188+R189+R190+R191+R192</f>
        <v>0</v>
      </c>
      <c r="S182" s="104">
        <f t="shared" si="179"/>
        <v>0</v>
      </c>
      <c r="T182" s="106">
        <f t="shared" si="179"/>
        <v>0</v>
      </c>
      <c r="U182" s="104">
        <f t="shared" si="179"/>
        <v>0</v>
      </c>
      <c r="V182" s="367">
        <f t="shared" ref="V182" si="181">V183+V184+V185+V186+V187+V188+V189+V190+V191+V192</f>
        <v>0</v>
      </c>
      <c r="W182" s="107">
        <f t="shared" si="179"/>
        <v>0</v>
      </c>
      <c r="X182" s="108">
        <f t="shared" si="179"/>
        <v>0</v>
      </c>
      <c r="Y182" s="379">
        <f t="shared" si="179"/>
        <v>0</v>
      </c>
      <c r="AA182" s="259"/>
    </row>
    <row r="183" spans="1:27" ht="15.75" hidden="1" thickBot="1" x14ac:dyDescent="0.3">
      <c r="A183" s="139" t="s">
        <v>488</v>
      </c>
      <c r="B183" s="59"/>
      <c r="C183" s="2"/>
      <c r="D183" s="686" t="s">
        <v>1099</v>
      </c>
      <c r="E183" s="686"/>
      <c r="F183" s="182"/>
      <c r="G183" s="459"/>
      <c r="H183" s="437"/>
      <c r="I183" s="200"/>
      <c r="J183" s="219">
        <f t="shared" si="159"/>
        <v>0</v>
      </c>
      <c r="K183" s="81"/>
      <c r="L183" s="82"/>
      <c r="M183" s="81"/>
      <c r="N183" s="1"/>
      <c r="O183" s="1"/>
      <c r="P183" s="1"/>
      <c r="Q183" s="1"/>
      <c r="R183" s="89"/>
      <c r="S183" s="1"/>
      <c r="T183" s="43"/>
      <c r="U183" s="1"/>
      <c r="V183" s="366"/>
      <c r="W183" s="89"/>
      <c r="X183" s="46"/>
      <c r="Y183" s="378"/>
      <c r="AA183" s="259"/>
    </row>
    <row r="184" spans="1:27" ht="15.75" hidden="1" thickBot="1" x14ac:dyDescent="0.3">
      <c r="A184" s="139" t="s">
        <v>489</v>
      </c>
      <c r="B184" s="59"/>
      <c r="C184" s="2"/>
      <c r="D184" s="686" t="s">
        <v>1100</v>
      </c>
      <c r="E184" s="686"/>
      <c r="F184" s="182"/>
      <c r="G184" s="459"/>
      <c r="H184" s="437"/>
      <c r="I184" s="200"/>
      <c r="J184" s="219">
        <f t="shared" si="159"/>
        <v>0</v>
      </c>
      <c r="K184" s="81"/>
      <c r="L184" s="82"/>
      <c r="M184" s="81"/>
      <c r="N184" s="1"/>
      <c r="O184" s="1"/>
      <c r="P184" s="1"/>
      <c r="Q184" s="1"/>
      <c r="R184" s="89"/>
      <c r="S184" s="1"/>
      <c r="T184" s="43"/>
      <c r="U184" s="1"/>
      <c r="V184" s="366"/>
      <c r="W184" s="89"/>
      <c r="X184" s="46"/>
      <c r="Y184" s="378"/>
      <c r="AA184" s="259"/>
    </row>
    <row r="185" spans="1:27" ht="15.75" hidden="1" thickBot="1" x14ac:dyDescent="0.3">
      <c r="A185" s="139" t="s">
        <v>490</v>
      </c>
      <c r="B185" s="59"/>
      <c r="C185" s="2"/>
      <c r="D185" s="686" t="s">
        <v>830</v>
      </c>
      <c r="E185" s="686"/>
      <c r="F185" s="182"/>
      <c r="G185" s="459"/>
      <c r="H185" s="437"/>
      <c r="I185" s="200"/>
      <c r="J185" s="219">
        <f t="shared" si="159"/>
        <v>0</v>
      </c>
      <c r="K185" s="81"/>
      <c r="L185" s="82"/>
      <c r="M185" s="81"/>
      <c r="N185" s="1"/>
      <c r="O185" s="1"/>
      <c r="P185" s="1"/>
      <c r="Q185" s="1"/>
      <c r="R185" s="89"/>
      <c r="S185" s="1"/>
      <c r="T185" s="43"/>
      <c r="U185" s="1"/>
      <c r="V185" s="366"/>
      <c r="W185" s="89"/>
      <c r="X185" s="46"/>
      <c r="Y185" s="378"/>
      <c r="AA185" s="259"/>
    </row>
    <row r="186" spans="1:27" ht="25.5" hidden="1" customHeight="1" x14ac:dyDescent="0.25">
      <c r="A186" s="139" t="s">
        <v>491</v>
      </c>
      <c r="B186" s="59"/>
      <c r="C186" s="2"/>
      <c r="D186" s="685" t="s">
        <v>833</v>
      </c>
      <c r="E186" s="685"/>
      <c r="F186" s="192"/>
      <c r="G186" s="471"/>
      <c r="H186" s="449"/>
      <c r="I186" s="210"/>
      <c r="J186" s="219">
        <f t="shared" si="159"/>
        <v>0</v>
      </c>
      <c r="K186" s="81"/>
      <c r="L186" s="82"/>
      <c r="M186" s="81"/>
      <c r="N186" s="1"/>
      <c r="O186" s="1"/>
      <c r="P186" s="1"/>
      <c r="Q186" s="1"/>
      <c r="R186" s="89"/>
      <c r="S186" s="1"/>
      <c r="T186" s="43"/>
      <c r="U186" s="1"/>
      <c r="V186" s="366"/>
      <c r="W186" s="89"/>
      <c r="X186" s="46"/>
      <c r="Y186" s="378"/>
      <c r="AA186" s="259"/>
    </row>
    <row r="187" spans="1:27" ht="15.75" hidden="1" thickBot="1" x14ac:dyDescent="0.3">
      <c r="A187" s="139" t="s">
        <v>492</v>
      </c>
      <c r="B187" s="59"/>
      <c r="C187" s="2"/>
      <c r="D187" s="686" t="s">
        <v>835</v>
      </c>
      <c r="E187" s="686"/>
      <c r="F187" s="182"/>
      <c r="G187" s="459"/>
      <c r="H187" s="437"/>
      <c r="I187" s="200"/>
      <c r="J187" s="219">
        <f t="shared" si="159"/>
        <v>0</v>
      </c>
      <c r="K187" s="81"/>
      <c r="L187" s="82"/>
      <c r="M187" s="81"/>
      <c r="N187" s="1"/>
      <c r="O187" s="1"/>
      <c r="P187" s="1"/>
      <c r="Q187" s="1"/>
      <c r="R187" s="89"/>
      <c r="S187" s="1"/>
      <c r="T187" s="43"/>
      <c r="U187" s="1"/>
      <c r="V187" s="366"/>
      <c r="W187" s="89"/>
      <c r="X187" s="46"/>
      <c r="Y187" s="378"/>
      <c r="AA187" s="259"/>
    </row>
    <row r="188" spans="1:27" ht="15.75" hidden="1" thickBot="1" x14ac:dyDescent="0.3">
      <c r="A188" s="139" t="s">
        <v>493</v>
      </c>
      <c r="B188" s="59"/>
      <c r="C188" s="2"/>
      <c r="D188" s="686" t="s">
        <v>836</v>
      </c>
      <c r="E188" s="686"/>
      <c r="F188" s="182"/>
      <c r="G188" s="459"/>
      <c r="H188" s="437"/>
      <c r="I188" s="200"/>
      <c r="J188" s="219">
        <f t="shared" si="159"/>
        <v>0</v>
      </c>
      <c r="K188" s="81"/>
      <c r="L188" s="82"/>
      <c r="M188" s="81"/>
      <c r="N188" s="1"/>
      <c r="O188" s="1"/>
      <c r="P188" s="1"/>
      <c r="Q188" s="1"/>
      <c r="R188" s="89"/>
      <c r="S188" s="1"/>
      <c r="T188" s="43"/>
      <c r="U188" s="1"/>
      <c r="V188" s="366"/>
      <c r="W188" s="89"/>
      <c r="X188" s="46"/>
      <c r="Y188" s="378"/>
      <c r="AA188" s="259"/>
    </row>
    <row r="189" spans="1:27" ht="25.5" hidden="1" customHeight="1" x14ac:dyDescent="0.25">
      <c r="A189" s="139" t="s">
        <v>494</v>
      </c>
      <c r="B189" s="59"/>
      <c r="C189" s="2"/>
      <c r="D189" s="685" t="s">
        <v>840</v>
      </c>
      <c r="E189" s="685"/>
      <c r="F189" s="192"/>
      <c r="G189" s="471"/>
      <c r="H189" s="449"/>
      <c r="I189" s="210"/>
      <c r="J189" s="219">
        <f t="shared" si="159"/>
        <v>0</v>
      </c>
      <c r="K189" s="81"/>
      <c r="L189" s="82"/>
      <c r="M189" s="81"/>
      <c r="N189" s="1"/>
      <c r="O189" s="1"/>
      <c r="P189" s="1"/>
      <c r="Q189" s="1"/>
      <c r="R189" s="89"/>
      <c r="S189" s="1"/>
      <c r="T189" s="43"/>
      <c r="U189" s="1"/>
      <c r="V189" s="366"/>
      <c r="W189" s="89"/>
      <c r="X189" s="46"/>
      <c r="Y189" s="378"/>
      <c r="AA189" s="259"/>
    </row>
    <row r="190" spans="1:27" ht="25.5" hidden="1" customHeight="1" x14ac:dyDescent="0.25">
      <c r="A190" s="139" t="s">
        <v>495</v>
      </c>
      <c r="B190" s="59"/>
      <c r="C190" s="2"/>
      <c r="D190" s="685" t="s">
        <v>843</v>
      </c>
      <c r="E190" s="685"/>
      <c r="F190" s="192"/>
      <c r="G190" s="471"/>
      <c r="H190" s="449"/>
      <c r="I190" s="210"/>
      <c r="J190" s="219">
        <f t="shared" si="159"/>
        <v>0</v>
      </c>
      <c r="K190" s="81"/>
      <c r="L190" s="82"/>
      <c r="M190" s="81"/>
      <c r="N190" s="1"/>
      <c r="O190" s="1"/>
      <c r="P190" s="1"/>
      <c r="Q190" s="1"/>
      <c r="R190" s="89"/>
      <c r="S190" s="1"/>
      <c r="T190" s="43"/>
      <c r="U190" s="1"/>
      <c r="V190" s="366"/>
      <c r="W190" s="89"/>
      <c r="X190" s="46"/>
      <c r="Y190" s="378"/>
      <c r="AA190" s="259"/>
    </row>
    <row r="191" spans="1:27" ht="25.5" hidden="1" customHeight="1" x14ac:dyDescent="0.25">
      <c r="A191" s="139" t="s">
        <v>496</v>
      </c>
      <c r="B191" s="59"/>
      <c r="C191" s="2"/>
      <c r="D191" s="685" t="s">
        <v>845</v>
      </c>
      <c r="E191" s="685"/>
      <c r="F191" s="192"/>
      <c r="G191" s="471"/>
      <c r="H191" s="449"/>
      <c r="I191" s="210"/>
      <c r="J191" s="219">
        <f t="shared" si="159"/>
        <v>0</v>
      </c>
      <c r="K191" s="81"/>
      <c r="L191" s="82"/>
      <c r="M191" s="81"/>
      <c r="N191" s="1"/>
      <c r="O191" s="1"/>
      <c r="P191" s="1"/>
      <c r="Q191" s="1"/>
      <c r="R191" s="89"/>
      <c r="S191" s="1"/>
      <c r="T191" s="43"/>
      <c r="U191" s="1"/>
      <c r="V191" s="366"/>
      <c r="W191" s="89"/>
      <c r="X191" s="46"/>
      <c r="Y191" s="378"/>
      <c r="AA191" s="259"/>
    </row>
    <row r="192" spans="1:27" ht="25.5" hidden="1" customHeight="1" x14ac:dyDescent="0.25">
      <c r="A192" s="139" t="s">
        <v>497</v>
      </c>
      <c r="B192" s="59"/>
      <c r="C192" s="2"/>
      <c r="D192" s="685" t="s">
        <v>848</v>
      </c>
      <c r="E192" s="685"/>
      <c r="F192" s="192"/>
      <c r="G192" s="471"/>
      <c r="H192" s="449"/>
      <c r="I192" s="210"/>
      <c r="J192" s="219">
        <f t="shared" si="159"/>
        <v>0</v>
      </c>
      <c r="K192" s="81"/>
      <c r="L192" s="82"/>
      <c r="M192" s="81"/>
      <c r="N192" s="1"/>
      <c r="O192" s="1"/>
      <c r="P192" s="1"/>
      <c r="Q192" s="1"/>
      <c r="R192" s="89"/>
      <c r="S192" s="1"/>
      <c r="T192" s="43"/>
      <c r="U192" s="1"/>
      <c r="V192" s="366"/>
      <c r="W192" s="89"/>
      <c r="X192" s="46"/>
      <c r="Y192" s="378"/>
      <c r="AA192" s="259"/>
    </row>
    <row r="193" spans="1:27" s="19" customFormat="1" ht="25.5" hidden="1" customHeight="1" x14ac:dyDescent="0.25">
      <c r="A193" s="139" t="s">
        <v>498</v>
      </c>
      <c r="B193" s="100" t="s">
        <v>970</v>
      </c>
      <c r="C193" s="725" t="s">
        <v>891</v>
      </c>
      <c r="D193" s="726"/>
      <c r="E193" s="726"/>
      <c r="F193" s="197">
        <f>F194+F195+F196+F197+F198+F199+F200+F201+F202+F203</f>
        <v>0</v>
      </c>
      <c r="G193" s="478">
        <f>G194+G195+G196+G197+G198+G199+G200+G201+G202+G203</f>
        <v>0</v>
      </c>
      <c r="H193" s="456">
        <f t="shared" ref="H193:I193" si="182">H194+H195+H196+H197+H198+H199+H200+H201+H202+H203</f>
        <v>0</v>
      </c>
      <c r="I193" s="215">
        <f t="shared" si="182"/>
        <v>0</v>
      </c>
      <c r="J193" s="218">
        <f t="shared" si="159"/>
        <v>0</v>
      </c>
      <c r="K193" s="103">
        <f t="shared" ref="K193:Y193" si="183">K194+K195+K196+K197+K198+K199+K200+K201+K202+K203</f>
        <v>0</v>
      </c>
      <c r="L193" s="105">
        <f t="shared" si="183"/>
        <v>0</v>
      </c>
      <c r="M193" s="103">
        <f t="shared" si="183"/>
        <v>0</v>
      </c>
      <c r="N193" s="104">
        <f t="shared" si="183"/>
        <v>0</v>
      </c>
      <c r="O193" s="104">
        <f t="shared" si="183"/>
        <v>0</v>
      </c>
      <c r="P193" s="104">
        <f t="shared" si="183"/>
        <v>0</v>
      </c>
      <c r="Q193" s="104">
        <f t="shared" si="183"/>
        <v>0</v>
      </c>
      <c r="R193" s="107">
        <f t="shared" ref="R193" si="184">R194+R195+R196+R197+R198+R199+R200+R201+R202+R203</f>
        <v>0</v>
      </c>
      <c r="S193" s="104">
        <f t="shared" si="183"/>
        <v>0</v>
      </c>
      <c r="T193" s="106">
        <f t="shared" si="183"/>
        <v>0</v>
      </c>
      <c r="U193" s="104">
        <f t="shared" si="183"/>
        <v>0</v>
      </c>
      <c r="V193" s="367">
        <f t="shared" ref="V193" si="185">V194+V195+V196+V197+V198+V199+V200+V201+V202+V203</f>
        <v>0</v>
      </c>
      <c r="W193" s="107">
        <f t="shared" si="183"/>
        <v>0</v>
      </c>
      <c r="X193" s="108">
        <f t="shared" si="183"/>
        <v>0</v>
      </c>
      <c r="Y193" s="379">
        <f t="shared" si="183"/>
        <v>0</v>
      </c>
      <c r="AA193" s="259"/>
    </row>
    <row r="194" spans="1:27" ht="15.75" hidden="1" thickBot="1" x14ac:dyDescent="0.3">
      <c r="A194" s="139" t="s">
        <v>499</v>
      </c>
      <c r="B194" s="59"/>
      <c r="C194" s="2"/>
      <c r="D194" s="686" t="s">
        <v>1101</v>
      </c>
      <c r="E194" s="686"/>
      <c r="F194" s="182"/>
      <c r="G194" s="459"/>
      <c r="H194" s="437"/>
      <c r="I194" s="200"/>
      <c r="J194" s="219">
        <f t="shared" si="159"/>
        <v>0</v>
      </c>
      <c r="K194" s="81"/>
      <c r="L194" s="82"/>
      <c r="M194" s="81"/>
      <c r="N194" s="1"/>
      <c r="O194" s="1"/>
      <c r="P194" s="1"/>
      <c r="Q194" s="1"/>
      <c r="R194" s="89"/>
      <c r="S194" s="1"/>
      <c r="T194" s="43"/>
      <c r="U194" s="1"/>
      <c r="V194" s="366"/>
      <c r="W194" s="89"/>
      <c r="X194" s="46"/>
      <c r="Y194" s="378"/>
      <c r="AA194" s="259"/>
    </row>
    <row r="195" spans="1:27" ht="15.75" hidden="1" thickBot="1" x14ac:dyDescent="0.3">
      <c r="A195" s="139" t="s">
        <v>500</v>
      </c>
      <c r="B195" s="59"/>
      <c r="C195" s="2"/>
      <c r="D195" s="686" t="s">
        <v>1102</v>
      </c>
      <c r="E195" s="686"/>
      <c r="F195" s="182"/>
      <c r="G195" s="459"/>
      <c r="H195" s="437"/>
      <c r="I195" s="200"/>
      <c r="J195" s="219">
        <f t="shared" si="159"/>
        <v>0</v>
      </c>
      <c r="K195" s="81"/>
      <c r="L195" s="82"/>
      <c r="M195" s="81"/>
      <c r="N195" s="1"/>
      <c r="O195" s="1"/>
      <c r="P195" s="1"/>
      <c r="Q195" s="1"/>
      <c r="R195" s="89"/>
      <c r="S195" s="1"/>
      <c r="T195" s="43"/>
      <c r="U195" s="1"/>
      <c r="V195" s="366"/>
      <c r="W195" s="89"/>
      <c r="X195" s="46"/>
      <c r="Y195" s="378"/>
      <c r="AA195" s="259"/>
    </row>
    <row r="196" spans="1:27" ht="15.75" hidden="1" thickBot="1" x14ac:dyDescent="0.3">
      <c r="A196" s="139" t="s">
        <v>501</v>
      </c>
      <c r="B196" s="59"/>
      <c r="C196" s="2"/>
      <c r="D196" s="686" t="s">
        <v>831</v>
      </c>
      <c r="E196" s="686"/>
      <c r="F196" s="182"/>
      <c r="G196" s="459"/>
      <c r="H196" s="437"/>
      <c r="I196" s="200"/>
      <c r="J196" s="219">
        <f t="shared" si="159"/>
        <v>0</v>
      </c>
      <c r="K196" s="81"/>
      <c r="L196" s="82"/>
      <c r="M196" s="81"/>
      <c r="N196" s="1"/>
      <c r="O196" s="1"/>
      <c r="P196" s="1"/>
      <c r="Q196" s="1"/>
      <c r="R196" s="89"/>
      <c r="S196" s="1"/>
      <c r="T196" s="43"/>
      <c r="U196" s="1"/>
      <c r="V196" s="366"/>
      <c r="W196" s="89"/>
      <c r="X196" s="46"/>
      <c r="Y196" s="378"/>
      <c r="AA196" s="259"/>
    </row>
    <row r="197" spans="1:27" ht="25.5" hidden="1" customHeight="1" x14ac:dyDescent="0.25">
      <c r="A197" s="139" t="s">
        <v>502</v>
      </c>
      <c r="B197" s="59"/>
      <c r="C197" s="2"/>
      <c r="D197" s="685" t="s">
        <v>834</v>
      </c>
      <c r="E197" s="685"/>
      <c r="F197" s="192"/>
      <c r="G197" s="471"/>
      <c r="H197" s="449"/>
      <c r="I197" s="210"/>
      <c r="J197" s="219">
        <f t="shared" si="159"/>
        <v>0</v>
      </c>
      <c r="K197" s="81"/>
      <c r="L197" s="82"/>
      <c r="M197" s="81"/>
      <c r="N197" s="1"/>
      <c r="O197" s="1"/>
      <c r="P197" s="1"/>
      <c r="Q197" s="1"/>
      <c r="R197" s="89"/>
      <c r="S197" s="1"/>
      <c r="T197" s="43"/>
      <c r="U197" s="1"/>
      <c r="V197" s="366"/>
      <c r="W197" s="89"/>
      <c r="X197" s="46"/>
      <c r="Y197" s="378"/>
      <c r="AA197" s="259"/>
    </row>
    <row r="198" spans="1:27" ht="15.75" hidden="1" thickBot="1" x14ac:dyDescent="0.3">
      <c r="A198" s="139" t="s">
        <v>503</v>
      </c>
      <c r="B198" s="59"/>
      <c r="C198" s="2"/>
      <c r="D198" s="686" t="s">
        <v>837</v>
      </c>
      <c r="E198" s="686"/>
      <c r="F198" s="182"/>
      <c r="G198" s="459"/>
      <c r="H198" s="437"/>
      <c r="I198" s="200"/>
      <c r="J198" s="219">
        <f t="shared" si="159"/>
        <v>0</v>
      </c>
      <c r="K198" s="81"/>
      <c r="L198" s="82"/>
      <c r="M198" s="81"/>
      <c r="N198" s="1"/>
      <c r="O198" s="1"/>
      <c r="P198" s="1"/>
      <c r="Q198" s="1"/>
      <c r="R198" s="89"/>
      <c r="S198" s="1"/>
      <c r="T198" s="43"/>
      <c r="U198" s="1"/>
      <c r="V198" s="366"/>
      <c r="W198" s="89"/>
      <c r="X198" s="46"/>
      <c r="Y198" s="378"/>
      <c r="AA198" s="259"/>
    </row>
    <row r="199" spans="1:27" ht="15.75" hidden="1" thickBot="1" x14ac:dyDescent="0.3">
      <c r="A199" s="139" t="s">
        <v>504</v>
      </c>
      <c r="B199" s="59"/>
      <c r="C199" s="2"/>
      <c r="D199" s="686" t="s">
        <v>1103</v>
      </c>
      <c r="E199" s="686"/>
      <c r="F199" s="182"/>
      <c r="G199" s="459"/>
      <c r="H199" s="437"/>
      <c r="I199" s="200"/>
      <c r="J199" s="219">
        <f t="shared" si="159"/>
        <v>0</v>
      </c>
      <c r="K199" s="81"/>
      <c r="L199" s="82"/>
      <c r="M199" s="81"/>
      <c r="N199" s="1"/>
      <c r="O199" s="1"/>
      <c r="P199" s="1"/>
      <c r="Q199" s="1"/>
      <c r="R199" s="89"/>
      <c r="S199" s="1"/>
      <c r="T199" s="43"/>
      <c r="U199" s="1"/>
      <c r="V199" s="366"/>
      <c r="W199" s="89"/>
      <c r="X199" s="46"/>
      <c r="Y199" s="378"/>
      <c r="AA199" s="259"/>
    </row>
    <row r="200" spans="1:27" ht="25.5" hidden="1" customHeight="1" x14ac:dyDescent="0.25">
      <c r="A200" s="139" t="s">
        <v>505</v>
      </c>
      <c r="B200" s="59"/>
      <c r="C200" s="2"/>
      <c r="D200" s="685" t="s">
        <v>841</v>
      </c>
      <c r="E200" s="685"/>
      <c r="F200" s="192"/>
      <c r="G200" s="471"/>
      <c r="H200" s="449"/>
      <c r="I200" s="210"/>
      <c r="J200" s="219">
        <f t="shared" si="159"/>
        <v>0</v>
      </c>
      <c r="K200" s="81"/>
      <c r="L200" s="82"/>
      <c r="M200" s="81"/>
      <c r="N200" s="1"/>
      <c r="O200" s="1"/>
      <c r="P200" s="1"/>
      <c r="Q200" s="1"/>
      <c r="R200" s="89"/>
      <c r="S200" s="1"/>
      <c r="T200" s="43"/>
      <c r="U200" s="1"/>
      <c r="V200" s="366"/>
      <c r="W200" s="89"/>
      <c r="X200" s="46"/>
      <c r="Y200" s="378"/>
      <c r="AA200" s="259"/>
    </row>
    <row r="201" spans="1:27" ht="25.5" hidden="1" customHeight="1" x14ac:dyDescent="0.25">
      <c r="A201" s="139" t="s">
        <v>506</v>
      </c>
      <c r="B201" s="59"/>
      <c r="C201" s="2"/>
      <c r="D201" s="685" t="s">
        <v>844</v>
      </c>
      <c r="E201" s="685"/>
      <c r="F201" s="192"/>
      <c r="G201" s="471"/>
      <c r="H201" s="449"/>
      <c r="I201" s="210"/>
      <c r="J201" s="219">
        <f t="shared" si="159"/>
        <v>0</v>
      </c>
      <c r="K201" s="81"/>
      <c r="L201" s="82"/>
      <c r="M201" s="81"/>
      <c r="N201" s="1"/>
      <c r="O201" s="1"/>
      <c r="P201" s="1"/>
      <c r="Q201" s="1"/>
      <c r="R201" s="89"/>
      <c r="S201" s="1"/>
      <c r="T201" s="43"/>
      <c r="U201" s="1"/>
      <c r="V201" s="366"/>
      <c r="W201" s="89"/>
      <c r="X201" s="46"/>
      <c r="Y201" s="378"/>
      <c r="AA201" s="259"/>
    </row>
    <row r="202" spans="1:27" ht="25.5" hidden="1" customHeight="1" x14ac:dyDescent="0.25">
      <c r="A202" s="139" t="s">
        <v>507</v>
      </c>
      <c r="B202" s="59"/>
      <c r="C202" s="2"/>
      <c r="D202" s="685" t="s">
        <v>846</v>
      </c>
      <c r="E202" s="685"/>
      <c r="F202" s="192"/>
      <c r="G202" s="471"/>
      <c r="H202" s="449"/>
      <c r="I202" s="210"/>
      <c r="J202" s="219">
        <f t="shared" si="159"/>
        <v>0</v>
      </c>
      <c r="K202" s="81"/>
      <c r="L202" s="82"/>
      <c r="M202" s="81"/>
      <c r="N202" s="1"/>
      <c r="O202" s="1"/>
      <c r="P202" s="1"/>
      <c r="Q202" s="1"/>
      <c r="R202" s="89"/>
      <c r="S202" s="1"/>
      <c r="T202" s="43"/>
      <c r="U202" s="1"/>
      <c r="V202" s="366"/>
      <c r="W202" s="89"/>
      <c r="X202" s="46"/>
      <c r="Y202" s="378"/>
      <c r="AA202" s="259"/>
    </row>
    <row r="203" spans="1:27" ht="25.5" hidden="1" customHeight="1" x14ac:dyDescent="0.25">
      <c r="A203" s="139" t="s">
        <v>508</v>
      </c>
      <c r="B203" s="59"/>
      <c r="C203" s="2"/>
      <c r="D203" s="685" t="s">
        <v>849</v>
      </c>
      <c r="E203" s="685"/>
      <c r="F203" s="192"/>
      <c r="G203" s="471"/>
      <c r="H203" s="449"/>
      <c r="I203" s="210"/>
      <c r="J203" s="219">
        <f t="shared" si="159"/>
        <v>0</v>
      </c>
      <c r="K203" s="81"/>
      <c r="L203" s="82"/>
      <c r="M203" s="81"/>
      <c r="N203" s="1"/>
      <c r="O203" s="1"/>
      <c r="P203" s="1"/>
      <c r="Q203" s="1"/>
      <c r="R203" s="89"/>
      <c r="S203" s="1"/>
      <c r="T203" s="43"/>
      <c r="U203" s="1"/>
      <c r="V203" s="366"/>
      <c r="W203" s="89"/>
      <c r="X203" s="46"/>
      <c r="Y203" s="378"/>
      <c r="AA203" s="259"/>
    </row>
    <row r="204" spans="1:27" s="19" customFormat="1" ht="15.75" hidden="1" thickBot="1" x14ac:dyDescent="0.3">
      <c r="A204" s="139" t="s">
        <v>509</v>
      </c>
      <c r="B204" s="100" t="s">
        <v>971</v>
      </c>
      <c r="C204" s="694" t="s">
        <v>510</v>
      </c>
      <c r="D204" s="695"/>
      <c r="E204" s="695"/>
      <c r="F204" s="183">
        <f>F205+F206+F207+F208+F209+F210+F211+F212+F213+F214</f>
        <v>0</v>
      </c>
      <c r="G204" s="460">
        <f>G205+G206+G207+G208+G209+G210+G211+G212+G213+G214</f>
        <v>0</v>
      </c>
      <c r="H204" s="438">
        <f t="shared" ref="H204:I204" si="186">H205+H206+H207+H208+H209+H210+H211+H212+H213+H214</f>
        <v>0</v>
      </c>
      <c r="I204" s="201">
        <f t="shared" si="186"/>
        <v>0</v>
      </c>
      <c r="J204" s="218">
        <f t="shared" si="159"/>
        <v>0</v>
      </c>
      <c r="K204" s="103">
        <f t="shared" ref="K204:Y204" si="187">K205+K206+K207+K208+K209+K210+K211+K212+K213+K214</f>
        <v>0</v>
      </c>
      <c r="L204" s="105">
        <f t="shared" si="187"/>
        <v>0</v>
      </c>
      <c r="M204" s="103">
        <f t="shared" si="187"/>
        <v>0</v>
      </c>
      <c r="N204" s="104">
        <f t="shared" si="187"/>
        <v>0</v>
      </c>
      <c r="O204" s="104">
        <f t="shared" si="187"/>
        <v>0</v>
      </c>
      <c r="P204" s="104">
        <f t="shared" si="187"/>
        <v>0</v>
      </c>
      <c r="Q204" s="104">
        <f t="shared" si="187"/>
        <v>0</v>
      </c>
      <c r="R204" s="107">
        <f t="shared" ref="R204" si="188">R205+R206+R207+R208+R209+R210+R211+R212+R213+R214</f>
        <v>0</v>
      </c>
      <c r="S204" s="104">
        <f t="shared" si="187"/>
        <v>0</v>
      </c>
      <c r="T204" s="106">
        <f t="shared" si="187"/>
        <v>0</v>
      </c>
      <c r="U204" s="104">
        <f t="shared" si="187"/>
        <v>0</v>
      </c>
      <c r="V204" s="367">
        <f t="shared" ref="V204" si="189">V205+V206+V207+V208+V209+V210+V211+V212+V213+V214</f>
        <v>0</v>
      </c>
      <c r="W204" s="107">
        <f t="shared" si="187"/>
        <v>0</v>
      </c>
      <c r="X204" s="108">
        <f t="shared" si="187"/>
        <v>0</v>
      </c>
      <c r="Y204" s="379">
        <f t="shared" si="187"/>
        <v>0</v>
      </c>
      <c r="AA204" s="259"/>
    </row>
    <row r="205" spans="1:27" ht="15.75" hidden="1" thickBot="1" x14ac:dyDescent="0.3">
      <c r="A205" s="139" t="s">
        <v>511</v>
      </c>
      <c r="B205" s="59"/>
      <c r="C205" s="2"/>
      <c r="D205" s="686" t="s">
        <v>642</v>
      </c>
      <c r="E205" s="686"/>
      <c r="F205" s="182"/>
      <c r="G205" s="459"/>
      <c r="H205" s="437"/>
      <c r="I205" s="200"/>
      <c r="J205" s="219">
        <f t="shared" si="159"/>
        <v>0</v>
      </c>
      <c r="K205" s="81"/>
      <c r="L205" s="82"/>
      <c r="M205" s="81"/>
      <c r="N205" s="1"/>
      <c r="O205" s="1"/>
      <c r="P205" s="1"/>
      <c r="Q205" s="1"/>
      <c r="R205" s="89"/>
      <c r="S205" s="1"/>
      <c r="T205" s="43"/>
      <c r="U205" s="1"/>
      <c r="V205" s="366"/>
      <c r="W205" s="89"/>
      <c r="X205" s="46"/>
      <c r="Y205" s="378"/>
      <c r="AA205" s="259"/>
    </row>
    <row r="206" spans="1:27" ht="15.75" hidden="1" thickBot="1" x14ac:dyDescent="0.3">
      <c r="A206" s="139" t="s">
        <v>512</v>
      </c>
      <c r="B206" s="59"/>
      <c r="C206" s="2"/>
      <c r="D206" s="686" t="s">
        <v>829</v>
      </c>
      <c r="E206" s="686"/>
      <c r="F206" s="182"/>
      <c r="G206" s="459"/>
      <c r="H206" s="437"/>
      <c r="I206" s="200"/>
      <c r="J206" s="219">
        <f t="shared" si="159"/>
        <v>0</v>
      </c>
      <c r="K206" s="81"/>
      <c r="L206" s="82"/>
      <c r="M206" s="81"/>
      <c r="N206" s="1"/>
      <c r="O206" s="1"/>
      <c r="P206" s="1"/>
      <c r="Q206" s="1"/>
      <c r="R206" s="89"/>
      <c r="S206" s="1"/>
      <c r="T206" s="43"/>
      <c r="U206" s="1"/>
      <c r="V206" s="366"/>
      <c r="W206" s="89"/>
      <c r="X206" s="46"/>
      <c r="Y206" s="378"/>
      <c r="AA206" s="259"/>
    </row>
    <row r="207" spans="1:27" ht="15.75" hidden="1" thickBot="1" x14ac:dyDescent="0.3">
      <c r="A207" s="139" t="s">
        <v>513</v>
      </c>
      <c r="B207" s="59"/>
      <c r="C207" s="2"/>
      <c r="D207" s="686" t="s">
        <v>832</v>
      </c>
      <c r="E207" s="686"/>
      <c r="F207" s="182"/>
      <c r="G207" s="459"/>
      <c r="H207" s="437"/>
      <c r="I207" s="200"/>
      <c r="J207" s="219">
        <f t="shared" si="159"/>
        <v>0</v>
      </c>
      <c r="K207" s="81"/>
      <c r="L207" s="82"/>
      <c r="M207" s="81"/>
      <c r="N207" s="1"/>
      <c r="O207" s="1"/>
      <c r="P207" s="1"/>
      <c r="Q207" s="1"/>
      <c r="R207" s="89"/>
      <c r="S207" s="1"/>
      <c r="T207" s="43"/>
      <c r="U207" s="1"/>
      <c r="V207" s="366"/>
      <c r="W207" s="89"/>
      <c r="X207" s="46"/>
      <c r="Y207" s="378"/>
      <c r="AA207" s="259"/>
    </row>
    <row r="208" spans="1:27" ht="15.75" hidden="1" thickBot="1" x14ac:dyDescent="0.3">
      <c r="A208" s="139" t="s">
        <v>514</v>
      </c>
      <c r="B208" s="59"/>
      <c r="C208" s="2"/>
      <c r="D208" s="685" t="s">
        <v>1104</v>
      </c>
      <c r="E208" s="685"/>
      <c r="F208" s="192"/>
      <c r="G208" s="471"/>
      <c r="H208" s="449"/>
      <c r="I208" s="210"/>
      <c r="J208" s="219">
        <f t="shared" si="159"/>
        <v>0</v>
      </c>
      <c r="K208" s="81"/>
      <c r="L208" s="82"/>
      <c r="M208" s="81"/>
      <c r="N208" s="1"/>
      <c r="O208" s="1"/>
      <c r="P208" s="1"/>
      <c r="Q208" s="1"/>
      <c r="R208" s="89"/>
      <c r="S208" s="1"/>
      <c r="T208" s="43"/>
      <c r="U208" s="1"/>
      <c r="V208" s="366"/>
      <c r="W208" s="89"/>
      <c r="X208" s="46"/>
      <c r="Y208" s="378"/>
      <c r="AA208" s="259"/>
    </row>
    <row r="209" spans="1:27" ht="15.75" hidden="1" thickBot="1" x14ac:dyDescent="0.3">
      <c r="A209" s="139" t="s">
        <v>515</v>
      </c>
      <c r="B209" s="59"/>
      <c r="C209" s="2"/>
      <c r="D209" s="686" t="s">
        <v>839</v>
      </c>
      <c r="E209" s="686"/>
      <c r="F209" s="182"/>
      <c r="G209" s="459"/>
      <c r="H209" s="437"/>
      <c r="I209" s="200"/>
      <c r="J209" s="219">
        <f t="shared" si="159"/>
        <v>0</v>
      </c>
      <c r="K209" s="81"/>
      <c r="L209" s="82"/>
      <c r="M209" s="81"/>
      <c r="N209" s="1"/>
      <c r="O209" s="1"/>
      <c r="P209" s="1"/>
      <c r="Q209" s="1"/>
      <c r="R209" s="89"/>
      <c r="S209" s="1"/>
      <c r="T209" s="43"/>
      <c r="U209" s="1"/>
      <c r="V209" s="366"/>
      <c r="W209" s="89"/>
      <c r="X209" s="46"/>
      <c r="Y209" s="378"/>
      <c r="AA209" s="259"/>
    </row>
    <row r="210" spans="1:27" ht="15.75" hidden="1" thickBot="1" x14ac:dyDescent="0.3">
      <c r="A210" s="139" t="s">
        <v>516</v>
      </c>
      <c r="B210" s="59"/>
      <c r="C210" s="2"/>
      <c r="D210" s="686" t="s">
        <v>838</v>
      </c>
      <c r="E210" s="686"/>
      <c r="F210" s="182"/>
      <c r="G210" s="459"/>
      <c r="H210" s="437"/>
      <c r="I210" s="200"/>
      <c r="J210" s="219">
        <f t="shared" si="159"/>
        <v>0</v>
      </c>
      <c r="K210" s="81"/>
      <c r="L210" s="82"/>
      <c r="M210" s="81"/>
      <c r="N210" s="1"/>
      <c r="O210" s="1"/>
      <c r="P210" s="1"/>
      <c r="Q210" s="1"/>
      <c r="R210" s="89"/>
      <c r="S210" s="1"/>
      <c r="T210" s="43"/>
      <c r="U210" s="1"/>
      <c r="V210" s="366"/>
      <c r="W210" s="89"/>
      <c r="X210" s="46"/>
      <c r="Y210" s="378"/>
      <c r="AA210" s="259"/>
    </row>
    <row r="211" spans="1:27" ht="25.5" hidden="1" customHeight="1" x14ac:dyDescent="0.25">
      <c r="A211" s="139" t="s">
        <v>517</v>
      </c>
      <c r="B211" s="59"/>
      <c r="C211" s="2"/>
      <c r="D211" s="685" t="s">
        <v>842</v>
      </c>
      <c r="E211" s="685"/>
      <c r="F211" s="192"/>
      <c r="G211" s="471"/>
      <c r="H211" s="449"/>
      <c r="I211" s="210"/>
      <c r="J211" s="219">
        <f t="shared" si="159"/>
        <v>0</v>
      </c>
      <c r="K211" s="81"/>
      <c r="L211" s="82"/>
      <c r="M211" s="81"/>
      <c r="N211" s="1"/>
      <c r="O211" s="1"/>
      <c r="P211" s="1"/>
      <c r="Q211" s="1"/>
      <c r="R211" s="89"/>
      <c r="S211" s="1"/>
      <c r="T211" s="43"/>
      <c r="U211" s="1"/>
      <c r="V211" s="366"/>
      <c r="W211" s="89"/>
      <c r="X211" s="46"/>
      <c r="Y211" s="378"/>
      <c r="AA211" s="259"/>
    </row>
    <row r="212" spans="1:27" ht="15.75" hidden="1" thickBot="1" x14ac:dyDescent="0.3">
      <c r="A212" s="139" t="s">
        <v>518</v>
      </c>
      <c r="B212" s="59"/>
      <c r="C212" s="2"/>
      <c r="D212" s="686" t="s">
        <v>1105</v>
      </c>
      <c r="E212" s="686"/>
      <c r="F212" s="182"/>
      <c r="G212" s="459"/>
      <c r="H212" s="437"/>
      <c r="I212" s="200"/>
      <c r="J212" s="219">
        <f t="shared" si="159"/>
        <v>0</v>
      </c>
      <c r="K212" s="81"/>
      <c r="L212" s="82"/>
      <c r="M212" s="81"/>
      <c r="N212" s="1"/>
      <c r="O212" s="1"/>
      <c r="P212" s="1"/>
      <c r="Q212" s="1"/>
      <c r="R212" s="89"/>
      <c r="S212" s="1"/>
      <c r="T212" s="43"/>
      <c r="U212" s="1"/>
      <c r="V212" s="366"/>
      <c r="W212" s="89"/>
      <c r="X212" s="46"/>
      <c r="Y212" s="378"/>
      <c r="AA212" s="259"/>
    </row>
    <row r="213" spans="1:27" ht="25.5" hidden="1" customHeight="1" x14ac:dyDescent="0.25">
      <c r="A213" s="139" t="s">
        <v>519</v>
      </c>
      <c r="B213" s="59"/>
      <c r="C213" s="2"/>
      <c r="D213" s="685" t="s">
        <v>847</v>
      </c>
      <c r="E213" s="685"/>
      <c r="F213" s="192"/>
      <c r="G213" s="471"/>
      <c r="H213" s="449"/>
      <c r="I213" s="210"/>
      <c r="J213" s="219">
        <f t="shared" si="159"/>
        <v>0</v>
      </c>
      <c r="K213" s="81"/>
      <c r="L213" s="82"/>
      <c r="M213" s="81"/>
      <c r="N213" s="1"/>
      <c r="O213" s="1"/>
      <c r="P213" s="1"/>
      <c r="Q213" s="1"/>
      <c r="R213" s="89"/>
      <c r="S213" s="1"/>
      <c r="T213" s="43"/>
      <c r="U213" s="1"/>
      <c r="V213" s="366"/>
      <c r="W213" s="89"/>
      <c r="X213" s="46"/>
      <c r="Y213" s="378"/>
      <c r="AA213" s="259"/>
    </row>
    <row r="214" spans="1:27" ht="25.5" hidden="1" customHeight="1" x14ac:dyDescent="0.25">
      <c r="A214" s="139" t="s">
        <v>520</v>
      </c>
      <c r="B214" s="59"/>
      <c r="C214" s="2"/>
      <c r="D214" s="685" t="s">
        <v>850</v>
      </c>
      <c r="E214" s="685"/>
      <c r="F214" s="192"/>
      <c r="G214" s="471"/>
      <c r="H214" s="449"/>
      <c r="I214" s="210"/>
      <c r="J214" s="219">
        <f t="shared" si="159"/>
        <v>0</v>
      </c>
      <c r="K214" s="81"/>
      <c r="L214" s="82"/>
      <c r="M214" s="81"/>
      <c r="N214" s="1"/>
      <c r="O214" s="1"/>
      <c r="P214" s="1"/>
      <c r="Q214" s="1"/>
      <c r="R214" s="89"/>
      <c r="S214" s="1"/>
      <c r="T214" s="43"/>
      <c r="U214" s="1"/>
      <c r="V214" s="366"/>
      <c r="W214" s="89"/>
      <c r="X214" s="46"/>
      <c r="Y214" s="378"/>
      <c r="AA214" s="259"/>
    </row>
    <row r="215" spans="1:27" s="19" customFormat="1" ht="25.5" hidden="1" customHeight="1" x14ac:dyDescent="0.25">
      <c r="A215" s="139" t="s">
        <v>521</v>
      </c>
      <c r="B215" s="100" t="s">
        <v>972</v>
      </c>
      <c r="C215" s="725" t="s">
        <v>892</v>
      </c>
      <c r="D215" s="726"/>
      <c r="E215" s="726"/>
      <c r="F215" s="197">
        <f>F216+F217</f>
        <v>0</v>
      </c>
      <c r="G215" s="478">
        <f>G216+G217</f>
        <v>0</v>
      </c>
      <c r="H215" s="456">
        <f t="shared" ref="H215:I215" si="190">H216+H217</f>
        <v>0</v>
      </c>
      <c r="I215" s="215">
        <f t="shared" si="190"/>
        <v>0</v>
      </c>
      <c r="J215" s="218">
        <f t="shared" si="159"/>
        <v>0</v>
      </c>
      <c r="K215" s="103">
        <f t="shared" ref="K215:Y215" si="191">K216+K217</f>
        <v>0</v>
      </c>
      <c r="L215" s="105">
        <f t="shared" si="191"/>
        <v>0</v>
      </c>
      <c r="M215" s="103">
        <f t="shared" si="191"/>
        <v>0</v>
      </c>
      <c r="N215" s="104">
        <f t="shared" si="191"/>
        <v>0</v>
      </c>
      <c r="O215" s="104">
        <f t="shared" si="191"/>
        <v>0</v>
      </c>
      <c r="P215" s="104">
        <f t="shared" si="191"/>
        <v>0</v>
      </c>
      <c r="Q215" s="104">
        <f t="shared" si="191"/>
        <v>0</v>
      </c>
      <c r="R215" s="107">
        <f t="shared" ref="R215" si="192">R216+R217</f>
        <v>0</v>
      </c>
      <c r="S215" s="104">
        <f t="shared" si="191"/>
        <v>0</v>
      </c>
      <c r="T215" s="106">
        <f t="shared" si="191"/>
        <v>0</v>
      </c>
      <c r="U215" s="104">
        <f t="shared" si="191"/>
        <v>0</v>
      </c>
      <c r="V215" s="367">
        <f t="shared" ref="V215" si="193">V216+V217</f>
        <v>0</v>
      </c>
      <c r="W215" s="107">
        <f t="shared" si="191"/>
        <v>0</v>
      </c>
      <c r="X215" s="108">
        <f t="shared" si="191"/>
        <v>0</v>
      </c>
      <c r="Y215" s="379">
        <f t="shared" si="191"/>
        <v>0</v>
      </c>
      <c r="AA215" s="259"/>
    </row>
    <row r="216" spans="1:27" ht="25.5" hidden="1" customHeight="1" x14ac:dyDescent="0.25">
      <c r="A216" s="139" t="s">
        <v>522</v>
      </c>
      <c r="B216" s="59"/>
      <c r="C216" s="2"/>
      <c r="D216" s="685" t="s">
        <v>853</v>
      </c>
      <c r="E216" s="685"/>
      <c r="F216" s="192"/>
      <c r="G216" s="471"/>
      <c r="H216" s="449"/>
      <c r="I216" s="210"/>
      <c r="J216" s="219">
        <f t="shared" si="159"/>
        <v>0</v>
      </c>
      <c r="K216" s="81"/>
      <c r="L216" s="82"/>
      <c r="M216" s="81"/>
      <c r="N216" s="1"/>
      <c r="O216" s="1"/>
      <c r="P216" s="1"/>
      <c r="Q216" s="1"/>
      <c r="R216" s="89"/>
      <c r="S216" s="1"/>
      <c r="T216" s="43"/>
      <c r="U216" s="1"/>
      <c r="V216" s="366"/>
      <c r="W216" s="89"/>
      <c r="X216" s="46"/>
      <c r="Y216" s="378"/>
      <c r="AA216" s="259"/>
    </row>
    <row r="217" spans="1:27" ht="25.5" hidden="1" customHeight="1" x14ac:dyDescent="0.25">
      <c r="A217" s="139" t="s">
        <v>523</v>
      </c>
      <c r="B217" s="59"/>
      <c r="C217" s="2"/>
      <c r="D217" s="685" t="s">
        <v>854</v>
      </c>
      <c r="E217" s="685"/>
      <c r="F217" s="192"/>
      <c r="G217" s="471"/>
      <c r="H217" s="449"/>
      <c r="I217" s="210"/>
      <c r="J217" s="219">
        <f t="shared" si="159"/>
        <v>0</v>
      </c>
      <c r="K217" s="81"/>
      <c r="L217" s="82"/>
      <c r="M217" s="81"/>
      <c r="N217" s="1"/>
      <c r="O217" s="1"/>
      <c r="P217" s="1"/>
      <c r="Q217" s="1"/>
      <c r="R217" s="89"/>
      <c r="S217" s="1"/>
      <c r="T217" s="43"/>
      <c r="U217" s="1"/>
      <c r="V217" s="366"/>
      <c r="W217" s="89"/>
      <c r="X217" s="46"/>
      <c r="Y217" s="378"/>
      <c r="AA217" s="259"/>
    </row>
    <row r="218" spans="1:27" s="19" customFormat="1" ht="15" hidden="1" customHeight="1" x14ac:dyDescent="0.25">
      <c r="A218" s="139" t="s">
        <v>524</v>
      </c>
      <c r="B218" s="100" t="s">
        <v>973</v>
      </c>
      <c r="C218" s="725" t="s">
        <v>1106</v>
      </c>
      <c r="D218" s="726"/>
      <c r="E218" s="726"/>
      <c r="F218" s="197">
        <f>F219+F220+F221+F222+F223+F224+F225+F226+F227+F228+F229</f>
        <v>0</v>
      </c>
      <c r="G218" s="478">
        <f>G219+G220+G221+G222+G223+G224+G225+G226+G227+G228+G229</f>
        <v>0</v>
      </c>
      <c r="H218" s="456">
        <f t="shared" ref="H218:I218" si="194">H219+H220+H221+H222+H223+H224+H225+H226+H227+H228+H229</f>
        <v>0</v>
      </c>
      <c r="I218" s="215">
        <f t="shared" si="194"/>
        <v>0</v>
      </c>
      <c r="J218" s="218">
        <f t="shared" ref="J218:J266" si="195">SUM(H218:I218)</f>
        <v>0</v>
      </c>
      <c r="K218" s="103">
        <f t="shared" ref="K218:Y218" si="196">K219+K220+K221+K222+K223+K224+K225+K226+K227+K228+K229</f>
        <v>0</v>
      </c>
      <c r="L218" s="105">
        <f t="shared" si="196"/>
        <v>0</v>
      </c>
      <c r="M218" s="103">
        <f t="shared" si="196"/>
        <v>0</v>
      </c>
      <c r="N218" s="104">
        <f t="shared" si="196"/>
        <v>0</v>
      </c>
      <c r="O218" s="104">
        <f t="shared" si="196"/>
        <v>0</v>
      </c>
      <c r="P218" s="104">
        <f t="shared" si="196"/>
        <v>0</v>
      </c>
      <c r="Q218" s="104">
        <f t="shared" si="196"/>
        <v>0</v>
      </c>
      <c r="R218" s="107">
        <f t="shared" ref="R218" si="197">R219+R220+R221+R222+R223+R224+R225+R226+R227+R228+R229</f>
        <v>0</v>
      </c>
      <c r="S218" s="104">
        <f t="shared" si="196"/>
        <v>0</v>
      </c>
      <c r="T218" s="106">
        <f t="shared" si="196"/>
        <v>0</v>
      </c>
      <c r="U218" s="104">
        <f t="shared" si="196"/>
        <v>0</v>
      </c>
      <c r="V218" s="367">
        <f t="shared" ref="V218" si="198">V219+V220+V221+V222+V223+V224+V225+V226+V227+V228+V229</f>
        <v>0</v>
      </c>
      <c r="W218" s="107">
        <f t="shared" si="196"/>
        <v>0</v>
      </c>
      <c r="X218" s="108">
        <f t="shared" si="196"/>
        <v>0</v>
      </c>
      <c r="Y218" s="379">
        <f t="shared" si="196"/>
        <v>0</v>
      </c>
      <c r="AA218" s="259"/>
    </row>
    <row r="219" spans="1:27" ht="15.75" hidden="1" thickBot="1" x14ac:dyDescent="0.3">
      <c r="A219" s="139" t="s">
        <v>525</v>
      </c>
      <c r="B219" s="59"/>
      <c r="C219" s="2"/>
      <c r="D219" s="686" t="s">
        <v>643</v>
      </c>
      <c r="E219" s="686"/>
      <c r="F219" s="182"/>
      <c r="G219" s="459"/>
      <c r="H219" s="437"/>
      <c r="I219" s="200"/>
      <c r="J219" s="219">
        <f t="shared" si="195"/>
        <v>0</v>
      </c>
      <c r="K219" s="81"/>
      <c r="L219" s="82"/>
      <c r="M219" s="81"/>
      <c r="N219" s="1"/>
      <c r="O219" s="1"/>
      <c r="P219" s="1"/>
      <c r="Q219" s="1"/>
      <c r="R219" s="89"/>
      <c r="S219" s="1"/>
      <c r="T219" s="43"/>
      <c r="U219" s="1"/>
      <c r="V219" s="366"/>
      <c r="W219" s="89"/>
      <c r="X219" s="46"/>
      <c r="Y219" s="378"/>
      <c r="AA219" s="259"/>
    </row>
    <row r="220" spans="1:27" ht="15.75" hidden="1" thickBot="1" x14ac:dyDescent="0.3">
      <c r="A220" s="139" t="s">
        <v>526</v>
      </c>
      <c r="B220" s="59"/>
      <c r="C220" s="2"/>
      <c r="D220" s="686" t="s">
        <v>1107</v>
      </c>
      <c r="E220" s="686"/>
      <c r="F220" s="182"/>
      <c r="G220" s="459"/>
      <c r="H220" s="437"/>
      <c r="I220" s="200"/>
      <c r="J220" s="219">
        <f t="shared" si="195"/>
        <v>0</v>
      </c>
      <c r="K220" s="81"/>
      <c r="L220" s="82"/>
      <c r="M220" s="81"/>
      <c r="N220" s="1"/>
      <c r="O220" s="1"/>
      <c r="P220" s="1"/>
      <c r="Q220" s="1"/>
      <c r="R220" s="89"/>
      <c r="S220" s="1"/>
      <c r="T220" s="43"/>
      <c r="U220" s="1"/>
      <c r="V220" s="366"/>
      <c r="W220" s="89"/>
      <c r="X220" s="46"/>
      <c r="Y220" s="378"/>
      <c r="AA220" s="259"/>
    </row>
    <row r="221" spans="1:27" ht="15.75" hidden="1" thickBot="1" x14ac:dyDescent="0.3">
      <c r="A221" s="139" t="s">
        <v>527</v>
      </c>
      <c r="B221" s="59"/>
      <c r="C221" s="2"/>
      <c r="D221" s="686" t="s">
        <v>646</v>
      </c>
      <c r="E221" s="686"/>
      <c r="F221" s="182"/>
      <c r="G221" s="459"/>
      <c r="H221" s="437"/>
      <c r="I221" s="200"/>
      <c r="J221" s="219">
        <f t="shared" si="195"/>
        <v>0</v>
      </c>
      <c r="K221" s="81"/>
      <c r="L221" s="82"/>
      <c r="M221" s="81"/>
      <c r="N221" s="1"/>
      <c r="O221" s="1"/>
      <c r="P221" s="1"/>
      <c r="Q221" s="1"/>
      <c r="R221" s="89"/>
      <c r="S221" s="1"/>
      <c r="T221" s="43"/>
      <c r="U221" s="1"/>
      <c r="V221" s="366"/>
      <c r="W221" s="89"/>
      <c r="X221" s="46"/>
      <c r="Y221" s="378"/>
      <c r="AA221" s="259"/>
    </row>
    <row r="222" spans="1:27" ht="15.75" hidden="1" thickBot="1" x14ac:dyDescent="0.3">
      <c r="A222" s="139" t="s">
        <v>528</v>
      </c>
      <c r="B222" s="59"/>
      <c r="C222" s="2"/>
      <c r="D222" s="686" t="s">
        <v>644</v>
      </c>
      <c r="E222" s="686"/>
      <c r="F222" s="182"/>
      <c r="G222" s="459"/>
      <c r="H222" s="437"/>
      <c r="I222" s="200"/>
      <c r="J222" s="219">
        <f t="shared" si="195"/>
        <v>0</v>
      </c>
      <c r="K222" s="81"/>
      <c r="L222" s="82"/>
      <c r="M222" s="81"/>
      <c r="N222" s="1"/>
      <c r="O222" s="1"/>
      <c r="P222" s="1"/>
      <c r="Q222" s="1"/>
      <c r="R222" s="89"/>
      <c r="S222" s="1"/>
      <c r="T222" s="43"/>
      <c r="U222" s="1"/>
      <c r="V222" s="366"/>
      <c r="W222" s="89"/>
      <c r="X222" s="46"/>
      <c r="Y222" s="378"/>
      <c r="AA222" s="259"/>
    </row>
    <row r="223" spans="1:27" ht="15.75" hidden="1" thickBot="1" x14ac:dyDescent="0.3">
      <c r="A223" s="139" t="s">
        <v>529</v>
      </c>
      <c r="B223" s="59"/>
      <c r="C223" s="2"/>
      <c r="D223" s="686" t="s">
        <v>1108</v>
      </c>
      <c r="E223" s="686"/>
      <c r="F223" s="182"/>
      <c r="G223" s="459"/>
      <c r="H223" s="437"/>
      <c r="I223" s="200"/>
      <c r="J223" s="219">
        <f t="shared" si="195"/>
        <v>0</v>
      </c>
      <c r="K223" s="81"/>
      <c r="L223" s="82"/>
      <c r="M223" s="81"/>
      <c r="N223" s="1"/>
      <c r="O223" s="1"/>
      <c r="P223" s="1"/>
      <c r="Q223" s="1"/>
      <c r="R223" s="89"/>
      <c r="S223" s="1"/>
      <c r="T223" s="43"/>
      <c r="U223" s="1"/>
      <c r="V223" s="366"/>
      <c r="W223" s="89"/>
      <c r="X223" s="46"/>
      <c r="Y223" s="378"/>
      <c r="AA223" s="259"/>
    </row>
    <row r="224" spans="1:27" ht="25.5" hidden="1" customHeight="1" x14ac:dyDescent="0.25">
      <c r="A224" s="139" t="s">
        <v>530</v>
      </c>
      <c r="B224" s="59"/>
      <c r="C224" s="2"/>
      <c r="D224" s="685" t="s">
        <v>822</v>
      </c>
      <c r="E224" s="685"/>
      <c r="F224" s="192"/>
      <c r="G224" s="471"/>
      <c r="H224" s="449"/>
      <c r="I224" s="210"/>
      <c r="J224" s="219">
        <f t="shared" si="195"/>
        <v>0</v>
      </c>
      <c r="K224" s="81"/>
      <c r="L224" s="82"/>
      <c r="M224" s="81"/>
      <c r="N224" s="1"/>
      <c r="O224" s="1"/>
      <c r="P224" s="1"/>
      <c r="Q224" s="1"/>
      <c r="R224" s="89"/>
      <c r="S224" s="1"/>
      <c r="T224" s="43"/>
      <c r="U224" s="1"/>
      <c r="V224" s="366"/>
      <c r="W224" s="89"/>
      <c r="X224" s="46"/>
      <c r="Y224" s="378"/>
      <c r="AA224" s="259"/>
    </row>
    <row r="225" spans="1:27" ht="25.5" hidden="1" customHeight="1" x14ac:dyDescent="0.25">
      <c r="A225" s="139" t="s">
        <v>531</v>
      </c>
      <c r="B225" s="59"/>
      <c r="C225" s="2"/>
      <c r="D225" s="685" t="s">
        <v>825</v>
      </c>
      <c r="E225" s="685"/>
      <c r="F225" s="192"/>
      <c r="G225" s="471"/>
      <c r="H225" s="449"/>
      <c r="I225" s="210"/>
      <c r="J225" s="219">
        <f t="shared" si="195"/>
        <v>0</v>
      </c>
      <c r="K225" s="81"/>
      <c r="L225" s="82"/>
      <c r="M225" s="81"/>
      <c r="N225" s="1"/>
      <c r="O225" s="1"/>
      <c r="P225" s="1"/>
      <c r="Q225" s="1"/>
      <c r="R225" s="89"/>
      <c r="S225" s="1"/>
      <c r="T225" s="43"/>
      <c r="U225" s="1"/>
      <c r="V225" s="366"/>
      <c r="W225" s="89"/>
      <c r="X225" s="46"/>
      <c r="Y225" s="378"/>
      <c r="AA225" s="259"/>
    </row>
    <row r="226" spans="1:27" ht="15.75" hidden="1" thickBot="1" x14ac:dyDescent="0.3">
      <c r="A226" s="139" t="s">
        <v>532</v>
      </c>
      <c r="B226" s="59"/>
      <c r="C226" s="2"/>
      <c r="D226" s="686" t="s">
        <v>1109</v>
      </c>
      <c r="E226" s="686"/>
      <c r="F226" s="182"/>
      <c r="G226" s="459"/>
      <c r="H226" s="437"/>
      <c r="I226" s="200"/>
      <c r="J226" s="219">
        <f t="shared" si="195"/>
        <v>0</v>
      </c>
      <c r="K226" s="81"/>
      <c r="L226" s="82"/>
      <c r="M226" s="81"/>
      <c r="N226" s="1"/>
      <c r="O226" s="1"/>
      <c r="P226" s="1"/>
      <c r="Q226" s="1"/>
      <c r="R226" s="89"/>
      <c r="S226" s="1"/>
      <c r="T226" s="43"/>
      <c r="U226" s="1"/>
      <c r="V226" s="366"/>
      <c r="W226" s="89"/>
      <c r="X226" s="46"/>
      <c r="Y226" s="378"/>
      <c r="AA226" s="259"/>
    </row>
    <row r="227" spans="1:27" ht="15.75" hidden="1" thickBot="1" x14ac:dyDescent="0.3">
      <c r="A227" s="139" t="s">
        <v>533</v>
      </c>
      <c r="B227" s="59"/>
      <c r="C227" s="2"/>
      <c r="D227" s="686" t="s">
        <v>645</v>
      </c>
      <c r="E227" s="686"/>
      <c r="F227" s="182"/>
      <c r="G227" s="459"/>
      <c r="H227" s="437"/>
      <c r="I227" s="200"/>
      <c r="J227" s="219">
        <f t="shared" si="195"/>
        <v>0</v>
      </c>
      <c r="K227" s="81"/>
      <c r="L227" s="82"/>
      <c r="M227" s="81"/>
      <c r="N227" s="1"/>
      <c r="O227" s="1"/>
      <c r="P227" s="1"/>
      <c r="Q227" s="1"/>
      <c r="R227" s="89"/>
      <c r="S227" s="1"/>
      <c r="T227" s="43"/>
      <c r="U227" s="1"/>
      <c r="V227" s="366"/>
      <c r="W227" s="89"/>
      <c r="X227" s="46"/>
      <c r="Y227" s="378"/>
      <c r="AA227" s="259"/>
    </row>
    <row r="228" spans="1:27" ht="15.75" hidden="1" thickBot="1" x14ac:dyDescent="0.3">
      <c r="A228" s="139" t="s">
        <v>534</v>
      </c>
      <c r="B228" s="59"/>
      <c r="C228" s="2"/>
      <c r="D228" s="686" t="s">
        <v>1110</v>
      </c>
      <c r="E228" s="686"/>
      <c r="F228" s="182"/>
      <c r="G228" s="459"/>
      <c r="H228" s="437"/>
      <c r="I228" s="200"/>
      <c r="J228" s="219">
        <f t="shared" si="195"/>
        <v>0</v>
      </c>
      <c r="K228" s="81"/>
      <c r="L228" s="82"/>
      <c r="M228" s="81"/>
      <c r="N228" s="1"/>
      <c r="O228" s="1"/>
      <c r="P228" s="1"/>
      <c r="Q228" s="1"/>
      <c r="R228" s="89"/>
      <c r="S228" s="1"/>
      <c r="T228" s="43"/>
      <c r="U228" s="1"/>
      <c r="V228" s="366"/>
      <c r="W228" s="89"/>
      <c r="X228" s="46"/>
      <c r="Y228" s="378"/>
      <c r="AA228" s="259"/>
    </row>
    <row r="229" spans="1:27" ht="15.75" hidden="1" thickBot="1" x14ac:dyDescent="0.3">
      <c r="A229" s="139" t="s">
        <v>535</v>
      </c>
      <c r="B229" s="59"/>
      <c r="C229" s="2"/>
      <c r="D229" s="686" t="s">
        <v>851</v>
      </c>
      <c r="E229" s="686"/>
      <c r="F229" s="182"/>
      <c r="G229" s="459"/>
      <c r="H229" s="437"/>
      <c r="I229" s="200"/>
      <c r="J229" s="219">
        <f t="shared" si="195"/>
        <v>0</v>
      </c>
      <c r="K229" s="81"/>
      <c r="L229" s="82"/>
      <c r="M229" s="81"/>
      <c r="N229" s="1"/>
      <c r="O229" s="1"/>
      <c r="P229" s="1"/>
      <c r="Q229" s="1"/>
      <c r="R229" s="89"/>
      <c r="S229" s="1"/>
      <c r="T229" s="43"/>
      <c r="U229" s="1"/>
      <c r="V229" s="366"/>
      <c r="W229" s="89"/>
      <c r="X229" s="46"/>
      <c r="Y229" s="378"/>
      <c r="AA229" s="259"/>
    </row>
    <row r="230" spans="1:27" s="19" customFormat="1" ht="15.75" hidden="1" thickBot="1" x14ac:dyDescent="0.3">
      <c r="A230" s="139" t="s">
        <v>536</v>
      </c>
      <c r="B230" s="100" t="s">
        <v>974</v>
      </c>
      <c r="C230" s="694" t="s">
        <v>537</v>
      </c>
      <c r="D230" s="695"/>
      <c r="E230" s="695"/>
      <c r="F230" s="183"/>
      <c r="G230" s="460"/>
      <c r="H230" s="438"/>
      <c r="I230" s="201"/>
      <c r="J230" s="218">
        <f t="shared" si="195"/>
        <v>0</v>
      </c>
      <c r="K230" s="103"/>
      <c r="L230" s="105"/>
      <c r="M230" s="103"/>
      <c r="N230" s="104"/>
      <c r="O230" s="104"/>
      <c r="P230" s="104"/>
      <c r="Q230" s="104"/>
      <c r="R230" s="107"/>
      <c r="S230" s="104"/>
      <c r="T230" s="106"/>
      <c r="U230" s="104"/>
      <c r="V230" s="367"/>
      <c r="W230" s="107"/>
      <c r="X230" s="108"/>
      <c r="Y230" s="379"/>
      <c r="AA230" s="259"/>
    </row>
    <row r="231" spans="1:27" s="19" customFormat="1" ht="15.75" hidden="1" thickBot="1" x14ac:dyDescent="0.3">
      <c r="A231" s="139" t="s">
        <v>538</v>
      </c>
      <c r="B231" s="100" t="s">
        <v>975</v>
      </c>
      <c r="C231" s="694" t="s">
        <v>539</v>
      </c>
      <c r="D231" s="695"/>
      <c r="E231" s="695"/>
      <c r="F231" s="183"/>
      <c r="G231" s="460"/>
      <c r="H231" s="438"/>
      <c r="I231" s="201"/>
      <c r="J231" s="218">
        <f t="shared" si="195"/>
        <v>0</v>
      </c>
      <c r="K231" s="103"/>
      <c r="L231" s="105"/>
      <c r="M231" s="103"/>
      <c r="N231" s="104"/>
      <c r="O231" s="104"/>
      <c r="P231" s="104"/>
      <c r="Q231" s="104"/>
      <c r="R231" s="107"/>
      <c r="S231" s="104"/>
      <c r="T231" s="106"/>
      <c r="U231" s="104"/>
      <c r="V231" s="367"/>
      <c r="W231" s="107"/>
      <c r="X231" s="108"/>
      <c r="Y231" s="379"/>
      <c r="AA231" s="259"/>
    </row>
    <row r="232" spans="1:27" s="19" customFormat="1" ht="15.75" hidden="1" thickBot="1" x14ac:dyDescent="0.3">
      <c r="A232" s="139" t="s">
        <v>540</v>
      </c>
      <c r="B232" s="100" t="s">
        <v>976</v>
      </c>
      <c r="C232" s="694" t="s">
        <v>541</v>
      </c>
      <c r="D232" s="695"/>
      <c r="E232" s="695"/>
      <c r="F232" s="183">
        <f>F233+F234+F235+F236+F237+F238+F239+F240+F241+F242</f>
        <v>0</v>
      </c>
      <c r="G232" s="460">
        <f>G233+G234+G235+G236+G237+G238+G239+G240+G241+G242</f>
        <v>0</v>
      </c>
      <c r="H232" s="438">
        <f t="shared" ref="H232:I232" si="199">H233+H234+H235+H236+H237+H238+H239+H240+H241+H242</f>
        <v>0</v>
      </c>
      <c r="I232" s="201">
        <f t="shared" si="199"/>
        <v>0</v>
      </c>
      <c r="J232" s="218">
        <f t="shared" si="195"/>
        <v>0</v>
      </c>
      <c r="K232" s="103">
        <f t="shared" ref="K232:Y232" si="200">K233+K234+K235+K236+K237+K238+K239+K240+K241+K242</f>
        <v>0</v>
      </c>
      <c r="L232" s="105">
        <f t="shared" si="200"/>
        <v>0</v>
      </c>
      <c r="M232" s="103">
        <f t="shared" si="200"/>
        <v>0</v>
      </c>
      <c r="N232" s="104">
        <f t="shared" si="200"/>
        <v>0</v>
      </c>
      <c r="O232" s="104">
        <f t="shared" si="200"/>
        <v>0</v>
      </c>
      <c r="P232" s="104">
        <f t="shared" si="200"/>
        <v>0</v>
      </c>
      <c r="Q232" s="104">
        <f t="shared" si="200"/>
        <v>0</v>
      </c>
      <c r="R232" s="107">
        <f t="shared" ref="R232" si="201">R233+R234+R235+R236+R237+R238+R239+R240+R241+R242</f>
        <v>0</v>
      </c>
      <c r="S232" s="104">
        <f t="shared" si="200"/>
        <v>0</v>
      </c>
      <c r="T232" s="106">
        <f t="shared" si="200"/>
        <v>0</v>
      </c>
      <c r="U232" s="104">
        <f t="shared" si="200"/>
        <v>0</v>
      </c>
      <c r="V232" s="367">
        <f t="shared" ref="V232" si="202">V233+V234+V235+V236+V237+V238+V239+V240+V241+V242</f>
        <v>0</v>
      </c>
      <c r="W232" s="107">
        <f t="shared" si="200"/>
        <v>0</v>
      </c>
      <c r="X232" s="108">
        <f t="shared" si="200"/>
        <v>0</v>
      </c>
      <c r="Y232" s="379">
        <f t="shared" si="200"/>
        <v>0</v>
      </c>
      <c r="AA232" s="259"/>
    </row>
    <row r="233" spans="1:27" ht="15.75" hidden="1" thickBot="1" x14ac:dyDescent="0.3">
      <c r="A233" s="139" t="s">
        <v>542</v>
      </c>
      <c r="B233" s="59"/>
      <c r="C233" s="2"/>
      <c r="D233" s="686" t="s">
        <v>647</v>
      </c>
      <c r="E233" s="686"/>
      <c r="F233" s="182"/>
      <c r="G233" s="459"/>
      <c r="H233" s="437"/>
      <c r="I233" s="200"/>
      <c r="J233" s="219">
        <f t="shared" si="195"/>
        <v>0</v>
      </c>
      <c r="K233" s="81"/>
      <c r="L233" s="82"/>
      <c r="M233" s="81"/>
      <c r="N233" s="1"/>
      <c r="O233" s="1"/>
      <c r="P233" s="1"/>
      <c r="Q233" s="1"/>
      <c r="R233" s="89"/>
      <c r="S233" s="1"/>
      <c r="T233" s="43"/>
      <c r="U233" s="1"/>
      <c r="V233" s="366"/>
      <c r="W233" s="89"/>
      <c r="X233" s="46"/>
      <c r="Y233" s="378"/>
      <c r="AA233" s="259"/>
    </row>
    <row r="234" spans="1:27" ht="15.75" hidden="1" thickBot="1" x14ac:dyDescent="0.3">
      <c r="A234" s="139" t="s">
        <v>543</v>
      </c>
      <c r="B234" s="59"/>
      <c r="C234" s="2"/>
      <c r="D234" s="686" t="s">
        <v>648</v>
      </c>
      <c r="E234" s="686"/>
      <c r="F234" s="182"/>
      <c r="G234" s="459"/>
      <c r="H234" s="437"/>
      <c r="I234" s="200"/>
      <c r="J234" s="219">
        <f t="shared" si="195"/>
        <v>0</v>
      </c>
      <c r="K234" s="81"/>
      <c r="L234" s="82"/>
      <c r="M234" s="81"/>
      <c r="N234" s="1"/>
      <c r="O234" s="1"/>
      <c r="P234" s="1"/>
      <c r="Q234" s="1"/>
      <c r="R234" s="89"/>
      <c r="S234" s="1"/>
      <c r="T234" s="43"/>
      <c r="U234" s="1"/>
      <c r="V234" s="366"/>
      <c r="W234" s="89"/>
      <c r="X234" s="46"/>
      <c r="Y234" s="378"/>
      <c r="AA234" s="259"/>
    </row>
    <row r="235" spans="1:27" ht="15.75" hidden="1" thickBot="1" x14ac:dyDescent="0.3">
      <c r="A235" s="139" t="s">
        <v>544</v>
      </c>
      <c r="B235" s="59"/>
      <c r="C235" s="2"/>
      <c r="D235" s="686" t="s">
        <v>649</v>
      </c>
      <c r="E235" s="686"/>
      <c r="F235" s="182"/>
      <c r="G235" s="459"/>
      <c r="H235" s="437"/>
      <c r="I235" s="200"/>
      <c r="J235" s="219">
        <f t="shared" si="195"/>
        <v>0</v>
      </c>
      <c r="K235" s="81"/>
      <c r="L235" s="82"/>
      <c r="M235" s="81"/>
      <c r="N235" s="1"/>
      <c r="O235" s="1"/>
      <c r="P235" s="1"/>
      <c r="Q235" s="1"/>
      <c r="R235" s="89"/>
      <c r="S235" s="1"/>
      <c r="T235" s="43"/>
      <c r="U235" s="1"/>
      <c r="V235" s="366"/>
      <c r="W235" s="89"/>
      <c r="X235" s="46"/>
      <c r="Y235" s="378"/>
      <c r="AA235" s="259"/>
    </row>
    <row r="236" spans="1:27" ht="15.75" hidden="1" thickBot="1" x14ac:dyDescent="0.3">
      <c r="A236" s="139" t="s">
        <v>545</v>
      </c>
      <c r="B236" s="59"/>
      <c r="C236" s="2"/>
      <c r="D236" s="686" t="s">
        <v>650</v>
      </c>
      <c r="E236" s="686"/>
      <c r="F236" s="182"/>
      <c r="G236" s="459"/>
      <c r="H236" s="437"/>
      <c r="I236" s="200"/>
      <c r="J236" s="219">
        <f t="shared" si="195"/>
        <v>0</v>
      </c>
      <c r="K236" s="81"/>
      <c r="L236" s="82"/>
      <c r="M236" s="81"/>
      <c r="N236" s="1"/>
      <c r="O236" s="1"/>
      <c r="P236" s="1"/>
      <c r="Q236" s="1"/>
      <c r="R236" s="89"/>
      <c r="S236" s="1"/>
      <c r="T236" s="43"/>
      <c r="U236" s="1"/>
      <c r="V236" s="366"/>
      <c r="W236" s="89"/>
      <c r="X236" s="46"/>
      <c r="Y236" s="378"/>
      <c r="AA236" s="259"/>
    </row>
    <row r="237" spans="1:27" ht="15.75" hidden="1" thickBot="1" x14ac:dyDescent="0.3">
      <c r="A237" s="139" t="s">
        <v>546</v>
      </c>
      <c r="B237" s="59"/>
      <c r="C237" s="2"/>
      <c r="D237" s="686" t="s">
        <v>651</v>
      </c>
      <c r="E237" s="686"/>
      <c r="F237" s="182"/>
      <c r="G237" s="459"/>
      <c r="H237" s="437"/>
      <c r="I237" s="200"/>
      <c r="J237" s="219">
        <f t="shared" si="195"/>
        <v>0</v>
      </c>
      <c r="K237" s="81"/>
      <c r="L237" s="82"/>
      <c r="M237" s="81"/>
      <c r="N237" s="1"/>
      <c r="O237" s="1"/>
      <c r="P237" s="1"/>
      <c r="Q237" s="1"/>
      <c r="R237" s="89"/>
      <c r="S237" s="1"/>
      <c r="T237" s="43"/>
      <c r="U237" s="1"/>
      <c r="V237" s="366"/>
      <c r="W237" s="89"/>
      <c r="X237" s="46"/>
      <c r="Y237" s="378"/>
      <c r="AA237" s="259"/>
    </row>
    <row r="238" spans="1:27" ht="25.5" hidden="1" customHeight="1" x14ac:dyDescent="0.25">
      <c r="A238" s="139" t="s">
        <v>547</v>
      </c>
      <c r="B238" s="59"/>
      <c r="C238" s="2"/>
      <c r="D238" s="685" t="s">
        <v>823</v>
      </c>
      <c r="E238" s="685"/>
      <c r="F238" s="192"/>
      <c r="G238" s="471"/>
      <c r="H238" s="449"/>
      <c r="I238" s="210"/>
      <c r="J238" s="219">
        <f t="shared" si="195"/>
        <v>0</v>
      </c>
      <c r="K238" s="81"/>
      <c r="L238" s="82"/>
      <c r="M238" s="81"/>
      <c r="N238" s="1"/>
      <c r="O238" s="1"/>
      <c r="P238" s="1"/>
      <c r="Q238" s="1"/>
      <c r="R238" s="89"/>
      <c r="S238" s="1"/>
      <c r="T238" s="43"/>
      <c r="U238" s="1"/>
      <c r="V238" s="366"/>
      <c r="W238" s="89"/>
      <c r="X238" s="46"/>
      <c r="Y238" s="378"/>
      <c r="AA238" s="259"/>
    </row>
    <row r="239" spans="1:27" ht="25.5" hidden="1" customHeight="1" x14ac:dyDescent="0.25">
      <c r="A239" s="139" t="s">
        <v>548</v>
      </c>
      <c r="B239" s="59"/>
      <c r="C239" s="2"/>
      <c r="D239" s="685" t="s">
        <v>826</v>
      </c>
      <c r="E239" s="685"/>
      <c r="F239" s="192"/>
      <c r="G239" s="471"/>
      <c r="H239" s="449"/>
      <c r="I239" s="210"/>
      <c r="J239" s="219">
        <f t="shared" si="195"/>
        <v>0</v>
      </c>
      <c r="K239" s="81"/>
      <c r="L239" s="82"/>
      <c r="M239" s="81"/>
      <c r="N239" s="1"/>
      <c r="O239" s="1"/>
      <c r="P239" s="1"/>
      <c r="Q239" s="1"/>
      <c r="R239" s="89"/>
      <c r="S239" s="1"/>
      <c r="T239" s="43"/>
      <c r="U239" s="1"/>
      <c r="V239" s="366"/>
      <c r="W239" s="89"/>
      <c r="X239" s="46"/>
      <c r="Y239" s="378"/>
      <c r="AA239" s="259"/>
    </row>
    <row r="240" spans="1:27" ht="15.75" hidden="1" thickBot="1" x14ac:dyDescent="0.3">
      <c r="A240" s="139" t="s">
        <v>549</v>
      </c>
      <c r="B240" s="59"/>
      <c r="C240" s="2"/>
      <c r="D240" s="686" t="s">
        <v>652</v>
      </c>
      <c r="E240" s="686"/>
      <c r="F240" s="182"/>
      <c r="G240" s="459"/>
      <c r="H240" s="437"/>
      <c r="I240" s="200"/>
      <c r="J240" s="219">
        <f t="shared" si="195"/>
        <v>0</v>
      </c>
      <c r="K240" s="81"/>
      <c r="L240" s="82"/>
      <c r="M240" s="81"/>
      <c r="N240" s="1"/>
      <c r="O240" s="1"/>
      <c r="P240" s="1"/>
      <c r="Q240" s="1"/>
      <c r="R240" s="89"/>
      <c r="S240" s="1"/>
      <c r="T240" s="43"/>
      <c r="U240" s="1"/>
      <c r="V240" s="366"/>
      <c r="W240" s="89"/>
      <c r="X240" s="46"/>
      <c r="Y240" s="378"/>
      <c r="AA240" s="259"/>
    </row>
    <row r="241" spans="1:27" ht="15.75" hidden="1" thickBot="1" x14ac:dyDescent="0.3">
      <c r="A241" s="139" t="s">
        <v>550</v>
      </c>
      <c r="B241" s="59"/>
      <c r="C241" s="2"/>
      <c r="D241" s="686" t="s">
        <v>653</v>
      </c>
      <c r="E241" s="686"/>
      <c r="F241" s="182"/>
      <c r="G241" s="459"/>
      <c r="H241" s="437"/>
      <c r="I241" s="200"/>
      <c r="J241" s="219">
        <f t="shared" si="195"/>
        <v>0</v>
      </c>
      <c r="K241" s="81"/>
      <c r="L241" s="82"/>
      <c r="M241" s="81"/>
      <c r="N241" s="1"/>
      <c r="O241" s="1"/>
      <c r="P241" s="1"/>
      <c r="Q241" s="1"/>
      <c r="R241" s="89"/>
      <c r="S241" s="1"/>
      <c r="T241" s="43"/>
      <c r="U241" s="1"/>
      <c r="V241" s="366"/>
      <c r="W241" s="89"/>
      <c r="X241" s="46"/>
      <c r="Y241" s="378"/>
      <c r="AA241" s="259"/>
    </row>
    <row r="242" spans="1:27" ht="15.75" hidden="1" thickBot="1" x14ac:dyDescent="0.3">
      <c r="A242" s="139" t="s">
        <v>551</v>
      </c>
      <c r="B242" s="61"/>
      <c r="C242" s="21"/>
      <c r="D242" s="700" t="s">
        <v>852</v>
      </c>
      <c r="E242" s="700"/>
      <c r="F242" s="184"/>
      <c r="G242" s="461"/>
      <c r="H242" s="439"/>
      <c r="I242" s="202"/>
      <c r="J242" s="219">
        <f t="shared" si="195"/>
        <v>0</v>
      </c>
      <c r="K242" s="81"/>
      <c r="L242" s="82"/>
      <c r="M242" s="81"/>
      <c r="N242" s="1"/>
      <c r="O242" s="1"/>
      <c r="P242" s="1"/>
      <c r="Q242" s="1"/>
      <c r="R242" s="89"/>
      <c r="S242" s="1"/>
      <c r="T242" s="43"/>
      <c r="U242" s="1"/>
      <c r="V242" s="366"/>
      <c r="W242" s="89"/>
      <c r="X242" s="46"/>
      <c r="Y242" s="378"/>
      <c r="AA242" s="259"/>
    </row>
    <row r="243" spans="1:27" ht="15.75" thickBot="1" x14ac:dyDescent="0.3">
      <c r="B243" s="109" t="s">
        <v>552</v>
      </c>
      <c r="C243" s="701" t="s">
        <v>553</v>
      </c>
      <c r="D243" s="702"/>
      <c r="E243" s="702"/>
      <c r="F243" s="185">
        <f>F244+F258+F264</f>
        <v>0</v>
      </c>
      <c r="G243" s="462">
        <f>G244+G258+G264</f>
        <v>0</v>
      </c>
      <c r="H243" s="440">
        <f t="shared" ref="H243:I243" si="203">H244+H258+H264</f>
        <v>0</v>
      </c>
      <c r="I243" s="203">
        <f t="shared" si="203"/>
        <v>0</v>
      </c>
      <c r="J243" s="216">
        <f t="shared" si="195"/>
        <v>0</v>
      </c>
      <c r="K243" s="94">
        <f t="shared" ref="K243:Y243" si="204">K244+K258+K264</f>
        <v>0</v>
      </c>
      <c r="L243" s="96">
        <f t="shared" si="204"/>
        <v>0</v>
      </c>
      <c r="M243" s="94">
        <f t="shared" si="204"/>
        <v>0</v>
      </c>
      <c r="N243" s="95">
        <f t="shared" si="204"/>
        <v>0</v>
      </c>
      <c r="O243" s="95">
        <f t="shared" si="204"/>
        <v>0</v>
      </c>
      <c r="P243" s="95">
        <f t="shared" si="204"/>
        <v>0</v>
      </c>
      <c r="Q243" s="95">
        <f t="shared" si="204"/>
        <v>0</v>
      </c>
      <c r="R243" s="98">
        <f t="shared" ref="R243" si="205">R244+R258+R264</f>
        <v>0</v>
      </c>
      <c r="S243" s="95">
        <f t="shared" si="204"/>
        <v>0</v>
      </c>
      <c r="T243" s="97">
        <f t="shared" si="204"/>
        <v>0</v>
      </c>
      <c r="U243" s="95">
        <f t="shared" si="204"/>
        <v>0</v>
      </c>
      <c r="V243" s="363">
        <f t="shared" ref="V243" si="206">V244+V258+V264</f>
        <v>0</v>
      </c>
      <c r="W243" s="98">
        <f t="shared" si="204"/>
        <v>0</v>
      </c>
      <c r="X243" s="99">
        <f t="shared" si="204"/>
        <v>0</v>
      </c>
      <c r="Y243" s="376">
        <f t="shared" si="204"/>
        <v>0</v>
      </c>
      <c r="AA243" s="259"/>
    </row>
    <row r="244" spans="1:27" ht="15.75" hidden="1" thickBot="1" x14ac:dyDescent="0.3">
      <c r="B244" s="127" t="s">
        <v>977</v>
      </c>
      <c r="C244" s="714" t="s">
        <v>554</v>
      </c>
      <c r="D244" s="715"/>
      <c r="E244" s="715"/>
      <c r="F244" s="181">
        <f>F245+F249+F254+F255+F256+F257</f>
        <v>0</v>
      </c>
      <c r="G244" s="458">
        <f>G245+G249+G254+G255+G256+G257</f>
        <v>0</v>
      </c>
      <c r="H244" s="436">
        <f t="shared" ref="H244:I244" si="207">H245+H249+H254+H255+H256+H257</f>
        <v>0</v>
      </c>
      <c r="I244" s="199">
        <f t="shared" si="207"/>
        <v>0</v>
      </c>
      <c r="J244" s="217">
        <f t="shared" si="195"/>
        <v>0</v>
      </c>
      <c r="K244" s="130">
        <f t="shared" ref="K244:Y244" si="208">K245+K249+K254+K255+K256+K257</f>
        <v>0</v>
      </c>
      <c r="L244" s="132">
        <f t="shared" si="208"/>
        <v>0</v>
      </c>
      <c r="M244" s="130">
        <f t="shared" si="208"/>
        <v>0</v>
      </c>
      <c r="N244" s="131">
        <f t="shared" si="208"/>
        <v>0</v>
      </c>
      <c r="O244" s="131">
        <f t="shared" si="208"/>
        <v>0</v>
      </c>
      <c r="P244" s="131">
        <f t="shared" si="208"/>
        <v>0</v>
      </c>
      <c r="Q244" s="131">
        <f t="shared" si="208"/>
        <v>0</v>
      </c>
      <c r="R244" s="134">
        <f t="shared" ref="R244" si="209">R245+R249+R254+R255+R256+R257</f>
        <v>0</v>
      </c>
      <c r="S244" s="131">
        <f t="shared" si="208"/>
        <v>0</v>
      </c>
      <c r="T244" s="133">
        <f t="shared" si="208"/>
        <v>0</v>
      </c>
      <c r="U244" s="131">
        <f t="shared" si="208"/>
        <v>0</v>
      </c>
      <c r="V244" s="364">
        <f t="shared" ref="V244" si="210">V245+V249+V254+V255+V256+V257</f>
        <v>0</v>
      </c>
      <c r="W244" s="134">
        <f t="shared" si="208"/>
        <v>0</v>
      </c>
      <c r="X244" s="135">
        <f t="shared" si="208"/>
        <v>0</v>
      </c>
      <c r="Y244" s="377">
        <f t="shared" si="208"/>
        <v>0</v>
      </c>
      <c r="AA244" s="259"/>
    </row>
    <row r="245" spans="1:27" s="19" customFormat="1" ht="15.75" hidden="1" thickBot="1" x14ac:dyDescent="0.3">
      <c r="A245" s="139"/>
      <c r="B245" s="57" t="s">
        <v>978</v>
      </c>
      <c r="C245" s="653" t="s">
        <v>555</v>
      </c>
      <c r="D245" s="654"/>
      <c r="E245" s="654"/>
      <c r="F245" s="189">
        <f>F246+F247+F248</f>
        <v>0</v>
      </c>
      <c r="G245" s="466">
        <f>G246+G247+G248</f>
        <v>0</v>
      </c>
      <c r="H245" s="444">
        <f t="shared" ref="H245:I245" si="211">H246+H247+H248</f>
        <v>0</v>
      </c>
      <c r="I245" s="207">
        <f t="shared" si="211"/>
        <v>0</v>
      </c>
      <c r="J245" s="220">
        <f t="shared" si="195"/>
        <v>0</v>
      </c>
      <c r="K245" s="83">
        <f t="shared" ref="K245:Y245" si="212">K246+K247+K248</f>
        <v>0</v>
      </c>
      <c r="L245" s="84">
        <f t="shared" si="212"/>
        <v>0</v>
      </c>
      <c r="M245" s="83">
        <f t="shared" si="212"/>
        <v>0</v>
      </c>
      <c r="N245" s="13">
        <f t="shared" si="212"/>
        <v>0</v>
      </c>
      <c r="O245" s="13">
        <f t="shared" si="212"/>
        <v>0</v>
      </c>
      <c r="P245" s="13">
        <f t="shared" si="212"/>
        <v>0</v>
      </c>
      <c r="Q245" s="13">
        <f t="shared" si="212"/>
        <v>0</v>
      </c>
      <c r="R245" s="90">
        <f t="shared" ref="R245" si="213">R246+R247+R248</f>
        <v>0</v>
      </c>
      <c r="S245" s="13">
        <f t="shared" si="212"/>
        <v>0</v>
      </c>
      <c r="T245" s="44">
        <f t="shared" si="212"/>
        <v>0</v>
      </c>
      <c r="U245" s="13">
        <f t="shared" si="212"/>
        <v>0</v>
      </c>
      <c r="V245" s="365">
        <f t="shared" ref="V245" si="214">V246+V247+V248</f>
        <v>0</v>
      </c>
      <c r="W245" s="90">
        <f t="shared" si="212"/>
        <v>0</v>
      </c>
      <c r="X245" s="47">
        <f t="shared" si="212"/>
        <v>0</v>
      </c>
      <c r="Y245" s="380">
        <f t="shared" si="212"/>
        <v>0</v>
      </c>
      <c r="AA245" s="259"/>
    </row>
    <row r="246" spans="1:27" ht="15.75" hidden="1" thickBot="1" x14ac:dyDescent="0.3">
      <c r="A246" s="139" t="s">
        <v>556</v>
      </c>
      <c r="B246" s="59" t="s">
        <v>979</v>
      </c>
      <c r="C246" s="227"/>
      <c r="D246" s="721" t="s">
        <v>991</v>
      </c>
      <c r="E246" s="721"/>
      <c r="F246" s="187"/>
      <c r="G246" s="464"/>
      <c r="H246" s="442"/>
      <c r="I246" s="205"/>
      <c r="J246" s="219">
        <f t="shared" si="195"/>
        <v>0</v>
      </c>
      <c r="K246" s="81"/>
      <c r="L246" s="82"/>
      <c r="M246" s="81"/>
      <c r="N246" s="1"/>
      <c r="O246" s="1"/>
      <c r="P246" s="1"/>
      <c r="Q246" s="1"/>
      <c r="R246" s="89"/>
      <c r="S246" s="1"/>
      <c r="T246" s="43"/>
      <c r="U246" s="1"/>
      <c r="V246" s="366"/>
      <c r="W246" s="89"/>
      <c r="X246" s="46"/>
      <c r="Y246" s="378"/>
      <c r="AA246" s="259"/>
    </row>
    <row r="247" spans="1:27" ht="15.75" hidden="1" thickBot="1" x14ac:dyDescent="0.3">
      <c r="A247" s="139" t="s">
        <v>557</v>
      </c>
      <c r="B247" s="59" t="s">
        <v>980</v>
      </c>
      <c r="C247" s="2"/>
      <c r="D247" s="686" t="s">
        <v>992</v>
      </c>
      <c r="E247" s="686"/>
      <c r="F247" s="182"/>
      <c r="G247" s="459"/>
      <c r="H247" s="437"/>
      <c r="I247" s="200"/>
      <c r="J247" s="219">
        <f t="shared" si="195"/>
        <v>0</v>
      </c>
      <c r="K247" s="81"/>
      <c r="L247" s="82"/>
      <c r="M247" s="81"/>
      <c r="N247" s="1"/>
      <c r="O247" s="1"/>
      <c r="P247" s="1"/>
      <c r="Q247" s="1"/>
      <c r="R247" s="89"/>
      <c r="S247" s="1"/>
      <c r="T247" s="43"/>
      <c r="U247" s="1"/>
      <c r="V247" s="366"/>
      <c r="W247" s="89"/>
      <c r="X247" s="46"/>
      <c r="Y247" s="378"/>
      <c r="AA247" s="259"/>
    </row>
    <row r="248" spans="1:27" ht="15.75" hidden="1" thickBot="1" x14ac:dyDescent="0.3">
      <c r="A248" s="139" t="s">
        <v>558</v>
      </c>
      <c r="B248" s="59" t="s">
        <v>981</v>
      </c>
      <c r="C248" s="2"/>
      <c r="D248" s="686" t="s">
        <v>993</v>
      </c>
      <c r="E248" s="686"/>
      <c r="F248" s="182"/>
      <c r="G248" s="459"/>
      <c r="H248" s="437"/>
      <c r="I248" s="200"/>
      <c r="J248" s="219">
        <f t="shared" si="195"/>
        <v>0</v>
      </c>
      <c r="K248" s="81"/>
      <c r="L248" s="82"/>
      <c r="M248" s="81"/>
      <c r="N248" s="1"/>
      <c r="O248" s="1"/>
      <c r="P248" s="1"/>
      <c r="Q248" s="1"/>
      <c r="R248" s="89"/>
      <c r="S248" s="1"/>
      <c r="T248" s="43"/>
      <c r="U248" s="1"/>
      <c r="V248" s="366"/>
      <c r="W248" s="89"/>
      <c r="X248" s="46"/>
      <c r="Y248" s="378"/>
      <c r="AA248" s="259"/>
    </row>
    <row r="249" spans="1:27" s="19" customFormat="1" ht="15.75" hidden="1" thickBot="1" x14ac:dyDescent="0.3">
      <c r="A249" s="139"/>
      <c r="B249" s="57" t="s">
        <v>982</v>
      </c>
      <c r="C249" s="653" t="s">
        <v>559</v>
      </c>
      <c r="D249" s="654"/>
      <c r="E249" s="654"/>
      <c r="F249" s="189">
        <f>F250+F251+F252+F253</f>
        <v>0</v>
      </c>
      <c r="G249" s="466">
        <f>G250+G251+G252+G253</f>
        <v>0</v>
      </c>
      <c r="H249" s="444">
        <f t="shared" ref="H249:I249" si="215">H250+H251+H252+H253</f>
        <v>0</v>
      </c>
      <c r="I249" s="207">
        <f t="shared" si="215"/>
        <v>0</v>
      </c>
      <c r="J249" s="220">
        <f t="shared" si="195"/>
        <v>0</v>
      </c>
      <c r="K249" s="83">
        <f t="shared" ref="K249:Y249" si="216">K250+K251+K252+K253</f>
        <v>0</v>
      </c>
      <c r="L249" s="84">
        <f t="shared" si="216"/>
        <v>0</v>
      </c>
      <c r="M249" s="83">
        <f t="shared" si="216"/>
        <v>0</v>
      </c>
      <c r="N249" s="13">
        <f t="shared" si="216"/>
        <v>0</v>
      </c>
      <c r="O249" s="13">
        <f t="shared" si="216"/>
        <v>0</v>
      </c>
      <c r="P249" s="13">
        <f t="shared" si="216"/>
        <v>0</v>
      </c>
      <c r="Q249" s="13">
        <f t="shared" si="216"/>
        <v>0</v>
      </c>
      <c r="R249" s="90">
        <f t="shared" ref="R249" si="217">R250+R251+R252+R253</f>
        <v>0</v>
      </c>
      <c r="S249" s="13">
        <f t="shared" si="216"/>
        <v>0</v>
      </c>
      <c r="T249" s="44">
        <f t="shared" si="216"/>
        <v>0</v>
      </c>
      <c r="U249" s="13">
        <f t="shared" si="216"/>
        <v>0</v>
      </c>
      <c r="V249" s="365">
        <f t="shared" ref="V249" si="218">V250+V251+V252+V253</f>
        <v>0</v>
      </c>
      <c r="W249" s="90">
        <f t="shared" si="216"/>
        <v>0</v>
      </c>
      <c r="X249" s="47">
        <f t="shared" si="216"/>
        <v>0</v>
      </c>
      <c r="Y249" s="380">
        <f t="shared" si="216"/>
        <v>0</v>
      </c>
      <c r="AA249" s="259"/>
    </row>
    <row r="250" spans="1:27" ht="15.75" hidden="1" thickBot="1" x14ac:dyDescent="0.3">
      <c r="A250" s="139" t="s">
        <v>560</v>
      </c>
      <c r="B250" s="59" t="s">
        <v>983</v>
      </c>
      <c r="C250" s="2"/>
      <c r="D250" s="686" t="s">
        <v>654</v>
      </c>
      <c r="E250" s="686"/>
      <c r="F250" s="182"/>
      <c r="G250" s="459"/>
      <c r="H250" s="437"/>
      <c r="I250" s="200"/>
      <c r="J250" s="219">
        <f t="shared" si="195"/>
        <v>0</v>
      </c>
      <c r="K250" s="81"/>
      <c r="L250" s="82"/>
      <c r="M250" s="81"/>
      <c r="N250" s="1"/>
      <c r="O250" s="1"/>
      <c r="P250" s="1"/>
      <c r="Q250" s="1"/>
      <c r="R250" s="89"/>
      <c r="S250" s="1"/>
      <c r="T250" s="43"/>
      <c r="U250" s="1"/>
      <c r="V250" s="366"/>
      <c r="W250" s="89"/>
      <c r="X250" s="46"/>
      <c r="Y250" s="378"/>
      <c r="AA250" s="259"/>
    </row>
    <row r="251" spans="1:27" ht="15.75" hidden="1" thickBot="1" x14ac:dyDescent="0.3">
      <c r="A251" s="139" t="s">
        <v>561</v>
      </c>
      <c r="B251" s="59" t="s">
        <v>984</v>
      </c>
      <c r="C251" s="2"/>
      <c r="D251" s="686" t="s">
        <v>655</v>
      </c>
      <c r="E251" s="686"/>
      <c r="F251" s="182"/>
      <c r="G251" s="459"/>
      <c r="H251" s="437"/>
      <c r="I251" s="200"/>
      <c r="J251" s="219">
        <f t="shared" si="195"/>
        <v>0</v>
      </c>
      <c r="K251" s="81"/>
      <c r="L251" s="82"/>
      <c r="M251" s="81"/>
      <c r="N251" s="1"/>
      <c r="O251" s="1"/>
      <c r="P251" s="1"/>
      <c r="Q251" s="1"/>
      <c r="R251" s="89"/>
      <c r="S251" s="1"/>
      <c r="T251" s="43"/>
      <c r="U251" s="1"/>
      <c r="V251" s="366"/>
      <c r="W251" s="89"/>
      <c r="X251" s="46"/>
      <c r="Y251" s="378"/>
      <c r="AA251" s="259"/>
    </row>
    <row r="252" spans="1:27" ht="15.75" hidden="1" thickBot="1" x14ac:dyDescent="0.3">
      <c r="A252" s="139" t="s">
        <v>562</v>
      </c>
      <c r="B252" s="59" t="s">
        <v>985</v>
      </c>
      <c r="C252" s="2"/>
      <c r="D252" s="686" t="s">
        <v>563</v>
      </c>
      <c r="E252" s="686"/>
      <c r="F252" s="182"/>
      <c r="G252" s="459"/>
      <c r="H252" s="437"/>
      <c r="I252" s="200"/>
      <c r="J252" s="219">
        <f t="shared" si="195"/>
        <v>0</v>
      </c>
      <c r="K252" s="81"/>
      <c r="L252" s="82"/>
      <c r="M252" s="81"/>
      <c r="N252" s="1"/>
      <c r="O252" s="1"/>
      <c r="P252" s="1"/>
      <c r="Q252" s="1"/>
      <c r="R252" s="89"/>
      <c r="S252" s="1"/>
      <c r="T252" s="43"/>
      <c r="U252" s="1"/>
      <c r="V252" s="366"/>
      <c r="W252" s="89"/>
      <c r="X252" s="46"/>
      <c r="Y252" s="378"/>
      <c r="AA252" s="259"/>
    </row>
    <row r="253" spans="1:27" ht="15.75" hidden="1" thickBot="1" x14ac:dyDescent="0.3">
      <c r="A253" s="139" t="s">
        <v>564</v>
      </c>
      <c r="B253" s="59" t="s">
        <v>986</v>
      </c>
      <c r="C253" s="2"/>
      <c r="D253" s="686" t="s">
        <v>565</v>
      </c>
      <c r="E253" s="686"/>
      <c r="F253" s="182"/>
      <c r="G253" s="459"/>
      <c r="H253" s="437"/>
      <c r="I253" s="200"/>
      <c r="J253" s="219">
        <f t="shared" si="195"/>
        <v>0</v>
      </c>
      <c r="K253" s="81"/>
      <c r="L253" s="82"/>
      <c r="M253" s="81"/>
      <c r="N253" s="1"/>
      <c r="O253" s="1"/>
      <c r="P253" s="1"/>
      <c r="Q253" s="1"/>
      <c r="R253" s="89"/>
      <c r="S253" s="1"/>
      <c r="T253" s="43"/>
      <c r="U253" s="1"/>
      <c r="V253" s="366"/>
      <c r="W253" s="89"/>
      <c r="X253" s="46"/>
      <c r="Y253" s="378"/>
      <c r="AA253" s="259"/>
    </row>
    <row r="254" spans="1:27" s="42" customFormat="1" ht="15.75" hidden="1" thickBot="1" x14ac:dyDescent="0.3">
      <c r="A254" s="139" t="s">
        <v>566</v>
      </c>
      <c r="B254" s="57" t="s">
        <v>987</v>
      </c>
      <c r="C254" s="653" t="s">
        <v>567</v>
      </c>
      <c r="D254" s="654"/>
      <c r="E254" s="654"/>
      <c r="F254" s="189"/>
      <c r="G254" s="466"/>
      <c r="H254" s="444"/>
      <c r="I254" s="207"/>
      <c r="J254" s="220">
        <f t="shared" si="195"/>
        <v>0</v>
      </c>
      <c r="K254" s="83"/>
      <c r="L254" s="84"/>
      <c r="M254" s="83"/>
      <c r="N254" s="13"/>
      <c r="O254" s="13"/>
      <c r="P254" s="13"/>
      <c r="Q254" s="13"/>
      <c r="R254" s="90"/>
      <c r="S254" s="13"/>
      <c r="T254" s="44"/>
      <c r="U254" s="13"/>
      <c r="V254" s="365"/>
      <c r="W254" s="90"/>
      <c r="X254" s="47"/>
      <c r="Y254" s="380"/>
      <c r="AA254" s="259"/>
    </row>
    <row r="255" spans="1:27" s="42" customFormat="1" ht="15.75" hidden="1" thickBot="1" x14ac:dyDescent="0.3">
      <c r="A255" s="139" t="s">
        <v>568</v>
      </c>
      <c r="B255" s="57" t="s">
        <v>988</v>
      </c>
      <c r="C255" s="653" t="s">
        <v>569</v>
      </c>
      <c r="D255" s="654"/>
      <c r="E255" s="654"/>
      <c r="F255" s="189"/>
      <c r="G255" s="466"/>
      <c r="H255" s="444"/>
      <c r="I255" s="207"/>
      <c r="J255" s="220">
        <f t="shared" si="195"/>
        <v>0</v>
      </c>
      <c r="K255" s="83"/>
      <c r="L255" s="84"/>
      <c r="M255" s="83"/>
      <c r="N255" s="13"/>
      <c r="O255" s="13"/>
      <c r="P255" s="13"/>
      <c r="Q255" s="13"/>
      <c r="R255" s="90"/>
      <c r="S255" s="13"/>
      <c r="T255" s="44"/>
      <c r="U255" s="13"/>
      <c r="V255" s="365"/>
      <c r="W255" s="90"/>
      <c r="X255" s="47"/>
      <c r="Y255" s="380"/>
      <c r="AA255" s="259"/>
    </row>
    <row r="256" spans="1:27" s="42" customFormat="1" ht="15.75" hidden="1" thickBot="1" x14ac:dyDescent="0.3">
      <c r="A256" s="139" t="s">
        <v>570</v>
      </c>
      <c r="B256" s="57" t="s">
        <v>989</v>
      </c>
      <c r="C256" s="653" t="s">
        <v>571</v>
      </c>
      <c r="D256" s="654"/>
      <c r="E256" s="654"/>
      <c r="F256" s="189"/>
      <c r="G256" s="466"/>
      <c r="H256" s="444"/>
      <c r="I256" s="207"/>
      <c r="J256" s="220">
        <f t="shared" si="195"/>
        <v>0</v>
      </c>
      <c r="K256" s="83"/>
      <c r="L256" s="84"/>
      <c r="M256" s="83"/>
      <c r="N256" s="13"/>
      <c r="O256" s="13"/>
      <c r="P256" s="13"/>
      <c r="Q256" s="13"/>
      <c r="R256" s="90"/>
      <c r="S256" s="13"/>
      <c r="T256" s="44"/>
      <c r="U256" s="13"/>
      <c r="V256" s="365"/>
      <c r="W256" s="90"/>
      <c r="X256" s="47"/>
      <c r="Y256" s="380"/>
      <c r="AA256" s="259"/>
    </row>
    <row r="257" spans="1:27" s="42" customFormat="1" ht="15.75" hidden="1" thickBot="1" x14ac:dyDescent="0.3">
      <c r="A257" s="139" t="s">
        <v>572</v>
      </c>
      <c r="B257" s="57" t="s">
        <v>990</v>
      </c>
      <c r="C257" s="653" t="s">
        <v>573</v>
      </c>
      <c r="D257" s="654"/>
      <c r="E257" s="654"/>
      <c r="F257" s="189"/>
      <c r="G257" s="466"/>
      <c r="H257" s="444"/>
      <c r="I257" s="207"/>
      <c r="J257" s="220">
        <f t="shared" si="195"/>
        <v>0</v>
      </c>
      <c r="K257" s="83"/>
      <c r="L257" s="84"/>
      <c r="M257" s="83"/>
      <c r="N257" s="13"/>
      <c r="O257" s="13"/>
      <c r="P257" s="13"/>
      <c r="Q257" s="13"/>
      <c r="R257" s="90"/>
      <c r="S257" s="13"/>
      <c r="T257" s="44"/>
      <c r="U257" s="13"/>
      <c r="V257" s="365"/>
      <c r="W257" s="90"/>
      <c r="X257" s="47"/>
      <c r="Y257" s="380"/>
      <c r="AA257" s="259"/>
    </row>
    <row r="258" spans="1:27" ht="15.75" hidden="1" thickBot="1" x14ac:dyDescent="0.3">
      <c r="B258" s="100" t="s">
        <v>994</v>
      </c>
      <c r="C258" s="694" t="s">
        <v>574</v>
      </c>
      <c r="D258" s="695"/>
      <c r="E258" s="695"/>
      <c r="F258" s="183">
        <f>F259+F260+F261+F262+F263</f>
        <v>0</v>
      </c>
      <c r="G258" s="460">
        <f>G259+G260+G261+G262+G263</f>
        <v>0</v>
      </c>
      <c r="H258" s="438">
        <f t="shared" ref="H258:I258" si="219">H259+H260+H261+H262+H263</f>
        <v>0</v>
      </c>
      <c r="I258" s="201">
        <f t="shared" si="219"/>
        <v>0</v>
      </c>
      <c r="J258" s="218">
        <f t="shared" si="195"/>
        <v>0</v>
      </c>
      <c r="K258" s="103">
        <f t="shared" ref="K258:Y258" si="220">K259+K260+K261+K262+K263</f>
        <v>0</v>
      </c>
      <c r="L258" s="105">
        <f t="shared" si="220"/>
        <v>0</v>
      </c>
      <c r="M258" s="103">
        <f t="shared" si="220"/>
        <v>0</v>
      </c>
      <c r="N258" s="104">
        <f t="shared" si="220"/>
        <v>0</v>
      </c>
      <c r="O258" s="104">
        <f t="shared" si="220"/>
        <v>0</v>
      </c>
      <c r="P258" s="104">
        <f t="shared" si="220"/>
        <v>0</v>
      </c>
      <c r="Q258" s="104">
        <f t="shared" si="220"/>
        <v>0</v>
      </c>
      <c r="R258" s="107">
        <f t="shared" ref="R258" si="221">R259+R260+R261+R262+R263</f>
        <v>0</v>
      </c>
      <c r="S258" s="104">
        <f t="shared" si="220"/>
        <v>0</v>
      </c>
      <c r="T258" s="106">
        <f t="shared" si="220"/>
        <v>0</v>
      </c>
      <c r="U258" s="104">
        <f t="shared" si="220"/>
        <v>0</v>
      </c>
      <c r="V258" s="367">
        <f t="shared" ref="V258" si="222">V259+V260+V261+V262+V263</f>
        <v>0</v>
      </c>
      <c r="W258" s="107">
        <f t="shared" si="220"/>
        <v>0</v>
      </c>
      <c r="X258" s="108">
        <f t="shared" si="220"/>
        <v>0</v>
      </c>
      <c r="Y258" s="379">
        <f t="shared" si="220"/>
        <v>0</v>
      </c>
      <c r="AA258" s="259"/>
    </row>
    <row r="259" spans="1:27" ht="15.75" hidden="1" thickBot="1" x14ac:dyDescent="0.3">
      <c r="A259" s="139" t="s">
        <v>575</v>
      </c>
      <c r="B259" s="61" t="s">
        <v>995</v>
      </c>
      <c r="C259" s="722" t="s">
        <v>656</v>
      </c>
      <c r="D259" s="700"/>
      <c r="E259" s="700"/>
      <c r="F259" s="184"/>
      <c r="G259" s="461"/>
      <c r="H259" s="439"/>
      <c r="I259" s="202"/>
      <c r="J259" s="223">
        <f t="shared" si="195"/>
        <v>0</v>
      </c>
      <c r="K259" s="225"/>
      <c r="L259" s="226"/>
      <c r="M259" s="225"/>
      <c r="N259" s="15"/>
      <c r="O259" s="15"/>
      <c r="P259" s="15"/>
      <c r="Q259" s="15"/>
      <c r="R259" s="374"/>
      <c r="S259" s="15"/>
      <c r="T259" s="45"/>
      <c r="U259" s="15"/>
      <c r="V259" s="388"/>
      <c r="W259" s="374"/>
      <c r="X259" s="48"/>
      <c r="Y259" s="384"/>
      <c r="AA259" s="259"/>
    </row>
    <row r="260" spans="1:27" ht="15.75" hidden="1" thickBot="1" x14ac:dyDescent="0.3">
      <c r="A260" s="139" t="s">
        <v>576</v>
      </c>
      <c r="B260" s="61" t="s">
        <v>996</v>
      </c>
      <c r="C260" s="722" t="s">
        <v>657</v>
      </c>
      <c r="D260" s="700"/>
      <c r="E260" s="700"/>
      <c r="F260" s="184"/>
      <c r="G260" s="461"/>
      <c r="H260" s="439"/>
      <c r="I260" s="202"/>
      <c r="J260" s="223">
        <f t="shared" si="195"/>
        <v>0</v>
      </c>
      <c r="K260" s="225"/>
      <c r="L260" s="226"/>
      <c r="M260" s="225"/>
      <c r="N260" s="15"/>
      <c r="O260" s="15"/>
      <c r="P260" s="15"/>
      <c r="Q260" s="15"/>
      <c r="R260" s="374"/>
      <c r="S260" s="15"/>
      <c r="T260" s="45"/>
      <c r="U260" s="15"/>
      <c r="V260" s="388"/>
      <c r="W260" s="374"/>
      <c r="X260" s="48"/>
      <c r="Y260" s="384"/>
      <c r="AA260" s="259"/>
    </row>
    <row r="261" spans="1:27" ht="15.75" hidden="1" thickBot="1" x14ac:dyDescent="0.3">
      <c r="A261" s="139" t="s">
        <v>577</v>
      </c>
      <c r="B261" s="61" t="s">
        <v>997</v>
      </c>
      <c r="C261" s="722" t="s">
        <v>578</v>
      </c>
      <c r="D261" s="700"/>
      <c r="E261" s="700"/>
      <c r="F261" s="184"/>
      <c r="G261" s="461"/>
      <c r="H261" s="439"/>
      <c r="I261" s="202"/>
      <c r="J261" s="223">
        <f t="shared" si="195"/>
        <v>0</v>
      </c>
      <c r="K261" s="225"/>
      <c r="L261" s="226"/>
      <c r="M261" s="225"/>
      <c r="N261" s="15"/>
      <c r="O261" s="15"/>
      <c r="P261" s="15"/>
      <c r="Q261" s="15"/>
      <c r="R261" s="374"/>
      <c r="S261" s="15"/>
      <c r="T261" s="45"/>
      <c r="U261" s="15"/>
      <c r="V261" s="388"/>
      <c r="W261" s="374"/>
      <c r="X261" s="48"/>
      <c r="Y261" s="384"/>
      <c r="AA261" s="259"/>
    </row>
    <row r="262" spans="1:27" ht="15.75" hidden="1" thickBot="1" x14ac:dyDescent="0.3">
      <c r="A262" s="139" t="s">
        <v>579</v>
      </c>
      <c r="B262" s="61" t="s">
        <v>998</v>
      </c>
      <c r="C262" s="722" t="s">
        <v>580</v>
      </c>
      <c r="D262" s="700"/>
      <c r="E262" s="700"/>
      <c r="F262" s="184"/>
      <c r="G262" s="461"/>
      <c r="H262" s="439"/>
      <c r="I262" s="202"/>
      <c r="J262" s="223">
        <f t="shared" si="195"/>
        <v>0</v>
      </c>
      <c r="K262" s="225"/>
      <c r="L262" s="226"/>
      <c r="M262" s="225"/>
      <c r="N262" s="15"/>
      <c r="O262" s="15"/>
      <c r="P262" s="15"/>
      <c r="Q262" s="15"/>
      <c r="R262" s="374"/>
      <c r="S262" s="15"/>
      <c r="T262" s="45"/>
      <c r="U262" s="15"/>
      <c r="V262" s="388"/>
      <c r="W262" s="374"/>
      <c r="X262" s="48"/>
      <c r="Y262" s="384"/>
      <c r="AA262" s="259"/>
    </row>
    <row r="263" spans="1:27" ht="15.75" hidden="1" thickBot="1" x14ac:dyDescent="0.3">
      <c r="A263" s="139" t="s">
        <v>581</v>
      </c>
      <c r="B263" s="61" t="s">
        <v>999</v>
      </c>
      <c r="C263" s="722" t="s">
        <v>658</v>
      </c>
      <c r="D263" s="700"/>
      <c r="E263" s="700"/>
      <c r="F263" s="184"/>
      <c r="G263" s="461"/>
      <c r="H263" s="439"/>
      <c r="I263" s="202"/>
      <c r="J263" s="223">
        <f t="shared" si="195"/>
        <v>0</v>
      </c>
      <c r="K263" s="225"/>
      <c r="L263" s="226"/>
      <c r="M263" s="225"/>
      <c r="N263" s="15"/>
      <c r="O263" s="15"/>
      <c r="P263" s="15"/>
      <c r="Q263" s="15"/>
      <c r="R263" s="374"/>
      <c r="S263" s="15"/>
      <c r="T263" s="45"/>
      <c r="U263" s="15"/>
      <c r="V263" s="388"/>
      <c r="W263" s="374"/>
      <c r="X263" s="48"/>
      <c r="Y263" s="384"/>
      <c r="AA263" s="259"/>
    </row>
    <row r="264" spans="1:27" ht="15.75" hidden="1" thickBot="1" x14ac:dyDescent="0.3">
      <c r="B264" s="100" t="s">
        <v>1000</v>
      </c>
      <c r="C264" s="694" t="s">
        <v>582</v>
      </c>
      <c r="D264" s="695"/>
      <c r="E264" s="695"/>
      <c r="F264" s="183">
        <f>F265</f>
        <v>0</v>
      </c>
      <c r="G264" s="460">
        <f>G265</f>
        <v>0</v>
      </c>
      <c r="H264" s="438">
        <f t="shared" ref="H264:I264" si="223">H265</f>
        <v>0</v>
      </c>
      <c r="I264" s="201">
        <f t="shared" si="223"/>
        <v>0</v>
      </c>
      <c r="J264" s="218">
        <f t="shared" si="195"/>
        <v>0</v>
      </c>
      <c r="K264" s="103">
        <f t="shared" ref="K264:Y264" si="224">K265</f>
        <v>0</v>
      </c>
      <c r="L264" s="105">
        <f t="shared" si="224"/>
        <v>0</v>
      </c>
      <c r="M264" s="103">
        <f t="shared" si="224"/>
        <v>0</v>
      </c>
      <c r="N264" s="104">
        <f t="shared" si="224"/>
        <v>0</v>
      </c>
      <c r="O264" s="104">
        <f t="shared" si="224"/>
        <v>0</v>
      </c>
      <c r="P264" s="104">
        <f t="shared" si="224"/>
        <v>0</v>
      </c>
      <c r="Q264" s="104">
        <f t="shared" si="224"/>
        <v>0</v>
      </c>
      <c r="R264" s="107">
        <f t="shared" si="224"/>
        <v>0</v>
      </c>
      <c r="S264" s="104">
        <f t="shared" si="224"/>
        <v>0</v>
      </c>
      <c r="T264" s="106">
        <f t="shared" si="224"/>
        <v>0</v>
      </c>
      <c r="U264" s="104">
        <f t="shared" si="224"/>
        <v>0</v>
      </c>
      <c r="V264" s="367">
        <f t="shared" si="224"/>
        <v>0</v>
      </c>
      <c r="W264" s="107">
        <f t="shared" si="224"/>
        <v>0</v>
      </c>
      <c r="X264" s="108">
        <f t="shared" si="224"/>
        <v>0</v>
      </c>
      <c r="Y264" s="379">
        <f t="shared" si="224"/>
        <v>0</v>
      </c>
      <c r="AA264" s="259"/>
    </row>
    <row r="265" spans="1:27" ht="15.75" hidden="1" thickBot="1" x14ac:dyDescent="0.3">
      <c r="A265" s="139" t="s">
        <v>583</v>
      </c>
      <c r="B265" s="61"/>
      <c r="C265" s="722" t="s">
        <v>584</v>
      </c>
      <c r="D265" s="700"/>
      <c r="E265" s="700"/>
      <c r="F265" s="184"/>
      <c r="G265" s="461"/>
      <c r="H265" s="439"/>
      <c r="I265" s="202"/>
      <c r="J265" s="223">
        <f t="shared" si="195"/>
        <v>0</v>
      </c>
      <c r="K265" s="225"/>
      <c r="L265" s="226"/>
      <c r="M265" s="225"/>
      <c r="N265" s="15"/>
      <c r="O265" s="15"/>
      <c r="P265" s="15"/>
      <c r="Q265" s="15"/>
      <c r="R265" s="374"/>
      <c r="S265" s="15"/>
      <c r="T265" s="45"/>
      <c r="U265" s="15"/>
      <c r="V265" s="388"/>
      <c r="W265" s="374"/>
      <c r="X265" s="48"/>
      <c r="Y265" s="384"/>
      <c r="AA265" s="259"/>
    </row>
    <row r="266" spans="1:27" ht="15.75" thickBot="1" x14ac:dyDescent="0.3">
      <c r="B266" s="723" t="s">
        <v>585</v>
      </c>
      <c r="C266" s="724"/>
      <c r="D266" s="724"/>
      <c r="E266" s="724"/>
      <c r="F266" s="180">
        <f>F5+F24+F32+F79+F94+F165+F175+F180+F243</f>
        <v>21083000</v>
      </c>
      <c r="G266" s="457">
        <f>G5+G24+G32+G79+G94+G165+G175+G180+G243</f>
        <v>29098879.900000002</v>
      </c>
      <c r="H266" s="435">
        <f>H5+H24+H32+H79+H94+H165+H175+H180+H243</f>
        <v>29004897</v>
      </c>
      <c r="I266" s="198">
        <f>I5+I24+I32+I79+I94+I165+I175+I180+I243</f>
        <v>0</v>
      </c>
      <c r="J266" s="216">
        <f t="shared" si="195"/>
        <v>29004897</v>
      </c>
      <c r="K266" s="94">
        <f t="shared" ref="K266:Y266" si="225">K5+K24+K32+K79+K94+K165+K175+K180+K243</f>
        <v>25827159.199999999</v>
      </c>
      <c r="L266" s="96">
        <f t="shared" si="225"/>
        <v>3177737.8</v>
      </c>
      <c r="M266" s="94">
        <f t="shared" si="225"/>
        <v>1964003</v>
      </c>
      <c r="N266" s="95">
        <f t="shared" si="225"/>
        <v>1810532</v>
      </c>
      <c r="O266" s="95">
        <f t="shared" si="225"/>
        <v>2111917</v>
      </c>
      <c r="P266" s="95">
        <f t="shared" si="225"/>
        <v>1771089</v>
      </c>
      <c r="Q266" s="95">
        <f t="shared" si="225"/>
        <v>2213309</v>
      </c>
      <c r="R266" s="98">
        <f t="shared" ref="R266" si="226">R5+R24+R32+R79+R94+R165+R175+R180+R243</f>
        <v>2100482</v>
      </c>
      <c r="S266" s="95">
        <f t="shared" si="225"/>
        <v>1085182</v>
      </c>
      <c r="T266" s="97">
        <f t="shared" si="225"/>
        <v>2020611</v>
      </c>
      <c r="U266" s="95">
        <f t="shared" si="225"/>
        <v>2410129</v>
      </c>
      <c r="V266" s="363">
        <f t="shared" ref="V266" si="227">V5+V24+V32+V79+V94+V165+V175+V180+V243</f>
        <v>17487254</v>
      </c>
      <c r="W266" s="98">
        <f t="shared" si="225"/>
        <v>2506223</v>
      </c>
      <c r="X266" s="99">
        <f t="shared" si="225"/>
        <v>2336865</v>
      </c>
      <c r="Y266" s="376">
        <f t="shared" si="225"/>
        <v>6674555</v>
      </c>
      <c r="AA266" s="259"/>
    </row>
    <row r="267" spans="1:27" x14ac:dyDescent="0.25">
      <c r="B267" s="23"/>
      <c r="C267" s="24"/>
      <c r="D267" s="24"/>
      <c r="E267" s="25"/>
      <c r="F267" s="25"/>
      <c r="G267" s="25"/>
      <c r="H267" s="25"/>
      <c r="I267" s="25"/>
      <c r="J267" s="64"/>
      <c r="K267" s="64"/>
      <c r="L267" s="6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AA267" s="259"/>
    </row>
    <row r="268" spans="1:27" x14ac:dyDescent="0.25">
      <c r="B268" s="26"/>
      <c r="C268" s="27"/>
      <c r="D268" s="27"/>
      <c r="E268" s="25"/>
      <c r="F268" s="25"/>
      <c r="G268" s="25"/>
      <c r="H268" s="25"/>
      <c r="I268" s="25"/>
      <c r="J268" s="64"/>
      <c r="K268" s="64"/>
      <c r="L268" s="6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AA268" s="259"/>
    </row>
    <row r="269" spans="1:27" x14ac:dyDescent="0.25">
      <c r="B269" s="28"/>
      <c r="C269" s="25"/>
      <c r="D269" s="25"/>
      <c r="E269" s="29"/>
      <c r="F269" s="29"/>
      <c r="G269" s="29"/>
      <c r="H269" s="29"/>
      <c r="I269" s="29"/>
      <c r="J269" s="64"/>
      <c r="K269" s="64"/>
      <c r="L269" s="6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7" x14ac:dyDescent="0.25">
      <c r="B270" s="28"/>
      <c r="C270" s="25"/>
      <c r="D270" s="25"/>
      <c r="E270" s="29"/>
      <c r="F270" s="29"/>
      <c r="G270" s="29"/>
      <c r="H270" s="29"/>
      <c r="I270" s="29"/>
      <c r="J270" s="64"/>
      <c r="K270" s="64"/>
      <c r="L270" s="6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7" x14ac:dyDescent="0.25">
      <c r="B271" s="28"/>
      <c r="C271" s="25"/>
      <c r="D271" s="25"/>
      <c r="E271" s="29"/>
      <c r="F271" s="29"/>
      <c r="G271" s="29"/>
      <c r="H271" s="29"/>
      <c r="I271" s="29"/>
      <c r="J271" s="64"/>
      <c r="K271" s="64"/>
      <c r="L271" s="6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7" x14ac:dyDescent="0.25">
      <c r="B272" s="28"/>
      <c r="C272" s="25"/>
      <c r="D272" s="25"/>
      <c r="E272" s="29"/>
      <c r="F272" s="29"/>
      <c r="G272" s="29"/>
      <c r="H272" s="29"/>
      <c r="I272" s="29"/>
      <c r="J272" s="64"/>
      <c r="K272" s="64"/>
      <c r="L272" s="6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B273" s="28"/>
      <c r="C273" s="25"/>
      <c r="D273" s="25"/>
      <c r="E273" s="29"/>
      <c r="F273" s="29"/>
      <c r="G273" s="29"/>
      <c r="H273" s="29"/>
      <c r="I273" s="29"/>
      <c r="J273" s="64"/>
      <c r="K273" s="64"/>
      <c r="L273" s="6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B274" s="28"/>
      <c r="C274" s="25"/>
      <c r="D274" s="25"/>
      <c r="E274" s="29"/>
      <c r="F274" s="29"/>
      <c r="G274" s="29"/>
      <c r="H274" s="29"/>
      <c r="I274" s="29"/>
      <c r="J274" s="64"/>
      <c r="K274" s="64"/>
      <c r="L274" s="6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B275" s="28"/>
      <c r="C275" s="29"/>
      <c r="D275" s="29"/>
      <c r="E275" s="25"/>
      <c r="F275" s="25"/>
      <c r="G275" s="25"/>
      <c r="H275" s="25"/>
      <c r="I275" s="25"/>
      <c r="J275" s="64"/>
      <c r="K275" s="64"/>
      <c r="L275" s="6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B276" s="28"/>
      <c r="C276" s="29"/>
      <c r="D276" s="29"/>
      <c r="E276" s="25"/>
      <c r="F276" s="25"/>
      <c r="G276" s="25"/>
      <c r="H276" s="25"/>
      <c r="I276" s="25"/>
      <c r="J276" s="64"/>
      <c r="K276" s="64"/>
      <c r="L276" s="6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B277" s="28"/>
      <c r="C277" s="29"/>
      <c r="D277" s="29"/>
      <c r="E277" s="25"/>
      <c r="F277" s="25"/>
      <c r="G277" s="25"/>
      <c r="H277" s="25"/>
      <c r="I277" s="25"/>
      <c r="J277" s="64"/>
      <c r="K277" s="64"/>
      <c r="L277" s="6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B278" s="28"/>
      <c r="C278" s="25"/>
      <c r="D278" s="25"/>
      <c r="E278" s="29"/>
      <c r="F278" s="29"/>
      <c r="G278" s="29"/>
      <c r="H278" s="29"/>
      <c r="I278" s="29"/>
      <c r="J278" s="64"/>
      <c r="K278" s="64"/>
      <c r="L278" s="6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B279" s="28"/>
      <c r="C279" s="25"/>
      <c r="D279" s="25"/>
      <c r="E279" s="29"/>
      <c r="F279" s="29"/>
      <c r="G279" s="29"/>
      <c r="H279" s="29"/>
      <c r="I279" s="29"/>
      <c r="J279" s="64"/>
      <c r="K279" s="64"/>
      <c r="L279" s="6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B280" s="28"/>
      <c r="C280" s="25"/>
      <c r="D280" s="25"/>
      <c r="E280" s="29"/>
      <c r="F280" s="29"/>
      <c r="G280" s="29"/>
      <c r="H280" s="29"/>
      <c r="I280" s="29"/>
      <c r="J280" s="64"/>
      <c r="K280" s="64"/>
      <c r="L280" s="6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41"/>
      <c r="B281" s="28"/>
      <c r="C281" s="25"/>
      <c r="D281" s="25"/>
      <c r="E281" s="29"/>
      <c r="F281" s="29"/>
      <c r="G281" s="29"/>
      <c r="H281" s="29"/>
      <c r="I281" s="29"/>
      <c r="J281" s="64"/>
      <c r="K281" s="64"/>
      <c r="L281" s="6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41"/>
      <c r="B282" s="28"/>
      <c r="C282" s="25"/>
      <c r="D282" s="25"/>
      <c r="E282" s="29"/>
      <c r="F282" s="29"/>
      <c r="G282" s="29"/>
      <c r="H282" s="29"/>
      <c r="I282" s="29"/>
      <c r="J282" s="64"/>
      <c r="K282" s="64"/>
      <c r="L282" s="6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41"/>
      <c r="B283" s="28"/>
      <c r="C283" s="25"/>
      <c r="D283" s="25"/>
      <c r="E283" s="29"/>
      <c r="F283" s="29"/>
      <c r="G283" s="29"/>
      <c r="H283" s="29"/>
      <c r="I283" s="29"/>
      <c r="J283" s="64"/>
      <c r="K283" s="64"/>
      <c r="L283" s="6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41"/>
      <c r="B284" s="28"/>
      <c r="C284" s="25"/>
      <c r="D284" s="25"/>
      <c r="E284" s="29"/>
      <c r="F284" s="29"/>
      <c r="G284" s="29"/>
      <c r="H284" s="29"/>
      <c r="I284" s="29"/>
      <c r="J284" s="64"/>
      <c r="K284" s="64"/>
      <c r="L284" s="6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41"/>
      <c r="B285" s="28"/>
      <c r="C285" s="25"/>
      <c r="D285" s="25"/>
      <c r="E285" s="29"/>
      <c r="F285" s="29"/>
      <c r="G285" s="29"/>
      <c r="H285" s="29"/>
      <c r="I285" s="29"/>
      <c r="J285" s="64"/>
      <c r="K285" s="64"/>
      <c r="L285" s="6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41"/>
      <c r="B286" s="28"/>
      <c r="C286" s="25"/>
      <c r="D286" s="25"/>
      <c r="E286" s="29"/>
      <c r="F286" s="29"/>
      <c r="G286" s="29"/>
      <c r="H286" s="29"/>
      <c r="I286" s="29"/>
      <c r="J286" s="64"/>
      <c r="K286" s="64"/>
      <c r="L286" s="6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41"/>
      <c r="B287" s="28"/>
      <c r="C287" s="25"/>
      <c r="D287" s="25"/>
      <c r="E287" s="29"/>
      <c r="F287" s="29"/>
      <c r="G287" s="29"/>
      <c r="H287" s="29"/>
      <c r="I287" s="29"/>
      <c r="J287" s="64"/>
      <c r="K287" s="64"/>
      <c r="L287" s="6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41"/>
      <c r="B288" s="28"/>
      <c r="C288" s="29"/>
      <c r="D288" s="29"/>
      <c r="E288" s="25"/>
      <c r="F288" s="25"/>
      <c r="G288" s="25"/>
      <c r="H288" s="25"/>
      <c r="I288" s="25"/>
      <c r="J288" s="64"/>
      <c r="K288" s="64"/>
      <c r="L288" s="6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41"/>
      <c r="B289" s="28"/>
      <c r="C289" s="25"/>
      <c r="D289" s="25"/>
      <c r="E289" s="29"/>
      <c r="F289" s="29"/>
      <c r="G289" s="29"/>
      <c r="H289" s="29"/>
      <c r="I289" s="29"/>
      <c r="J289" s="64"/>
      <c r="K289" s="64"/>
      <c r="L289" s="6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41"/>
      <c r="B290" s="28"/>
      <c r="C290" s="25"/>
      <c r="D290" s="25"/>
      <c r="E290" s="29"/>
      <c r="F290" s="29"/>
      <c r="G290" s="29"/>
      <c r="H290" s="29"/>
      <c r="I290" s="29"/>
      <c r="J290" s="64"/>
      <c r="K290" s="64"/>
      <c r="L290" s="6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41"/>
      <c r="B291" s="28"/>
      <c r="C291" s="25"/>
      <c r="D291" s="25"/>
      <c r="E291" s="29"/>
      <c r="F291" s="29"/>
      <c r="G291" s="29"/>
      <c r="H291" s="29"/>
      <c r="I291" s="29"/>
      <c r="J291" s="64"/>
      <c r="K291" s="64"/>
      <c r="L291" s="6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41"/>
      <c r="B292" s="28"/>
      <c r="C292" s="25"/>
      <c r="D292" s="25"/>
      <c r="E292" s="29"/>
      <c r="F292" s="29"/>
      <c r="G292" s="29"/>
      <c r="H292" s="29"/>
      <c r="I292" s="29"/>
      <c r="J292" s="64"/>
      <c r="K292" s="64"/>
      <c r="L292" s="6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41"/>
      <c r="B293" s="28"/>
      <c r="C293" s="25"/>
      <c r="D293" s="25"/>
      <c r="E293" s="29"/>
      <c r="F293" s="29"/>
      <c r="G293" s="29"/>
      <c r="H293" s="29"/>
      <c r="I293" s="29"/>
      <c r="J293" s="64"/>
      <c r="K293" s="64"/>
      <c r="L293" s="6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41"/>
      <c r="B294" s="28"/>
      <c r="C294" s="25"/>
      <c r="D294" s="25"/>
      <c r="E294" s="29"/>
      <c r="F294" s="29"/>
      <c r="G294" s="29"/>
      <c r="H294" s="29"/>
      <c r="I294" s="29"/>
      <c r="J294" s="64"/>
      <c r="K294" s="64"/>
      <c r="L294" s="6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41"/>
      <c r="B295" s="28"/>
      <c r="C295" s="25"/>
      <c r="D295" s="25"/>
      <c r="E295" s="29"/>
      <c r="F295" s="29"/>
      <c r="G295" s="29"/>
      <c r="H295" s="29"/>
      <c r="I295" s="29"/>
      <c r="J295" s="64"/>
      <c r="K295" s="64"/>
      <c r="L295" s="6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41"/>
      <c r="B296" s="28"/>
      <c r="C296" s="25"/>
      <c r="D296" s="25"/>
      <c r="E296" s="29"/>
      <c r="F296" s="29"/>
      <c r="G296" s="29"/>
      <c r="H296" s="29"/>
      <c r="I296" s="29"/>
      <c r="J296" s="64"/>
      <c r="K296" s="64"/>
      <c r="L296" s="6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41"/>
      <c r="B297" s="28"/>
      <c r="C297" s="25"/>
      <c r="D297" s="25"/>
      <c r="E297" s="29"/>
      <c r="F297" s="29"/>
      <c r="G297" s="29"/>
      <c r="H297" s="29"/>
      <c r="I297" s="29"/>
      <c r="J297" s="64"/>
      <c r="K297" s="64"/>
      <c r="L297" s="6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41"/>
      <c r="B298" s="28"/>
      <c r="C298" s="25"/>
      <c r="D298" s="25"/>
      <c r="E298" s="29"/>
      <c r="F298" s="29"/>
      <c r="G298" s="29"/>
      <c r="H298" s="29"/>
      <c r="I298" s="29"/>
      <c r="J298" s="64"/>
      <c r="K298" s="64"/>
      <c r="L298" s="6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41"/>
      <c r="B299" s="28"/>
      <c r="C299" s="29"/>
      <c r="D299" s="29"/>
      <c r="E299" s="25"/>
      <c r="F299" s="25"/>
      <c r="G299" s="25"/>
      <c r="H299" s="25"/>
      <c r="I299" s="25"/>
      <c r="J299" s="64"/>
      <c r="K299" s="64"/>
      <c r="L299" s="6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41"/>
      <c r="B300" s="28"/>
      <c r="C300" s="25"/>
      <c r="D300" s="25"/>
      <c r="E300" s="29"/>
      <c r="F300" s="29"/>
      <c r="G300" s="29"/>
      <c r="H300" s="29"/>
      <c r="I300" s="29"/>
      <c r="J300" s="64"/>
      <c r="K300" s="64"/>
      <c r="L300" s="6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41"/>
      <c r="B301" s="28"/>
      <c r="C301" s="25"/>
      <c r="D301" s="25"/>
      <c r="E301" s="29"/>
      <c r="F301" s="29"/>
      <c r="G301" s="29"/>
      <c r="H301" s="29"/>
      <c r="I301" s="29"/>
      <c r="J301" s="64"/>
      <c r="K301" s="64"/>
      <c r="L301" s="6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41"/>
      <c r="B302" s="28"/>
      <c r="C302" s="25"/>
      <c r="D302" s="25"/>
      <c r="E302" s="29"/>
      <c r="F302" s="29"/>
      <c r="G302" s="29"/>
      <c r="H302" s="29"/>
      <c r="I302" s="29"/>
      <c r="J302" s="64"/>
      <c r="K302" s="64"/>
      <c r="L302" s="6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41"/>
      <c r="B303" s="28"/>
      <c r="C303" s="25"/>
      <c r="D303" s="25"/>
      <c r="E303" s="29"/>
      <c r="F303" s="29"/>
      <c r="G303" s="29"/>
      <c r="H303" s="29"/>
      <c r="I303" s="29"/>
      <c r="J303" s="64"/>
      <c r="K303" s="64"/>
      <c r="L303" s="6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41"/>
      <c r="B304" s="28"/>
      <c r="C304" s="25"/>
      <c r="D304" s="25"/>
      <c r="E304" s="29"/>
      <c r="F304" s="29"/>
      <c r="G304" s="29"/>
      <c r="H304" s="29"/>
      <c r="I304" s="29"/>
      <c r="J304" s="64"/>
      <c r="K304" s="64"/>
      <c r="L304" s="6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41"/>
      <c r="B305" s="28"/>
      <c r="C305" s="25"/>
      <c r="D305" s="25"/>
      <c r="E305" s="29"/>
      <c r="F305" s="29"/>
      <c r="G305" s="29"/>
      <c r="H305" s="29"/>
      <c r="I305" s="29"/>
      <c r="J305" s="64"/>
      <c r="K305" s="64"/>
      <c r="L305" s="6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41"/>
      <c r="B306" s="28"/>
      <c r="C306" s="25"/>
      <c r="D306" s="25"/>
      <c r="E306" s="29"/>
      <c r="F306" s="29"/>
      <c r="G306" s="29"/>
      <c r="H306" s="29"/>
      <c r="I306" s="29"/>
      <c r="J306" s="64"/>
      <c r="K306" s="64"/>
      <c r="L306" s="6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41"/>
      <c r="B307" s="28"/>
      <c r="C307" s="25"/>
      <c r="D307" s="25"/>
      <c r="E307" s="29"/>
      <c r="F307" s="29"/>
      <c r="G307" s="29"/>
      <c r="H307" s="29"/>
      <c r="I307" s="29"/>
      <c r="J307" s="64"/>
      <c r="K307" s="64"/>
      <c r="L307" s="6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41"/>
      <c r="B308" s="28"/>
      <c r="C308" s="25"/>
      <c r="D308" s="25"/>
      <c r="E308" s="29"/>
      <c r="F308" s="29"/>
      <c r="G308" s="29"/>
      <c r="H308" s="29"/>
      <c r="I308" s="29"/>
      <c r="J308" s="64"/>
      <c r="K308" s="64"/>
      <c r="L308" s="6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41"/>
      <c r="B309" s="28"/>
      <c r="C309" s="25"/>
      <c r="D309" s="25"/>
      <c r="E309" s="29"/>
      <c r="F309" s="29"/>
      <c r="G309" s="29"/>
      <c r="H309" s="29"/>
      <c r="I309" s="29"/>
      <c r="J309" s="64"/>
      <c r="K309" s="64"/>
      <c r="L309" s="6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41"/>
      <c r="B310" s="30"/>
      <c r="C310" s="24"/>
      <c r="D310" s="24"/>
      <c r="E310" s="25"/>
      <c r="F310" s="25"/>
      <c r="G310" s="25"/>
      <c r="H310" s="25"/>
      <c r="I310" s="25"/>
      <c r="J310" s="64"/>
      <c r="K310" s="64"/>
      <c r="L310" s="6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41"/>
      <c r="B311" s="28"/>
      <c r="C311" s="29"/>
      <c r="D311" s="29"/>
      <c r="E311" s="25"/>
      <c r="F311" s="25"/>
      <c r="G311" s="25"/>
      <c r="H311" s="25"/>
      <c r="I311" s="25"/>
      <c r="J311" s="64"/>
      <c r="K311" s="64"/>
      <c r="L311" s="6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41"/>
      <c r="B312" s="28"/>
      <c r="C312" s="29"/>
      <c r="D312" s="29"/>
      <c r="E312" s="25"/>
      <c r="F312" s="25"/>
      <c r="G312" s="25"/>
      <c r="H312" s="25"/>
      <c r="I312" s="25"/>
      <c r="J312" s="64"/>
      <c r="K312" s="64"/>
      <c r="L312" s="6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41"/>
      <c r="B313" s="28"/>
      <c r="C313" s="29"/>
      <c r="D313" s="29"/>
      <c r="E313" s="25"/>
      <c r="F313" s="25"/>
      <c r="G313" s="25"/>
      <c r="H313" s="25"/>
      <c r="I313" s="25"/>
      <c r="J313" s="64"/>
      <c r="K313" s="64"/>
      <c r="L313" s="6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41"/>
      <c r="B314" s="28"/>
      <c r="C314" s="25"/>
      <c r="D314" s="25"/>
      <c r="E314" s="29"/>
      <c r="F314" s="29"/>
      <c r="G314" s="29"/>
      <c r="H314" s="29"/>
      <c r="I314" s="29"/>
      <c r="J314" s="64"/>
      <c r="K314" s="64"/>
      <c r="L314" s="6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41"/>
      <c r="B315" s="28"/>
      <c r="C315" s="25"/>
      <c r="D315" s="25"/>
      <c r="E315" s="29"/>
      <c r="F315" s="29"/>
      <c r="G315" s="29"/>
      <c r="H315" s="29"/>
      <c r="I315" s="29"/>
      <c r="J315" s="64"/>
      <c r="K315" s="64"/>
      <c r="L315" s="6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41"/>
      <c r="B316" s="28"/>
      <c r="C316" s="25"/>
      <c r="D316" s="25"/>
      <c r="E316" s="29"/>
      <c r="F316" s="29"/>
      <c r="G316" s="29"/>
      <c r="H316" s="29"/>
      <c r="I316" s="29"/>
      <c r="J316" s="64"/>
      <c r="K316" s="64"/>
      <c r="L316" s="6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41"/>
      <c r="B317" s="28"/>
      <c r="C317" s="25"/>
      <c r="D317" s="25"/>
      <c r="E317" s="29"/>
      <c r="F317" s="29"/>
      <c r="G317" s="29"/>
      <c r="H317" s="29"/>
      <c r="I317" s="29"/>
      <c r="J317" s="64"/>
      <c r="K317" s="64"/>
      <c r="L317" s="6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64"/>
      <c r="K318" s="64"/>
      <c r="L318" s="6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x14ac:dyDescent="0.25">
      <c r="A319" s="141"/>
      <c r="B319" s="28"/>
      <c r="C319" s="25"/>
      <c r="D319" s="25"/>
      <c r="E319" s="29"/>
      <c r="F319" s="29"/>
      <c r="G319" s="29"/>
      <c r="H319" s="29"/>
      <c r="I319" s="29"/>
      <c r="J319" s="64"/>
      <c r="K319" s="64"/>
      <c r="L319" s="6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x14ac:dyDescent="0.25">
      <c r="A320" s="141"/>
      <c r="B320" s="28"/>
      <c r="C320" s="25"/>
      <c r="D320" s="25"/>
      <c r="E320" s="29"/>
      <c r="F320" s="29"/>
      <c r="G320" s="29"/>
      <c r="H320" s="29"/>
      <c r="I320" s="29"/>
      <c r="J320" s="64"/>
      <c r="K320" s="64"/>
      <c r="L320" s="6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x14ac:dyDescent="0.25">
      <c r="A321" s="141"/>
      <c r="B321" s="28"/>
      <c r="C321" s="25"/>
      <c r="D321" s="25"/>
      <c r="E321" s="29"/>
      <c r="F321" s="29"/>
      <c r="G321" s="29"/>
      <c r="H321" s="29"/>
      <c r="I321" s="29"/>
      <c r="J321" s="64"/>
      <c r="K321" s="64"/>
      <c r="L321" s="6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x14ac:dyDescent="0.25">
      <c r="A322" s="141"/>
      <c r="B322" s="28"/>
      <c r="C322" s="25"/>
      <c r="D322" s="25"/>
      <c r="E322" s="29"/>
      <c r="F322" s="29"/>
      <c r="G322" s="29"/>
      <c r="H322" s="29"/>
      <c r="I322" s="29"/>
      <c r="J322" s="64"/>
      <c r="K322" s="64"/>
      <c r="L322" s="6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x14ac:dyDescent="0.25">
      <c r="A323" s="141"/>
      <c r="B323" s="28"/>
      <c r="C323" s="25"/>
      <c r="D323" s="25"/>
      <c r="E323" s="29"/>
      <c r="F323" s="29"/>
      <c r="G323" s="29"/>
      <c r="H323" s="29"/>
      <c r="I323" s="29"/>
      <c r="J323" s="64"/>
      <c r="K323" s="64"/>
      <c r="L323" s="6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 x14ac:dyDescent="0.25">
      <c r="A324" s="141"/>
      <c r="B324" s="28"/>
      <c r="C324" s="29"/>
      <c r="D324" s="29"/>
      <c r="E324" s="25"/>
      <c r="F324" s="25"/>
      <c r="G324" s="25"/>
      <c r="H324" s="25"/>
      <c r="I324" s="25"/>
      <c r="J324" s="64"/>
      <c r="K324" s="64"/>
      <c r="L324" s="6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64"/>
      <c r="K325" s="64"/>
      <c r="L325" s="6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 x14ac:dyDescent="0.25">
      <c r="A326" s="141"/>
      <c r="B326" s="28"/>
      <c r="C326" s="25"/>
      <c r="D326" s="25"/>
      <c r="E326" s="29"/>
      <c r="F326" s="29"/>
      <c r="G326" s="29"/>
      <c r="H326" s="29"/>
      <c r="I326" s="29"/>
      <c r="J326" s="64"/>
      <c r="K326" s="64"/>
      <c r="L326" s="6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 x14ac:dyDescent="0.25">
      <c r="A327" s="141"/>
      <c r="B327" s="28"/>
      <c r="C327" s="25"/>
      <c r="D327" s="25"/>
      <c r="E327" s="29"/>
      <c r="F327" s="29"/>
      <c r="G327" s="29"/>
      <c r="H327" s="29"/>
      <c r="I327" s="29"/>
      <c r="J327" s="64"/>
      <c r="K327" s="64"/>
      <c r="L327" s="6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 x14ac:dyDescent="0.25">
      <c r="A328" s="141"/>
      <c r="B328" s="28"/>
      <c r="C328" s="25"/>
      <c r="D328" s="25"/>
      <c r="E328" s="29"/>
      <c r="F328" s="29"/>
      <c r="G328" s="29"/>
      <c r="H328" s="29"/>
      <c r="I328" s="29"/>
    </row>
    <row r="329" spans="1:25" x14ac:dyDescent="0.25">
      <c r="B329" s="28"/>
      <c r="C329" s="25"/>
      <c r="D329" s="25"/>
      <c r="E329" s="29"/>
      <c r="F329" s="29"/>
      <c r="G329" s="29"/>
      <c r="H329" s="29"/>
      <c r="I329" s="29"/>
      <c r="J329" s="19"/>
      <c r="K329" s="19"/>
      <c r="L329" s="19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</row>
    <row r="330" spans="1:25" s="12" customFormat="1" x14ac:dyDescent="0.25">
      <c r="A330" s="142"/>
      <c r="B330" s="28"/>
      <c r="C330" s="25"/>
      <c r="D330" s="25"/>
      <c r="E330" s="29"/>
      <c r="F330" s="29"/>
      <c r="G330" s="29"/>
      <c r="H330" s="29"/>
      <c r="I330" s="29"/>
      <c r="J330" s="53"/>
      <c r="K330" s="53"/>
      <c r="L330" s="53"/>
    </row>
    <row r="331" spans="1:25" s="12" customFormat="1" x14ac:dyDescent="0.25">
      <c r="A331" s="142"/>
      <c r="B331" s="28"/>
      <c r="C331" s="25"/>
      <c r="D331" s="25"/>
      <c r="E331" s="29"/>
      <c r="F331" s="29"/>
      <c r="G331" s="29"/>
      <c r="H331" s="29"/>
      <c r="I331" s="29"/>
      <c r="J331" s="53"/>
      <c r="K331" s="53"/>
      <c r="L331" s="53"/>
    </row>
    <row r="332" spans="1:25" s="12" customFormat="1" x14ac:dyDescent="0.25">
      <c r="A332" s="142"/>
      <c r="B332" s="28"/>
      <c r="C332" s="25"/>
      <c r="D332" s="25"/>
      <c r="E332" s="29"/>
      <c r="F332" s="29"/>
      <c r="G332" s="29"/>
      <c r="H332" s="29"/>
      <c r="I332" s="29"/>
      <c r="J332" s="53"/>
      <c r="K332" s="53"/>
      <c r="L332" s="53"/>
    </row>
    <row r="333" spans="1:25" s="12" customFormat="1" x14ac:dyDescent="0.25">
      <c r="A333" s="142"/>
      <c r="B333" s="28"/>
      <c r="C333" s="25"/>
      <c r="D333" s="25"/>
      <c r="E333" s="29"/>
      <c r="F333" s="29"/>
      <c r="G333" s="29"/>
      <c r="H333" s="29"/>
      <c r="I333" s="29"/>
      <c r="J333" s="53"/>
      <c r="K333" s="53"/>
      <c r="L333" s="53"/>
    </row>
    <row r="334" spans="1:25" s="12" customFormat="1" x14ac:dyDescent="0.25">
      <c r="A334" s="142"/>
      <c r="B334" s="28"/>
      <c r="C334" s="25"/>
      <c r="D334" s="25"/>
      <c r="E334" s="29"/>
      <c r="F334" s="29"/>
      <c r="G334" s="29"/>
      <c r="H334" s="29"/>
      <c r="I334" s="29"/>
      <c r="J334" s="53"/>
      <c r="K334" s="53"/>
      <c r="L334" s="53"/>
    </row>
    <row r="335" spans="1:25" s="12" customFormat="1" x14ac:dyDescent="0.25">
      <c r="A335" s="142"/>
      <c r="B335" s="28"/>
      <c r="C335" s="29"/>
      <c r="D335" s="29"/>
      <c r="E335" s="25"/>
      <c r="F335" s="25"/>
      <c r="G335" s="25"/>
      <c r="H335" s="25"/>
      <c r="I335" s="25"/>
      <c r="J335" s="53"/>
      <c r="K335" s="53"/>
      <c r="L335" s="53"/>
    </row>
    <row r="336" spans="1:25" s="12" customFormat="1" x14ac:dyDescent="0.25">
      <c r="A336" s="142"/>
      <c r="B336" s="28"/>
      <c r="C336" s="25"/>
      <c r="D336" s="25"/>
      <c r="E336" s="29"/>
      <c r="F336" s="29"/>
      <c r="G336" s="29"/>
      <c r="H336" s="29"/>
      <c r="I336" s="29"/>
      <c r="J336" s="53"/>
      <c r="K336" s="53"/>
      <c r="L336" s="53"/>
    </row>
    <row r="337" spans="1:25" s="12" customFormat="1" x14ac:dyDescent="0.25">
      <c r="A337" s="142"/>
      <c r="B337" s="28"/>
      <c r="C337" s="25"/>
      <c r="D337" s="25"/>
      <c r="E337" s="29"/>
      <c r="F337" s="29"/>
      <c r="G337" s="29"/>
      <c r="H337" s="29"/>
      <c r="I337" s="29"/>
      <c r="J337" s="53"/>
      <c r="K337" s="53"/>
      <c r="L337" s="53"/>
    </row>
    <row r="338" spans="1:25" s="12" customFormat="1" x14ac:dyDescent="0.25">
      <c r="A338" s="142"/>
      <c r="B338" s="28"/>
      <c r="C338" s="25"/>
      <c r="D338" s="25"/>
      <c r="E338" s="29"/>
      <c r="F338" s="29"/>
      <c r="G338" s="29"/>
      <c r="H338" s="29"/>
      <c r="I338" s="29"/>
      <c r="J338" s="53"/>
      <c r="K338" s="53"/>
      <c r="L338" s="53"/>
    </row>
    <row r="339" spans="1:25" s="12" customFormat="1" x14ac:dyDescent="0.25">
      <c r="A339" s="142"/>
      <c r="B339" s="28"/>
      <c r="C339" s="25"/>
      <c r="D339" s="25"/>
      <c r="E339" s="29"/>
      <c r="F339" s="29"/>
      <c r="G339" s="29"/>
      <c r="H339" s="29"/>
      <c r="I339" s="29"/>
      <c r="J339" s="53"/>
      <c r="K339" s="53"/>
      <c r="L339" s="53"/>
    </row>
    <row r="340" spans="1:25" s="12" customFormat="1" x14ac:dyDescent="0.25">
      <c r="A340" s="142"/>
      <c r="B340" s="28"/>
      <c r="C340" s="25"/>
      <c r="D340" s="25"/>
      <c r="E340" s="29"/>
      <c r="F340" s="29"/>
      <c r="G340" s="29"/>
      <c r="H340" s="29"/>
      <c r="I340" s="29"/>
      <c r="J340" s="53"/>
      <c r="K340" s="53"/>
      <c r="L340" s="53"/>
    </row>
    <row r="341" spans="1:25" s="12" customFormat="1" x14ac:dyDescent="0.25">
      <c r="A341" s="142"/>
      <c r="B341" s="28"/>
      <c r="C341" s="25"/>
      <c r="D341" s="25"/>
      <c r="E341" s="29"/>
      <c r="F341" s="29"/>
      <c r="G341" s="29"/>
      <c r="H341" s="29"/>
      <c r="I341" s="29"/>
      <c r="J341" s="53"/>
      <c r="K341" s="53"/>
      <c r="L341" s="53"/>
    </row>
    <row r="342" spans="1:25" s="12" customFormat="1" x14ac:dyDescent="0.25">
      <c r="A342" s="142"/>
      <c r="B342" s="28"/>
      <c r="C342" s="25"/>
      <c r="D342" s="25"/>
      <c r="E342" s="29"/>
      <c r="F342" s="29"/>
      <c r="G342" s="29"/>
      <c r="H342" s="29"/>
      <c r="I342" s="29"/>
      <c r="J342" s="53"/>
      <c r="K342" s="53"/>
      <c r="L342" s="53"/>
    </row>
    <row r="343" spans="1:25" s="12" customFormat="1" x14ac:dyDescent="0.25">
      <c r="A343" s="142"/>
      <c r="B343" s="28"/>
      <c r="C343" s="25"/>
      <c r="D343" s="25"/>
      <c r="E343" s="29"/>
      <c r="F343" s="29"/>
      <c r="G343" s="29"/>
      <c r="H343" s="29"/>
      <c r="I343" s="29"/>
      <c r="J343" s="53"/>
      <c r="K343" s="53"/>
      <c r="L343" s="53"/>
    </row>
    <row r="344" spans="1:25" s="12" customFormat="1" x14ac:dyDescent="0.25">
      <c r="A344" s="142"/>
      <c r="B344" s="28"/>
      <c r="C344" s="25"/>
      <c r="D344" s="25"/>
      <c r="E344" s="29"/>
      <c r="F344" s="29"/>
      <c r="G344" s="29"/>
      <c r="H344" s="29"/>
      <c r="I344" s="29"/>
      <c r="J344" s="53"/>
      <c r="K344" s="53"/>
      <c r="L344" s="53"/>
    </row>
    <row r="345" spans="1:25" s="12" customFormat="1" x14ac:dyDescent="0.25">
      <c r="A345" s="142"/>
      <c r="B345" s="28"/>
      <c r="C345" s="25"/>
      <c r="D345" s="25"/>
      <c r="E345" s="29"/>
      <c r="F345" s="29"/>
      <c r="G345" s="29"/>
      <c r="H345" s="29"/>
      <c r="I345" s="29"/>
      <c r="J345" s="53"/>
      <c r="K345" s="53"/>
      <c r="L345" s="53"/>
    </row>
    <row r="346" spans="1:25" x14ac:dyDescent="0.25">
      <c r="B346" s="30"/>
      <c r="C346" s="24"/>
      <c r="D346" s="24"/>
      <c r="E346" s="29"/>
      <c r="F346" s="29"/>
      <c r="G346" s="29"/>
      <c r="H346" s="29"/>
      <c r="I346" s="29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</row>
    <row r="347" spans="1:25" x14ac:dyDescent="0.25">
      <c r="B347" s="31"/>
      <c r="C347" s="27"/>
      <c r="D347" s="27"/>
      <c r="E347" s="25"/>
      <c r="F347" s="25"/>
      <c r="G347" s="25"/>
      <c r="H347" s="25"/>
      <c r="I347" s="25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</row>
    <row r="348" spans="1:25" x14ac:dyDescent="0.25">
      <c r="B348" s="28"/>
      <c r="C348" s="25"/>
      <c r="D348" s="25"/>
      <c r="E348" s="29"/>
      <c r="F348" s="29"/>
      <c r="G348" s="29"/>
      <c r="H348" s="29"/>
      <c r="I348" s="29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5" x14ac:dyDescent="0.25">
      <c r="B349" s="28"/>
      <c r="C349" s="29"/>
      <c r="D349" s="29"/>
      <c r="E349" s="25"/>
      <c r="F349" s="25"/>
      <c r="G349" s="25"/>
      <c r="H349" s="25"/>
      <c r="I349" s="25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5" x14ac:dyDescent="0.25">
      <c r="B350" s="28"/>
      <c r="C350" s="25"/>
      <c r="D350" s="25"/>
      <c r="E350" s="29"/>
      <c r="F350" s="29"/>
      <c r="G350" s="29"/>
      <c r="H350" s="29"/>
      <c r="I350" s="29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5" x14ac:dyDescent="0.25">
      <c r="B351" s="28"/>
      <c r="C351" s="25"/>
      <c r="D351" s="25"/>
      <c r="E351" s="29"/>
      <c r="F351" s="29"/>
      <c r="G351" s="29"/>
      <c r="H351" s="29"/>
      <c r="I351" s="29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5" x14ac:dyDescent="0.25">
      <c r="B352" s="28"/>
      <c r="C352" s="25"/>
      <c r="D352" s="25"/>
      <c r="E352" s="29"/>
      <c r="F352" s="29"/>
      <c r="G352" s="29"/>
      <c r="H352" s="29"/>
      <c r="I352" s="29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</row>
    <row r="353" spans="1:25" x14ac:dyDescent="0.25">
      <c r="B353" s="28"/>
      <c r="C353" s="25"/>
      <c r="D353" s="25"/>
      <c r="E353" s="29"/>
      <c r="F353" s="29"/>
      <c r="G353" s="29"/>
      <c r="H353" s="29"/>
      <c r="I353" s="29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</row>
    <row r="354" spans="1:25" x14ac:dyDescent="0.25">
      <c r="B354" s="28"/>
      <c r="C354" s="29"/>
      <c r="D354" s="29"/>
      <c r="E354" s="25"/>
      <c r="F354" s="25"/>
      <c r="G354" s="25"/>
      <c r="H354" s="25"/>
      <c r="I354" s="25"/>
      <c r="J354" s="64"/>
      <c r="K354" s="64"/>
      <c r="L354" s="6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B355" s="28"/>
      <c r="C355" s="25"/>
      <c r="D355" s="25"/>
      <c r="E355" s="29"/>
      <c r="F355" s="29"/>
      <c r="G355" s="29"/>
      <c r="H355" s="29"/>
      <c r="I355" s="29"/>
      <c r="J355" s="64"/>
      <c r="K355" s="64"/>
      <c r="L355" s="6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B356" s="28"/>
      <c r="C356" s="25"/>
      <c r="D356" s="25"/>
      <c r="E356" s="29"/>
      <c r="F356" s="29"/>
      <c r="G356" s="29"/>
      <c r="H356" s="29"/>
      <c r="I356" s="29"/>
      <c r="J356" s="64"/>
      <c r="K356" s="64"/>
      <c r="L356" s="6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B357" s="28"/>
      <c r="C357" s="29"/>
      <c r="D357" s="29"/>
      <c r="E357" s="25"/>
      <c r="F357" s="25"/>
      <c r="G357" s="25"/>
      <c r="H357" s="25"/>
      <c r="I357" s="25"/>
      <c r="J357" s="64"/>
      <c r="K357" s="64"/>
      <c r="L357" s="6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B358" s="28"/>
      <c r="C358" s="29"/>
      <c r="D358" s="29"/>
      <c r="E358" s="25"/>
      <c r="F358" s="25"/>
      <c r="G358" s="25"/>
      <c r="H358" s="25"/>
      <c r="I358" s="25"/>
      <c r="J358" s="64"/>
      <c r="K358" s="64"/>
      <c r="L358" s="6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B359" s="28"/>
      <c r="C359" s="25"/>
      <c r="D359" s="25"/>
      <c r="E359" s="29"/>
      <c r="F359" s="29"/>
      <c r="G359" s="29"/>
      <c r="H359" s="29"/>
      <c r="I359" s="29"/>
      <c r="J359" s="64"/>
      <c r="K359" s="64"/>
      <c r="L359" s="6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B360" s="28"/>
      <c r="C360" s="25"/>
      <c r="D360" s="25"/>
      <c r="E360" s="29"/>
      <c r="F360" s="29"/>
      <c r="G360" s="29"/>
      <c r="H360" s="29"/>
      <c r="I360" s="29"/>
      <c r="J360" s="64"/>
      <c r="K360" s="64"/>
      <c r="L360" s="6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41"/>
      <c r="B361" s="28"/>
      <c r="C361" s="25"/>
      <c r="D361" s="25"/>
      <c r="E361" s="29"/>
      <c r="F361" s="29"/>
      <c r="G361" s="29"/>
      <c r="H361" s="29"/>
      <c r="I361" s="29"/>
      <c r="J361" s="64"/>
      <c r="K361" s="64"/>
      <c r="L361" s="6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41"/>
      <c r="B362" s="28"/>
      <c r="C362" s="29"/>
      <c r="D362" s="29"/>
      <c r="E362" s="25"/>
      <c r="F362" s="25"/>
      <c r="G362" s="25"/>
      <c r="H362" s="25"/>
      <c r="I362" s="25"/>
      <c r="J362" s="64"/>
      <c r="K362" s="64"/>
      <c r="L362" s="6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41"/>
      <c r="B363" s="28"/>
      <c r="C363" s="25"/>
      <c r="D363" s="25"/>
      <c r="E363" s="29"/>
      <c r="F363" s="29"/>
      <c r="G363" s="29"/>
      <c r="H363" s="29"/>
      <c r="I363" s="29"/>
      <c r="J363" s="64"/>
      <c r="K363" s="64"/>
      <c r="L363" s="6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41"/>
      <c r="B364" s="28"/>
      <c r="C364" s="25"/>
      <c r="D364" s="25"/>
      <c r="E364" s="29"/>
      <c r="F364" s="29"/>
      <c r="G364" s="29"/>
      <c r="H364" s="29"/>
      <c r="I364" s="29"/>
      <c r="J364" s="64"/>
      <c r="K364" s="64"/>
      <c r="L364" s="6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41"/>
      <c r="B365" s="28"/>
      <c r="C365" s="25"/>
      <c r="D365" s="25"/>
      <c r="E365" s="29"/>
      <c r="F365" s="29"/>
      <c r="G365" s="29"/>
      <c r="H365" s="29"/>
      <c r="I365" s="29"/>
      <c r="J365" s="64"/>
      <c r="K365" s="64"/>
      <c r="L365" s="6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41"/>
      <c r="B366" s="28"/>
      <c r="C366" s="25"/>
      <c r="D366" s="25"/>
      <c r="E366" s="29"/>
      <c r="F366" s="29"/>
      <c r="G366" s="29"/>
      <c r="H366" s="29"/>
      <c r="I366" s="29"/>
      <c r="J366" s="64"/>
      <c r="K366" s="64"/>
      <c r="L366" s="6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41"/>
      <c r="B367" s="28"/>
      <c r="C367" s="25"/>
      <c r="D367" s="25"/>
      <c r="E367" s="29"/>
      <c r="F367" s="29"/>
      <c r="G367" s="29"/>
      <c r="H367" s="29"/>
      <c r="I367" s="29"/>
      <c r="J367" s="64"/>
      <c r="K367" s="64"/>
      <c r="L367" s="6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41"/>
      <c r="B368" s="28"/>
      <c r="C368" s="25"/>
      <c r="D368" s="25"/>
      <c r="E368" s="29"/>
      <c r="F368" s="29"/>
      <c r="G368" s="29"/>
      <c r="H368" s="29"/>
      <c r="I368" s="29"/>
      <c r="J368" s="64"/>
      <c r="K368" s="64"/>
      <c r="L368" s="6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41"/>
      <c r="B369" s="28"/>
      <c r="C369" s="25"/>
      <c r="D369" s="25"/>
      <c r="E369" s="29"/>
      <c r="F369" s="29"/>
      <c r="G369" s="29"/>
      <c r="H369" s="29"/>
      <c r="I369" s="29"/>
      <c r="J369" s="64"/>
      <c r="K369" s="64"/>
      <c r="L369" s="6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41"/>
      <c r="B370" s="28"/>
      <c r="C370" s="25"/>
      <c r="D370" s="25"/>
      <c r="E370" s="29"/>
      <c r="F370" s="29"/>
      <c r="G370" s="29"/>
      <c r="H370" s="29"/>
      <c r="I370" s="29"/>
      <c r="J370" s="64"/>
      <c r="K370" s="64"/>
      <c r="L370" s="6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41"/>
      <c r="B371" s="28"/>
      <c r="C371" s="25"/>
      <c r="D371" s="25"/>
      <c r="E371" s="29"/>
      <c r="F371" s="29"/>
      <c r="G371" s="29"/>
      <c r="H371" s="29"/>
      <c r="I371" s="29"/>
      <c r="J371" s="64"/>
      <c r="K371" s="64"/>
      <c r="L371" s="6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41"/>
      <c r="B372" s="28"/>
      <c r="C372" s="25"/>
      <c r="D372" s="25"/>
      <c r="E372" s="29"/>
      <c r="F372" s="29"/>
      <c r="G372" s="29"/>
      <c r="H372" s="29"/>
      <c r="I372" s="29"/>
      <c r="J372" s="64"/>
      <c r="K372" s="64"/>
      <c r="L372" s="6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41"/>
      <c r="B373" s="30"/>
      <c r="C373" s="24"/>
      <c r="D373" s="24"/>
      <c r="E373" s="25"/>
      <c r="F373" s="25"/>
      <c r="G373" s="25"/>
      <c r="H373" s="25"/>
      <c r="I373" s="25"/>
      <c r="J373" s="64"/>
      <c r="K373" s="64"/>
      <c r="L373" s="6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41"/>
      <c r="B374" s="28"/>
      <c r="C374" s="29"/>
      <c r="D374" s="29"/>
      <c r="E374" s="25"/>
      <c r="F374" s="25"/>
      <c r="G374" s="25"/>
      <c r="H374" s="25"/>
      <c r="I374" s="25"/>
      <c r="J374" s="64"/>
      <c r="K374" s="64"/>
      <c r="L374" s="6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41"/>
      <c r="B375" s="28"/>
      <c r="C375" s="29"/>
      <c r="D375" s="29"/>
      <c r="E375" s="25"/>
      <c r="F375" s="25"/>
      <c r="G375" s="25"/>
      <c r="H375" s="25"/>
      <c r="I375" s="25"/>
      <c r="J375" s="64"/>
      <c r="K375" s="64"/>
      <c r="L375" s="6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41"/>
      <c r="B376" s="28"/>
      <c r="C376" s="25"/>
      <c r="D376" s="25"/>
      <c r="E376" s="29"/>
      <c r="F376" s="29"/>
      <c r="G376" s="29"/>
      <c r="H376" s="29"/>
      <c r="I376" s="29"/>
      <c r="J376" s="64"/>
      <c r="K376" s="64"/>
      <c r="L376" s="6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41"/>
      <c r="B377" s="28"/>
      <c r="C377" s="25"/>
      <c r="D377" s="25"/>
      <c r="E377" s="29"/>
      <c r="F377" s="29"/>
      <c r="G377" s="29"/>
      <c r="H377" s="29"/>
      <c r="I377" s="29"/>
      <c r="J377" s="64"/>
      <c r="K377" s="64"/>
      <c r="L377" s="6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41"/>
      <c r="B378" s="28"/>
      <c r="C378" s="25"/>
      <c r="D378" s="25"/>
      <c r="E378" s="29"/>
      <c r="F378" s="29"/>
      <c r="G378" s="29"/>
      <c r="H378" s="29"/>
      <c r="I378" s="29"/>
      <c r="J378" s="64"/>
      <c r="K378" s="64"/>
      <c r="L378" s="6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41"/>
      <c r="B379" s="28"/>
      <c r="C379" s="29"/>
      <c r="D379" s="29"/>
      <c r="E379" s="25"/>
      <c r="F379" s="25"/>
      <c r="G379" s="25"/>
      <c r="H379" s="25"/>
      <c r="I379" s="25"/>
      <c r="J379" s="64"/>
      <c r="K379" s="64"/>
      <c r="L379" s="6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41"/>
      <c r="B380" s="28"/>
      <c r="C380" s="25"/>
      <c r="D380" s="25"/>
      <c r="E380" s="29"/>
      <c r="F380" s="29"/>
      <c r="G380" s="29"/>
      <c r="H380" s="29"/>
      <c r="I380" s="29"/>
      <c r="J380" s="64"/>
      <c r="K380" s="64"/>
      <c r="L380" s="6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41"/>
      <c r="B381" s="28"/>
      <c r="C381" s="25"/>
      <c r="D381" s="25"/>
      <c r="E381" s="29"/>
      <c r="F381" s="29"/>
      <c r="G381" s="29"/>
      <c r="H381" s="29"/>
      <c r="I381" s="29"/>
      <c r="J381" s="64"/>
      <c r="K381" s="64"/>
      <c r="L381" s="6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41"/>
      <c r="B382" s="28"/>
      <c r="C382" s="29"/>
      <c r="D382" s="29"/>
      <c r="E382" s="25"/>
      <c r="F382" s="25"/>
      <c r="G382" s="25"/>
      <c r="H382" s="25"/>
      <c r="I382" s="25"/>
      <c r="J382" s="64"/>
      <c r="K382" s="64"/>
      <c r="L382" s="6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41"/>
      <c r="B383" s="28"/>
      <c r="C383" s="25"/>
      <c r="D383" s="25"/>
      <c r="E383" s="29"/>
      <c r="F383" s="29"/>
      <c r="G383" s="29"/>
      <c r="H383" s="29"/>
      <c r="I383" s="29"/>
      <c r="J383" s="64"/>
      <c r="K383" s="64"/>
      <c r="L383" s="6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41"/>
      <c r="B384" s="28"/>
      <c r="C384" s="25"/>
      <c r="D384" s="25"/>
      <c r="E384" s="29"/>
      <c r="F384" s="29"/>
      <c r="G384" s="29"/>
      <c r="H384" s="29"/>
      <c r="I384" s="29"/>
      <c r="J384" s="64"/>
      <c r="K384" s="64"/>
      <c r="L384" s="6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41"/>
      <c r="B385" s="28"/>
      <c r="C385" s="25"/>
      <c r="D385" s="25"/>
      <c r="E385" s="29"/>
      <c r="F385" s="29"/>
      <c r="G385" s="29"/>
      <c r="H385" s="29"/>
      <c r="I385" s="29"/>
      <c r="J385" s="64"/>
      <c r="K385" s="64"/>
      <c r="L385" s="6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41"/>
      <c r="B386" s="28"/>
      <c r="C386" s="25"/>
      <c r="D386" s="25"/>
      <c r="E386" s="29"/>
      <c r="F386" s="29"/>
      <c r="G386" s="29"/>
      <c r="H386" s="29"/>
      <c r="I386" s="29"/>
      <c r="J386" s="64"/>
      <c r="K386" s="64"/>
      <c r="L386" s="6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41"/>
      <c r="B387" s="28"/>
      <c r="C387" s="25"/>
      <c r="D387" s="25"/>
      <c r="E387" s="29"/>
      <c r="F387" s="29"/>
      <c r="G387" s="29"/>
      <c r="H387" s="29"/>
      <c r="I387" s="29"/>
      <c r="J387" s="64"/>
      <c r="K387" s="64"/>
      <c r="L387" s="6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41"/>
      <c r="B388" s="28"/>
      <c r="C388" s="25"/>
      <c r="D388" s="25"/>
      <c r="E388" s="29"/>
      <c r="F388" s="29"/>
      <c r="G388" s="29"/>
      <c r="H388" s="29"/>
      <c r="I388" s="29"/>
      <c r="J388" s="64"/>
      <c r="K388" s="64"/>
      <c r="L388" s="6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41"/>
      <c r="B389" s="28"/>
      <c r="C389" s="25"/>
      <c r="D389" s="25"/>
      <c r="E389" s="29"/>
      <c r="F389" s="29"/>
      <c r="G389" s="29"/>
      <c r="H389" s="29"/>
      <c r="I389" s="29"/>
      <c r="J389" s="64"/>
      <c r="K389" s="64"/>
      <c r="L389" s="6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41"/>
      <c r="B390" s="28"/>
      <c r="C390" s="29"/>
      <c r="D390" s="29"/>
      <c r="E390" s="25"/>
      <c r="F390" s="25"/>
      <c r="G390" s="25"/>
      <c r="H390" s="25"/>
      <c r="I390" s="25"/>
      <c r="J390" s="64"/>
      <c r="K390" s="64"/>
      <c r="L390" s="6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41"/>
      <c r="B391" s="28"/>
      <c r="C391" s="29"/>
      <c r="D391" s="29"/>
      <c r="E391" s="25"/>
      <c r="F391" s="25"/>
      <c r="G391" s="25"/>
      <c r="H391" s="25"/>
      <c r="I391" s="25"/>
      <c r="J391" s="64"/>
      <c r="K391" s="64"/>
      <c r="L391" s="6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41"/>
      <c r="B392" s="28"/>
      <c r="C392" s="29"/>
      <c r="D392" s="29"/>
      <c r="E392" s="25"/>
      <c r="F392" s="25"/>
      <c r="G392" s="25"/>
      <c r="H392" s="25"/>
      <c r="I392" s="25"/>
      <c r="J392" s="64"/>
      <c r="K392" s="64"/>
      <c r="L392" s="6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41"/>
      <c r="B393" s="28"/>
      <c r="C393" s="29"/>
      <c r="D393" s="29"/>
      <c r="E393" s="25"/>
      <c r="F393" s="25"/>
      <c r="G393" s="25"/>
      <c r="H393" s="25"/>
      <c r="I393" s="25"/>
      <c r="J393" s="64"/>
      <c r="K393" s="64"/>
      <c r="L393" s="6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41"/>
      <c r="B394" s="28"/>
      <c r="C394" s="25"/>
      <c r="D394" s="25"/>
      <c r="E394" s="29"/>
      <c r="F394" s="29"/>
      <c r="G394" s="29"/>
      <c r="H394" s="29"/>
      <c r="I394" s="29"/>
      <c r="J394" s="64"/>
      <c r="K394" s="64"/>
      <c r="L394" s="6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41"/>
      <c r="B395" s="28"/>
      <c r="C395" s="25"/>
      <c r="D395" s="25"/>
      <c r="E395" s="29"/>
      <c r="F395" s="29"/>
      <c r="G395" s="29"/>
      <c r="H395" s="29"/>
      <c r="I395" s="29"/>
      <c r="J395" s="64"/>
      <c r="K395" s="64"/>
      <c r="L395" s="6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41"/>
      <c r="B396" s="28"/>
      <c r="C396" s="25"/>
      <c r="D396" s="25"/>
      <c r="E396" s="29"/>
      <c r="F396" s="29"/>
      <c r="G396" s="29"/>
      <c r="H396" s="29"/>
      <c r="I396" s="29"/>
      <c r="J396" s="64"/>
      <c r="K396" s="64"/>
      <c r="L396" s="6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41"/>
      <c r="B397" s="28"/>
      <c r="C397" s="25"/>
      <c r="D397" s="25"/>
      <c r="E397" s="29"/>
      <c r="F397" s="29"/>
      <c r="G397" s="29"/>
      <c r="H397" s="29"/>
      <c r="I397" s="29"/>
      <c r="J397" s="64"/>
      <c r="K397" s="64"/>
      <c r="L397" s="6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41"/>
      <c r="B398" s="28"/>
      <c r="C398" s="29"/>
      <c r="D398" s="29"/>
      <c r="E398" s="25"/>
      <c r="F398" s="25"/>
      <c r="G398" s="25"/>
      <c r="H398" s="25"/>
      <c r="I398" s="25"/>
      <c r="J398" s="64"/>
      <c r="K398" s="64"/>
      <c r="L398" s="6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41"/>
      <c r="B399" s="28"/>
      <c r="C399" s="25"/>
      <c r="D399" s="25"/>
      <c r="E399" s="29"/>
      <c r="F399" s="29"/>
      <c r="G399" s="29"/>
      <c r="H399" s="29"/>
      <c r="I399" s="29"/>
      <c r="J399" s="64"/>
      <c r="K399" s="64"/>
      <c r="L399" s="6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41"/>
      <c r="B400" s="28"/>
      <c r="C400" s="25"/>
      <c r="D400" s="25"/>
      <c r="E400" s="29"/>
      <c r="F400" s="29"/>
      <c r="G400" s="29"/>
      <c r="H400" s="29"/>
      <c r="I400" s="29"/>
      <c r="J400" s="64"/>
      <c r="K400" s="64"/>
      <c r="L400" s="6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41"/>
      <c r="B401" s="28"/>
      <c r="C401" s="25"/>
      <c r="D401" s="25"/>
      <c r="E401" s="29"/>
      <c r="F401" s="29"/>
      <c r="G401" s="29"/>
      <c r="H401" s="29"/>
      <c r="I401" s="29"/>
      <c r="J401" s="64"/>
      <c r="K401" s="64"/>
      <c r="L401" s="6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41"/>
      <c r="B402" s="28"/>
      <c r="C402" s="25"/>
      <c r="D402" s="25"/>
      <c r="E402" s="29"/>
      <c r="F402" s="29"/>
      <c r="G402" s="29"/>
      <c r="H402" s="29"/>
      <c r="I402" s="29"/>
      <c r="J402" s="64"/>
      <c r="K402" s="64"/>
      <c r="L402" s="6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41"/>
      <c r="B403" s="28"/>
      <c r="C403" s="25"/>
      <c r="D403" s="25"/>
      <c r="E403" s="29"/>
      <c r="F403" s="29"/>
      <c r="G403" s="29"/>
      <c r="H403" s="29"/>
      <c r="I403" s="29"/>
      <c r="J403" s="64"/>
      <c r="K403" s="64"/>
      <c r="L403" s="6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41"/>
      <c r="B404" s="28"/>
      <c r="C404" s="29"/>
      <c r="D404" s="29"/>
      <c r="E404" s="25"/>
      <c r="F404" s="25"/>
      <c r="G404" s="25"/>
      <c r="H404" s="25"/>
      <c r="I404" s="25"/>
      <c r="J404" s="64"/>
      <c r="K404" s="64"/>
      <c r="L404" s="6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41"/>
      <c r="B405" s="28"/>
      <c r="C405" s="29"/>
      <c r="D405" s="29"/>
      <c r="E405" s="25"/>
      <c r="F405" s="25"/>
      <c r="G405" s="25"/>
      <c r="H405" s="25"/>
      <c r="I405" s="25"/>
      <c r="J405" s="64"/>
      <c r="K405" s="64"/>
      <c r="L405" s="6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41"/>
      <c r="B406" s="28"/>
      <c r="C406" s="25"/>
      <c r="D406" s="25"/>
      <c r="E406" s="29"/>
      <c r="F406" s="29"/>
      <c r="G406" s="29"/>
      <c r="H406" s="29"/>
      <c r="I406" s="29"/>
      <c r="J406" s="64"/>
      <c r="K406" s="64"/>
      <c r="L406" s="6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41"/>
      <c r="B407" s="28"/>
      <c r="C407" s="25"/>
      <c r="D407" s="25"/>
      <c r="E407" s="29"/>
      <c r="F407" s="29"/>
      <c r="G407" s="29"/>
      <c r="H407" s="29"/>
      <c r="I407" s="29"/>
      <c r="J407" s="64"/>
      <c r="K407" s="64"/>
      <c r="L407" s="6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41"/>
      <c r="B408" s="28"/>
      <c r="C408" s="25"/>
      <c r="D408" s="25"/>
      <c r="E408" s="29"/>
      <c r="F408" s="29"/>
      <c r="G408" s="29"/>
      <c r="H408" s="29"/>
      <c r="I408" s="29"/>
      <c r="J408" s="64"/>
      <c r="K408" s="64"/>
      <c r="L408" s="6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41"/>
      <c r="B409" s="30"/>
      <c r="C409" s="24"/>
      <c r="D409" s="24"/>
      <c r="E409" s="25"/>
      <c r="F409" s="25"/>
      <c r="G409" s="25"/>
      <c r="H409" s="25"/>
      <c r="I409" s="25"/>
      <c r="J409" s="64"/>
      <c r="K409" s="64"/>
      <c r="L409" s="6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41"/>
      <c r="B410" s="28"/>
      <c r="C410" s="29"/>
      <c r="D410" s="29"/>
      <c r="E410" s="25"/>
      <c r="F410" s="25"/>
      <c r="G410" s="25"/>
      <c r="H410" s="25"/>
      <c r="I410" s="25"/>
      <c r="J410" s="64"/>
      <c r="K410" s="64"/>
      <c r="L410" s="6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41"/>
      <c r="B411" s="28"/>
      <c r="C411" s="29"/>
      <c r="D411" s="29"/>
      <c r="E411" s="25"/>
      <c r="F411" s="25"/>
      <c r="G411" s="25"/>
      <c r="H411" s="25"/>
      <c r="I411" s="25"/>
      <c r="J411" s="64"/>
      <c r="K411" s="64"/>
      <c r="L411" s="6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41"/>
      <c r="B412" s="28"/>
      <c r="C412" s="25"/>
      <c r="D412" s="25"/>
      <c r="E412" s="29"/>
      <c r="F412" s="29"/>
      <c r="G412" s="29"/>
      <c r="H412" s="29"/>
      <c r="I412" s="29"/>
      <c r="J412" s="64"/>
      <c r="K412" s="64"/>
      <c r="L412" s="6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41"/>
      <c r="B413" s="28"/>
      <c r="C413" s="25"/>
      <c r="D413" s="25"/>
      <c r="E413" s="29"/>
      <c r="F413" s="29"/>
      <c r="G413" s="29"/>
      <c r="H413" s="29"/>
      <c r="I413" s="29"/>
      <c r="J413" s="64"/>
      <c r="K413" s="64"/>
      <c r="L413" s="6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41"/>
      <c r="B414" s="28"/>
      <c r="C414" s="29"/>
      <c r="D414" s="29"/>
      <c r="E414" s="25"/>
      <c r="F414" s="25"/>
      <c r="G414" s="25"/>
      <c r="H414" s="25"/>
      <c r="I414" s="25"/>
      <c r="J414" s="64"/>
      <c r="K414" s="64"/>
      <c r="L414" s="6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41"/>
      <c r="B415" s="28"/>
      <c r="C415" s="29"/>
      <c r="D415" s="29"/>
      <c r="E415" s="25"/>
      <c r="F415" s="25"/>
      <c r="G415" s="25"/>
      <c r="H415" s="25"/>
      <c r="I415" s="25"/>
      <c r="J415" s="64"/>
      <c r="K415" s="64"/>
      <c r="L415" s="6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41"/>
      <c r="B416" s="28"/>
      <c r="C416" s="25"/>
      <c r="D416" s="25"/>
      <c r="E416" s="29"/>
      <c r="F416" s="29"/>
      <c r="G416" s="29"/>
      <c r="H416" s="29"/>
      <c r="I416" s="29"/>
      <c r="J416" s="64"/>
      <c r="K416" s="64"/>
      <c r="L416" s="6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41"/>
      <c r="B417" s="28"/>
      <c r="C417" s="25"/>
      <c r="D417" s="25"/>
      <c r="E417" s="29"/>
      <c r="F417" s="29"/>
      <c r="G417" s="29"/>
      <c r="H417" s="29"/>
      <c r="I417" s="29"/>
      <c r="J417" s="64"/>
      <c r="K417" s="64"/>
      <c r="L417" s="6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41"/>
      <c r="B418" s="28"/>
      <c r="C418" s="29"/>
      <c r="D418" s="29"/>
      <c r="E418" s="25"/>
      <c r="F418" s="25"/>
      <c r="G418" s="25"/>
      <c r="H418" s="25"/>
      <c r="I418" s="25"/>
      <c r="J418" s="64"/>
      <c r="K418" s="64"/>
      <c r="L418" s="6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41"/>
      <c r="B419" s="30"/>
      <c r="C419" s="24"/>
      <c r="D419" s="24"/>
      <c r="E419" s="25"/>
      <c r="F419" s="25"/>
      <c r="G419" s="25"/>
      <c r="H419" s="25"/>
      <c r="I419" s="25"/>
      <c r="J419" s="64"/>
      <c r="K419" s="64"/>
      <c r="L419" s="6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41"/>
      <c r="B420" s="28"/>
      <c r="C420" s="29"/>
      <c r="D420" s="29"/>
      <c r="E420" s="25"/>
      <c r="F420" s="25"/>
      <c r="G420" s="25"/>
      <c r="H420" s="25"/>
      <c r="I420" s="25"/>
      <c r="J420" s="64"/>
      <c r="K420" s="64"/>
      <c r="L420" s="6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41"/>
      <c r="B421" s="28"/>
      <c r="C421" s="29"/>
      <c r="D421" s="29"/>
      <c r="E421" s="25"/>
      <c r="F421" s="25"/>
      <c r="G421" s="25"/>
      <c r="H421" s="25"/>
      <c r="I421" s="25"/>
      <c r="J421" s="64"/>
      <c r="K421" s="64"/>
      <c r="L421" s="6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41"/>
      <c r="B422" s="28"/>
      <c r="C422" s="29"/>
      <c r="D422" s="29"/>
      <c r="E422" s="25"/>
      <c r="F422" s="25"/>
      <c r="G422" s="25"/>
      <c r="H422" s="25"/>
      <c r="I422" s="25"/>
      <c r="J422" s="64"/>
      <c r="K422" s="64"/>
      <c r="L422" s="6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41"/>
      <c r="B423" s="28"/>
      <c r="C423" s="29"/>
      <c r="D423" s="29"/>
      <c r="E423" s="25"/>
      <c r="F423" s="25"/>
      <c r="G423" s="25"/>
      <c r="H423" s="25"/>
      <c r="I423" s="25"/>
      <c r="J423" s="64"/>
      <c r="K423" s="64"/>
      <c r="L423" s="6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41"/>
      <c r="B424" s="28"/>
      <c r="C424" s="25"/>
      <c r="D424" s="25"/>
      <c r="E424" s="29"/>
      <c r="F424" s="29"/>
      <c r="G424" s="29"/>
      <c r="H424" s="29"/>
      <c r="I424" s="29"/>
      <c r="J424" s="64"/>
      <c r="K424" s="64"/>
      <c r="L424" s="6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41"/>
      <c r="B425" s="28"/>
      <c r="C425" s="25"/>
      <c r="D425" s="25"/>
      <c r="E425" s="29"/>
      <c r="F425" s="29"/>
      <c r="G425" s="29"/>
      <c r="H425" s="29"/>
      <c r="I425" s="29"/>
      <c r="J425" s="64"/>
      <c r="K425" s="64"/>
      <c r="L425" s="6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41"/>
      <c r="B426" s="28"/>
      <c r="C426" s="25"/>
      <c r="D426" s="25"/>
      <c r="E426" s="29"/>
      <c r="F426" s="29"/>
      <c r="G426" s="29"/>
      <c r="H426" s="29"/>
      <c r="I426" s="29"/>
      <c r="J426" s="64"/>
      <c r="K426" s="64"/>
      <c r="L426" s="6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41"/>
      <c r="B427" s="28"/>
      <c r="C427" s="25"/>
      <c r="D427" s="25"/>
      <c r="E427" s="29"/>
      <c r="F427" s="29"/>
      <c r="G427" s="29"/>
      <c r="H427" s="29"/>
      <c r="I427" s="29"/>
      <c r="J427" s="64"/>
      <c r="K427" s="64"/>
      <c r="L427" s="6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41"/>
      <c r="B428" s="28"/>
      <c r="C428" s="25"/>
      <c r="D428" s="25"/>
      <c r="E428" s="29"/>
      <c r="F428" s="29"/>
      <c r="G428" s="29"/>
      <c r="H428" s="29"/>
      <c r="I428" s="29"/>
      <c r="J428" s="64"/>
      <c r="K428" s="64"/>
      <c r="L428" s="6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41"/>
      <c r="B429" s="28"/>
      <c r="C429" s="25"/>
      <c r="D429" s="25"/>
      <c r="E429" s="29"/>
      <c r="F429" s="29"/>
      <c r="G429" s="29"/>
      <c r="H429" s="29"/>
      <c r="I429" s="29"/>
      <c r="J429" s="64"/>
      <c r="K429" s="64"/>
      <c r="L429" s="6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41"/>
      <c r="B430" s="28"/>
      <c r="C430" s="25"/>
      <c r="D430" s="25"/>
      <c r="E430" s="29"/>
      <c r="F430" s="29"/>
      <c r="G430" s="29"/>
      <c r="H430" s="29"/>
      <c r="I430" s="29"/>
      <c r="J430" s="64"/>
      <c r="K430" s="64"/>
      <c r="L430" s="6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41"/>
      <c r="B431" s="28"/>
      <c r="C431" s="25"/>
      <c r="D431" s="25"/>
      <c r="E431" s="29"/>
      <c r="F431" s="29"/>
      <c r="G431" s="29"/>
      <c r="H431" s="29"/>
      <c r="I431" s="29"/>
      <c r="J431" s="64"/>
      <c r="K431" s="64"/>
      <c r="L431" s="6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41"/>
      <c r="B432" s="28"/>
      <c r="C432" s="25"/>
      <c r="D432" s="25"/>
      <c r="E432" s="29"/>
      <c r="F432" s="29"/>
      <c r="G432" s="29"/>
      <c r="H432" s="29"/>
      <c r="I432" s="29"/>
      <c r="J432" s="64"/>
      <c r="K432" s="64"/>
      <c r="L432" s="6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41"/>
      <c r="B433" s="28"/>
      <c r="C433" s="29"/>
      <c r="D433" s="29"/>
      <c r="E433" s="25"/>
      <c r="F433" s="25"/>
      <c r="G433" s="25"/>
      <c r="H433" s="25"/>
      <c r="I433" s="25"/>
      <c r="J433" s="64"/>
      <c r="K433" s="64"/>
      <c r="L433" s="6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41"/>
      <c r="B434" s="28"/>
      <c r="C434" s="25"/>
      <c r="D434" s="25"/>
      <c r="E434" s="29"/>
      <c r="F434" s="29"/>
      <c r="G434" s="29"/>
      <c r="H434" s="29"/>
      <c r="I434" s="29"/>
      <c r="J434" s="64"/>
      <c r="K434" s="64"/>
      <c r="L434" s="6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41"/>
      <c r="B435" s="28"/>
      <c r="C435" s="25"/>
      <c r="D435" s="25"/>
      <c r="E435" s="29"/>
      <c r="F435" s="29"/>
      <c r="G435" s="29"/>
      <c r="H435" s="29"/>
      <c r="I435" s="29"/>
      <c r="J435" s="64"/>
      <c r="K435" s="64"/>
      <c r="L435" s="6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41"/>
      <c r="B436" s="28"/>
      <c r="C436" s="25"/>
      <c r="D436" s="25"/>
      <c r="E436" s="29"/>
      <c r="F436" s="29"/>
      <c r="G436" s="29"/>
      <c r="H436" s="29"/>
      <c r="I436" s="29"/>
      <c r="J436" s="64"/>
      <c r="K436" s="64"/>
      <c r="L436" s="6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41"/>
      <c r="B437" s="28"/>
      <c r="C437" s="25"/>
      <c r="D437" s="25"/>
      <c r="E437" s="29"/>
      <c r="F437" s="29"/>
      <c r="G437" s="29"/>
      <c r="H437" s="29"/>
      <c r="I437" s="29"/>
      <c r="J437" s="64"/>
      <c r="K437" s="64"/>
      <c r="L437" s="6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41"/>
      <c r="B438" s="28"/>
      <c r="C438" s="25"/>
      <c r="D438" s="25"/>
      <c r="E438" s="29"/>
      <c r="F438" s="29"/>
      <c r="G438" s="29"/>
      <c r="H438" s="29"/>
      <c r="I438" s="29"/>
      <c r="J438" s="64"/>
      <c r="K438" s="64"/>
      <c r="L438" s="6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41"/>
      <c r="B439" s="28"/>
      <c r="C439" s="25"/>
      <c r="D439" s="25"/>
      <c r="E439" s="29"/>
      <c r="F439" s="29"/>
      <c r="G439" s="29"/>
      <c r="H439" s="29"/>
      <c r="I439" s="29"/>
      <c r="J439" s="64"/>
      <c r="K439" s="64"/>
      <c r="L439" s="6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41"/>
      <c r="B440" s="28"/>
      <c r="C440" s="25"/>
      <c r="D440" s="25"/>
      <c r="E440" s="29"/>
      <c r="F440" s="29"/>
      <c r="G440" s="29"/>
      <c r="H440" s="29"/>
      <c r="I440" s="29"/>
      <c r="J440" s="64"/>
      <c r="K440" s="64"/>
      <c r="L440" s="6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41"/>
      <c r="B441" s="28"/>
      <c r="C441" s="25"/>
      <c r="D441" s="25"/>
      <c r="E441" s="29"/>
      <c r="F441" s="29"/>
      <c r="G441" s="29"/>
      <c r="H441" s="29"/>
      <c r="I441" s="29"/>
      <c r="J441" s="64"/>
      <c r="K441" s="64"/>
      <c r="L441" s="6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41"/>
      <c r="B442" s="28"/>
      <c r="C442" s="25"/>
      <c r="D442" s="25"/>
      <c r="E442" s="29"/>
      <c r="F442" s="29"/>
      <c r="G442" s="29"/>
      <c r="H442" s="29"/>
      <c r="I442" s="29"/>
      <c r="J442" s="64"/>
      <c r="K442" s="64"/>
      <c r="L442" s="6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41"/>
      <c r="B443" s="28"/>
      <c r="C443" s="25"/>
      <c r="D443" s="25"/>
      <c r="E443" s="29"/>
      <c r="F443" s="29"/>
      <c r="G443" s="29"/>
      <c r="H443" s="29"/>
      <c r="I443" s="29"/>
      <c r="J443" s="64"/>
      <c r="K443" s="64"/>
      <c r="L443" s="6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41"/>
      <c r="B444" s="28"/>
      <c r="C444" s="25"/>
      <c r="D444" s="25"/>
      <c r="E444" s="29"/>
      <c r="F444" s="29"/>
      <c r="G444" s="29"/>
      <c r="H444" s="29"/>
      <c r="I444" s="29"/>
      <c r="J444" s="64"/>
      <c r="K444" s="64"/>
      <c r="L444" s="6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41"/>
      <c r="B445" s="30"/>
      <c r="C445" s="24"/>
      <c r="D445" s="24"/>
      <c r="E445" s="25"/>
      <c r="F445" s="25"/>
      <c r="G445" s="25"/>
      <c r="H445" s="25"/>
      <c r="I445" s="25"/>
      <c r="J445" s="64"/>
      <c r="K445" s="64"/>
      <c r="L445" s="6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41"/>
      <c r="B446" s="28"/>
      <c r="C446" s="29"/>
      <c r="D446" s="29"/>
      <c r="E446" s="25"/>
      <c r="F446" s="25"/>
      <c r="G446" s="25"/>
      <c r="H446" s="25"/>
      <c r="I446" s="25"/>
      <c r="J446" s="64"/>
      <c r="K446" s="64"/>
      <c r="L446" s="6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41"/>
      <c r="B447" s="28"/>
      <c r="C447" s="29"/>
      <c r="D447" s="29"/>
      <c r="E447" s="25"/>
      <c r="F447" s="25"/>
      <c r="G447" s="25"/>
      <c r="H447" s="25"/>
      <c r="I447" s="25"/>
      <c r="J447" s="64"/>
      <c r="K447" s="64"/>
      <c r="L447" s="6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41"/>
      <c r="B448" s="28"/>
      <c r="C448" s="29"/>
      <c r="D448" s="29"/>
      <c r="E448" s="25"/>
      <c r="F448" s="25"/>
      <c r="G448" s="25"/>
      <c r="H448" s="25"/>
      <c r="I448" s="25"/>
      <c r="J448" s="64"/>
      <c r="K448" s="64"/>
      <c r="L448" s="6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41"/>
      <c r="B449" s="28"/>
      <c r="C449" s="29"/>
      <c r="D449" s="29"/>
      <c r="E449" s="25"/>
      <c r="F449" s="25"/>
      <c r="G449" s="25"/>
      <c r="H449" s="25"/>
      <c r="I449" s="25"/>
      <c r="J449" s="64"/>
      <c r="K449" s="64"/>
      <c r="L449" s="6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41"/>
      <c r="B450" s="28"/>
      <c r="C450" s="25"/>
      <c r="D450" s="25"/>
      <c r="E450" s="29"/>
      <c r="F450" s="29"/>
      <c r="G450" s="29"/>
      <c r="H450" s="29"/>
      <c r="I450" s="29"/>
      <c r="J450" s="64"/>
      <c r="K450" s="64"/>
      <c r="L450" s="6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41"/>
      <c r="B451" s="28"/>
      <c r="C451" s="25"/>
      <c r="D451" s="25"/>
      <c r="E451" s="29"/>
      <c r="F451" s="29"/>
      <c r="G451" s="29"/>
      <c r="H451" s="29"/>
      <c r="I451" s="29"/>
      <c r="J451" s="64"/>
      <c r="K451" s="64"/>
      <c r="L451" s="6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41"/>
      <c r="B452" s="28"/>
      <c r="C452" s="25"/>
      <c r="D452" s="25"/>
      <c r="E452" s="29"/>
      <c r="F452" s="29"/>
      <c r="G452" s="29"/>
      <c r="H452" s="29"/>
      <c r="I452" s="29"/>
      <c r="J452" s="64"/>
      <c r="K452" s="64"/>
      <c r="L452" s="6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41"/>
      <c r="B453" s="28"/>
      <c r="C453" s="25"/>
      <c r="D453" s="25"/>
      <c r="E453" s="29"/>
      <c r="F453" s="29"/>
      <c r="G453" s="29"/>
      <c r="H453" s="29"/>
      <c r="I453" s="29"/>
      <c r="J453" s="64"/>
      <c r="K453" s="64"/>
      <c r="L453" s="6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41"/>
      <c r="B454" s="28"/>
      <c r="C454" s="25"/>
      <c r="D454" s="25"/>
      <c r="E454" s="29"/>
      <c r="F454" s="29"/>
      <c r="G454" s="29"/>
      <c r="H454" s="29"/>
      <c r="I454" s="29"/>
      <c r="J454" s="64"/>
      <c r="K454" s="64"/>
      <c r="L454" s="6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41"/>
      <c r="B455" s="28"/>
      <c r="C455" s="25"/>
      <c r="D455" s="25"/>
      <c r="E455" s="29"/>
      <c r="F455" s="29"/>
      <c r="G455" s="29"/>
      <c r="H455" s="29"/>
      <c r="I455" s="29"/>
      <c r="J455" s="64"/>
      <c r="K455" s="64"/>
      <c r="L455" s="6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41"/>
      <c r="B456" s="28"/>
      <c r="C456" s="25"/>
      <c r="D456" s="25"/>
      <c r="E456" s="29"/>
      <c r="F456" s="29"/>
      <c r="G456" s="29"/>
      <c r="H456" s="29"/>
      <c r="I456" s="29"/>
      <c r="J456" s="64"/>
      <c r="K456" s="64"/>
      <c r="L456" s="6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41"/>
      <c r="B457" s="28"/>
      <c r="C457" s="25"/>
      <c r="D457" s="25"/>
      <c r="E457" s="29"/>
      <c r="F457" s="29"/>
      <c r="G457" s="29"/>
      <c r="H457" s="29"/>
      <c r="I457" s="29"/>
      <c r="J457" s="64"/>
      <c r="K457" s="64"/>
      <c r="L457" s="6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41"/>
      <c r="B458" s="28"/>
      <c r="C458" s="25"/>
      <c r="D458" s="25"/>
      <c r="E458" s="29"/>
      <c r="F458" s="29"/>
      <c r="G458" s="29"/>
      <c r="H458" s="29"/>
      <c r="I458" s="29"/>
      <c r="J458" s="64"/>
      <c r="K458" s="64"/>
      <c r="L458" s="6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41"/>
      <c r="B459" s="28"/>
      <c r="C459" s="29"/>
      <c r="D459" s="29"/>
      <c r="E459" s="25"/>
      <c r="F459" s="25"/>
      <c r="G459" s="25"/>
      <c r="H459" s="25"/>
      <c r="I459" s="25"/>
      <c r="J459" s="64"/>
      <c r="K459" s="64"/>
      <c r="L459" s="6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41"/>
      <c r="B460" s="28"/>
      <c r="C460" s="25"/>
      <c r="D460" s="25"/>
      <c r="E460" s="29"/>
      <c r="F460" s="29"/>
      <c r="G460" s="29"/>
      <c r="H460" s="29"/>
      <c r="I460" s="29"/>
      <c r="J460" s="64"/>
      <c r="K460" s="64"/>
      <c r="L460" s="6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41"/>
      <c r="B461" s="28"/>
      <c r="C461" s="25"/>
      <c r="D461" s="25"/>
      <c r="E461" s="29"/>
      <c r="F461" s="29"/>
      <c r="G461" s="29"/>
      <c r="H461" s="29"/>
      <c r="I461" s="29"/>
      <c r="J461" s="64"/>
      <c r="K461" s="64"/>
      <c r="L461" s="6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41"/>
      <c r="B462" s="28"/>
      <c r="C462" s="25"/>
      <c r="D462" s="25"/>
      <c r="E462" s="29"/>
      <c r="F462" s="29"/>
      <c r="G462" s="29"/>
      <c r="H462" s="29"/>
      <c r="I462" s="29"/>
      <c r="J462" s="64"/>
      <c r="K462" s="64"/>
      <c r="L462" s="6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41"/>
      <c r="B463" s="28"/>
      <c r="C463" s="25"/>
      <c r="D463" s="25"/>
      <c r="E463" s="29"/>
      <c r="F463" s="29"/>
      <c r="G463" s="29"/>
      <c r="H463" s="29"/>
      <c r="I463" s="29"/>
      <c r="J463" s="64"/>
      <c r="K463" s="64"/>
      <c r="L463" s="6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41"/>
      <c r="B464" s="28"/>
      <c r="C464" s="25"/>
      <c r="D464" s="25"/>
      <c r="E464" s="29"/>
      <c r="F464" s="29"/>
      <c r="G464" s="29"/>
      <c r="H464" s="29"/>
      <c r="I464" s="29"/>
      <c r="J464" s="64"/>
      <c r="K464" s="64"/>
      <c r="L464" s="6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41"/>
      <c r="B465" s="28"/>
      <c r="C465" s="25"/>
      <c r="D465" s="25"/>
      <c r="E465" s="29"/>
      <c r="F465" s="29"/>
      <c r="G465" s="29"/>
      <c r="H465" s="29"/>
      <c r="I465" s="29"/>
      <c r="J465" s="64"/>
      <c r="K465" s="64"/>
      <c r="L465" s="6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41"/>
      <c r="B466" s="28"/>
      <c r="C466" s="25"/>
      <c r="D466" s="25"/>
      <c r="E466" s="29"/>
      <c r="F466" s="29"/>
      <c r="G466" s="29"/>
      <c r="H466" s="29"/>
      <c r="I466" s="29"/>
      <c r="J466" s="64"/>
      <c r="K466" s="64"/>
      <c r="L466" s="6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41"/>
      <c r="B467" s="28"/>
      <c r="C467" s="25"/>
      <c r="D467" s="25"/>
      <c r="E467" s="29"/>
      <c r="F467" s="29"/>
      <c r="G467" s="29"/>
      <c r="H467" s="29"/>
      <c r="I467" s="29"/>
      <c r="J467" s="64"/>
      <c r="K467" s="64"/>
      <c r="L467" s="6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41"/>
      <c r="B468" s="28"/>
      <c r="C468" s="25"/>
      <c r="D468" s="25"/>
      <c r="E468" s="29"/>
      <c r="F468" s="29"/>
      <c r="G468" s="29"/>
      <c r="H468" s="29"/>
      <c r="I468" s="29"/>
      <c r="J468" s="64"/>
      <c r="K468" s="64"/>
      <c r="L468" s="6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41"/>
      <c r="B469" s="28"/>
      <c r="C469" s="25"/>
      <c r="D469" s="25"/>
      <c r="E469" s="29"/>
      <c r="F469" s="29"/>
      <c r="G469" s="29"/>
      <c r="H469" s="29"/>
      <c r="I469" s="29"/>
      <c r="J469" s="64"/>
      <c r="K469" s="64"/>
      <c r="L469" s="6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41"/>
      <c r="B470" s="28"/>
      <c r="C470" s="25"/>
      <c r="D470" s="25"/>
      <c r="E470" s="29"/>
      <c r="F470" s="29"/>
      <c r="G470" s="29"/>
      <c r="H470" s="29"/>
      <c r="I470" s="29"/>
      <c r="J470" s="64"/>
      <c r="K470" s="64"/>
      <c r="L470" s="6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141"/>
      <c r="B471" s="30"/>
      <c r="C471" s="24"/>
      <c r="D471" s="24"/>
      <c r="E471" s="25"/>
      <c r="F471" s="25"/>
      <c r="G471" s="25"/>
      <c r="H471" s="25"/>
      <c r="I471" s="25"/>
      <c r="J471" s="64"/>
      <c r="K471" s="64"/>
      <c r="L471" s="6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x14ac:dyDescent="0.25">
      <c r="A472" s="141"/>
      <c r="B472" s="33"/>
      <c r="C472" s="34"/>
      <c r="D472" s="34"/>
      <c r="E472" s="25"/>
      <c r="F472" s="25"/>
      <c r="G472" s="25"/>
      <c r="H472" s="25"/>
      <c r="I472" s="25"/>
      <c r="J472" s="64"/>
      <c r="K472" s="64"/>
      <c r="L472" s="6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x14ac:dyDescent="0.25">
      <c r="A473" s="141"/>
      <c r="B473" s="35"/>
      <c r="C473" s="36"/>
      <c r="D473" s="36"/>
      <c r="E473" s="37"/>
      <c r="F473" s="37"/>
      <c r="G473" s="37"/>
      <c r="H473" s="37"/>
      <c r="I473" s="37"/>
      <c r="J473" s="64"/>
      <c r="K473" s="64"/>
      <c r="L473" s="6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x14ac:dyDescent="0.25">
      <c r="A474" s="141"/>
      <c r="B474" s="20"/>
      <c r="C474" s="38"/>
      <c r="D474" s="38"/>
      <c r="E474" s="25"/>
      <c r="F474" s="25"/>
      <c r="G474" s="25"/>
      <c r="H474" s="25"/>
      <c r="I474" s="25"/>
      <c r="J474" s="64"/>
      <c r="K474" s="64"/>
      <c r="L474" s="6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x14ac:dyDescent="0.25">
      <c r="A475" s="141"/>
      <c r="B475" s="20"/>
      <c r="C475" s="38"/>
      <c r="D475" s="38"/>
      <c r="E475" s="25"/>
      <c r="F475" s="25"/>
      <c r="G475" s="25"/>
      <c r="H475" s="25"/>
      <c r="I475" s="25"/>
      <c r="J475" s="64"/>
      <c r="K475" s="64"/>
      <c r="L475" s="6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x14ac:dyDescent="0.25">
      <c r="A476" s="141"/>
      <c r="B476" s="20"/>
      <c r="C476" s="38"/>
      <c r="D476" s="38"/>
      <c r="E476" s="25"/>
      <c r="F476" s="25"/>
      <c r="G476" s="25"/>
      <c r="H476" s="25"/>
      <c r="I476" s="25"/>
      <c r="J476" s="64"/>
      <c r="K476" s="64"/>
      <c r="L476" s="6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x14ac:dyDescent="0.25">
      <c r="A477" s="141"/>
      <c r="B477" s="35"/>
      <c r="C477" s="36"/>
      <c r="D477" s="36"/>
      <c r="E477" s="37"/>
      <c r="F477" s="37"/>
      <c r="G477" s="37"/>
      <c r="H477" s="37"/>
      <c r="I477" s="37"/>
      <c r="J477" s="64"/>
      <c r="K477" s="64"/>
      <c r="L477" s="6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x14ac:dyDescent="0.25">
      <c r="A478" s="141"/>
      <c r="B478" s="20"/>
      <c r="C478" s="38"/>
      <c r="D478" s="38"/>
      <c r="E478" s="25"/>
      <c r="F478" s="25"/>
      <c r="G478" s="25"/>
      <c r="H478" s="25"/>
      <c r="I478" s="25"/>
      <c r="J478" s="64"/>
      <c r="K478" s="64"/>
      <c r="L478" s="6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x14ac:dyDescent="0.25">
      <c r="A479" s="141"/>
      <c r="B479" s="20"/>
      <c r="C479" s="25"/>
      <c r="D479" s="25"/>
      <c r="E479" s="38"/>
      <c r="F479" s="38"/>
      <c r="G479" s="38"/>
      <c r="H479" s="38"/>
      <c r="I479" s="38"/>
    </row>
    <row r="480" spans="1:25" x14ac:dyDescent="0.25">
      <c r="A480" s="141"/>
      <c r="B480" s="20"/>
      <c r="C480" s="25"/>
      <c r="D480" s="25"/>
      <c r="E480" s="38"/>
      <c r="F480" s="38"/>
      <c r="G480" s="38"/>
      <c r="H480" s="38"/>
      <c r="I480" s="38"/>
    </row>
    <row r="481" spans="1:25" x14ac:dyDescent="0.25">
      <c r="A481" s="141"/>
      <c r="B481" s="20"/>
      <c r="C481" s="25"/>
      <c r="D481" s="25"/>
      <c r="E481" s="38"/>
      <c r="F481" s="38"/>
      <c r="G481" s="38"/>
      <c r="H481" s="38"/>
      <c r="I481" s="38"/>
    </row>
    <row r="482" spans="1:25" x14ac:dyDescent="0.25">
      <c r="A482" s="141"/>
      <c r="B482" s="20"/>
      <c r="C482" s="25"/>
      <c r="D482" s="25"/>
      <c r="E482" s="38"/>
      <c r="F482" s="38"/>
      <c r="G482" s="38"/>
      <c r="H482" s="38"/>
      <c r="I482" s="38"/>
    </row>
    <row r="483" spans="1:25" x14ac:dyDescent="0.25">
      <c r="A483" s="141"/>
      <c r="B483" s="20"/>
      <c r="C483" s="25"/>
      <c r="D483" s="25"/>
      <c r="E483" s="38"/>
      <c r="F483" s="38"/>
      <c r="G483" s="38"/>
      <c r="H483" s="38"/>
      <c r="I483" s="38"/>
    </row>
    <row r="484" spans="1:25" x14ac:dyDescent="0.25">
      <c r="A484" s="141"/>
      <c r="B484" s="20"/>
      <c r="C484" s="25"/>
      <c r="D484" s="25"/>
      <c r="E484" s="38"/>
      <c r="F484" s="38"/>
      <c r="G484" s="38"/>
      <c r="H484" s="38"/>
      <c r="I484" s="38"/>
    </row>
    <row r="485" spans="1:25" x14ac:dyDescent="0.25">
      <c r="A485" s="141"/>
      <c r="B485" s="35"/>
      <c r="C485" s="36"/>
      <c r="D485" s="36"/>
      <c r="E485" s="37"/>
      <c r="F485" s="37"/>
      <c r="G485" s="37"/>
      <c r="H485" s="37"/>
      <c r="I485" s="37"/>
    </row>
    <row r="486" spans="1:25" x14ac:dyDescent="0.25">
      <c r="A486" s="141"/>
      <c r="B486" s="20"/>
      <c r="C486" s="38"/>
      <c r="D486" s="38"/>
      <c r="E486" s="25"/>
      <c r="F486" s="25"/>
      <c r="G486" s="25"/>
      <c r="H486" s="25"/>
      <c r="I486" s="25"/>
    </row>
    <row r="487" spans="1:25" x14ac:dyDescent="0.25">
      <c r="A487" s="141"/>
      <c r="B487" s="20"/>
      <c r="C487" s="38"/>
      <c r="D487" s="38"/>
      <c r="E487" s="25"/>
      <c r="F487" s="25"/>
      <c r="G487" s="25"/>
      <c r="H487" s="25"/>
      <c r="I487" s="25"/>
    </row>
    <row r="488" spans="1:25" x14ac:dyDescent="0.25">
      <c r="A488" s="141"/>
      <c r="B488" s="20"/>
      <c r="C488" s="38"/>
      <c r="D488" s="38"/>
      <c r="E488" s="25"/>
      <c r="F488" s="25"/>
      <c r="G488" s="25"/>
      <c r="H488" s="25"/>
      <c r="I488" s="25"/>
    </row>
    <row r="489" spans="1:25" x14ac:dyDescent="0.25">
      <c r="B489" s="20"/>
      <c r="C489" s="38"/>
      <c r="D489" s="38"/>
      <c r="E489" s="25"/>
      <c r="F489" s="25"/>
      <c r="G489" s="25"/>
      <c r="H489" s="25"/>
      <c r="I489" s="25"/>
      <c r="J489" s="19"/>
      <c r="K489" s="19"/>
      <c r="L489" s="19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</row>
    <row r="490" spans="1:25" s="12" customFormat="1" x14ac:dyDescent="0.25">
      <c r="A490" s="142"/>
      <c r="B490" s="20"/>
      <c r="C490" s="38"/>
      <c r="D490" s="38"/>
      <c r="E490" s="25"/>
      <c r="F490" s="25"/>
      <c r="G490" s="25"/>
      <c r="H490" s="25"/>
      <c r="I490" s="25"/>
      <c r="J490" s="53"/>
      <c r="K490" s="53"/>
      <c r="L490" s="53"/>
    </row>
    <row r="491" spans="1:25" s="12" customFormat="1" x14ac:dyDescent="0.25">
      <c r="A491" s="142"/>
      <c r="B491" s="33"/>
      <c r="C491" s="34"/>
      <c r="D491" s="34"/>
      <c r="E491" s="25"/>
      <c r="F491" s="25"/>
      <c r="G491" s="25"/>
      <c r="H491" s="25"/>
      <c r="I491" s="25"/>
      <c r="J491" s="53"/>
      <c r="K491" s="53"/>
      <c r="L491" s="53"/>
    </row>
    <row r="492" spans="1:25" s="12" customFormat="1" x14ac:dyDescent="0.25">
      <c r="A492" s="142"/>
      <c r="B492" s="20"/>
      <c r="C492" s="38"/>
      <c r="D492" s="38"/>
      <c r="E492" s="25"/>
      <c r="F492" s="25"/>
      <c r="G492" s="25"/>
      <c r="H492" s="25"/>
      <c r="I492" s="25"/>
      <c r="J492" s="53"/>
      <c r="K492" s="53"/>
      <c r="L492" s="53"/>
    </row>
    <row r="493" spans="1:25" s="12" customFormat="1" x14ac:dyDescent="0.25">
      <c r="A493" s="142"/>
      <c r="B493" s="20"/>
      <c r="C493" s="38"/>
      <c r="D493" s="38"/>
      <c r="E493" s="25"/>
      <c r="F493" s="25"/>
      <c r="G493" s="25"/>
      <c r="H493" s="25"/>
      <c r="I493" s="25"/>
      <c r="J493" s="53"/>
      <c r="K493" s="53"/>
      <c r="L493" s="53"/>
    </row>
    <row r="494" spans="1:25" s="12" customFormat="1" x14ac:dyDescent="0.25">
      <c r="A494" s="142"/>
      <c r="B494" s="20"/>
      <c r="C494" s="38"/>
      <c r="D494" s="38"/>
      <c r="E494" s="25"/>
      <c r="F494" s="25"/>
      <c r="G494" s="25"/>
      <c r="H494" s="25"/>
      <c r="I494" s="25"/>
      <c r="J494" s="53"/>
      <c r="K494" s="53"/>
      <c r="L494" s="53"/>
    </row>
    <row r="495" spans="1:25" s="12" customFormat="1" x14ac:dyDescent="0.25">
      <c r="A495" s="142"/>
      <c r="B495" s="20"/>
      <c r="C495" s="38"/>
      <c r="D495" s="38"/>
      <c r="E495" s="25"/>
      <c r="F495" s="25"/>
      <c r="G495" s="25"/>
      <c r="H495" s="25"/>
      <c r="I495" s="25"/>
      <c r="J495" s="53"/>
      <c r="K495" s="53"/>
      <c r="L495" s="53"/>
    </row>
    <row r="496" spans="1:25" s="12" customFormat="1" x14ac:dyDescent="0.25">
      <c r="A496" s="142"/>
      <c r="B496" s="20"/>
      <c r="C496" s="38"/>
      <c r="D496" s="38"/>
      <c r="E496" s="25"/>
      <c r="F496" s="25"/>
      <c r="G496" s="25"/>
      <c r="H496" s="25"/>
      <c r="I496" s="25"/>
      <c r="J496" s="53"/>
      <c r="K496" s="53"/>
      <c r="L496" s="53"/>
    </row>
    <row r="497" spans="1:25" s="12" customFormat="1" x14ac:dyDescent="0.25">
      <c r="A497" s="142"/>
      <c r="B497" s="20"/>
      <c r="C497" s="38"/>
      <c r="D497" s="38"/>
      <c r="E497" s="25"/>
      <c r="F497" s="25"/>
      <c r="G497" s="25"/>
      <c r="H497" s="25"/>
      <c r="I497" s="25"/>
      <c r="J497" s="53"/>
      <c r="K497" s="53"/>
      <c r="L497" s="53"/>
    </row>
    <row r="498" spans="1:25" x14ac:dyDescent="0.25">
      <c r="A498" s="141"/>
      <c r="B498" s="18"/>
      <c r="C498" s="18"/>
      <c r="D498" s="18"/>
      <c r="E498" s="18"/>
      <c r="F498" s="18"/>
      <c r="G498" s="18"/>
      <c r="H498" s="18"/>
      <c r="I498" s="18"/>
      <c r="J498" s="19"/>
      <c r="K498" s="19"/>
      <c r="L498" s="19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</row>
    <row r="499" spans="1:25" x14ac:dyDescent="0.25">
      <c r="A499" s="141"/>
      <c r="B499" s="18"/>
      <c r="C499" s="18"/>
      <c r="D499" s="18"/>
      <c r="E499" s="18"/>
      <c r="F499" s="18"/>
      <c r="G499" s="18"/>
      <c r="H499" s="18"/>
      <c r="I499" s="18"/>
      <c r="J499" s="19"/>
      <c r="K499" s="19"/>
      <c r="L499" s="19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</row>
    <row r="500" spans="1:25" x14ac:dyDescent="0.25">
      <c r="A500" s="141"/>
      <c r="B500" s="18"/>
      <c r="C500" s="18"/>
      <c r="D500" s="18"/>
      <c r="E500" s="18"/>
      <c r="F500" s="18"/>
      <c r="G500" s="18"/>
      <c r="H500" s="18"/>
      <c r="I500" s="18"/>
      <c r="J500" s="19"/>
      <c r="K500" s="19"/>
      <c r="L500" s="19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</row>
    <row r="501" spans="1:25" x14ac:dyDescent="0.25">
      <c r="A501" s="141"/>
      <c r="B501" s="18"/>
      <c r="C501" s="18"/>
      <c r="D501" s="18"/>
      <c r="E501" s="18"/>
      <c r="F501" s="18"/>
      <c r="G501" s="18"/>
      <c r="H501" s="18"/>
      <c r="I501" s="18"/>
      <c r="J501" s="19"/>
      <c r="K501" s="19"/>
      <c r="L501" s="19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</row>
    <row r="502" spans="1:25" x14ac:dyDescent="0.25">
      <c r="A502" s="141"/>
      <c r="B502" s="18"/>
      <c r="C502" s="18"/>
      <c r="D502" s="18"/>
      <c r="E502" s="18"/>
      <c r="F502" s="18"/>
      <c r="G502" s="18"/>
      <c r="H502" s="18"/>
      <c r="I502" s="18"/>
      <c r="J502" s="19"/>
      <c r="K502" s="19"/>
      <c r="L502" s="19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</row>
    <row r="503" spans="1:25" x14ac:dyDescent="0.25">
      <c r="A503" s="141"/>
      <c r="B503" s="18"/>
      <c r="C503" s="18"/>
      <c r="D503" s="18"/>
      <c r="E503" s="18"/>
      <c r="F503" s="18"/>
      <c r="G503" s="18"/>
      <c r="H503" s="18"/>
      <c r="I503" s="18"/>
      <c r="J503" s="19"/>
      <c r="K503" s="19"/>
      <c r="L503" s="19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</row>
    <row r="504" spans="1:25" x14ac:dyDescent="0.25">
      <c r="A504" s="141"/>
      <c r="B504" s="18"/>
      <c r="C504" s="18"/>
      <c r="D504" s="18"/>
      <c r="E504" s="18"/>
      <c r="F504" s="18"/>
      <c r="G504" s="18"/>
      <c r="H504" s="18"/>
      <c r="I504" s="18"/>
      <c r="J504" s="19"/>
      <c r="K504" s="19"/>
      <c r="L504" s="19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</row>
    <row r="505" spans="1:25" x14ac:dyDescent="0.25">
      <c r="A505" s="141"/>
      <c r="B505" s="18"/>
      <c r="C505" s="18"/>
      <c r="D505" s="18"/>
      <c r="E505" s="18"/>
      <c r="F505" s="18"/>
      <c r="G505" s="18"/>
      <c r="H505" s="18"/>
      <c r="I505" s="18"/>
      <c r="J505" s="19"/>
      <c r="K505" s="19"/>
      <c r="L505" s="19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</row>
    <row r="506" spans="1:25" x14ac:dyDescent="0.25">
      <c r="A506" s="141"/>
      <c r="B506" s="18"/>
      <c r="C506" s="18"/>
      <c r="D506" s="18"/>
      <c r="E506" s="18"/>
      <c r="F506" s="18"/>
      <c r="G506" s="18"/>
      <c r="H506" s="18"/>
      <c r="I506" s="18"/>
      <c r="J506" s="19"/>
      <c r="K506" s="19"/>
      <c r="L506" s="19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</row>
    <row r="507" spans="1:25" x14ac:dyDescent="0.25">
      <c r="A507" s="141"/>
      <c r="B507" s="18"/>
      <c r="C507" s="18"/>
      <c r="D507" s="18"/>
      <c r="E507" s="18"/>
      <c r="F507" s="18"/>
      <c r="G507" s="18"/>
      <c r="H507" s="18"/>
      <c r="I507" s="18"/>
      <c r="J507" s="19"/>
      <c r="K507" s="19"/>
      <c r="L507" s="19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</row>
    <row r="508" spans="1:25" x14ac:dyDescent="0.25">
      <c r="A508" s="141"/>
      <c r="B508" s="18"/>
      <c r="C508" s="18"/>
      <c r="D508" s="18"/>
      <c r="E508" s="18"/>
      <c r="F508" s="18"/>
      <c r="G508" s="18"/>
      <c r="H508" s="18"/>
      <c r="I508" s="18"/>
      <c r="J508" s="19"/>
      <c r="K508" s="19"/>
      <c r="L508" s="19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</row>
    <row r="509" spans="1:25" x14ac:dyDescent="0.25">
      <c r="A509" s="141"/>
      <c r="B509" s="18"/>
      <c r="C509" s="18"/>
      <c r="D509" s="18"/>
      <c r="E509" s="18"/>
      <c r="F509" s="18"/>
      <c r="G509" s="18"/>
      <c r="H509" s="18"/>
      <c r="I509" s="18"/>
      <c r="J509" s="19"/>
      <c r="K509" s="19"/>
      <c r="L509" s="19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</row>
    <row r="510" spans="1:25" x14ac:dyDescent="0.25">
      <c r="A510" s="141"/>
      <c r="B510" s="18"/>
      <c r="C510" s="18"/>
      <c r="D510" s="18"/>
      <c r="E510" s="18"/>
      <c r="F510" s="18"/>
      <c r="G510" s="18"/>
      <c r="H510" s="18"/>
      <c r="I510" s="18"/>
      <c r="J510" s="19"/>
      <c r="K510" s="19"/>
      <c r="L510" s="19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</row>
    <row r="511" spans="1:25" x14ac:dyDescent="0.25">
      <c r="A511" s="141"/>
      <c r="B511" s="18"/>
      <c r="C511" s="18"/>
      <c r="D511" s="18"/>
      <c r="E511" s="18"/>
      <c r="F511" s="18"/>
      <c r="G511" s="18"/>
      <c r="H511" s="18"/>
      <c r="I511" s="18"/>
      <c r="J511" s="19"/>
      <c r="K511" s="19"/>
      <c r="L511" s="19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</row>
    <row r="512" spans="1:25" x14ac:dyDescent="0.25">
      <c r="A512" s="141"/>
      <c r="B512" s="18"/>
      <c r="C512" s="18"/>
      <c r="D512" s="18"/>
      <c r="E512" s="18"/>
      <c r="F512" s="18"/>
      <c r="G512" s="18"/>
      <c r="H512" s="18"/>
      <c r="I512" s="18"/>
      <c r="J512" s="19"/>
      <c r="K512" s="19"/>
      <c r="L512" s="19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</row>
    <row r="513" spans="1:25" x14ac:dyDescent="0.25">
      <c r="A513" s="141"/>
      <c r="B513" s="18"/>
      <c r="C513" s="18"/>
      <c r="D513" s="18"/>
      <c r="E513" s="18"/>
      <c r="F513" s="18"/>
      <c r="G513" s="18"/>
      <c r="H513" s="18"/>
      <c r="I513" s="18"/>
      <c r="J513" s="19"/>
      <c r="K513" s="19"/>
      <c r="L513" s="19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</row>
    <row r="514" spans="1:25" x14ac:dyDescent="0.25">
      <c r="A514" s="141"/>
      <c r="B514" s="18"/>
      <c r="C514" s="18"/>
      <c r="D514" s="18"/>
      <c r="E514" s="18"/>
      <c r="F514" s="18"/>
      <c r="G514" s="18"/>
      <c r="H514" s="18"/>
      <c r="I514" s="18"/>
      <c r="J514" s="19"/>
      <c r="K514" s="19"/>
      <c r="L514" s="19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</row>
    <row r="515" spans="1:25" x14ac:dyDescent="0.25">
      <c r="A515" s="141"/>
      <c r="B515" s="18"/>
      <c r="C515" s="18"/>
      <c r="D515" s="18"/>
      <c r="E515" s="18"/>
      <c r="F515" s="18"/>
      <c r="G515" s="18"/>
      <c r="H515" s="18"/>
      <c r="I515" s="18"/>
      <c r="J515" s="19"/>
      <c r="K515" s="19"/>
      <c r="L515" s="19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</row>
    <row r="516" spans="1:25" x14ac:dyDescent="0.25">
      <c r="A516" s="141"/>
      <c r="B516" s="18"/>
      <c r="C516" s="18"/>
      <c r="D516" s="18"/>
      <c r="E516" s="18"/>
      <c r="F516" s="18"/>
      <c r="G516" s="18"/>
      <c r="H516" s="18"/>
      <c r="I516" s="18"/>
      <c r="J516" s="19"/>
      <c r="K516" s="19"/>
      <c r="L516" s="19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</row>
    <row r="517" spans="1:25" x14ac:dyDescent="0.25">
      <c r="A517" s="141"/>
      <c r="B517" s="18"/>
      <c r="C517" s="18"/>
      <c r="D517" s="18"/>
      <c r="E517" s="18"/>
      <c r="F517" s="18"/>
      <c r="G517" s="18"/>
      <c r="H517" s="18"/>
      <c r="I517" s="18"/>
      <c r="J517" s="19"/>
      <c r="K517" s="19"/>
      <c r="L517" s="19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</row>
    <row r="518" spans="1:25" x14ac:dyDescent="0.25">
      <c r="A518" s="141"/>
      <c r="B518" s="18"/>
      <c r="C518" s="18"/>
      <c r="D518" s="18"/>
      <c r="E518" s="18"/>
      <c r="F518" s="18"/>
      <c r="G518" s="18"/>
      <c r="H518" s="18"/>
      <c r="I518" s="18"/>
      <c r="J518" s="19"/>
      <c r="K518" s="19"/>
      <c r="L518" s="19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</row>
    <row r="519" spans="1:25" x14ac:dyDescent="0.25">
      <c r="A519" s="141"/>
      <c r="B519" s="18"/>
      <c r="C519" s="18"/>
      <c r="D519" s="18"/>
      <c r="E519" s="18"/>
      <c r="F519" s="18"/>
      <c r="G519" s="18"/>
      <c r="H519" s="18"/>
      <c r="I519" s="18"/>
      <c r="J519" s="19"/>
      <c r="K519" s="19"/>
      <c r="L519" s="19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</row>
    <row r="520" spans="1:25" x14ac:dyDescent="0.25">
      <c r="A520" s="141"/>
      <c r="B520" s="18"/>
      <c r="C520" s="18"/>
      <c r="D520" s="18"/>
      <c r="E520" s="18"/>
      <c r="F520" s="18"/>
      <c r="G520" s="18"/>
      <c r="H520" s="18"/>
      <c r="I520" s="18"/>
      <c r="J520" s="19"/>
      <c r="K520" s="19"/>
      <c r="L520" s="19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</row>
    <row r="521" spans="1:25" x14ac:dyDescent="0.25">
      <c r="A521" s="141"/>
      <c r="B521" s="18"/>
      <c r="C521" s="18"/>
      <c r="D521" s="18"/>
      <c r="E521" s="18"/>
      <c r="F521" s="18"/>
      <c r="G521" s="18"/>
      <c r="H521" s="18"/>
      <c r="I521" s="18"/>
      <c r="J521" s="19"/>
      <c r="K521" s="19"/>
      <c r="L521" s="19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</row>
    <row r="522" spans="1:25" x14ac:dyDescent="0.25">
      <c r="A522" s="141"/>
      <c r="B522" s="18"/>
      <c r="C522" s="18"/>
      <c r="D522" s="18"/>
      <c r="E522" s="18"/>
      <c r="F522" s="18"/>
      <c r="G522" s="18"/>
      <c r="H522" s="18"/>
      <c r="I522" s="18"/>
      <c r="J522" s="19"/>
      <c r="K522" s="19"/>
      <c r="L522" s="19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</row>
    <row r="523" spans="1:25" x14ac:dyDescent="0.25">
      <c r="A523" s="141"/>
      <c r="B523" s="18"/>
      <c r="C523" s="18"/>
      <c r="D523" s="18"/>
      <c r="E523" s="18"/>
      <c r="F523" s="18"/>
      <c r="G523" s="18"/>
      <c r="H523" s="18"/>
      <c r="I523" s="18"/>
      <c r="J523" s="19"/>
      <c r="K523" s="19"/>
      <c r="L523" s="19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</row>
    <row r="524" spans="1:25" x14ac:dyDescent="0.25">
      <c r="A524" s="141"/>
      <c r="B524" s="18"/>
      <c r="C524" s="18"/>
      <c r="D524" s="18"/>
      <c r="E524" s="18"/>
      <c r="F524" s="18"/>
      <c r="G524" s="18"/>
      <c r="H524" s="18"/>
      <c r="I524" s="18"/>
      <c r="J524" s="19"/>
      <c r="K524" s="19"/>
      <c r="L524" s="19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</row>
    <row r="525" spans="1:25" x14ac:dyDescent="0.25">
      <c r="A525" s="141"/>
      <c r="B525" s="18"/>
      <c r="C525" s="18"/>
      <c r="D525" s="18"/>
      <c r="E525" s="18"/>
      <c r="F525" s="18"/>
      <c r="G525" s="18"/>
      <c r="H525" s="18"/>
      <c r="I525" s="18"/>
      <c r="J525" s="19"/>
      <c r="K525" s="19"/>
      <c r="L525" s="19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</row>
    <row r="526" spans="1:25" x14ac:dyDescent="0.25">
      <c r="A526" s="141"/>
      <c r="B526" s="18"/>
      <c r="C526" s="18"/>
      <c r="D526" s="18"/>
      <c r="E526" s="18"/>
      <c r="F526" s="18"/>
      <c r="G526" s="18"/>
      <c r="H526" s="18"/>
      <c r="I526" s="18"/>
      <c r="J526" s="19"/>
      <c r="K526" s="19"/>
      <c r="L526" s="19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</row>
    <row r="527" spans="1:25" x14ac:dyDescent="0.25">
      <c r="A527" s="141"/>
      <c r="B527" s="18"/>
      <c r="C527" s="18"/>
      <c r="D527" s="18"/>
      <c r="E527" s="18"/>
      <c r="F527" s="18"/>
      <c r="G527" s="18"/>
      <c r="H527" s="18"/>
      <c r="I527" s="18"/>
      <c r="J527" s="19"/>
      <c r="K527" s="19"/>
      <c r="L527" s="19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</row>
    <row r="528" spans="1:25" x14ac:dyDescent="0.25">
      <c r="A528" s="141"/>
      <c r="B528" s="18"/>
      <c r="C528" s="18"/>
      <c r="D528" s="18"/>
      <c r="E528" s="18"/>
      <c r="F528" s="18"/>
      <c r="G528" s="18"/>
      <c r="H528" s="18"/>
      <c r="I528" s="18"/>
      <c r="J528" s="19"/>
      <c r="K528" s="19"/>
      <c r="L528" s="19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</row>
    <row r="529" spans="1:25" x14ac:dyDescent="0.25">
      <c r="A529" s="141"/>
      <c r="B529" s="18"/>
      <c r="C529" s="18"/>
      <c r="D529" s="18"/>
      <c r="E529" s="18"/>
      <c r="F529" s="18"/>
      <c r="G529" s="18"/>
      <c r="H529" s="18"/>
      <c r="I529" s="18"/>
      <c r="J529" s="19"/>
      <c r="K529" s="19"/>
      <c r="L529" s="19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</row>
    <row r="530" spans="1:25" x14ac:dyDescent="0.25">
      <c r="A530" s="141"/>
      <c r="B530" s="18"/>
      <c r="C530" s="18"/>
      <c r="D530" s="18"/>
      <c r="E530" s="18"/>
      <c r="F530" s="18"/>
      <c r="G530" s="18"/>
      <c r="H530" s="18"/>
      <c r="I530" s="18"/>
      <c r="J530" s="19"/>
      <c r="K530" s="19"/>
      <c r="L530" s="19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</row>
    <row r="531" spans="1:25" x14ac:dyDescent="0.25">
      <c r="A531" s="141"/>
      <c r="B531" s="18"/>
      <c r="C531" s="18"/>
      <c r="D531" s="18"/>
      <c r="E531" s="18"/>
      <c r="F531" s="18"/>
      <c r="G531" s="18"/>
      <c r="H531" s="18"/>
      <c r="I531" s="18"/>
      <c r="J531" s="19"/>
      <c r="K531" s="19"/>
      <c r="L531" s="19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</row>
    <row r="532" spans="1:25" x14ac:dyDescent="0.25">
      <c r="A532" s="141"/>
      <c r="B532" s="18"/>
      <c r="C532" s="18"/>
      <c r="D532" s="18"/>
      <c r="E532" s="18"/>
      <c r="F532" s="18"/>
      <c r="G532" s="18"/>
      <c r="H532" s="18"/>
      <c r="I532" s="18"/>
      <c r="J532" s="19"/>
      <c r="K532" s="19"/>
      <c r="L532" s="19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</row>
    <row r="533" spans="1:25" x14ac:dyDescent="0.25">
      <c r="A533" s="141"/>
      <c r="B533" s="18"/>
      <c r="C533" s="18"/>
      <c r="D533" s="18"/>
      <c r="E533" s="18"/>
      <c r="F533" s="18"/>
      <c r="G533" s="18"/>
      <c r="H533" s="18"/>
      <c r="I533" s="18"/>
      <c r="J533" s="19"/>
      <c r="K533" s="19"/>
      <c r="L533" s="19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</row>
    <row r="534" spans="1:25" x14ac:dyDescent="0.25">
      <c r="A534" s="141"/>
      <c r="B534" s="18"/>
      <c r="C534" s="18"/>
      <c r="D534" s="18"/>
      <c r="E534" s="18"/>
      <c r="F534" s="18"/>
      <c r="G534" s="18"/>
      <c r="H534" s="18"/>
      <c r="I534" s="18"/>
      <c r="J534" s="19"/>
      <c r="K534" s="19"/>
      <c r="L534" s="19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</row>
    <row r="535" spans="1:25" x14ac:dyDescent="0.25">
      <c r="A535" s="141"/>
      <c r="B535" s="18"/>
      <c r="C535" s="18"/>
      <c r="D535" s="18"/>
      <c r="E535" s="18"/>
      <c r="F535" s="18"/>
      <c r="G535" s="18"/>
      <c r="H535" s="18"/>
      <c r="I535" s="18"/>
      <c r="J535" s="19"/>
      <c r="K535" s="19"/>
      <c r="L535" s="19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</row>
    <row r="536" spans="1:25" x14ac:dyDescent="0.25">
      <c r="A536" s="141"/>
      <c r="B536" s="18"/>
      <c r="C536" s="18"/>
      <c r="D536" s="18"/>
      <c r="E536" s="18"/>
      <c r="F536" s="18"/>
      <c r="G536" s="18"/>
      <c r="H536" s="18"/>
      <c r="I536" s="18"/>
      <c r="J536" s="19"/>
      <c r="K536" s="19"/>
      <c r="L536" s="19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</row>
    <row r="537" spans="1:25" x14ac:dyDescent="0.25">
      <c r="A537" s="141"/>
      <c r="B537" s="18"/>
      <c r="C537" s="18"/>
      <c r="D537" s="18"/>
      <c r="E537" s="18"/>
      <c r="F537" s="18"/>
      <c r="G537" s="18"/>
      <c r="H537" s="18"/>
      <c r="I537" s="18"/>
      <c r="J537" s="19"/>
      <c r="K537" s="19"/>
      <c r="L537" s="19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</row>
    <row r="538" spans="1:25" x14ac:dyDescent="0.25">
      <c r="A538" s="141"/>
      <c r="B538" s="18"/>
      <c r="C538" s="18"/>
      <c r="D538" s="18"/>
      <c r="E538" s="18"/>
      <c r="F538" s="18"/>
      <c r="G538" s="18"/>
      <c r="H538" s="18"/>
      <c r="I538" s="18"/>
      <c r="J538" s="19"/>
      <c r="K538" s="19"/>
      <c r="L538" s="19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</row>
    <row r="539" spans="1:25" x14ac:dyDescent="0.25">
      <c r="A539" s="141"/>
      <c r="B539" s="18"/>
      <c r="C539" s="18"/>
      <c r="D539" s="18"/>
      <c r="E539" s="18"/>
      <c r="F539" s="18"/>
      <c r="G539" s="18"/>
      <c r="H539" s="18"/>
      <c r="I539" s="18"/>
      <c r="J539" s="19"/>
      <c r="K539" s="19"/>
      <c r="L539" s="19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</row>
    <row r="540" spans="1:25" x14ac:dyDescent="0.25">
      <c r="A540" s="141"/>
      <c r="B540" s="18"/>
      <c r="C540" s="18"/>
      <c r="D540" s="18"/>
      <c r="E540" s="18"/>
      <c r="F540" s="18"/>
      <c r="G540" s="18"/>
      <c r="H540" s="18"/>
      <c r="I540" s="18"/>
      <c r="J540" s="19"/>
      <c r="K540" s="19"/>
      <c r="L540" s="19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</row>
    <row r="541" spans="1:25" x14ac:dyDescent="0.25">
      <c r="A541" s="141"/>
      <c r="B541" s="18"/>
      <c r="C541" s="18"/>
      <c r="D541" s="18"/>
      <c r="E541" s="18"/>
      <c r="F541" s="18"/>
      <c r="G541" s="18"/>
      <c r="H541" s="18"/>
      <c r="I541" s="18"/>
      <c r="J541" s="19"/>
      <c r="K541" s="19"/>
      <c r="L541" s="19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</row>
    <row r="542" spans="1:25" x14ac:dyDescent="0.25">
      <c r="A542" s="141"/>
      <c r="B542" s="18"/>
      <c r="C542" s="18"/>
      <c r="D542" s="18"/>
      <c r="E542" s="18"/>
      <c r="F542" s="18"/>
      <c r="G542" s="18"/>
      <c r="H542" s="18"/>
      <c r="I542" s="18"/>
      <c r="J542" s="19"/>
      <c r="K542" s="19"/>
      <c r="L542" s="19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</row>
    <row r="543" spans="1:25" x14ac:dyDescent="0.25">
      <c r="A543" s="141"/>
      <c r="B543" s="18"/>
      <c r="C543" s="18"/>
      <c r="D543" s="18"/>
      <c r="E543" s="18"/>
      <c r="F543" s="18"/>
      <c r="G543" s="18"/>
      <c r="H543" s="18"/>
      <c r="I543" s="18"/>
      <c r="J543" s="19"/>
      <c r="K543" s="19"/>
      <c r="L543" s="19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</row>
    <row r="544" spans="1:25" x14ac:dyDescent="0.25">
      <c r="A544" s="141"/>
      <c r="B544" s="18"/>
      <c r="C544" s="18"/>
      <c r="D544" s="18"/>
      <c r="E544" s="18"/>
      <c r="F544" s="18"/>
      <c r="G544" s="18"/>
      <c r="H544" s="18"/>
      <c r="I544" s="18"/>
      <c r="J544" s="19"/>
      <c r="K544" s="19"/>
      <c r="L544" s="19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</row>
    <row r="545" spans="1:25" x14ac:dyDescent="0.25">
      <c r="A545" s="141"/>
      <c r="B545" s="18"/>
      <c r="C545" s="18"/>
      <c r="D545" s="18"/>
      <c r="E545" s="18"/>
      <c r="F545" s="18"/>
      <c r="G545" s="18"/>
      <c r="H545" s="18"/>
      <c r="I545" s="18"/>
      <c r="J545" s="19"/>
      <c r="K545" s="19"/>
      <c r="L545" s="19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</row>
    <row r="546" spans="1:25" x14ac:dyDescent="0.25">
      <c r="A546" s="141"/>
      <c r="B546" s="18"/>
      <c r="C546" s="18"/>
      <c r="D546" s="18"/>
      <c r="E546" s="18"/>
      <c r="F546" s="18"/>
      <c r="G546" s="18"/>
      <c r="H546" s="18"/>
      <c r="I546" s="18"/>
      <c r="J546" s="19"/>
      <c r="K546" s="19"/>
      <c r="L546" s="19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</row>
    <row r="547" spans="1:25" x14ac:dyDescent="0.25">
      <c r="A547" s="141"/>
      <c r="B547" s="18"/>
      <c r="C547" s="18"/>
      <c r="D547" s="18"/>
      <c r="E547" s="18"/>
      <c r="F547" s="18"/>
      <c r="G547" s="18"/>
      <c r="H547" s="18"/>
      <c r="I547" s="18"/>
      <c r="J547" s="19"/>
      <c r="K547" s="19"/>
      <c r="L547" s="19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</row>
    <row r="548" spans="1:25" x14ac:dyDescent="0.25">
      <c r="A548" s="141"/>
      <c r="B548" s="18"/>
      <c r="C548" s="18"/>
      <c r="D548" s="18"/>
      <c r="E548" s="18"/>
      <c r="F548" s="18"/>
      <c r="G548" s="18"/>
      <c r="H548" s="18"/>
      <c r="I548" s="18"/>
      <c r="J548" s="19"/>
      <c r="K548" s="19"/>
      <c r="L548" s="19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</row>
    <row r="549" spans="1:25" x14ac:dyDescent="0.25">
      <c r="A549" s="141"/>
      <c r="B549" s="18"/>
      <c r="C549" s="18"/>
      <c r="D549" s="18"/>
      <c r="E549" s="18"/>
      <c r="F549" s="18"/>
      <c r="G549" s="18"/>
      <c r="H549" s="18"/>
      <c r="I549" s="18"/>
      <c r="J549" s="19"/>
      <c r="K549" s="19"/>
      <c r="L549" s="19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</row>
    <row r="550" spans="1:25" x14ac:dyDescent="0.25">
      <c r="A550" s="141"/>
      <c r="B550" s="18"/>
      <c r="C550" s="18"/>
      <c r="D550" s="18"/>
      <c r="E550" s="18"/>
      <c r="F550" s="18"/>
      <c r="G550" s="18"/>
      <c r="H550" s="18"/>
      <c r="I550" s="18"/>
      <c r="J550" s="19"/>
      <c r="K550" s="19"/>
      <c r="L550" s="19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</row>
    <row r="551" spans="1:25" x14ac:dyDescent="0.25">
      <c r="A551" s="141"/>
      <c r="B551" s="18"/>
      <c r="C551" s="18"/>
      <c r="D551" s="18"/>
      <c r="E551" s="18"/>
      <c r="F551" s="18"/>
      <c r="G551" s="18"/>
      <c r="H551" s="18"/>
      <c r="I551" s="18"/>
      <c r="J551" s="19"/>
      <c r="K551" s="19"/>
      <c r="L551" s="19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</row>
    <row r="552" spans="1:25" x14ac:dyDescent="0.25">
      <c r="A552" s="141"/>
      <c r="B552" s="18"/>
      <c r="C552" s="18"/>
      <c r="D552" s="18"/>
      <c r="E552" s="18"/>
      <c r="F552" s="18"/>
      <c r="G552" s="18"/>
      <c r="H552" s="18"/>
      <c r="I552" s="18"/>
      <c r="J552" s="19"/>
      <c r="K552" s="19"/>
      <c r="L552" s="19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</row>
    <row r="553" spans="1:25" x14ac:dyDescent="0.25">
      <c r="A553" s="141"/>
      <c r="B553" s="18"/>
      <c r="C553" s="18"/>
      <c r="D553" s="18"/>
      <c r="E553" s="18"/>
      <c r="F553" s="18"/>
      <c r="G553" s="18"/>
      <c r="H553" s="18"/>
      <c r="I553" s="18"/>
      <c r="J553" s="19"/>
      <c r="K553" s="19"/>
      <c r="L553" s="19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</row>
    <row r="554" spans="1:25" x14ac:dyDescent="0.25">
      <c r="A554" s="141"/>
      <c r="B554" s="18"/>
      <c r="C554" s="18"/>
      <c r="D554" s="18"/>
      <c r="E554" s="18"/>
      <c r="F554" s="18"/>
      <c r="G554" s="18"/>
      <c r="H554" s="18"/>
      <c r="I554" s="18"/>
      <c r="J554" s="19"/>
      <c r="K554" s="19"/>
      <c r="L554" s="19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</row>
    <row r="555" spans="1:25" x14ac:dyDescent="0.25">
      <c r="A555" s="141"/>
      <c r="B555" s="18"/>
      <c r="C555" s="18"/>
      <c r="D555" s="18"/>
      <c r="E555" s="18"/>
      <c r="F555" s="18"/>
      <c r="G555" s="18"/>
      <c r="H555" s="18"/>
      <c r="I555" s="18"/>
      <c r="J555" s="19"/>
      <c r="K555" s="19"/>
      <c r="L555" s="19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</row>
    <row r="556" spans="1:25" x14ac:dyDescent="0.25">
      <c r="A556" s="141"/>
      <c r="B556" s="18"/>
      <c r="C556" s="18"/>
      <c r="D556" s="18"/>
      <c r="E556" s="18"/>
      <c r="F556" s="18"/>
      <c r="G556" s="18"/>
      <c r="H556" s="18"/>
      <c r="I556" s="18"/>
      <c r="J556" s="19"/>
      <c r="K556" s="19"/>
      <c r="L556" s="19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</row>
    <row r="557" spans="1:25" x14ac:dyDescent="0.25">
      <c r="A557" s="141"/>
      <c r="B557" s="18"/>
      <c r="C557" s="18"/>
      <c r="D557" s="18"/>
      <c r="E557" s="18"/>
      <c r="F557" s="18"/>
      <c r="G557" s="18"/>
      <c r="H557" s="18"/>
      <c r="I557" s="18"/>
      <c r="J557" s="19"/>
      <c r="K557" s="19"/>
      <c r="L557" s="19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</row>
    <row r="558" spans="1:25" x14ac:dyDescent="0.25">
      <c r="A558" s="141"/>
      <c r="B558" s="18"/>
      <c r="C558" s="18"/>
      <c r="D558" s="18"/>
      <c r="E558" s="18"/>
      <c r="F558" s="18"/>
      <c r="G558" s="18"/>
      <c r="H558" s="18"/>
      <c r="I558" s="18"/>
      <c r="J558" s="19"/>
      <c r="K558" s="19"/>
      <c r="L558" s="19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</row>
    <row r="559" spans="1:25" x14ac:dyDescent="0.25">
      <c r="A559" s="141"/>
      <c r="B559" s="18"/>
      <c r="C559" s="18"/>
      <c r="D559" s="18"/>
      <c r="E559" s="18"/>
      <c r="F559" s="18"/>
      <c r="G559" s="18"/>
      <c r="H559" s="18"/>
      <c r="I559" s="18"/>
      <c r="J559" s="19"/>
      <c r="K559" s="19"/>
      <c r="L559" s="19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</row>
    <row r="560" spans="1:25" x14ac:dyDescent="0.25">
      <c r="A560" s="141"/>
      <c r="B560" s="18"/>
      <c r="C560" s="18"/>
      <c r="D560" s="18"/>
      <c r="E560" s="18"/>
      <c r="F560" s="18"/>
      <c r="G560" s="18"/>
      <c r="H560" s="18"/>
      <c r="I560" s="18"/>
      <c r="J560" s="19"/>
      <c r="K560" s="19"/>
      <c r="L560" s="19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</row>
    <row r="561" spans="1:25" x14ac:dyDescent="0.25">
      <c r="A561" s="141"/>
      <c r="B561" s="18"/>
      <c r="C561" s="18"/>
      <c r="D561" s="18"/>
      <c r="E561" s="18"/>
      <c r="F561" s="18"/>
      <c r="G561" s="18"/>
      <c r="H561" s="18"/>
      <c r="I561" s="18"/>
      <c r="J561" s="19"/>
      <c r="K561" s="19"/>
      <c r="L561" s="19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</row>
    <row r="562" spans="1:25" x14ac:dyDescent="0.25">
      <c r="A562" s="141"/>
      <c r="B562" s="18"/>
      <c r="C562" s="18"/>
      <c r="D562" s="18"/>
      <c r="E562" s="18"/>
      <c r="F562" s="18"/>
      <c r="G562" s="18"/>
      <c r="H562" s="18"/>
      <c r="I562" s="18"/>
      <c r="J562" s="19"/>
      <c r="K562" s="19"/>
      <c r="L562" s="19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</row>
    <row r="563" spans="1:25" x14ac:dyDescent="0.25">
      <c r="A563" s="141"/>
      <c r="B563" s="18"/>
      <c r="C563" s="18"/>
      <c r="D563" s="18"/>
      <c r="E563" s="18"/>
      <c r="F563" s="18"/>
      <c r="G563" s="18"/>
      <c r="H563" s="18"/>
      <c r="I563" s="18"/>
      <c r="J563" s="19"/>
      <c r="K563" s="19"/>
      <c r="L563" s="19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</row>
    <row r="564" spans="1:25" x14ac:dyDescent="0.25">
      <c r="A564" s="141"/>
      <c r="B564" s="18"/>
      <c r="C564" s="18"/>
      <c r="D564" s="18"/>
      <c r="E564" s="18"/>
      <c r="F564" s="18"/>
      <c r="G564" s="18"/>
      <c r="H564" s="18"/>
      <c r="I564" s="18"/>
      <c r="J564" s="19"/>
      <c r="K564" s="19"/>
      <c r="L564" s="19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</row>
    <row r="565" spans="1:25" x14ac:dyDescent="0.25">
      <c r="A565" s="141"/>
      <c r="B565" s="18"/>
      <c r="C565" s="18"/>
      <c r="D565" s="18"/>
      <c r="E565" s="18"/>
      <c r="F565" s="18"/>
      <c r="G565" s="18"/>
      <c r="H565" s="18"/>
      <c r="I565" s="18"/>
      <c r="J565" s="19"/>
      <c r="K565" s="19"/>
      <c r="L565" s="19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</row>
    <row r="566" spans="1:25" x14ac:dyDescent="0.25">
      <c r="A566" s="141"/>
      <c r="B566" s="18"/>
      <c r="C566" s="18"/>
      <c r="D566" s="18"/>
      <c r="E566" s="18"/>
      <c r="F566" s="18"/>
      <c r="G566" s="18"/>
      <c r="H566" s="18"/>
      <c r="I566" s="18"/>
      <c r="J566" s="19"/>
      <c r="K566" s="19"/>
      <c r="L566" s="19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</row>
    <row r="567" spans="1:25" x14ac:dyDescent="0.25">
      <c r="A567" s="141"/>
      <c r="B567" s="18"/>
      <c r="C567" s="18"/>
      <c r="D567" s="18"/>
      <c r="E567" s="18"/>
      <c r="F567" s="18"/>
      <c r="G567" s="18"/>
      <c r="H567" s="18"/>
      <c r="I567" s="18"/>
      <c r="J567" s="19"/>
      <c r="K567" s="19"/>
      <c r="L567" s="19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</row>
    <row r="568" spans="1:25" x14ac:dyDescent="0.25">
      <c r="A568" s="141"/>
      <c r="B568" s="18"/>
      <c r="C568" s="18"/>
      <c r="D568" s="18"/>
      <c r="E568" s="18"/>
      <c r="F568" s="18"/>
      <c r="G568" s="18"/>
      <c r="H568" s="18"/>
      <c r="I568" s="18"/>
      <c r="J568" s="19"/>
      <c r="K568" s="19"/>
      <c r="L568" s="19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</row>
    <row r="569" spans="1:25" x14ac:dyDescent="0.25">
      <c r="A569" s="141"/>
      <c r="B569" s="18"/>
      <c r="C569" s="18"/>
      <c r="D569" s="18"/>
      <c r="E569" s="18"/>
      <c r="F569" s="18"/>
      <c r="G569" s="18"/>
      <c r="H569" s="18"/>
      <c r="I569" s="18"/>
      <c r="J569" s="19"/>
      <c r="K569" s="19"/>
      <c r="L569" s="19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</row>
    <row r="570" spans="1:25" x14ac:dyDescent="0.25">
      <c r="A570" s="141"/>
      <c r="B570" s="18"/>
      <c r="C570" s="18"/>
      <c r="D570" s="18"/>
      <c r="E570" s="18"/>
      <c r="F570" s="18"/>
      <c r="G570" s="18"/>
      <c r="H570" s="18"/>
      <c r="I570" s="18"/>
      <c r="J570" s="19"/>
      <c r="K570" s="19"/>
      <c r="L570" s="19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</row>
    <row r="571" spans="1:25" x14ac:dyDescent="0.25">
      <c r="A571" s="141"/>
      <c r="B571" s="18"/>
      <c r="C571" s="18"/>
      <c r="D571" s="18"/>
      <c r="E571" s="18"/>
      <c r="F571" s="18"/>
      <c r="G571" s="18"/>
      <c r="H571" s="18"/>
      <c r="I571" s="18"/>
      <c r="J571" s="19"/>
      <c r="K571" s="19"/>
      <c r="L571" s="19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</row>
    <row r="572" spans="1:25" x14ac:dyDescent="0.25">
      <c r="A572" s="141"/>
      <c r="B572" s="18"/>
      <c r="C572" s="18"/>
      <c r="D572" s="18"/>
      <c r="E572" s="18"/>
      <c r="F572" s="18"/>
      <c r="G572" s="18"/>
      <c r="H572" s="18"/>
      <c r="I572" s="18"/>
      <c r="J572" s="19"/>
      <c r="K572" s="19"/>
      <c r="L572" s="19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</row>
    <row r="573" spans="1:25" x14ac:dyDescent="0.25">
      <c r="A573" s="141"/>
      <c r="B573" s="18"/>
      <c r="C573" s="18"/>
      <c r="D573" s="18"/>
      <c r="E573" s="18"/>
      <c r="F573" s="18"/>
      <c r="G573" s="18"/>
      <c r="H573" s="18"/>
      <c r="I573" s="18"/>
      <c r="J573" s="19"/>
      <c r="K573" s="19"/>
      <c r="L573" s="19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</row>
    <row r="574" spans="1:25" x14ac:dyDescent="0.25">
      <c r="A574" s="141"/>
      <c r="B574" s="18"/>
      <c r="C574" s="18"/>
      <c r="D574" s="18"/>
      <c r="E574" s="18"/>
      <c r="F574" s="18"/>
      <c r="G574" s="18"/>
      <c r="H574" s="18"/>
      <c r="I574" s="18"/>
      <c r="J574" s="19"/>
      <c r="K574" s="19"/>
      <c r="L574" s="19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</row>
    <row r="575" spans="1:25" x14ac:dyDescent="0.25">
      <c r="A575" s="141"/>
      <c r="B575" s="18"/>
      <c r="C575" s="18"/>
      <c r="D575" s="18"/>
      <c r="E575" s="18"/>
      <c r="F575" s="18"/>
      <c r="G575" s="18"/>
      <c r="H575" s="18"/>
      <c r="I575" s="18"/>
      <c r="J575" s="19"/>
      <c r="K575" s="19"/>
      <c r="L575" s="19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</row>
    <row r="576" spans="1:25" x14ac:dyDescent="0.25">
      <c r="A576" s="141"/>
      <c r="B576" s="18"/>
      <c r="C576" s="18"/>
      <c r="D576" s="18"/>
      <c r="E576" s="18"/>
      <c r="F576" s="18"/>
      <c r="G576" s="18"/>
      <c r="H576" s="18"/>
      <c r="I576" s="18"/>
      <c r="J576" s="19"/>
      <c r="K576" s="19"/>
      <c r="L576" s="19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</row>
    <row r="577" spans="1:25" x14ac:dyDescent="0.25">
      <c r="A577" s="141"/>
      <c r="B577" s="18"/>
      <c r="C577" s="18"/>
      <c r="D577" s="18"/>
      <c r="E577" s="18"/>
      <c r="F577" s="18"/>
      <c r="G577" s="18"/>
      <c r="H577" s="18"/>
      <c r="I577" s="18"/>
      <c r="J577" s="19"/>
      <c r="K577" s="19"/>
      <c r="L577" s="19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</row>
    <row r="578" spans="1:25" x14ac:dyDescent="0.25">
      <c r="A578" s="141"/>
      <c r="B578" s="18"/>
      <c r="C578" s="18"/>
      <c r="D578" s="18"/>
      <c r="E578" s="18"/>
      <c r="F578" s="18"/>
      <c r="G578" s="18"/>
      <c r="H578" s="18"/>
      <c r="I578" s="18"/>
      <c r="J578" s="19"/>
      <c r="K578" s="19"/>
      <c r="L578" s="19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</row>
    <row r="579" spans="1:25" x14ac:dyDescent="0.25">
      <c r="A579" s="141"/>
      <c r="B579" s="18"/>
      <c r="C579" s="18"/>
      <c r="D579" s="18"/>
      <c r="E579" s="18"/>
      <c r="F579" s="18"/>
      <c r="G579" s="18"/>
      <c r="H579" s="18"/>
      <c r="I579" s="18"/>
      <c r="J579" s="19"/>
      <c r="K579" s="19"/>
      <c r="L579" s="19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</row>
    <row r="580" spans="1:25" x14ac:dyDescent="0.25">
      <c r="A580" s="141"/>
      <c r="B580" s="18"/>
      <c r="C580" s="18"/>
      <c r="D580" s="18"/>
      <c r="E580" s="18"/>
      <c r="F580" s="18"/>
      <c r="G580" s="18"/>
      <c r="H580" s="18"/>
      <c r="I580" s="18"/>
      <c r="J580" s="19"/>
      <c r="K580" s="19"/>
      <c r="L580" s="19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</row>
    <row r="581" spans="1:25" x14ac:dyDescent="0.25">
      <c r="A581" s="141"/>
      <c r="B581" s="18"/>
      <c r="C581" s="18"/>
      <c r="D581" s="18"/>
      <c r="E581" s="18"/>
      <c r="F581" s="18"/>
      <c r="G581" s="18"/>
      <c r="H581" s="18"/>
      <c r="I581" s="18"/>
      <c r="J581" s="19"/>
      <c r="K581" s="19"/>
      <c r="L581" s="19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</row>
    <row r="582" spans="1:25" x14ac:dyDescent="0.25">
      <c r="A582" s="141"/>
      <c r="B582" s="18"/>
      <c r="C582" s="18"/>
      <c r="D582" s="18"/>
      <c r="E582" s="18"/>
      <c r="F582" s="18"/>
      <c r="G582" s="18"/>
      <c r="H582" s="18"/>
      <c r="I582" s="18"/>
      <c r="J582" s="19"/>
      <c r="K582" s="19"/>
      <c r="L582" s="19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</row>
    <row r="583" spans="1:25" x14ac:dyDescent="0.25">
      <c r="A583" s="141"/>
      <c r="B583" s="18"/>
      <c r="C583" s="18"/>
      <c r="D583" s="18"/>
      <c r="E583" s="18"/>
      <c r="F583" s="18"/>
      <c r="G583" s="18"/>
      <c r="H583" s="18"/>
      <c r="I583" s="18"/>
      <c r="J583" s="19"/>
      <c r="K583" s="19"/>
      <c r="L583" s="19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</row>
    <row r="584" spans="1:25" x14ac:dyDescent="0.25">
      <c r="A584" s="141"/>
      <c r="B584" s="18"/>
      <c r="C584" s="18"/>
      <c r="D584" s="18"/>
      <c r="E584" s="18"/>
      <c r="F584" s="18"/>
      <c r="G584" s="18"/>
      <c r="H584" s="18"/>
      <c r="I584" s="18"/>
      <c r="J584" s="19"/>
      <c r="K584" s="19"/>
      <c r="L584" s="19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</row>
    <row r="585" spans="1:25" x14ac:dyDescent="0.25">
      <c r="A585" s="141"/>
      <c r="B585" s="18"/>
      <c r="C585" s="18"/>
      <c r="D585" s="18"/>
      <c r="E585" s="18"/>
      <c r="F585" s="18"/>
      <c r="G585" s="18"/>
      <c r="H585" s="18"/>
      <c r="I585" s="18"/>
      <c r="J585" s="19"/>
      <c r="K585" s="19"/>
      <c r="L585" s="19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</row>
    <row r="586" spans="1:25" x14ac:dyDescent="0.25">
      <c r="A586" s="141"/>
      <c r="B586" s="18"/>
      <c r="C586" s="18"/>
      <c r="D586" s="18"/>
      <c r="E586" s="18"/>
      <c r="F586" s="18"/>
      <c r="G586" s="18"/>
      <c r="H586" s="18"/>
      <c r="I586" s="18"/>
      <c r="J586" s="19"/>
      <c r="K586" s="19"/>
      <c r="L586" s="19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</row>
    <row r="587" spans="1:25" x14ac:dyDescent="0.25">
      <c r="A587" s="141"/>
      <c r="B587" s="18"/>
      <c r="C587" s="18"/>
      <c r="D587" s="18"/>
      <c r="E587" s="18"/>
      <c r="F587" s="18"/>
      <c r="G587" s="18"/>
      <c r="H587" s="18"/>
      <c r="I587" s="18"/>
      <c r="J587" s="19"/>
      <c r="K587" s="19"/>
      <c r="L587" s="19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</row>
    <row r="588" spans="1:25" x14ac:dyDescent="0.25">
      <c r="A588" s="141"/>
      <c r="B588" s="18"/>
      <c r="C588" s="18"/>
      <c r="D588" s="18"/>
      <c r="E588" s="18"/>
      <c r="F588" s="18"/>
      <c r="G588" s="18"/>
      <c r="H588" s="18"/>
      <c r="I588" s="18"/>
      <c r="J588" s="19"/>
      <c r="K588" s="19"/>
      <c r="L588" s="19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</row>
    <row r="589" spans="1:25" x14ac:dyDescent="0.25">
      <c r="A589" s="141"/>
      <c r="B589" s="18"/>
      <c r="C589" s="18"/>
      <c r="D589" s="18"/>
      <c r="E589" s="18"/>
      <c r="F589" s="18"/>
      <c r="G589" s="18"/>
      <c r="H589" s="18"/>
      <c r="I589" s="18"/>
      <c r="J589" s="19"/>
      <c r="K589" s="19"/>
      <c r="L589" s="19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</row>
    <row r="590" spans="1:25" x14ac:dyDescent="0.25">
      <c r="A590" s="141"/>
      <c r="B590" s="18"/>
      <c r="C590" s="18"/>
      <c r="D590" s="18"/>
      <c r="E590" s="18"/>
      <c r="F590" s="18"/>
      <c r="G590" s="18"/>
      <c r="H590" s="18"/>
      <c r="I590" s="18"/>
      <c r="J590" s="19"/>
      <c r="K590" s="19"/>
      <c r="L590" s="19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</row>
    <row r="591" spans="1:25" x14ac:dyDescent="0.25">
      <c r="A591" s="141"/>
      <c r="B591" s="18"/>
      <c r="C591" s="18"/>
      <c r="D591" s="18"/>
      <c r="E591" s="18"/>
      <c r="F591" s="18"/>
      <c r="G591" s="18"/>
      <c r="H591" s="18"/>
      <c r="I591" s="18"/>
      <c r="J591" s="19"/>
      <c r="K591" s="19"/>
      <c r="L591" s="19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</row>
    <row r="592" spans="1:25" x14ac:dyDescent="0.25">
      <c r="A592" s="141"/>
      <c r="B592" s="18"/>
      <c r="C592" s="18"/>
      <c r="D592" s="18"/>
      <c r="E592" s="18"/>
      <c r="F592" s="18"/>
      <c r="G592" s="18"/>
      <c r="H592" s="18"/>
      <c r="I592" s="18"/>
      <c r="J592" s="19"/>
      <c r="K592" s="19"/>
      <c r="L592" s="19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</row>
    <row r="593" spans="1:25" x14ac:dyDescent="0.25">
      <c r="A593" s="141"/>
      <c r="B593" s="18"/>
      <c r="C593" s="18"/>
      <c r="D593" s="18"/>
      <c r="E593" s="18"/>
      <c r="F593" s="18"/>
      <c r="G593" s="18"/>
      <c r="H593" s="18"/>
      <c r="I593" s="18"/>
      <c r="J593" s="19"/>
      <c r="K593" s="19"/>
      <c r="L593" s="19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</row>
    <row r="594" spans="1:25" x14ac:dyDescent="0.25">
      <c r="A594" s="141"/>
      <c r="B594" s="18"/>
      <c r="C594" s="18"/>
      <c r="D594" s="18"/>
      <c r="E594" s="18"/>
      <c r="F594" s="18"/>
      <c r="G594" s="18"/>
      <c r="H594" s="18"/>
      <c r="I594" s="18"/>
      <c r="J594" s="19"/>
      <c r="K594" s="19"/>
      <c r="L594" s="19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</row>
    <row r="595" spans="1:25" x14ac:dyDescent="0.25">
      <c r="A595" s="141"/>
      <c r="B595" s="18"/>
      <c r="C595" s="18"/>
      <c r="D595" s="18"/>
      <c r="E595" s="18"/>
      <c r="F595" s="18"/>
      <c r="G595" s="18"/>
      <c r="H595" s="18"/>
      <c r="I595" s="18"/>
      <c r="J595" s="19"/>
      <c r="K595" s="19"/>
      <c r="L595" s="19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</row>
    <row r="596" spans="1:25" x14ac:dyDescent="0.25">
      <c r="A596" s="141"/>
      <c r="B596" s="18"/>
      <c r="C596" s="18"/>
      <c r="D596" s="18"/>
      <c r="E596" s="18"/>
      <c r="F596" s="18"/>
      <c r="G596" s="18"/>
      <c r="H596" s="18"/>
      <c r="I596" s="18"/>
      <c r="J596" s="19"/>
      <c r="K596" s="19"/>
      <c r="L596" s="19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</row>
    <row r="597" spans="1:25" x14ac:dyDescent="0.25">
      <c r="A597" s="141"/>
      <c r="B597" s="18"/>
      <c r="C597" s="18"/>
      <c r="D597" s="18"/>
      <c r="E597" s="18"/>
      <c r="F597" s="18"/>
      <c r="G597" s="18"/>
      <c r="H597" s="18"/>
      <c r="I597" s="18"/>
      <c r="J597" s="19"/>
      <c r="K597" s="19"/>
      <c r="L597" s="19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</row>
    <row r="598" spans="1:25" x14ac:dyDescent="0.25">
      <c r="A598" s="141"/>
      <c r="B598" s="18"/>
      <c r="C598" s="18"/>
      <c r="D598" s="18"/>
      <c r="E598" s="18"/>
      <c r="F598" s="18"/>
      <c r="G598" s="18"/>
      <c r="H598" s="18"/>
      <c r="I598" s="18"/>
      <c r="J598" s="19"/>
      <c r="K598" s="19"/>
      <c r="L598" s="19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</row>
    <row r="599" spans="1:25" x14ac:dyDescent="0.25">
      <c r="A599" s="141"/>
      <c r="B599" s="18"/>
      <c r="C599" s="18"/>
      <c r="D599" s="18"/>
      <c r="E599" s="18"/>
      <c r="F599" s="18"/>
      <c r="G599" s="18"/>
      <c r="H599" s="18"/>
      <c r="I599" s="18"/>
      <c r="J599" s="19"/>
      <c r="K599" s="19"/>
      <c r="L599" s="19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</row>
    <row r="600" spans="1:25" x14ac:dyDescent="0.25">
      <c r="A600" s="141"/>
      <c r="B600" s="18"/>
      <c r="C600" s="18"/>
      <c r="D600" s="18"/>
      <c r="E600" s="18"/>
      <c r="F600" s="18"/>
      <c r="G600" s="18"/>
      <c r="H600" s="18"/>
      <c r="I600" s="18"/>
      <c r="J600" s="19"/>
      <c r="K600" s="19"/>
      <c r="L600" s="19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</row>
    <row r="601" spans="1:25" x14ac:dyDescent="0.25">
      <c r="A601" s="141"/>
      <c r="B601" s="18"/>
      <c r="C601" s="18"/>
      <c r="D601" s="18"/>
      <c r="E601" s="18"/>
      <c r="F601" s="18"/>
      <c r="G601" s="18"/>
      <c r="H601" s="18"/>
      <c r="I601" s="18"/>
      <c r="J601" s="19"/>
      <c r="K601" s="19"/>
      <c r="L601" s="19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</row>
    <row r="602" spans="1:25" x14ac:dyDescent="0.25">
      <c r="A602" s="141"/>
      <c r="B602" s="18"/>
      <c r="C602" s="18"/>
      <c r="D602" s="18"/>
      <c r="E602" s="18"/>
      <c r="F602" s="18"/>
      <c r="G602" s="18"/>
      <c r="H602" s="18"/>
      <c r="I602" s="18"/>
      <c r="J602" s="19"/>
      <c r="K602" s="19"/>
      <c r="L602" s="19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</row>
    <row r="603" spans="1:25" x14ac:dyDescent="0.25">
      <c r="A603" s="141"/>
      <c r="B603" s="18"/>
      <c r="C603" s="18"/>
      <c r="D603" s="18"/>
      <c r="E603" s="18"/>
      <c r="F603" s="18"/>
      <c r="G603" s="18"/>
      <c r="H603" s="18"/>
      <c r="I603" s="18"/>
      <c r="J603" s="19"/>
      <c r="K603" s="19"/>
      <c r="L603" s="19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</row>
    <row r="604" spans="1:25" x14ac:dyDescent="0.25">
      <c r="A604" s="141"/>
      <c r="B604" s="18"/>
      <c r="C604" s="18"/>
      <c r="D604" s="18"/>
      <c r="E604" s="18"/>
      <c r="F604" s="18"/>
      <c r="G604" s="18"/>
      <c r="H604" s="18"/>
      <c r="I604" s="18"/>
      <c r="J604" s="19"/>
      <c r="K604" s="19"/>
      <c r="L604" s="19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</row>
    <row r="605" spans="1:25" x14ac:dyDescent="0.25">
      <c r="A605" s="141"/>
      <c r="B605" s="18"/>
      <c r="C605" s="18"/>
      <c r="D605" s="18"/>
      <c r="E605" s="18"/>
      <c r="F605" s="18"/>
      <c r="G605" s="18"/>
      <c r="H605" s="18"/>
      <c r="I605" s="18"/>
      <c r="J605" s="19"/>
      <c r="K605" s="19"/>
      <c r="L605" s="19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</row>
    <row r="606" spans="1:25" x14ac:dyDescent="0.25">
      <c r="A606" s="141"/>
      <c r="B606" s="18"/>
      <c r="C606" s="18"/>
      <c r="D606" s="18"/>
      <c r="E606" s="18"/>
      <c r="F606" s="18"/>
      <c r="G606" s="18"/>
      <c r="H606" s="18"/>
      <c r="I606" s="18"/>
      <c r="J606" s="19"/>
      <c r="K606" s="19"/>
      <c r="L606" s="19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</row>
    <row r="607" spans="1:25" x14ac:dyDescent="0.25">
      <c r="A607" s="141"/>
      <c r="B607" s="18"/>
      <c r="C607" s="18"/>
      <c r="D607" s="18"/>
      <c r="E607" s="18"/>
      <c r="F607" s="18"/>
      <c r="G607" s="18"/>
      <c r="H607" s="18"/>
      <c r="I607" s="18"/>
      <c r="J607" s="19"/>
      <c r="K607" s="19"/>
      <c r="L607" s="19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</row>
    <row r="608" spans="1:25" x14ac:dyDescent="0.25">
      <c r="A608" s="141"/>
      <c r="B608" s="18"/>
      <c r="C608" s="18"/>
      <c r="D608" s="18"/>
      <c r="E608" s="18"/>
      <c r="F608" s="18"/>
      <c r="G608" s="18"/>
      <c r="H608" s="18"/>
      <c r="I608" s="18"/>
      <c r="J608" s="19"/>
      <c r="K608" s="19"/>
      <c r="L608" s="19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</row>
    <row r="609" spans="1:25" x14ac:dyDescent="0.25">
      <c r="A609" s="141"/>
      <c r="B609" s="18"/>
      <c r="C609" s="18"/>
      <c r="D609" s="18"/>
      <c r="E609" s="18"/>
      <c r="F609" s="18"/>
      <c r="G609" s="18"/>
      <c r="H609" s="18"/>
      <c r="I609" s="18"/>
      <c r="J609" s="19"/>
      <c r="K609" s="19"/>
      <c r="L609" s="19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</row>
    <row r="610" spans="1:25" x14ac:dyDescent="0.25">
      <c r="A610" s="141"/>
      <c r="B610" s="18"/>
      <c r="C610" s="18"/>
      <c r="D610" s="18"/>
      <c r="E610" s="18"/>
      <c r="F610" s="18"/>
      <c r="G610" s="18"/>
      <c r="H610" s="18"/>
      <c r="I610" s="18"/>
      <c r="J610" s="19"/>
      <c r="K610" s="19"/>
      <c r="L610" s="19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</row>
    <row r="611" spans="1:25" x14ac:dyDescent="0.25">
      <c r="A611" s="141"/>
      <c r="B611" s="18"/>
      <c r="C611" s="18"/>
      <c r="D611" s="18"/>
      <c r="E611" s="18"/>
      <c r="F611" s="18"/>
      <c r="G611" s="18"/>
      <c r="H611" s="18"/>
      <c r="I611" s="18"/>
      <c r="J611" s="19"/>
      <c r="K611" s="19"/>
      <c r="L611" s="19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</row>
    <row r="612" spans="1:25" x14ac:dyDescent="0.25">
      <c r="A612" s="141"/>
      <c r="B612" s="18"/>
      <c r="C612" s="18"/>
      <c r="D612" s="18"/>
      <c r="E612" s="18"/>
      <c r="F612" s="18"/>
      <c r="G612" s="18"/>
      <c r="H612" s="18"/>
      <c r="I612" s="18"/>
      <c r="J612" s="19"/>
      <c r="K612" s="19"/>
      <c r="L612" s="19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</row>
    <row r="613" spans="1:25" x14ac:dyDescent="0.25">
      <c r="A613" s="141"/>
      <c r="B613" s="18"/>
      <c r="C613" s="18"/>
      <c r="D613" s="18"/>
      <c r="E613" s="18"/>
      <c r="F613" s="18"/>
      <c r="G613" s="18"/>
      <c r="H613" s="18"/>
      <c r="I613" s="18"/>
      <c r="J613" s="19"/>
      <c r="K613" s="19"/>
      <c r="L613" s="19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</row>
    <row r="614" spans="1:25" x14ac:dyDescent="0.25">
      <c r="A614" s="141"/>
      <c r="B614" s="18"/>
      <c r="C614" s="18"/>
      <c r="D614" s="18"/>
      <c r="E614" s="18"/>
      <c r="F614" s="18"/>
      <c r="G614" s="18"/>
      <c r="H614" s="18"/>
      <c r="I614" s="18"/>
      <c r="J614" s="19"/>
      <c r="K614" s="19"/>
      <c r="L614" s="19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</row>
    <row r="615" spans="1:25" x14ac:dyDescent="0.25">
      <c r="A615" s="141"/>
      <c r="B615" s="18"/>
      <c r="C615" s="18"/>
      <c r="D615" s="18"/>
      <c r="E615" s="18"/>
      <c r="F615" s="18"/>
      <c r="G615" s="18"/>
      <c r="H615" s="18"/>
      <c r="I615" s="18"/>
      <c r="J615" s="19"/>
      <c r="K615" s="19"/>
      <c r="L615" s="19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</row>
    <row r="616" spans="1:25" x14ac:dyDescent="0.25">
      <c r="A616" s="141"/>
      <c r="B616" s="18"/>
      <c r="C616" s="18"/>
      <c r="D616" s="18"/>
      <c r="E616" s="18"/>
      <c r="F616" s="18"/>
      <c r="G616" s="18"/>
      <c r="H616" s="18"/>
      <c r="I616" s="18"/>
      <c r="J616" s="19"/>
      <c r="K616" s="19"/>
      <c r="L616" s="19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</row>
    <row r="617" spans="1:25" x14ac:dyDescent="0.25">
      <c r="A617" s="141"/>
      <c r="B617" s="18"/>
      <c r="C617" s="18"/>
      <c r="D617" s="18"/>
      <c r="E617" s="18"/>
      <c r="F617" s="18"/>
      <c r="G617" s="18"/>
      <c r="H617" s="18"/>
      <c r="I617" s="18"/>
      <c r="J617" s="19"/>
      <c r="K617" s="19"/>
      <c r="L617" s="19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</row>
    <row r="618" spans="1:25" x14ac:dyDescent="0.25">
      <c r="A618" s="141"/>
      <c r="B618" s="18"/>
      <c r="C618" s="18"/>
      <c r="D618" s="18"/>
      <c r="E618" s="18"/>
      <c r="F618" s="18"/>
      <c r="G618" s="18"/>
      <c r="H618" s="18"/>
      <c r="I618" s="18"/>
      <c r="J618" s="19"/>
      <c r="K618" s="19"/>
      <c r="L618" s="19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</row>
    <row r="619" spans="1:25" x14ac:dyDescent="0.25">
      <c r="A619" s="141"/>
      <c r="B619" s="18"/>
      <c r="C619" s="18"/>
      <c r="D619" s="18"/>
      <c r="E619" s="18"/>
      <c r="F619" s="18"/>
      <c r="G619" s="18"/>
      <c r="H619" s="18"/>
      <c r="I619" s="18"/>
      <c r="J619" s="19"/>
      <c r="K619" s="19"/>
      <c r="L619" s="19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</row>
    <row r="620" spans="1:25" x14ac:dyDescent="0.25">
      <c r="A620" s="141"/>
      <c r="B620" s="18"/>
      <c r="C620" s="18"/>
      <c r="D620" s="18"/>
      <c r="E620" s="18"/>
      <c r="F620" s="18"/>
      <c r="G620" s="18"/>
      <c r="H620" s="18"/>
      <c r="I620" s="18"/>
      <c r="J620" s="19"/>
      <c r="K620" s="19"/>
      <c r="L620" s="19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</row>
    <row r="621" spans="1:25" x14ac:dyDescent="0.25">
      <c r="A621" s="141"/>
      <c r="B621" s="18"/>
      <c r="C621" s="18"/>
      <c r="D621" s="18"/>
      <c r="E621" s="18"/>
      <c r="F621" s="18"/>
      <c r="G621" s="18"/>
      <c r="H621" s="18"/>
      <c r="I621" s="18"/>
      <c r="J621" s="19"/>
      <c r="K621" s="19"/>
      <c r="L621" s="19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</row>
    <row r="622" spans="1:25" x14ac:dyDescent="0.25">
      <c r="A622" s="141"/>
      <c r="B622" s="18"/>
      <c r="C622" s="18"/>
      <c r="D622" s="18"/>
      <c r="E622" s="18"/>
      <c r="F622" s="18"/>
      <c r="G622" s="18"/>
      <c r="H622" s="18"/>
      <c r="I622" s="18"/>
      <c r="J622" s="19"/>
      <c r="K622" s="19"/>
      <c r="L622" s="19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</row>
    <row r="623" spans="1:25" x14ac:dyDescent="0.25">
      <c r="A623" s="141"/>
      <c r="B623" s="18"/>
      <c r="C623" s="18"/>
      <c r="D623" s="18"/>
      <c r="E623" s="18"/>
      <c r="F623" s="18"/>
      <c r="G623" s="18"/>
      <c r="H623" s="18"/>
      <c r="I623" s="18"/>
      <c r="J623" s="19"/>
      <c r="K623" s="19"/>
      <c r="L623" s="19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</row>
    <row r="624" spans="1:25" x14ac:dyDescent="0.25">
      <c r="A624" s="141"/>
      <c r="B624" s="18"/>
      <c r="C624" s="18"/>
      <c r="D624" s="18"/>
      <c r="E624" s="18"/>
      <c r="F624" s="18"/>
      <c r="G624" s="18"/>
      <c r="H624" s="18"/>
      <c r="I624" s="18"/>
      <c r="J624" s="19"/>
      <c r="K624" s="19"/>
      <c r="L624" s="19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</row>
    <row r="625" spans="1:25" x14ac:dyDescent="0.25">
      <c r="A625" s="141"/>
      <c r="B625" s="18"/>
      <c r="C625" s="18"/>
      <c r="D625" s="18"/>
      <c r="E625" s="18"/>
      <c r="F625" s="18"/>
      <c r="G625" s="18"/>
      <c r="H625" s="18"/>
      <c r="I625" s="18"/>
      <c r="J625" s="19"/>
      <c r="K625" s="19"/>
      <c r="L625" s="19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</row>
    <row r="626" spans="1:25" x14ac:dyDescent="0.25">
      <c r="A626" s="141"/>
      <c r="B626" s="18"/>
      <c r="C626" s="18"/>
      <c r="D626" s="18"/>
      <c r="E626" s="18"/>
      <c r="F626" s="18"/>
      <c r="G626" s="18"/>
      <c r="H626" s="18"/>
      <c r="I626" s="18"/>
      <c r="J626" s="19"/>
      <c r="K626" s="19"/>
      <c r="L626" s="19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</row>
    <row r="627" spans="1:25" x14ac:dyDescent="0.25">
      <c r="A627" s="141"/>
      <c r="B627" s="18"/>
      <c r="C627" s="18"/>
      <c r="D627" s="18"/>
      <c r="E627" s="18"/>
      <c r="F627" s="18"/>
      <c r="G627" s="18"/>
      <c r="H627" s="18"/>
      <c r="I627" s="18"/>
      <c r="J627" s="19"/>
      <c r="K627" s="19"/>
      <c r="L627" s="19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</row>
    <row r="628" spans="1:25" x14ac:dyDescent="0.25">
      <c r="A628" s="141"/>
      <c r="B628" s="18"/>
      <c r="C628" s="18"/>
      <c r="D628" s="18"/>
      <c r="E628" s="18"/>
      <c r="F628" s="18"/>
      <c r="G628" s="18"/>
      <c r="H628" s="18"/>
      <c r="I628" s="18"/>
      <c r="J628" s="19"/>
      <c r="K628" s="19"/>
      <c r="L628" s="19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</row>
    <row r="629" spans="1:25" x14ac:dyDescent="0.25">
      <c r="A629" s="141"/>
      <c r="B629" s="18"/>
      <c r="C629" s="18"/>
      <c r="D629" s="18"/>
      <c r="E629" s="18"/>
      <c r="F629" s="18"/>
      <c r="G629" s="18"/>
      <c r="H629" s="18"/>
      <c r="I629" s="18"/>
      <c r="J629" s="19"/>
      <c r="K629" s="19"/>
      <c r="L629" s="19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</row>
    <row r="630" spans="1:25" x14ac:dyDescent="0.25">
      <c r="A630" s="141"/>
      <c r="B630" s="18"/>
      <c r="C630" s="18"/>
      <c r="D630" s="18"/>
      <c r="E630" s="18"/>
      <c r="F630" s="18"/>
      <c r="G630" s="18"/>
      <c r="H630" s="18"/>
      <c r="I630" s="18"/>
      <c r="J630" s="19"/>
      <c r="K630" s="19"/>
      <c r="L630" s="19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</row>
    <row r="631" spans="1:25" x14ac:dyDescent="0.25">
      <c r="A631" s="141"/>
      <c r="B631" s="18"/>
      <c r="C631" s="18"/>
      <c r="D631" s="18"/>
      <c r="E631" s="18"/>
      <c r="F631" s="18"/>
      <c r="G631" s="18"/>
      <c r="H631" s="18"/>
      <c r="I631" s="18"/>
      <c r="J631" s="19"/>
      <c r="K631" s="19"/>
      <c r="L631" s="19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</row>
    <row r="632" spans="1:25" x14ac:dyDescent="0.25">
      <c r="A632" s="141"/>
      <c r="B632" s="18"/>
      <c r="C632" s="18"/>
      <c r="D632" s="18"/>
      <c r="E632" s="18"/>
      <c r="F632" s="18"/>
      <c r="G632" s="18"/>
      <c r="H632" s="18"/>
      <c r="I632" s="18"/>
      <c r="J632" s="19"/>
      <c r="K632" s="19"/>
      <c r="L632" s="19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</row>
    <row r="633" spans="1:25" x14ac:dyDescent="0.25">
      <c r="A633" s="141"/>
      <c r="B633" s="18"/>
      <c r="C633" s="18"/>
      <c r="D633" s="18"/>
      <c r="E633" s="18"/>
      <c r="F633" s="18"/>
      <c r="G633" s="18"/>
      <c r="H633" s="18"/>
      <c r="I633" s="18"/>
      <c r="J633" s="19"/>
      <c r="K633" s="19"/>
      <c r="L633" s="19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</row>
    <row r="634" spans="1:25" x14ac:dyDescent="0.25">
      <c r="A634" s="141"/>
      <c r="B634" s="18"/>
      <c r="C634" s="18"/>
      <c r="D634" s="18"/>
      <c r="E634" s="18"/>
      <c r="F634" s="18"/>
      <c r="G634" s="18"/>
      <c r="H634" s="18"/>
      <c r="I634" s="18"/>
      <c r="J634" s="19"/>
      <c r="K634" s="19"/>
      <c r="L634" s="19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</row>
    <row r="635" spans="1:25" x14ac:dyDescent="0.25">
      <c r="A635" s="141"/>
      <c r="B635" s="18"/>
      <c r="C635" s="18"/>
      <c r="D635" s="18"/>
      <c r="E635" s="18"/>
      <c r="F635" s="18"/>
      <c r="G635" s="18"/>
      <c r="H635" s="18"/>
      <c r="I635" s="18"/>
      <c r="J635" s="19"/>
      <c r="K635" s="19"/>
      <c r="L635" s="19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</row>
    <row r="636" spans="1:25" x14ac:dyDescent="0.25">
      <c r="A636" s="141"/>
      <c r="B636" s="18"/>
      <c r="C636" s="18"/>
      <c r="D636" s="18"/>
      <c r="E636" s="18"/>
      <c r="F636" s="18"/>
      <c r="G636" s="18"/>
      <c r="H636" s="18"/>
      <c r="I636" s="18"/>
      <c r="J636" s="19"/>
      <c r="K636" s="19"/>
      <c r="L636" s="19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</row>
    <row r="637" spans="1:25" x14ac:dyDescent="0.25">
      <c r="A637" s="141"/>
      <c r="B637" s="18"/>
      <c r="C637" s="18"/>
      <c r="D637" s="18"/>
      <c r="E637" s="18"/>
      <c r="F637" s="18"/>
      <c r="G637" s="18"/>
      <c r="H637" s="18"/>
      <c r="I637" s="18"/>
      <c r="J637" s="19"/>
      <c r="K637" s="19"/>
      <c r="L637" s="19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</row>
    <row r="638" spans="1:25" x14ac:dyDescent="0.25">
      <c r="A638" s="141"/>
      <c r="B638" s="18"/>
      <c r="C638" s="18"/>
      <c r="D638" s="18"/>
      <c r="E638" s="18"/>
      <c r="F638" s="18"/>
      <c r="G638" s="18"/>
      <c r="H638" s="18"/>
      <c r="I638" s="18"/>
      <c r="J638" s="19"/>
      <c r="K638" s="19"/>
      <c r="L638" s="19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</row>
    <row r="639" spans="1:25" x14ac:dyDescent="0.25">
      <c r="A639" s="141"/>
      <c r="B639" s="18"/>
      <c r="C639" s="18"/>
      <c r="D639" s="18"/>
      <c r="E639" s="18"/>
      <c r="F639" s="18"/>
      <c r="G639" s="18"/>
      <c r="H639" s="18"/>
      <c r="I639" s="18"/>
      <c r="J639" s="19"/>
      <c r="K639" s="19"/>
      <c r="L639" s="19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</row>
    <row r="640" spans="1:25" x14ac:dyDescent="0.25">
      <c r="A640" s="141"/>
      <c r="B640" s="18"/>
      <c r="C640" s="18"/>
      <c r="D640" s="18"/>
      <c r="E640" s="18"/>
      <c r="F640" s="18"/>
      <c r="G640" s="18"/>
      <c r="H640" s="18"/>
      <c r="I640" s="18"/>
      <c r="J640" s="19"/>
      <c r="K640" s="19"/>
      <c r="L640" s="19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</row>
    <row r="641" spans="1:25" x14ac:dyDescent="0.25">
      <c r="A641" s="141"/>
      <c r="B641" s="18"/>
      <c r="C641" s="18"/>
      <c r="D641" s="18"/>
      <c r="E641" s="18"/>
      <c r="F641" s="18"/>
      <c r="G641" s="18"/>
      <c r="H641" s="18"/>
      <c r="I641" s="18"/>
      <c r="J641" s="19"/>
      <c r="K641" s="19"/>
      <c r="L641" s="19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</row>
    <row r="642" spans="1:25" x14ac:dyDescent="0.25">
      <c r="A642" s="141"/>
      <c r="B642" s="18"/>
      <c r="C642" s="18"/>
      <c r="D642" s="18"/>
      <c r="E642" s="18"/>
      <c r="F642" s="18"/>
      <c r="G642" s="18"/>
      <c r="H642" s="18"/>
      <c r="I642" s="18"/>
      <c r="J642" s="19"/>
      <c r="K642" s="19"/>
      <c r="L642" s="19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</row>
    <row r="643" spans="1:25" x14ac:dyDescent="0.25">
      <c r="A643" s="141"/>
      <c r="B643" s="18"/>
      <c r="C643" s="18"/>
      <c r="D643" s="18"/>
      <c r="E643" s="18"/>
      <c r="F643" s="18"/>
      <c r="G643" s="18"/>
      <c r="H643" s="18"/>
      <c r="I643" s="18"/>
      <c r="J643" s="19"/>
      <c r="K643" s="19"/>
      <c r="L643" s="19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</row>
    <row r="644" spans="1:25" x14ac:dyDescent="0.25">
      <c r="A644" s="141"/>
      <c r="B644" s="18"/>
      <c r="C644" s="18"/>
      <c r="D644" s="18"/>
      <c r="E644" s="18"/>
      <c r="F644" s="18"/>
      <c r="G644" s="18"/>
      <c r="H644" s="18"/>
      <c r="I644" s="18"/>
      <c r="J644" s="19"/>
      <c r="K644" s="19"/>
      <c r="L644" s="19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</row>
    <row r="645" spans="1:25" x14ac:dyDescent="0.25">
      <c r="A645" s="141"/>
      <c r="B645" s="18"/>
      <c r="C645" s="18"/>
      <c r="D645" s="18"/>
      <c r="E645" s="18"/>
      <c r="F645" s="18"/>
      <c r="G645" s="18"/>
      <c r="H645" s="18"/>
      <c r="I645" s="18"/>
      <c r="J645" s="19"/>
      <c r="K645" s="19"/>
      <c r="L645" s="19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</row>
    <row r="646" spans="1:25" x14ac:dyDescent="0.25">
      <c r="A646" s="141"/>
      <c r="B646" s="18"/>
      <c r="C646" s="18"/>
      <c r="D646" s="18"/>
      <c r="E646" s="18"/>
      <c r="F646" s="18"/>
      <c r="G646" s="18"/>
      <c r="H646" s="18"/>
      <c r="I646" s="18"/>
      <c r="J646" s="19"/>
      <c r="K646" s="19"/>
      <c r="L646" s="19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</row>
    <row r="647" spans="1:25" x14ac:dyDescent="0.25">
      <c r="A647" s="141"/>
      <c r="B647" s="18"/>
      <c r="C647" s="18"/>
      <c r="D647" s="18"/>
      <c r="E647" s="18"/>
      <c r="F647" s="18"/>
      <c r="G647" s="18"/>
      <c r="H647" s="18"/>
      <c r="I647" s="18"/>
      <c r="J647" s="19"/>
      <c r="K647" s="19"/>
      <c r="L647" s="19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</row>
    <row r="648" spans="1:25" x14ac:dyDescent="0.25">
      <c r="A648" s="141"/>
      <c r="B648" s="18"/>
      <c r="C648" s="18"/>
      <c r="D648" s="18"/>
      <c r="E648" s="18"/>
      <c r="F648" s="18"/>
      <c r="G648" s="18"/>
      <c r="H648" s="18"/>
      <c r="I648" s="18"/>
      <c r="J648" s="19"/>
      <c r="K648" s="19"/>
      <c r="L648" s="19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</row>
    <row r="649" spans="1:25" x14ac:dyDescent="0.25">
      <c r="A649" s="141"/>
      <c r="B649" s="18"/>
      <c r="C649" s="18"/>
      <c r="D649" s="18"/>
      <c r="E649" s="18"/>
      <c r="F649" s="18"/>
      <c r="G649" s="18"/>
      <c r="H649" s="18"/>
      <c r="I649" s="18"/>
      <c r="J649" s="19"/>
      <c r="K649" s="19"/>
      <c r="L649" s="19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</row>
    <row r="650" spans="1:25" x14ac:dyDescent="0.25">
      <c r="A650" s="141"/>
      <c r="B650" s="18"/>
      <c r="C650" s="18"/>
      <c r="D650" s="18"/>
      <c r="E650" s="18"/>
      <c r="F650" s="18"/>
      <c r="G650" s="18"/>
      <c r="H650" s="18"/>
      <c r="I650" s="18"/>
      <c r="J650" s="19"/>
      <c r="K650" s="19"/>
      <c r="L650" s="19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</row>
    <row r="651" spans="1:25" x14ac:dyDescent="0.25">
      <c r="A651" s="141"/>
      <c r="B651" s="18"/>
      <c r="C651" s="18"/>
      <c r="D651" s="18"/>
      <c r="E651" s="18"/>
      <c r="F651" s="18"/>
      <c r="G651" s="18"/>
      <c r="H651" s="18"/>
      <c r="I651" s="18"/>
      <c r="J651" s="19"/>
      <c r="K651" s="19"/>
      <c r="L651" s="19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</row>
    <row r="652" spans="1:25" x14ac:dyDescent="0.25">
      <c r="A652" s="141"/>
      <c r="B652" s="18"/>
      <c r="C652" s="18"/>
      <c r="D652" s="18"/>
      <c r="E652" s="18"/>
      <c r="F652" s="18"/>
      <c r="G652" s="18"/>
      <c r="H652" s="18"/>
      <c r="I652" s="18"/>
      <c r="J652" s="19"/>
      <c r="K652" s="19"/>
      <c r="L652" s="19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</row>
    <row r="653" spans="1:25" x14ac:dyDescent="0.25">
      <c r="A653" s="141"/>
      <c r="B653" s="18"/>
      <c r="C653" s="18"/>
      <c r="D653" s="18"/>
      <c r="E653" s="18"/>
      <c r="F653" s="18"/>
      <c r="G653" s="18"/>
      <c r="H653" s="18"/>
      <c r="I653" s="18"/>
      <c r="J653" s="19"/>
      <c r="K653" s="19"/>
      <c r="L653" s="19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</row>
    <row r="654" spans="1:25" x14ac:dyDescent="0.25">
      <c r="A654" s="141"/>
      <c r="B654" s="18"/>
      <c r="C654" s="18"/>
      <c r="D654" s="18"/>
      <c r="E654" s="18"/>
      <c r="F654" s="18"/>
      <c r="G654" s="18"/>
      <c r="H654" s="18"/>
      <c r="I654" s="18"/>
      <c r="J654" s="19"/>
      <c r="K654" s="19"/>
      <c r="L654" s="19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</row>
    <row r="655" spans="1:25" x14ac:dyDescent="0.25">
      <c r="A655" s="141"/>
      <c r="B655" s="18"/>
      <c r="C655" s="18"/>
      <c r="D655" s="18"/>
      <c r="E655" s="18"/>
      <c r="F655" s="18"/>
      <c r="G655" s="18"/>
      <c r="H655" s="18"/>
      <c r="I655" s="18"/>
      <c r="J655" s="19"/>
      <c r="K655" s="19"/>
      <c r="L655" s="19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</row>
    <row r="656" spans="1:25" x14ac:dyDescent="0.25">
      <c r="A656" s="141"/>
      <c r="B656" s="18"/>
      <c r="C656" s="18"/>
      <c r="D656" s="18"/>
      <c r="E656" s="18"/>
      <c r="F656" s="18"/>
      <c r="G656" s="18"/>
      <c r="H656" s="18"/>
      <c r="I656" s="18"/>
      <c r="J656" s="19"/>
      <c r="K656" s="19"/>
      <c r="L656" s="19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</row>
    <row r="657" spans="1:25" x14ac:dyDescent="0.25">
      <c r="A657" s="141"/>
      <c r="B657" s="18"/>
      <c r="C657" s="18"/>
      <c r="D657" s="18"/>
      <c r="E657" s="18"/>
      <c r="F657" s="18"/>
      <c r="G657" s="18"/>
      <c r="H657" s="18"/>
      <c r="I657" s="18"/>
      <c r="J657" s="19"/>
      <c r="K657" s="19"/>
      <c r="L657" s="19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</row>
    <row r="658" spans="1:25" x14ac:dyDescent="0.25">
      <c r="A658" s="141"/>
      <c r="B658" s="18"/>
      <c r="C658" s="18"/>
      <c r="D658" s="18"/>
      <c r="E658" s="18"/>
      <c r="F658" s="18"/>
      <c r="G658" s="18"/>
      <c r="H658" s="18"/>
      <c r="I658" s="18"/>
      <c r="J658" s="19"/>
      <c r="K658" s="19"/>
      <c r="L658" s="19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</row>
    <row r="659" spans="1:25" x14ac:dyDescent="0.25">
      <c r="A659" s="141"/>
      <c r="B659" s="18"/>
      <c r="C659" s="18"/>
      <c r="D659" s="18"/>
      <c r="E659" s="18"/>
      <c r="F659" s="18"/>
      <c r="G659" s="18"/>
      <c r="H659" s="18"/>
      <c r="I659" s="18"/>
      <c r="J659" s="19"/>
      <c r="K659" s="19"/>
      <c r="L659" s="19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</row>
    <row r="660" spans="1:25" x14ac:dyDescent="0.25">
      <c r="A660" s="141"/>
      <c r="B660" s="18"/>
      <c r="C660" s="18"/>
      <c r="D660" s="18"/>
      <c r="E660" s="18"/>
      <c r="F660" s="18"/>
      <c r="G660" s="18"/>
      <c r="H660" s="18"/>
      <c r="I660" s="18"/>
      <c r="J660" s="19"/>
      <c r="K660" s="19"/>
      <c r="L660" s="19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</row>
    <row r="661" spans="1:25" x14ac:dyDescent="0.25">
      <c r="A661" s="141"/>
      <c r="B661" s="18"/>
      <c r="C661" s="18"/>
      <c r="D661" s="18"/>
      <c r="E661" s="18"/>
      <c r="F661" s="18"/>
      <c r="G661" s="18"/>
      <c r="H661" s="18"/>
      <c r="I661" s="18"/>
      <c r="J661" s="19"/>
      <c r="K661" s="19"/>
      <c r="L661" s="19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</row>
    <row r="662" spans="1:25" x14ac:dyDescent="0.25">
      <c r="A662" s="141"/>
      <c r="B662" s="18"/>
      <c r="C662" s="18"/>
      <c r="D662" s="18"/>
      <c r="E662" s="18"/>
      <c r="F662" s="18"/>
      <c r="G662" s="18"/>
      <c r="H662" s="18"/>
      <c r="I662" s="18"/>
      <c r="J662" s="19"/>
      <c r="K662" s="19"/>
      <c r="L662" s="19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</row>
    <row r="663" spans="1:25" x14ac:dyDescent="0.25">
      <c r="A663" s="141"/>
      <c r="B663" s="18"/>
      <c r="C663" s="18"/>
      <c r="D663" s="18"/>
      <c r="E663" s="18"/>
      <c r="F663" s="18"/>
      <c r="G663" s="18"/>
      <c r="H663" s="18"/>
      <c r="I663" s="18"/>
      <c r="J663" s="19"/>
      <c r="K663" s="19"/>
      <c r="L663" s="19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</row>
    <row r="664" spans="1:25" x14ac:dyDescent="0.25">
      <c r="A664" s="141"/>
      <c r="B664" s="18"/>
      <c r="C664" s="18"/>
      <c r="D664" s="18"/>
      <c r="E664" s="18"/>
      <c r="F664" s="18"/>
      <c r="G664" s="18"/>
      <c r="H664" s="18"/>
      <c r="I664" s="18"/>
      <c r="J664" s="19"/>
      <c r="K664" s="19"/>
      <c r="L664" s="19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</row>
    <row r="665" spans="1:25" x14ac:dyDescent="0.25">
      <c r="A665" s="141"/>
      <c r="B665" s="18"/>
      <c r="C665" s="18"/>
      <c r="D665" s="18"/>
      <c r="E665" s="18"/>
      <c r="F665" s="18"/>
      <c r="G665" s="18"/>
      <c r="H665" s="18"/>
      <c r="I665" s="18"/>
      <c r="J665" s="19"/>
      <c r="K665" s="19"/>
      <c r="L665" s="19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</row>
    <row r="666" spans="1:25" x14ac:dyDescent="0.25">
      <c r="A666" s="141"/>
      <c r="B666" s="18"/>
      <c r="C666" s="18"/>
      <c r="D666" s="18"/>
      <c r="E666" s="18"/>
      <c r="F666" s="18"/>
      <c r="G666" s="18"/>
      <c r="H666" s="18"/>
      <c r="I666" s="18"/>
      <c r="J666" s="19"/>
      <c r="K666" s="19"/>
      <c r="L666" s="19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</row>
    <row r="667" spans="1:25" x14ac:dyDescent="0.25">
      <c r="A667" s="141"/>
      <c r="B667" s="18"/>
      <c r="C667" s="18"/>
      <c r="D667" s="18"/>
      <c r="E667" s="18"/>
      <c r="F667" s="18"/>
      <c r="G667" s="18"/>
      <c r="H667" s="18"/>
      <c r="I667" s="18"/>
      <c r="J667" s="19"/>
      <c r="K667" s="19"/>
      <c r="L667" s="19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</row>
    <row r="668" spans="1:25" x14ac:dyDescent="0.25">
      <c r="A668" s="141"/>
      <c r="B668" s="18"/>
      <c r="C668" s="18"/>
      <c r="D668" s="18"/>
      <c r="E668" s="18"/>
      <c r="F668" s="18"/>
      <c r="G668" s="18"/>
      <c r="H668" s="18"/>
      <c r="I668" s="18"/>
      <c r="J668" s="19"/>
      <c r="K668" s="19"/>
      <c r="L668" s="19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</row>
    <row r="669" spans="1:25" x14ac:dyDescent="0.25">
      <c r="A669" s="141"/>
      <c r="B669" s="18"/>
      <c r="C669" s="18"/>
      <c r="D669" s="18"/>
      <c r="E669" s="18"/>
      <c r="F669" s="18"/>
      <c r="G669" s="18"/>
      <c r="H669" s="18"/>
      <c r="I669" s="18"/>
      <c r="J669" s="19"/>
      <c r="K669" s="19"/>
      <c r="L669" s="19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</row>
    <row r="670" spans="1:25" x14ac:dyDescent="0.25">
      <c r="A670" s="141"/>
      <c r="B670" s="18"/>
      <c r="C670" s="18"/>
      <c r="D670" s="18"/>
      <c r="E670" s="18"/>
      <c r="F670" s="18"/>
      <c r="G670" s="18"/>
      <c r="H670" s="18"/>
      <c r="I670" s="18"/>
      <c r="J670" s="19"/>
      <c r="K670" s="19"/>
      <c r="L670" s="19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</row>
    <row r="671" spans="1:25" x14ac:dyDescent="0.25">
      <c r="A671" s="141"/>
      <c r="B671" s="18"/>
      <c r="C671" s="18"/>
      <c r="D671" s="18"/>
      <c r="E671" s="18"/>
      <c r="F671" s="18"/>
      <c r="G671" s="18"/>
      <c r="H671" s="18"/>
      <c r="I671" s="18"/>
      <c r="J671" s="19"/>
      <c r="K671" s="19"/>
      <c r="L671" s="19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</row>
    <row r="672" spans="1:25" x14ac:dyDescent="0.25">
      <c r="A672" s="141"/>
      <c r="B672" s="18"/>
      <c r="C672" s="18"/>
      <c r="D672" s="18"/>
      <c r="E672" s="18"/>
      <c r="F672" s="18"/>
      <c r="G672" s="18"/>
      <c r="H672" s="18"/>
      <c r="I672" s="18"/>
      <c r="J672" s="19"/>
      <c r="K672" s="19"/>
      <c r="L672" s="19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</row>
    <row r="673" spans="1:25" x14ac:dyDescent="0.25">
      <c r="A673" s="141"/>
      <c r="B673" s="18"/>
      <c r="C673" s="18"/>
      <c r="D673" s="18"/>
      <c r="E673" s="18"/>
      <c r="F673" s="18"/>
      <c r="G673" s="18"/>
      <c r="H673" s="18"/>
      <c r="I673" s="18"/>
      <c r="J673" s="19"/>
      <c r="K673" s="19"/>
      <c r="L673" s="19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</row>
    <row r="674" spans="1:25" x14ac:dyDescent="0.25">
      <c r="A674" s="141"/>
      <c r="B674" s="18"/>
      <c r="C674" s="18"/>
      <c r="D674" s="18"/>
      <c r="E674" s="18"/>
      <c r="F674" s="18"/>
      <c r="G674" s="18"/>
      <c r="H674" s="18"/>
      <c r="I674" s="18"/>
      <c r="J674" s="19"/>
      <c r="K674" s="19"/>
      <c r="L674" s="19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</row>
    <row r="675" spans="1:25" x14ac:dyDescent="0.25">
      <c r="A675" s="141"/>
      <c r="B675" s="18"/>
      <c r="C675" s="18"/>
      <c r="D675" s="18"/>
      <c r="E675" s="18"/>
      <c r="F675" s="18"/>
      <c r="G675" s="18"/>
      <c r="H675" s="18"/>
      <c r="I675" s="18"/>
      <c r="J675" s="19"/>
      <c r="K675" s="19"/>
      <c r="L675" s="19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</row>
    <row r="676" spans="1:25" x14ac:dyDescent="0.25">
      <c r="A676" s="141"/>
      <c r="B676" s="18"/>
      <c r="C676" s="18"/>
      <c r="D676" s="18"/>
      <c r="E676" s="18"/>
      <c r="F676" s="18"/>
      <c r="G676" s="18"/>
      <c r="H676" s="18"/>
      <c r="I676" s="18"/>
      <c r="J676" s="19"/>
      <c r="K676" s="19"/>
      <c r="L676" s="19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</row>
    <row r="677" spans="1:25" x14ac:dyDescent="0.25">
      <c r="A677" s="141"/>
      <c r="B677" s="18"/>
      <c r="C677" s="18"/>
      <c r="D677" s="18"/>
      <c r="E677" s="18"/>
      <c r="F677" s="18"/>
      <c r="G677" s="18"/>
      <c r="H677" s="18"/>
      <c r="I677" s="18"/>
      <c r="J677" s="19"/>
      <c r="K677" s="19"/>
      <c r="L677" s="19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</row>
    <row r="678" spans="1:25" x14ac:dyDescent="0.25">
      <c r="A678" s="141"/>
      <c r="B678" s="18"/>
      <c r="C678" s="18"/>
      <c r="D678" s="18"/>
      <c r="E678" s="18"/>
      <c r="F678" s="18"/>
      <c r="G678" s="18"/>
      <c r="H678" s="18"/>
      <c r="I678" s="18"/>
      <c r="J678" s="19"/>
      <c r="K678" s="19"/>
      <c r="L678" s="19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</row>
    <row r="679" spans="1:25" x14ac:dyDescent="0.25">
      <c r="A679" s="141"/>
      <c r="B679" s="18"/>
      <c r="C679" s="18"/>
      <c r="D679" s="18"/>
      <c r="E679" s="18"/>
      <c r="F679" s="18"/>
      <c r="G679" s="18"/>
      <c r="H679" s="18"/>
      <c r="I679" s="18"/>
      <c r="J679" s="19"/>
      <c r="K679" s="19"/>
      <c r="L679" s="19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</row>
    <row r="680" spans="1:25" x14ac:dyDescent="0.25">
      <c r="A680" s="141"/>
      <c r="B680" s="18"/>
      <c r="C680" s="18"/>
      <c r="D680" s="18"/>
      <c r="E680" s="18"/>
      <c r="F680" s="18"/>
      <c r="G680" s="18"/>
      <c r="H680" s="18"/>
      <c r="I680" s="18"/>
      <c r="J680" s="19"/>
      <c r="K680" s="19"/>
      <c r="L680" s="19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</row>
    <row r="681" spans="1:25" x14ac:dyDescent="0.25">
      <c r="A681" s="141"/>
      <c r="B681" s="18"/>
      <c r="C681" s="18"/>
      <c r="D681" s="18"/>
      <c r="E681" s="18"/>
      <c r="F681" s="18"/>
      <c r="G681" s="18"/>
      <c r="H681" s="18"/>
      <c r="I681" s="18"/>
      <c r="J681" s="19"/>
      <c r="K681" s="19"/>
      <c r="L681" s="19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</row>
    <row r="682" spans="1:25" x14ac:dyDescent="0.25">
      <c r="A682" s="141"/>
      <c r="B682" s="18"/>
      <c r="C682" s="18"/>
      <c r="D682" s="18"/>
      <c r="E682" s="18"/>
      <c r="F682" s="18"/>
      <c r="G682" s="18"/>
      <c r="H682" s="18"/>
      <c r="I682" s="18"/>
      <c r="J682" s="19"/>
      <c r="K682" s="19"/>
      <c r="L682" s="19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</row>
    <row r="683" spans="1:25" x14ac:dyDescent="0.25">
      <c r="A683" s="141"/>
      <c r="B683" s="18"/>
      <c r="C683" s="18"/>
      <c r="D683" s="18"/>
      <c r="E683" s="18"/>
      <c r="F683" s="18"/>
      <c r="G683" s="18"/>
      <c r="H683" s="18"/>
      <c r="I683" s="18"/>
      <c r="J683" s="19"/>
      <c r="K683" s="19"/>
      <c r="L683" s="19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</row>
    <row r="684" spans="1:25" x14ac:dyDescent="0.25">
      <c r="A684" s="141"/>
      <c r="B684" s="18"/>
      <c r="C684" s="18"/>
      <c r="D684" s="18"/>
      <c r="E684" s="18"/>
      <c r="F684" s="18"/>
      <c r="G684" s="18"/>
      <c r="H684" s="18"/>
      <c r="I684" s="18"/>
      <c r="J684" s="19"/>
      <c r="K684" s="19"/>
      <c r="L684" s="19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</row>
    <row r="685" spans="1:25" x14ac:dyDescent="0.25">
      <c r="A685" s="141"/>
      <c r="B685" s="18"/>
      <c r="C685" s="18"/>
      <c r="D685" s="18"/>
      <c r="E685" s="18"/>
      <c r="F685" s="18"/>
      <c r="G685" s="18"/>
      <c r="H685" s="18"/>
      <c r="I685" s="18"/>
      <c r="J685" s="19"/>
      <c r="K685" s="19"/>
      <c r="L685" s="19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</row>
    <row r="686" spans="1:25" x14ac:dyDescent="0.25">
      <c r="A686" s="141"/>
      <c r="B686" s="18"/>
      <c r="C686" s="18"/>
      <c r="D686" s="18"/>
      <c r="E686" s="18"/>
      <c r="F686" s="18"/>
      <c r="G686" s="18"/>
      <c r="H686" s="18"/>
      <c r="I686" s="18"/>
      <c r="J686" s="19"/>
      <c r="K686" s="19"/>
      <c r="L686" s="19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</row>
    <row r="687" spans="1:25" x14ac:dyDescent="0.25">
      <c r="A687" s="141"/>
      <c r="B687" s="18"/>
      <c r="C687" s="18"/>
      <c r="D687" s="18"/>
      <c r="E687" s="18"/>
      <c r="F687" s="18"/>
      <c r="G687" s="18"/>
      <c r="H687" s="18"/>
      <c r="I687" s="18"/>
      <c r="J687" s="19"/>
      <c r="K687" s="19"/>
      <c r="L687" s="19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</row>
    <row r="688" spans="1:25" x14ac:dyDescent="0.25">
      <c r="A688" s="141"/>
      <c r="B688" s="18"/>
      <c r="C688" s="18"/>
      <c r="D688" s="18"/>
      <c r="E688" s="18"/>
      <c r="F688" s="18"/>
      <c r="G688" s="18"/>
      <c r="H688" s="18"/>
      <c r="I688" s="18"/>
      <c r="J688" s="19"/>
      <c r="K688" s="19"/>
      <c r="L688" s="19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</row>
    <row r="689" spans="1:25" x14ac:dyDescent="0.25">
      <c r="A689" s="141"/>
      <c r="B689" s="18"/>
      <c r="C689" s="18"/>
      <c r="D689" s="18"/>
      <c r="E689" s="18"/>
      <c r="F689" s="18"/>
      <c r="G689" s="18"/>
      <c r="H689" s="18"/>
      <c r="I689" s="18"/>
      <c r="J689" s="19"/>
      <c r="K689" s="19"/>
      <c r="L689" s="19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</row>
    <row r="690" spans="1:25" x14ac:dyDescent="0.25">
      <c r="A690" s="141"/>
      <c r="B690" s="18"/>
      <c r="C690" s="18"/>
      <c r="D690" s="18"/>
      <c r="E690" s="18"/>
      <c r="F690" s="18"/>
      <c r="G690" s="18"/>
      <c r="H690" s="18"/>
      <c r="I690" s="18"/>
      <c r="J690" s="19"/>
      <c r="K690" s="19"/>
      <c r="L690" s="19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</row>
    <row r="691" spans="1:25" x14ac:dyDescent="0.25">
      <c r="A691" s="141"/>
      <c r="B691" s="18"/>
      <c r="C691" s="18"/>
      <c r="D691" s="18"/>
      <c r="E691" s="18"/>
      <c r="F691" s="18"/>
      <c r="G691" s="18"/>
      <c r="H691" s="18"/>
      <c r="I691" s="18"/>
      <c r="J691" s="19"/>
      <c r="K691" s="19"/>
      <c r="L691" s="19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</row>
    <row r="692" spans="1:25" x14ac:dyDescent="0.25">
      <c r="A692" s="141"/>
      <c r="B692" s="18"/>
      <c r="C692" s="18"/>
      <c r="D692" s="18"/>
      <c r="E692" s="18"/>
      <c r="F692" s="18"/>
      <c r="G692" s="18"/>
      <c r="H692" s="18"/>
      <c r="I692" s="18"/>
      <c r="J692" s="19"/>
      <c r="K692" s="19"/>
      <c r="L692" s="19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</row>
    <row r="693" spans="1:25" x14ac:dyDescent="0.25">
      <c r="A693" s="141"/>
      <c r="B693" s="18"/>
      <c r="C693" s="18"/>
      <c r="D693" s="18"/>
      <c r="E693" s="18"/>
      <c r="F693" s="18"/>
      <c r="G693" s="18"/>
      <c r="H693" s="18"/>
      <c r="I693" s="18"/>
      <c r="J693" s="19"/>
      <c r="K693" s="19"/>
      <c r="L693" s="19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</row>
    <row r="694" spans="1:25" x14ac:dyDescent="0.25">
      <c r="A694" s="141"/>
      <c r="B694" s="18"/>
      <c r="C694" s="18"/>
      <c r="D694" s="18"/>
      <c r="E694" s="18"/>
      <c r="F694" s="18"/>
      <c r="G694" s="18"/>
      <c r="H694" s="18"/>
      <c r="I694" s="18"/>
      <c r="J694" s="19"/>
      <c r="K694" s="19"/>
      <c r="L694" s="19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</row>
    <row r="695" spans="1:25" x14ac:dyDescent="0.25">
      <c r="A695" s="141"/>
      <c r="B695" s="18"/>
      <c r="C695" s="18"/>
      <c r="D695" s="18"/>
      <c r="E695" s="18"/>
      <c r="F695" s="18"/>
      <c r="G695" s="18"/>
      <c r="H695" s="18"/>
      <c r="I695" s="18"/>
      <c r="J695" s="19"/>
      <c r="K695" s="19"/>
      <c r="L695" s="19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</row>
    <row r="696" spans="1:25" x14ac:dyDescent="0.25">
      <c r="A696" s="141"/>
      <c r="B696" s="18"/>
      <c r="C696" s="18"/>
      <c r="D696" s="18"/>
      <c r="E696" s="18"/>
      <c r="F696" s="18"/>
      <c r="G696" s="18"/>
      <c r="H696" s="18"/>
      <c r="I696" s="18"/>
      <c r="J696" s="19"/>
      <c r="K696" s="19"/>
      <c r="L696" s="19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</row>
    <row r="697" spans="1:25" x14ac:dyDescent="0.25">
      <c r="A697" s="141"/>
      <c r="B697" s="18"/>
      <c r="C697" s="18"/>
      <c r="D697" s="18"/>
      <c r="E697" s="18"/>
      <c r="F697" s="18"/>
      <c r="G697" s="18"/>
      <c r="H697" s="18"/>
      <c r="I697" s="18"/>
      <c r="J697" s="19"/>
      <c r="K697" s="19"/>
      <c r="L697" s="19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</row>
    <row r="698" spans="1:25" x14ac:dyDescent="0.25">
      <c r="A698" s="141"/>
      <c r="B698" s="18"/>
      <c r="C698" s="18"/>
      <c r="D698" s="18"/>
      <c r="E698" s="18"/>
      <c r="F698" s="18"/>
      <c r="G698" s="18"/>
      <c r="H698" s="18"/>
      <c r="I698" s="18"/>
      <c r="J698" s="19"/>
      <c r="K698" s="19"/>
      <c r="L698" s="19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</row>
    <row r="699" spans="1:25" x14ac:dyDescent="0.25">
      <c r="A699" s="141"/>
      <c r="B699" s="18"/>
      <c r="C699" s="18"/>
      <c r="D699" s="18"/>
      <c r="E699" s="18"/>
      <c r="F699" s="18"/>
      <c r="G699" s="18"/>
      <c r="H699" s="18"/>
      <c r="I699" s="18"/>
      <c r="J699" s="19"/>
      <c r="K699" s="19"/>
      <c r="L699" s="19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</row>
    <row r="700" spans="1:25" x14ac:dyDescent="0.25">
      <c r="A700" s="141"/>
      <c r="B700" s="18"/>
      <c r="C700" s="18"/>
      <c r="D700" s="18"/>
      <c r="E700" s="18"/>
      <c r="F700" s="18"/>
      <c r="G700" s="18"/>
      <c r="H700" s="18"/>
      <c r="I700" s="18"/>
      <c r="J700" s="19"/>
      <c r="K700" s="19"/>
      <c r="L700" s="19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</row>
    <row r="701" spans="1:25" x14ac:dyDescent="0.25">
      <c r="A701" s="141"/>
      <c r="B701" s="18"/>
      <c r="C701" s="18"/>
      <c r="D701" s="18"/>
      <c r="E701" s="18"/>
      <c r="F701" s="18"/>
      <c r="G701" s="18"/>
      <c r="H701" s="18"/>
      <c r="I701" s="18"/>
      <c r="J701" s="19"/>
      <c r="K701" s="19"/>
      <c r="L701" s="19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</row>
    <row r="702" spans="1:25" x14ac:dyDescent="0.25">
      <c r="A702" s="141"/>
      <c r="B702" s="18"/>
      <c r="C702" s="18"/>
      <c r="D702" s="18"/>
      <c r="E702" s="18"/>
      <c r="F702" s="18"/>
      <c r="G702" s="18"/>
      <c r="H702" s="18"/>
      <c r="I702" s="18"/>
      <c r="J702" s="19"/>
      <c r="K702" s="19"/>
      <c r="L702" s="19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</row>
    <row r="703" spans="1:25" x14ac:dyDescent="0.25">
      <c r="A703" s="141"/>
      <c r="B703" s="18"/>
      <c r="C703" s="18"/>
      <c r="D703" s="18"/>
      <c r="E703" s="18"/>
      <c r="F703" s="18"/>
      <c r="G703" s="18"/>
      <c r="H703" s="18"/>
      <c r="I703" s="18"/>
      <c r="J703" s="19"/>
      <c r="K703" s="19"/>
      <c r="L703" s="19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</row>
    <row r="704" spans="1:25" x14ac:dyDescent="0.25">
      <c r="A704" s="141"/>
      <c r="B704" s="18"/>
      <c r="C704" s="18"/>
      <c r="D704" s="18"/>
      <c r="E704" s="18"/>
      <c r="F704" s="18"/>
      <c r="G704" s="18"/>
      <c r="H704" s="18"/>
      <c r="I704" s="18"/>
      <c r="J704" s="19"/>
      <c r="K704" s="19"/>
      <c r="L704" s="19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</row>
    <row r="705" spans="1:25" x14ac:dyDescent="0.25">
      <c r="A705" s="141"/>
      <c r="B705" s="18"/>
      <c r="C705" s="18"/>
      <c r="D705" s="18"/>
      <c r="E705" s="18"/>
      <c r="F705" s="18"/>
      <c r="G705" s="18"/>
      <c r="H705" s="18"/>
      <c r="I705" s="18"/>
      <c r="J705" s="19"/>
      <c r="K705" s="19"/>
      <c r="L705" s="19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</row>
    <row r="706" spans="1:25" x14ac:dyDescent="0.25">
      <c r="A706" s="141"/>
      <c r="B706" s="18"/>
      <c r="C706" s="18"/>
      <c r="D706" s="18"/>
      <c r="E706" s="18"/>
      <c r="F706" s="18"/>
      <c r="G706" s="18"/>
      <c r="H706" s="18"/>
      <c r="I706" s="18"/>
      <c r="J706" s="19"/>
      <c r="K706" s="19"/>
      <c r="L706" s="19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</row>
    <row r="707" spans="1:25" x14ac:dyDescent="0.25">
      <c r="A707" s="141"/>
      <c r="B707" s="18"/>
      <c r="C707" s="18"/>
      <c r="D707" s="18"/>
      <c r="E707" s="18"/>
      <c r="F707" s="18"/>
      <c r="G707" s="18"/>
      <c r="H707" s="18"/>
      <c r="I707" s="18"/>
      <c r="J707" s="19"/>
      <c r="K707" s="19"/>
      <c r="L707" s="19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</row>
    <row r="708" spans="1:25" x14ac:dyDescent="0.25">
      <c r="A708" s="141"/>
      <c r="B708" s="18"/>
      <c r="C708" s="18"/>
      <c r="D708" s="18"/>
      <c r="E708" s="18"/>
      <c r="F708" s="18"/>
      <c r="G708" s="18"/>
      <c r="H708" s="18"/>
      <c r="I708" s="18"/>
      <c r="J708" s="19"/>
      <c r="K708" s="19"/>
      <c r="L708" s="19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</row>
    <row r="709" spans="1:25" x14ac:dyDescent="0.25">
      <c r="A709" s="141"/>
      <c r="B709" s="18"/>
      <c r="C709" s="18"/>
      <c r="D709" s="18"/>
      <c r="E709" s="18"/>
      <c r="F709" s="18"/>
      <c r="G709" s="18"/>
      <c r="H709" s="18"/>
      <c r="I709" s="18"/>
      <c r="J709" s="19"/>
      <c r="K709" s="19"/>
      <c r="L709" s="19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</row>
    <row r="710" spans="1:25" x14ac:dyDescent="0.25">
      <c r="A710" s="141"/>
      <c r="B710" s="18"/>
      <c r="C710" s="18"/>
      <c r="D710" s="18"/>
      <c r="E710" s="18"/>
      <c r="F710" s="18"/>
      <c r="G710" s="18"/>
      <c r="H710" s="18"/>
      <c r="I710" s="18"/>
      <c r="J710" s="19"/>
      <c r="K710" s="19"/>
      <c r="L710" s="19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</row>
    <row r="711" spans="1:25" x14ac:dyDescent="0.25">
      <c r="A711" s="141"/>
      <c r="B711" s="18"/>
      <c r="C711" s="18"/>
      <c r="D711" s="18"/>
      <c r="E711" s="18"/>
      <c r="F711" s="18"/>
      <c r="G711" s="18"/>
      <c r="H711" s="18"/>
      <c r="I711" s="18"/>
      <c r="J711" s="19"/>
      <c r="K711" s="19"/>
      <c r="L711" s="19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</row>
    <row r="712" spans="1:25" x14ac:dyDescent="0.25">
      <c r="A712" s="141"/>
      <c r="B712" s="18"/>
      <c r="C712" s="18"/>
      <c r="D712" s="18"/>
      <c r="E712" s="18"/>
      <c r="F712" s="18"/>
      <c r="G712" s="18"/>
      <c r="H712" s="18"/>
      <c r="I712" s="18"/>
      <c r="J712" s="19"/>
      <c r="K712" s="19"/>
      <c r="L712" s="19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</row>
    <row r="713" spans="1:25" x14ac:dyDescent="0.25">
      <c r="A713" s="141"/>
      <c r="B713" s="18"/>
      <c r="C713" s="18"/>
      <c r="D713" s="18"/>
      <c r="E713" s="18"/>
      <c r="F713" s="18"/>
      <c r="G713" s="18"/>
      <c r="H713" s="18"/>
      <c r="I713" s="18"/>
      <c r="J713" s="19"/>
      <c r="K713" s="19"/>
      <c r="L713" s="19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</row>
    <row r="714" spans="1:25" x14ac:dyDescent="0.25">
      <c r="A714" s="141"/>
      <c r="B714" s="18"/>
      <c r="C714" s="18"/>
      <c r="D714" s="18"/>
      <c r="E714" s="18"/>
      <c r="F714" s="18"/>
      <c r="G714" s="18"/>
      <c r="H714" s="18"/>
      <c r="I714" s="18"/>
      <c r="J714" s="19"/>
      <c r="K714" s="19"/>
      <c r="L714" s="19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</row>
    <row r="715" spans="1:25" x14ac:dyDescent="0.25">
      <c r="A715" s="141"/>
      <c r="B715" s="18"/>
      <c r="C715" s="18"/>
      <c r="D715" s="18"/>
      <c r="E715" s="18"/>
      <c r="F715" s="18"/>
      <c r="G715" s="18"/>
      <c r="H715" s="18"/>
      <c r="I715" s="18"/>
      <c r="J715" s="19"/>
      <c r="K715" s="19"/>
      <c r="L715" s="19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</row>
    <row r="716" spans="1:25" x14ac:dyDescent="0.25">
      <c r="A716" s="141"/>
      <c r="B716" s="18"/>
      <c r="C716" s="18"/>
      <c r="D716" s="18"/>
      <c r="E716" s="18"/>
      <c r="F716" s="18"/>
      <c r="G716" s="18"/>
      <c r="H716" s="18"/>
      <c r="I716" s="18"/>
      <c r="J716" s="19"/>
      <c r="K716" s="19"/>
      <c r="L716" s="19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</row>
    <row r="717" spans="1:25" x14ac:dyDescent="0.25">
      <c r="A717" s="141"/>
      <c r="B717" s="18"/>
      <c r="C717" s="18"/>
      <c r="D717" s="18"/>
      <c r="E717" s="18"/>
      <c r="F717" s="18"/>
      <c r="G717" s="18"/>
      <c r="H717" s="18"/>
      <c r="I717" s="18"/>
      <c r="J717" s="19"/>
      <c r="K717" s="19"/>
      <c r="L717" s="19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</row>
    <row r="718" spans="1:25" x14ac:dyDescent="0.25">
      <c r="A718" s="141"/>
      <c r="B718" s="18"/>
      <c r="C718" s="18"/>
      <c r="D718" s="18"/>
      <c r="E718" s="18"/>
      <c r="F718" s="18"/>
      <c r="G718" s="18"/>
      <c r="H718" s="18"/>
      <c r="I718" s="18"/>
      <c r="J718" s="19"/>
      <c r="K718" s="19"/>
      <c r="L718" s="19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</row>
    <row r="719" spans="1:25" x14ac:dyDescent="0.25">
      <c r="A719" s="141"/>
      <c r="B719" s="18"/>
      <c r="C719" s="18"/>
      <c r="D719" s="18"/>
      <c r="E719" s="18"/>
      <c r="F719" s="18"/>
      <c r="G719" s="18"/>
      <c r="H719" s="18"/>
      <c r="I719" s="18"/>
      <c r="J719" s="19"/>
      <c r="K719" s="19"/>
      <c r="L719" s="19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</row>
    <row r="720" spans="1:25" x14ac:dyDescent="0.25">
      <c r="A720" s="141"/>
      <c r="B720" s="18"/>
      <c r="C720" s="18"/>
      <c r="D720" s="18"/>
      <c r="E720" s="18"/>
      <c r="F720" s="18"/>
      <c r="G720" s="18"/>
      <c r="H720" s="18"/>
      <c r="I720" s="18"/>
      <c r="J720" s="19"/>
      <c r="K720" s="19"/>
      <c r="L720" s="19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</row>
    <row r="721" spans="1:25" x14ac:dyDescent="0.25">
      <c r="A721" s="141"/>
      <c r="B721" s="18"/>
      <c r="C721" s="18"/>
      <c r="D721" s="18"/>
      <c r="E721" s="18"/>
      <c r="F721" s="18"/>
      <c r="G721" s="18"/>
      <c r="H721" s="18"/>
      <c r="I721" s="18"/>
      <c r="J721" s="19"/>
      <c r="K721" s="19"/>
      <c r="L721" s="19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</row>
    <row r="722" spans="1:25" x14ac:dyDescent="0.25">
      <c r="A722" s="141"/>
      <c r="B722" s="18"/>
      <c r="C722" s="18"/>
      <c r="D722" s="18"/>
      <c r="E722" s="18"/>
      <c r="F722" s="18"/>
      <c r="G722" s="18"/>
      <c r="H722" s="18"/>
      <c r="I722" s="18"/>
      <c r="J722" s="19"/>
      <c r="K722" s="19"/>
      <c r="L722" s="19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</row>
    <row r="723" spans="1:25" x14ac:dyDescent="0.25">
      <c r="A723" s="141"/>
      <c r="B723" s="18"/>
      <c r="C723" s="18"/>
      <c r="D723" s="18"/>
      <c r="E723" s="18"/>
      <c r="F723" s="18"/>
      <c r="G723" s="18"/>
      <c r="H723" s="18"/>
      <c r="I723" s="18"/>
      <c r="J723" s="19"/>
      <c r="K723" s="19"/>
      <c r="L723" s="19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</row>
    <row r="724" spans="1:25" x14ac:dyDescent="0.25">
      <c r="A724" s="141"/>
      <c r="B724" s="18"/>
      <c r="C724" s="18"/>
      <c r="D724" s="18"/>
      <c r="E724" s="18"/>
      <c r="F724" s="18"/>
      <c r="G724" s="18"/>
      <c r="H724" s="18"/>
      <c r="I724" s="18"/>
      <c r="J724" s="19"/>
      <c r="K724" s="19"/>
      <c r="L724" s="19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</row>
    <row r="725" spans="1:25" x14ac:dyDescent="0.25">
      <c r="A725" s="141"/>
      <c r="B725" s="18"/>
      <c r="C725" s="18"/>
      <c r="D725" s="18"/>
      <c r="E725" s="18"/>
      <c r="F725" s="18"/>
      <c r="G725" s="18"/>
      <c r="H725" s="18"/>
      <c r="I725" s="18"/>
      <c r="J725" s="19"/>
      <c r="K725" s="19"/>
      <c r="L725" s="19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</row>
    <row r="726" spans="1:25" x14ac:dyDescent="0.25">
      <c r="A726" s="141"/>
      <c r="B726" s="18"/>
      <c r="C726" s="18"/>
      <c r="D726" s="18"/>
      <c r="E726" s="18"/>
      <c r="F726" s="18"/>
      <c r="G726" s="18"/>
      <c r="H726" s="18"/>
      <c r="I726" s="18"/>
      <c r="J726" s="19"/>
      <c r="K726" s="19"/>
      <c r="L726" s="19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</row>
    <row r="727" spans="1:25" x14ac:dyDescent="0.25">
      <c r="A727" s="141"/>
      <c r="B727" s="18"/>
      <c r="C727" s="18"/>
      <c r="D727" s="18"/>
      <c r="E727" s="18"/>
      <c r="F727" s="18"/>
      <c r="G727" s="18"/>
      <c r="H727" s="18"/>
      <c r="I727" s="18"/>
      <c r="J727" s="19"/>
      <c r="K727" s="19"/>
      <c r="L727" s="19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</row>
    <row r="728" spans="1:25" x14ac:dyDescent="0.25">
      <c r="A728" s="141"/>
      <c r="B728" s="18"/>
      <c r="C728" s="18"/>
      <c r="D728" s="18"/>
      <c r="E728" s="18"/>
      <c r="F728" s="18"/>
      <c r="G728" s="18"/>
      <c r="H728" s="18"/>
      <c r="I728" s="18"/>
      <c r="J728" s="19"/>
      <c r="K728" s="19"/>
      <c r="L728" s="19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</row>
    <row r="729" spans="1:25" x14ac:dyDescent="0.25">
      <c r="A729" s="141"/>
      <c r="B729" s="18"/>
      <c r="C729" s="18"/>
      <c r="D729" s="18"/>
      <c r="E729" s="18"/>
      <c r="F729" s="18"/>
      <c r="G729" s="18"/>
      <c r="H729" s="18"/>
      <c r="I729" s="18"/>
      <c r="J729" s="19"/>
      <c r="K729" s="19"/>
      <c r="L729" s="19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</row>
    <row r="730" spans="1:25" x14ac:dyDescent="0.25">
      <c r="A730" s="141"/>
      <c r="B730" s="18"/>
      <c r="C730" s="18"/>
      <c r="D730" s="18"/>
      <c r="E730" s="18"/>
      <c r="F730" s="18"/>
      <c r="G730" s="18"/>
      <c r="H730" s="18"/>
      <c r="I730" s="18"/>
      <c r="J730" s="19"/>
      <c r="K730" s="19"/>
      <c r="L730" s="19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</row>
  </sheetData>
  <mergeCells count="272">
    <mergeCell ref="C265:E265"/>
    <mergeCell ref="B266:E266"/>
    <mergeCell ref="C259:E259"/>
    <mergeCell ref="C260:E260"/>
    <mergeCell ref="C261:E261"/>
    <mergeCell ref="C262:E262"/>
    <mergeCell ref="C263:E263"/>
    <mergeCell ref="C264:E264"/>
    <mergeCell ref="D253:E253"/>
    <mergeCell ref="C254:E254"/>
    <mergeCell ref="C255:E255"/>
    <mergeCell ref="C256:E256"/>
    <mergeCell ref="C257:E257"/>
    <mergeCell ref="C258:E258"/>
    <mergeCell ref="D247:E247"/>
    <mergeCell ref="D248:E248"/>
    <mergeCell ref="C249:E249"/>
    <mergeCell ref="D250:E250"/>
    <mergeCell ref="D251:E251"/>
    <mergeCell ref="D252:E252"/>
    <mergeCell ref="D241:E241"/>
    <mergeCell ref="D242:E242"/>
    <mergeCell ref="C243:E243"/>
    <mergeCell ref="C244:E244"/>
    <mergeCell ref="C245:E245"/>
    <mergeCell ref="D246:E246"/>
    <mergeCell ref="D235:E235"/>
    <mergeCell ref="D236:E236"/>
    <mergeCell ref="D237:E237"/>
    <mergeCell ref="D238:E238"/>
    <mergeCell ref="D239:E239"/>
    <mergeCell ref="D240:E240"/>
    <mergeCell ref="D229:E229"/>
    <mergeCell ref="C230:E230"/>
    <mergeCell ref="C231:E231"/>
    <mergeCell ref="C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D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C215:E215"/>
    <mergeCell ref="D216:E216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D201:E201"/>
    <mergeCell ref="D202:E202"/>
    <mergeCell ref="D203:E203"/>
    <mergeCell ref="C204:E204"/>
    <mergeCell ref="C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D190:E190"/>
    <mergeCell ref="D191:E191"/>
    <mergeCell ref="D192:E192"/>
    <mergeCell ref="C181:E181"/>
    <mergeCell ref="C182:E182"/>
    <mergeCell ref="D183:E183"/>
    <mergeCell ref="D184:E184"/>
    <mergeCell ref="D185:E185"/>
    <mergeCell ref="D186:E186"/>
    <mergeCell ref="C175:E175"/>
    <mergeCell ref="C176:E176"/>
    <mergeCell ref="C177:E177"/>
    <mergeCell ref="C178:E178"/>
    <mergeCell ref="C179:E179"/>
    <mergeCell ref="C180:E180"/>
    <mergeCell ref="D169:E169"/>
    <mergeCell ref="C170:E170"/>
    <mergeCell ref="C171:E171"/>
    <mergeCell ref="C172:E172"/>
    <mergeCell ref="C173:E173"/>
    <mergeCell ref="C174:E174"/>
    <mergeCell ref="D163:E163"/>
    <mergeCell ref="C164:E164"/>
    <mergeCell ref="C165:E165"/>
    <mergeCell ref="C166:E166"/>
    <mergeCell ref="C167:E167"/>
    <mergeCell ref="D168:E168"/>
    <mergeCell ref="D157:E157"/>
    <mergeCell ref="D158:E158"/>
    <mergeCell ref="D159:E159"/>
    <mergeCell ref="D160:E160"/>
    <mergeCell ref="D161:E161"/>
    <mergeCell ref="D162:E162"/>
    <mergeCell ref="C151:E151"/>
    <mergeCell ref="C152:E152"/>
    <mergeCell ref="C153:E153"/>
    <mergeCell ref="D154:E154"/>
    <mergeCell ref="D155:E155"/>
    <mergeCell ref="D156:E156"/>
    <mergeCell ref="D145:E145"/>
    <mergeCell ref="D146:E146"/>
    <mergeCell ref="D147:E147"/>
    <mergeCell ref="D148:E148"/>
    <mergeCell ref="D149:E149"/>
    <mergeCell ref="C150:E150"/>
    <mergeCell ref="D139:E139"/>
    <mergeCell ref="D140:E140"/>
    <mergeCell ref="D141:E141"/>
    <mergeCell ref="D142:E142"/>
    <mergeCell ref="D143:E143"/>
    <mergeCell ref="D144:E144"/>
    <mergeCell ref="D133:E133"/>
    <mergeCell ref="D134:E134"/>
    <mergeCell ref="C135:E135"/>
    <mergeCell ref="D136:E136"/>
    <mergeCell ref="D137:E137"/>
    <mergeCell ref="C138:E138"/>
    <mergeCell ref="D127:E127"/>
    <mergeCell ref="D128:E128"/>
    <mergeCell ref="D129:E129"/>
    <mergeCell ref="D130:E130"/>
    <mergeCell ref="D131:E131"/>
    <mergeCell ref="D132:E132"/>
    <mergeCell ref="D121:E121"/>
    <mergeCell ref="D122:E122"/>
    <mergeCell ref="D123:E123"/>
    <mergeCell ref="C124:E124"/>
    <mergeCell ref="D125:E125"/>
    <mergeCell ref="D126:E126"/>
    <mergeCell ref="D115:E115"/>
    <mergeCell ref="D116:E116"/>
    <mergeCell ref="D117:E117"/>
    <mergeCell ref="D118:E118"/>
    <mergeCell ref="D119:E119"/>
    <mergeCell ref="D120:E120"/>
    <mergeCell ref="D109:E109"/>
    <mergeCell ref="D110:E110"/>
    <mergeCell ref="D111:E111"/>
    <mergeCell ref="D112:E112"/>
    <mergeCell ref="C113:E113"/>
    <mergeCell ref="D114:E114"/>
    <mergeCell ref="D103:E103"/>
    <mergeCell ref="D104:E104"/>
    <mergeCell ref="D105:E105"/>
    <mergeCell ref="D106:E106"/>
    <mergeCell ref="D107:E107"/>
    <mergeCell ref="D108:E108"/>
    <mergeCell ref="D97:E97"/>
    <mergeCell ref="C98:E98"/>
    <mergeCell ref="C99:E99"/>
    <mergeCell ref="C100:E100"/>
    <mergeCell ref="C101:E101"/>
    <mergeCell ref="C102:E102"/>
    <mergeCell ref="D91:E91"/>
    <mergeCell ref="D92:E92"/>
    <mergeCell ref="D93:E93"/>
    <mergeCell ref="C94:E94"/>
    <mergeCell ref="C95:E95"/>
    <mergeCell ref="D96:E96"/>
    <mergeCell ref="C85:E85"/>
    <mergeCell ref="D86:E86"/>
    <mergeCell ref="D87:E87"/>
    <mergeCell ref="D88:E88"/>
    <mergeCell ref="C89:E89"/>
    <mergeCell ref="D90:E90"/>
    <mergeCell ref="C79:E79"/>
    <mergeCell ref="C80:E80"/>
    <mergeCell ref="C81:E81"/>
    <mergeCell ref="C82:E82"/>
    <mergeCell ref="C83:E83"/>
    <mergeCell ref="C84:E84"/>
    <mergeCell ref="C69:E69"/>
    <mergeCell ref="C70:E70"/>
    <mergeCell ref="C73:E73"/>
    <mergeCell ref="C74:E74"/>
    <mergeCell ref="C75:E75"/>
    <mergeCell ref="C76:E76"/>
    <mergeCell ref="D71:E71"/>
    <mergeCell ref="D72:E72"/>
    <mergeCell ref="D77:E77"/>
    <mergeCell ref="D78:E78"/>
    <mergeCell ref="D59:E59"/>
    <mergeCell ref="C60:E60"/>
    <mergeCell ref="C63:E63"/>
    <mergeCell ref="C66:E66"/>
    <mergeCell ref="C67:E67"/>
    <mergeCell ref="C68:E68"/>
    <mergeCell ref="C51:E51"/>
    <mergeCell ref="C52:E52"/>
    <mergeCell ref="C53:E53"/>
    <mergeCell ref="C54:E54"/>
    <mergeCell ref="C57:E57"/>
    <mergeCell ref="D58:E58"/>
    <mergeCell ref="D55:E55"/>
    <mergeCell ref="D56:E56"/>
    <mergeCell ref="D64:E64"/>
    <mergeCell ref="D65:E65"/>
    <mergeCell ref="D61:E61"/>
    <mergeCell ref="D62:E62"/>
    <mergeCell ref="C37:E37"/>
    <mergeCell ref="C42:E42"/>
    <mergeCell ref="C43:E43"/>
    <mergeCell ref="C44:E44"/>
    <mergeCell ref="C47:E47"/>
    <mergeCell ref="C50:E50"/>
    <mergeCell ref="C29:E29"/>
    <mergeCell ref="C30:E30"/>
    <mergeCell ref="C31:E31"/>
    <mergeCell ref="C32:E32"/>
    <mergeCell ref="C33:E33"/>
    <mergeCell ref="C34:E34"/>
    <mergeCell ref="D45:E45"/>
    <mergeCell ref="D46:E46"/>
    <mergeCell ref="D38:E38"/>
    <mergeCell ref="D41:E41"/>
    <mergeCell ref="D35:E35"/>
    <mergeCell ref="D36:E36"/>
    <mergeCell ref="D39:E39"/>
    <mergeCell ref="D40:E40"/>
    <mergeCell ref="D48:E48"/>
    <mergeCell ref="D49:E49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G2:G4"/>
    <mergeCell ref="H2:J2"/>
    <mergeCell ref="K2:L3"/>
    <mergeCell ref="M2:Y2"/>
    <mergeCell ref="H3:H4"/>
    <mergeCell ref="I3:I4"/>
    <mergeCell ref="J3:J4"/>
    <mergeCell ref="F2:F4"/>
    <mergeCell ref="M3:X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landscape" horizontalDpi="4294967293" r:id="rId1"/>
  <headerFooter>
    <oddHeader>&amp;C&amp;"Times New Roman,Félkövér"&amp;12Étkeztetés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723"/>
  <sheetViews>
    <sheetView view="pageLayout" workbookViewId="0">
      <selection activeCell="E1" sqref="E1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2.140625" style="12" customWidth="1"/>
    <col min="8" max="8" width="12.85546875" style="12" customWidth="1"/>
    <col min="9" max="9" width="10.42578125" style="12" customWidth="1"/>
    <col min="10" max="10" width="12.7109375" style="53" customWidth="1"/>
    <col min="11" max="11" width="14.85546875" style="53" customWidth="1"/>
    <col min="12" max="12" width="16.28515625" style="53" customWidth="1"/>
    <col min="13" max="13" width="12.5703125" style="53" customWidth="1"/>
    <col min="14" max="14" width="12.85546875" style="53" customWidth="1"/>
    <col min="15" max="15" width="15.42578125" style="53" customWidth="1"/>
    <col min="16" max="16" width="10.85546875" style="53" customWidth="1"/>
    <col min="17" max="17" width="11.140625" style="12" customWidth="1"/>
    <col min="18" max="19" width="10.7109375" style="12" bestFit="1" customWidth="1"/>
    <col min="20" max="20" width="11.140625" style="12" customWidth="1"/>
    <col min="21" max="25" width="10.7109375" style="12" bestFit="1" customWidth="1"/>
    <col min="26" max="26" width="13.85546875" style="12" bestFit="1" customWidth="1"/>
    <col min="27" max="27" width="11.28515625" style="12" bestFit="1" customWidth="1"/>
    <col min="28" max="28" width="10.7109375" style="12" bestFit="1" customWidth="1"/>
    <col min="29" max="29" width="11.28515625" style="12" bestFit="1" customWidth="1"/>
    <col min="30" max="16384" width="9.140625" style="18"/>
  </cols>
  <sheetData>
    <row r="1" spans="1:29" ht="15.75" thickBot="1" x14ac:dyDescent="0.3">
      <c r="AC1" s="11" t="s">
        <v>1121</v>
      </c>
    </row>
    <row r="2" spans="1:29" ht="15" customHeight="1" x14ac:dyDescent="0.25">
      <c r="B2" s="660" t="s">
        <v>0</v>
      </c>
      <c r="C2" s="661"/>
      <c r="D2" s="661"/>
      <c r="E2" s="661"/>
      <c r="F2" s="690" t="s">
        <v>1282</v>
      </c>
      <c r="G2" s="666" t="s">
        <v>1299</v>
      </c>
      <c r="H2" s="673" t="s">
        <v>1114</v>
      </c>
      <c r="I2" s="673"/>
      <c r="J2" s="674"/>
      <c r="K2" s="672" t="s">
        <v>1115</v>
      </c>
      <c r="L2" s="673"/>
      <c r="M2" s="673"/>
      <c r="N2" s="673"/>
      <c r="O2" s="673"/>
      <c r="P2" s="674"/>
      <c r="Q2" s="673" t="s">
        <v>1118</v>
      </c>
      <c r="R2" s="673"/>
      <c r="S2" s="673"/>
      <c r="T2" s="673"/>
      <c r="U2" s="673"/>
      <c r="V2" s="673"/>
      <c r="W2" s="673"/>
      <c r="X2" s="673"/>
      <c r="Y2" s="673"/>
      <c r="Z2" s="673"/>
      <c r="AA2" s="673"/>
      <c r="AB2" s="673"/>
      <c r="AC2" s="675"/>
    </row>
    <row r="3" spans="1:29" ht="22.5" customHeight="1" x14ac:dyDescent="0.25">
      <c r="B3" s="662"/>
      <c r="C3" s="663"/>
      <c r="D3" s="663"/>
      <c r="E3" s="663"/>
      <c r="F3" s="691"/>
      <c r="G3" s="667"/>
      <c r="H3" s="740" t="s">
        <v>1160</v>
      </c>
      <c r="I3" s="742" t="s">
        <v>1161</v>
      </c>
      <c r="J3" s="744" t="s">
        <v>856</v>
      </c>
      <c r="K3" s="759" t="s">
        <v>1116</v>
      </c>
      <c r="L3" s="680" t="s">
        <v>1117</v>
      </c>
      <c r="M3" s="680" t="s">
        <v>1191</v>
      </c>
      <c r="N3" s="680" t="s">
        <v>1157</v>
      </c>
      <c r="O3" s="680" t="s">
        <v>1327</v>
      </c>
      <c r="P3" s="760" t="s">
        <v>1158</v>
      </c>
      <c r="Q3" s="651" t="s">
        <v>1119</v>
      </c>
      <c r="R3" s="652"/>
      <c r="S3" s="652"/>
      <c r="T3" s="652"/>
      <c r="U3" s="652"/>
      <c r="V3" s="652"/>
      <c r="W3" s="652"/>
      <c r="X3" s="652"/>
      <c r="Y3" s="652"/>
      <c r="Z3" s="652"/>
      <c r="AA3" s="652"/>
      <c r="AB3" s="550"/>
      <c r="AC3" s="531" t="s">
        <v>1120</v>
      </c>
    </row>
    <row r="4" spans="1:29" ht="29.25" thickBot="1" x14ac:dyDescent="0.3">
      <c r="B4" s="664"/>
      <c r="C4" s="665"/>
      <c r="D4" s="665"/>
      <c r="E4" s="665"/>
      <c r="F4" s="692"/>
      <c r="G4" s="668"/>
      <c r="H4" s="741"/>
      <c r="I4" s="743"/>
      <c r="J4" s="745"/>
      <c r="K4" s="677"/>
      <c r="L4" s="679"/>
      <c r="M4" s="679"/>
      <c r="N4" s="679"/>
      <c r="O4" s="679"/>
      <c r="P4" s="682"/>
      <c r="Q4" s="143" t="s">
        <v>878</v>
      </c>
      <c r="R4" s="71" t="s">
        <v>879</v>
      </c>
      <c r="S4" s="71" t="s">
        <v>880</v>
      </c>
      <c r="T4" s="71" t="s">
        <v>881</v>
      </c>
      <c r="U4" s="71" t="s">
        <v>882</v>
      </c>
      <c r="V4" s="361" t="s">
        <v>883</v>
      </c>
      <c r="W4" s="326" t="s">
        <v>884</v>
      </c>
      <c r="X4" s="70" t="s">
        <v>885</v>
      </c>
      <c r="Y4" s="71" t="s">
        <v>886</v>
      </c>
      <c r="Z4" s="362" t="s">
        <v>1300</v>
      </c>
      <c r="AA4" s="526" t="s">
        <v>887</v>
      </c>
      <c r="AB4" s="72" t="s">
        <v>888</v>
      </c>
      <c r="AC4" s="375" t="s">
        <v>889</v>
      </c>
    </row>
    <row r="5" spans="1:29" ht="15.75" thickBot="1" x14ac:dyDescent="0.3">
      <c r="B5" s="91" t="s">
        <v>259</v>
      </c>
      <c r="C5" s="746" t="s">
        <v>260</v>
      </c>
      <c r="D5" s="747"/>
      <c r="E5" s="747"/>
      <c r="F5" s="180">
        <f>F6+F20</f>
        <v>0</v>
      </c>
      <c r="G5" s="457">
        <f>G6+G20</f>
        <v>0</v>
      </c>
      <c r="H5" s="435">
        <f t="shared" ref="H5:I5" si="0">H6+H20</f>
        <v>0</v>
      </c>
      <c r="I5" s="198">
        <f t="shared" si="0"/>
        <v>0</v>
      </c>
      <c r="J5" s="216">
        <f>SUM(H5:I5)</f>
        <v>0</v>
      </c>
      <c r="K5" s="94">
        <f t="shared" ref="K5:AC5" si="1">K6+K20</f>
        <v>0</v>
      </c>
      <c r="L5" s="97">
        <f t="shared" si="1"/>
        <v>0</v>
      </c>
      <c r="M5" s="97">
        <f t="shared" ref="M5" si="2">M6+M20</f>
        <v>0</v>
      </c>
      <c r="N5" s="95">
        <f t="shared" si="1"/>
        <v>0</v>
      </c>
      <c r="O5" s="95">
        <f t="shared" ref="O5" si="3">O6+O20</f>
        <v>0</v>
      </c>
      <c r="P5" s="96">
        <f t="shared" si="1"/>
        <v>0</v>
      </c>
      <c r="Q5" s="94">
        <f t="shared" si="1"/>
        <v>0</v>
      </c>
      <c r="R5" s="95">
        <f t="shared" si="1"/>
        <v>0</v>
      </c>
      <c r="S5" s="95">
        <f t="shared" si="1"/>
        <v>0</v>
      </c>
      <c r="T5" s="95">
        <f t="shared" si="1"/>
        <v>0</v>
      </c>
      <c r="U5" s="95">
        <f t="shared" si="1"/>
        <v>0</v>
      </c>
      <c r="V5" s="98">
        <f t="shared" ref="V5" si="4">V6+V20</f>
        <v>0</v>
      </c>
      <c r="W5" s="95">
        <f t="shared" si="1"/>
        <v>0</v>
      </c>
      <c r="X5" s="97">
        <f t="shared" si="1"/>
        <v>0</v>
      </c>
      <c r="Y5" s="95">
        <f t="shared" si="1"/>
        <v>0</v>
      </c>
      <c r="Z5" s="363">
        <f t="shared" ref="Z5" si="5">Z6+Z20</f>
        <v>0</v>
      </c>
      <c r="AA5" s="98">
        <f t="shared" si="1"/>
        <v>0</v>
      </c>
      <c r="AB5" s="99">
        <f t="shared" si="1"/>
        <v>0</v>
      </c>
      <c r="AC5" s="376">
        <f t="shared" si="1"/>
        <v>0</v>
      </c>
    </row>
    <row r="6" spans="1:29" ht="15.75" hidden="1" thickBot="1" x14ac:dyDescent="0.3">
      <c r="B6" s="136" t="s">
        <v>894</v>
      </c>
      <c r="C6" s="658" t="s">
        <v>261</v>
      </c>
      <c r="D6" s="659"/>
      <c r="E6" s="659"/>
      <c r="F6" s="181">
        <f>F7+F8+F9+F10+F11+F12+F13+F14+F15+F16+F17+F18+F19</f>
        <v>0</v>
      </c>
      <c r="G6" s="458">
        <f>G7+G8+G9+G10+G11+G12+G13+G14+G15+G16+G17+G18+G19</f>
        <v>0</v>
      </c>
      <c r="H6" s="436">
        <f t="shared" ref="H6:I6" si="6">H7+H8+H9+H10+H11+H12+H13+H14+H15+H16+H17+H18+H19</f>
        <v>0</v>
      </c>
      <c r="I6" s="199">
        <f t="shared" si="6"/>
        <v>0</v>
      </c>
      <c r="J6" s="217">
        <f t="shared" ref="J6:J69" si="7">SUM(H6:I6)</f>
        <v>0</v>
      </c>
      <c r="K6" s="130">
        <f t="shared" ref="K6:AC6" si="8">K7+K8+K9+K10+K11+K12+K13+K14+K15+K16+K17+K18+K19</f>
        <v>0</v>
      </c>
      <c r="L6" s="133">
        <f t="shared" si="8"/>
        <v>0</v>
      </c>
      <c r="M6" s="133">
        <f t="shared" ref="M6" si="9">M7+M8+M9+M10+M11+M12+M13+M14+M15+M16+M17+M18+M19</f>
        <v>0</v>
      </c>
      <c r="N6" s="131">
        <f t="shared" si="8"/>
        <v>0</v>
      </c>
      <c r="O6" s="131">
        <f t="shared" ref="O6" si="10">O7+O8+O9+O10+O11+O12+O13+O14+O15+O16+O17+O18+O19</f>
        <v>0</v>
      </c>
      <c r="P6" s="132">
        <f t="shared" si="8"/>
        <v>0</v>
      </c>
      <c r="Q6" s="130">
        <f t="shared" si="8"/>
        <v>0</v>
      </c>
      <c r="R6" s="131">
        <f t="shared" si="8"/>
        <v>0</v>
      </c>
      <c r="S6" s="131">
        <f t="shared" si="8"/>
        <v>0</v>
      </c>
      <c r="T6" s="131">
        <f t="shared" si="8"/>
        <v>0</v>
      </c>
      <c r="U6" s="131">
        <f t="shared" si="8"/>
        <v>0</v>
      </c>
      <c r="V6" s="134">
        <f t="shared" ref="V6" si="11">V7+V8+V9+V10+V11+V12+V13+V14+V15+V16+V17+V18+V19</f>
        <v>0</v>
      </c>
      <c r="W6" s="131">
        <f t="shared" si="8"/>
        <v>0</v>
      </c>
      <c r="X6" s="133">
        <f t="shared" si="8"/>
        <v>0</v>
      </c>
      <c r="Y6" s="131">
        <f t="shared" si="8"/>
        <v>0</v>
      </c>
      <c r="Z6" s="364">
        <f t="shared" ref="Z6" si="12">Z7+Z8+Z9+Z10+Z11+Z12+Z13+Z14+Z15+Z16+Z17+Z18+Z19</f>
        <v>0</v>
      </c>
      <c r="AA6" s="134">
        <f t="shared" si="8"/>
        <v>0</v>
      </c>
      <c r="AB6" s="135">
        <f t="shared" si="8"/>
        <v>0</v>
      </c>
      <c r="AC6" s="377">
        <f t="shared" si="8"/>
        <v>0</v>
      </c>
    </row>
    <row r="7" spans="1:29" ht="15.75" hidden="1" thickBot="1" x14ac:dyDescent="0.3">
      <c r="A7" s="139" t="s">
        <v>262</v>
      </c>
      <c r="B7" s="59" t="s">
        <v>895</v>
      </c>
      <c r="C7" s="718" t="s">
        <v>263</v>
      </c>
      <c r="D7" s="719"/>
      <c r="E7" s="719"/>
      <c r="F7" s="182"/>
      <c r="G7" s="459"/>
      <c r="H7" s="437"/>
      <c r="I7" s="200"/>
      <c r="J7" s="219">
        <f t="shared" si="7"/>
        <v>0</v>
      </c>
      <c r="K7" s="81"/>
      <c r="L7" s="43"/>
      <c r="M7" s="43"/>
      <c r="N7" s="1"/>
      <c r="O7" s="1"/>
      <c r="P7" s="82"/>
      <c r="Q7" s="81"/>
      <c r="R7" s="1"/>
      <c r="S7" s="1"/>
      <c r="T7" s="1"/>
      <c r="U7" s="1"/>
      <c r="V7" s="89"/>
      <c r="W7" s="1"/>
      <c r="X7" s="43"/>
      <c r="Y7" s="1"/>
      <c r="Z7" s="366"/>
      <c r="AA7" s="89"/>
      <c r="AB7" s="46"/>
      <c r="AC7" s="378"/>
    </row>
    <row r="8" spans="1:29" ht="15.75" hidden="1" thickBot="1" x14ac:dyDescent="0.3">
      <c r="A8" s="139" t="s">
        <v>264</v>
      </c>
      <c r="B8" s="59" t="s">
        <v>896</v>
      </c>
      <c r="C8" s="718" t="s">
        <v>265</v>
      </c>
      <c r="D8" s="719"/>
      <c r="E8" s="719"/>
      <c r="F8" s="182"/>
      <c r="G8" s="459"/>
      <c r="H8" s="437"/>
      <c r="I8" s="200"/>
      <c r="J8" s="219">
        <f t="shared" si="7"/>
        <v>0</v>
      </c>
      <c r="K8" s="81"/>
      <c r="L8" s="43"/>
      <c r="M8" s="43"/>
      <c r="N8" s="1"/>
      <c r="O8" s="1"/>
      <c r="P8" s="82"/>
      <c r="Q8" s="81"/>
      <c r="R8" s="1"/>
      <c r="S8" s="1"/>
      <c r="T8" s="1"/>
      <c r="U8" s="1"/>
      <c r="V8" s="89"/>
      <c r="W8" s="1"/>
      <c r="X8" s="43"/>
      <c r="Y8" s="1"/>
      <c r="Z8" s="366"/>
      <c r="AA8" s="89"/>
      <c r="AB8" s="46"/>
      <c r="AC8" s="378"/>
    </row>
    <row r="9" spans="1:29" ht="15.75" hidden="1" thickBot="1" x14ac:dyDescent="0.3">
      <c r="A9" s="139" t="s">
        <v>266</v>
      </c>
      <c r="B9" s="59" t="s">
        <v>897</v>
      </c>
      <c r="C9" s="718" t="s">
        <v>267</v>
      </c>
      <c r="D9" s="719"/>
      <c r="E9" s="719"/>
      <c r="F9" s="182"/>
      <c r="G9" s="459"/>
      <c r="H9" s="437"/>
      <c r="I9" s="200"/>
      <c r="J9" s="219">
        <f t="shared" si="7"/>
        <v>0</v>
      </c>
      <c r="K9" s="81"/>
      <c r="L9" s="43"/>
      <c r="M9" s="43"/>
      <c r="N9" s="1"/>
      <c r="O9" s="1"/>
      <c r="P9" s="82"/>
      <c r="Q9" s="81"/>
      <c r="R9" s="1"/>
      <c r="S9" s="1"/>
      <c r="T9" s="1"/>
      <c r="U9" s="1"/>
      <c r="V9" s="89"/>
      <c r="W9" s="1"/>
      <c r="X9" s="43"/>
      <c r="Y9" s="1"/>
      <c r="Z9" s="366"/>
      <c r="AA9" s="89"/>
      <c r="AB9" s="46"/>
      <c r="AC9" s="378"/>
    </row>
    <row r="10" spans="1:29" ht="15.75" hidden="1" thickBot="1" x14ac:dyDescent="0.3">
      <c r="A10" s="139" t="s">
        <v>268</v>
      </c>
      <c r="B10" s="59" t="s">
        <v>898</v>
      </c>
      <c r="C10" s="718" t="s">
        <v>622</v>
      </c>
      <c r="D10" s="719"/>
      <c r="E10" s="719"/>
      <c r="F10" s="182"/>
      <c r="G10" s="459"/>
      <c r="H10" s="437"/>
      <c r="I10" s="200"/>
      <c r="J10" s="219">
        <f t="shared" si="7"/>
        <v>0</v>
      </c>
      <c r="K10" s="81"/>
      <c r="L10" s="43"/>
      <c r="M10" s="43"/>
      <c r="N10" s="1"/>
      <c r="O10" s="1"/>
      <c r="P10" s="82"/>
      <c r="Q10" s="81"/>
      <c r="R10" s="1"/>
      <c r="S10" s="1"/>
      <c r="T10" s="1"/>
      <c r="U10" s="1"/>
      <c r="V10" s="89"/>
      <c r="W10" s="1"/>
      <c r="X10" s="43"/>
      <c r="Y10" s="1"/>
      <c r="Z10" s="366"/>
      <c r="AA10" s="89"/>
      <c r="AB10" s="46"/>
      <c r="AC10" s="378"/>
    </row>
    <row r="11" spans="1:29" ht="15.75" hidden="1" thickBot="1" x14ac:dyDescent="0.3">
      <c r="A11" s="139" t="s">
        <v>269</v>
      </c>
      <c r="B11" s="59" t="s">
        <v>899</v>
      </c>
      <c r="C11" s="718" t="s">
        <v>270</v>
      </c>
      <c r="D11" s="719"/>
      <c r="E11" s="719"/>
      <c r="F11" s="182"/>
      <c r="G11" s="459"/>
      <c r="H11" s="437"/>
      <c r="I11" s="200"/>
      <c r="J11" s="219">
        <f t="shared" si="7"/>
        <v>0</v>
      </c>
      <c r="K11" s="81"/>
      <c r="L11" s="43"/>
      <c r="M11" s="43"/>
      <c r="N11" s="1"/>
      <c r="O11" s="1"/>
      <c r="P11" s="82"/>
      <c r="Q11" s="81"/>
      <c r="R11" s="1"/>
      <c r="S11" s="1"/>
      <c r="T11" s="1"/>
      <c r="U11" s="1"/>
      <c r="V11" s="89"/>
      <c r="W11" s="1"/>
      <c r="X11" s="43"/>
      <c r="Y11" s="1"/>
      <c r="Z11" s="366"/>
      <c r="AA11" s="89"/>
      <c r="AB11" s="46"/>
      <c r="AC11" s="378"/>
    </row>
    <row r="12" spans="1:29" ht="15.75" hidden="1" thickBot="1" x14ac:dyDescent="0.3">
      <c r="A12" s="139" t="s">
        <v>271</v>
      </c>
      <c r="B12" s="59" t="s">
        <v>900</v>
      </c>
      <c r="C12" s="718" t="s">
        <v>272</v>
      </c>
      <c r="D12" s="719"/>
      <c r="E12" s="719"/>
      <c r="F12" s="182"/>
      <c r="G12" s="459"/>
      <c r="H12" s="437"/>
      <c r="I12" s="200"/>
      <c r="J12" s="219">
        <f t="shared" si="7"/>
        <v>0</v>
      </c>
      <c r="K12" s="81"/>
      <c r="L12" s="43"/>
      <c r="M12" s="43"/>
      <c r="N12" s="1"/>
      <c r="O12" s="1"/>
      <c r="P12" s="82"/>
      <c r="Q12" s="81"/>
      <c r="R12" s="1"/>
      <c r="S12" s="1"/>
      <c r="T12" s="1"/>
      <c r="U12" s="1"/>
      <c r="V12" s="89"/>
      <c r="W12" s="1"/>
      <c r="X12" s="43"/>
      <c r="Y12" s="1"/>
      <c r="Z12" s="366"/>
      <c r="AA12" s="89"/>
      <c r="AB12" s="46"/>
      <c r="AC12" s="378"/>
    </row>
    <row r="13" spans="1:29" ht="15.75" hidden="1" thickBot="1" x14ac:dyDescent="0.3">
      <c r="A13" s="139" t="s">
        <v>273</v>
      </c>
      <c r="B13" s="59" t="s">
        <v>901</v>
      </c>
      <c r="C13" s="718" t="s">
        <v>274</v>
      </c>
      <c r="D13" s="719"/>
      <c r="E13" s="719"/>
      <c r="F13" s="182"/>
      <c r="G13" s="459"/>
      <c r="H13" s="437"/>
      <c r="I13" s="200"/>
      <c r="J13" s="219">
        <f t="shared" si="7"/>
        <v>0</v>
      </c>
      <c r="K13" s="81"/>
      <c r="L13" s="43"/>
      <c r="M13" s="43"/>
      <c r="N13" s="1"/>
      <c r="O13" s="1"/>
      <c r="P13" s="82"/>
      <c r="Q13" s="81"/>
      <c r="R13" s="1"/>
      <c r="S13" s="1"/>
      <c r="T13" s="1"/>
      <c r="U13" s="1"/>
      <c r="V13" s="89"/>
      <c r="W13" s="1"/>
      <c r="X13" s="43"/>
      <c r="Y13" s="1"/>
      <c r="Z13" s="366"/>
      <c r="AA13" s="89"/>
      <c r="AB13" s="46"/>
      <c r="AC13" s="378"/>
    </row>
    <row r="14" spans="1:29" ht="15.75" hidden="1" thickBot="1" x14ac:dyDescent="0.3">
      <c r="A14" s="139" t="s">
        <v>275</v>
      </c>
      <c r="B14" s="59" t="s">
        <v>902</v>
      </c>
      <c r="C14" s="718" t="s">
        <v>276</v>
      </c>
      <c r="D14" s="719"/>
      <c r="E14" s="719"/>
      <c r="F14" s="182"/>
      <c r="G14" s="459"/>
      <c r="H14" s="437"/>
      <c r="I14" s="200"/>
      <c r="J14" s="219">
        <f t="shared" si="7"/>
        <v>0</v>
      </c>
      <c r="K14" s="81"/>
      <c r="L14" s="43"/>
      <c r="M14" s="43"/>
      <c r="N14" s="1"/>
      <c r="O14" s="1"/>
      <c r="P14" s="82"/>
      <c r="Q14" s="81"/>
      <c r="R14" s="1"/>
      <c r="S14" s="1"/>
      <c r="T14" s="1"/>
      <c r="U14" s="1"/>
      <c r="V14" s="89"/>
      <c r="W14" s="1"/>
      <c r="X14" s="43"/>
      <c r="Y14" s="1"/>
      <c r="Z14" s="366"/>
      <c r="AA14" s="89"/>
      <c r="AB14" s="46"/>
      <c r="AC14" s="378"/>
    </row>
    <row r="15" spans="1:29" ht="15.75" hidden="1" thickBot="1" x14ac:dyDescent="0.3">
      <c r="A15" s="139" t="s">
        <v>277</v>
      </c>
      <c r="B15" s="59" t="s">
        <v>903</v>
      </c>
      <c r="C15" s="718" t="s">
        <v>278</v>
      </c>
      <c r="D15" s="719"/>
      <c r="E15" s="719"/>
      <c r="F15" s="182"/>
      <c r="G15" s="459"/>
      <c r="H15" s="437"/>
      <c r="I15" s="200"/>
      <c r="J15" s="219">
        <f t="shared" si="7"/>
        <v>0</v>
      </c>
      <c r="K15" s="81"/>
      <c r="L15" s="43"/>
      <c r="M15" s="43"/>
      <c r="N15" s="1"/>
      <c r="O15" s="1"/>
      <c r="P15" s="82"/>
      <c r="Q15" s="81"/>
      <c r="R15" s="1"/>
      <c r="S15" s="1"/>
      <c r="T15" s="1"/>
      <c r="U15" s="1"/>
      <c r="V15" s="89"/>
      <c r="W15" s="1"/>
      <c r="X15" s="43"/>
      <c r="Y15" s="1"/>
      <c r="Z15" s="366"/>
      <c r="AA15" s="89"/>
      <c r="AB15" s="46"/>
      <c r="AC15" s="378"/>
    </row>
    <row r="16" spans="1:29" ht="15.75" hidden="1" thickBot="1" x14ac:dyDescent="0.3">
      <c r="A16" s="139" t="s">
        <v>279</v>
      </c>
      <c r="B16" s="59" t="s">
        <v>904</v>
      </c>
      <c r="C16" s="718" t="s">
        <v>280</v>
      </c>
      <c r="D16" s="719"/>
      <c r="E16" s="719"/>
      <c r="F16" s="182"/>
      <c r="G16" s="459"/>
      <c r="H16" s="437"/>
      <c r="I16" s="200"/>
      <c r="J16" s="219">
        <f t="shared" si="7"/>
        <v>0</v>
      </c>
      <c r="K16" s="81"/>
      <c r="L16" s="43"/>
      <c r="M16" s="43"/>
      <c r="N16" s="1"/>
      <c r="O16" s="1"/>
      <c r="P16" s="82"/>
      <c r="Q16" s="81"/>
      <c r="R16" s="1"/>
      <c r="S16" s="1"/>
      <c r="T16" s="1"/>
      <c r="U16" s="1"/>
      <c r="V16" s="89"/>
      <c r="W16" s="1"/>
      <c r="X16" s="43"/>
      <c r="Y16" s="1"/>
      <c r="Z16" s="366"/>
      <c r="AA16" s="89"/>
      <c r="AB16" s="46"/>
      <c r="AC16" s="378"/>
    </row>
    <row r="17" spans="1:29" ht="15.75" hidden="1" thickBot="1" x14ac:dyDescent="0.3">
      <c r="A17" s="139" t="s">
        <v>281</v>
      </c>
      <c r="B17" s="59" t="s">
        <v>905</v>
      </c>
      <c r="C17" s="718" t="s">
        <v>282</v>
      </c>
      <c r="D17" s="719"/>
      <c r="E17" s="719"/>
      <c r="F17" s="182"/>
      <c r="G17" s="459"/>
      <c r="H17" s="437"/>
      <c r="I17" s="200"/>
      <c r="J17" s="219">
        <f t="shared" si="7"/>
        <v>0</v>
      </c>
      <c r="K17" s="81"/>
      <c r="L17" s="43"/>
      <c r="M17" s="43"/>
      <c r="N17" s="1"/>
      <c r="O17" s="1"/>
      <c r="P17" s="82"/>
      <c r="Q17" s="81"/>
      <c r="R17" s="1"/>
      <c r="S17" s="1"/>
      <c r="T17" s="1"/>
      <c r="U17" s="1"/>
      <c r="V17" s="89"/>
      <c r="W17" s="1"/>
      <c r="X17" s="43"/>
      <c r="Y17" s="1"/>
      <c r="Z17" s="366"/>
      <c r="AA17" s="89"/>
      <c r="AB17" s="46"/>
      <c r="AC17" s="378"/>
    </row>
    <row r="18" spans="1:29" ht="15.75" hidden="1" thickBot="1" x14ac:dyDescent="0.3">
      <c r="A18" s="139" t="s">
        <v>283</v>
      </c>
      <c r="B18" s="59" t="s">
        <v>906</v>
      </c>
      <c r="C18" s="718" t="s">
        <v>284</v>
      </c>
      <c r="D18" s="719"/>
      <c r="E18" s="719"/>
      <c r="F18" s="182"/>
      <c r="G18" s="459"/>
      <c r="H18" s="437"/>
      <c r="I18" s="200"/>
      <c r="J18" s="219">
        <f t="shared" si="7"/>
        <v>0</v>
      </c>
      <c r="K18" s="81"/>
      <c r="L18" s="43"/>
      <c r="M18" s="43"/>
      <c r="N18" s="1"/>
      <c r="O18" s="1"/>
      <c r="P18" s="82"/>
      <c r="Q18" s="81"/>
      <c r="R18" s="1"/>
      <c r="S18" s="1"/>
      <c r="T18" s="1"/>
      <c r="U18" s="1"/>
      <c r="V18" s="89"/>
      <c r="W18" s="1"/>
      <c r="X18" s="43"/>
      <c r="Y18" s="1"/>
      <c r="Z18" s="366"/>
      <c r="AA18" s="89"/>
      <c r="AB18" s="46"/>
      <c r="AC18" s="378"/>
    </row>
    <row r="19" spans="1:29" ht="15.75" hidden="1" thickBot="1" x14ac:dyDescent="0.3">
      <c r="A19" s="139" t="s">
        <v>285</v>
      </c>
      <c r="B19" s="59" t="s">
        <v>907</v>
      </c>
      <c r="C19" s="718" t="s">
        <v>286</v>
      </c>
      <c r="D19" s="719"/>
      <c r="E19" s="719"/>
      <c r="F19" s="182"/>
      <c r="G19" s="459"/>
      <c r="H19" s="437"/>
      <c r="I19" s="200"/>
      <c r="J19" s="219">
        <f t="shared" si="7"/>
        <v>0</v>
      </c>
      <c r="K19" s="81"/>
      <c r="L19" s="43"/>
      <c r="M19" s="43"/>
      <c r="N19" s="1"/>
      <c r="O19" s="1"/>
      <c r="P19" s="82"/>
      <c r="Q19" s="81"/>
      <c r="R19" s="1"/>
      <c r="S19" s="1"/>
      <c r="T19" s="1"/>
      <c r="U19" s="1"/>
      <c r="V19" s="89"/>
      <c r="W19" s="1"/>
      <c r="X19" s="43"/>
      <c r="Y19" s="1"/>
      <c r="Z19" s="366"/>
      <c r="AA19" s="89"/>
      <c r="AB19" s="46"/>
      <c r="AC19" s="378"/>
    </row>
    <row r="20" spans="1:29" ht="15.75" hidden="1" thickBot="1" x14ac:dyDescent="0.3">
      <c r="B20" s="100" t="s">
        <v>908</v>
      </c>
      <c r="C20" s="688" t="s">
        <v>287</v>
      </c>
      <c r="D20" s="689"/>
      <c r="E20" s="689"/>
      <c r="F20" s="183">
        <f>F21+F22+F23</f>
        <v>0</v>
      </c>
      <c r="G20" s="460">
        <f>G21+G22+G23</f>
        <v>0</v>
      </c>
      <c r="H20" s="438">
        <f t="shared" ref="H20:I20" si="13">H21+H22+H23</f>
        <v>0</v>
      </c>
      <c r="I20" s="201">
        <f t="shared" si="13"/>
        <v>0</v>
      </c>
      <c r="J20" s="218">
        <f t="shared" si="7"/>
        <v>0</v>
      </c>
      <c r="K20" s="103">
        <f t="shared" ref="K20:AC20" si="14">K21+K22+K23</f>
        <v>0</v>
      </c>
      <c r="L20" s="106">
        <f t="shared" si="14"/>
        <v>0</v>
      </c>
      <c r="M20" s="106">
        <f t="shared" ref="M20" si="15">M21+M22+M23</f>
        <v>0</v>
      </c>
      <c r="N20" s="104">
        <f t="shared" si="14"/>
        <v>0</v>
      </c>
      <c r="O20" s="104">
        <f t="shared" ref="O20" si="16">O21+O22+O23</f>
        <v>0</v>
      </c>
      <c r="P20" s="105">
        <f t="shared" si="14"/>
        <v>0</v>
      </c>
      <c r="Q20" s="103">
        <f t="shared" si="14"/>
        <v>0</v>
      </c>
      <c r="R20" s="104">
        <f t="shared" si="14"/>
        <v>0</v>
      </c>
      <c r="S20" s="104">
        <f t="shared" si="14"/>
        <v>0</v>
      </c>
      <c r="T20" s="104">
        <f t="shared" si="14"/>
        <v>0</v>
      </c>
      <c r="U20" s="104">
        <f t="shared" si="14"/>
        <v>0</v>
      </c>
      <c r="V20" s="107">
        <f t="shared" ref="V20" si="17">V21+V22+V23</f>
        <v>0</v>
      </c>
      <c r="W20" s="104">
        <f t="shared" si="14"/>
        <v>0</v>
      </c>
      <c r="X20" s="106">
        <f t="shared" si="14"/>
        <v>0</v>
      </c>
      <c r="Y20" s="104">
        <f t="shared" si="14"/>
        <v>0</v>
      </c>
      <c r="Z20" s="367">
        <f t="shared" ref="Z20" si="18">Z21+Z22+Z23</f>
        <v>0</v>
      </c>
      <c r="AA20" s="107">
        <f t="shared" si="14"/>
        <v>0</v>
      </c>
      <c r="AB20" s="108">
        <f t="shared" si="14"/>
        <v>0</v>
      </c>
      <c r="AC20" s="379">
        <f t="shared" si="14"/>
        <v>0</v>
      </c>
    </row>
    <row r="21" spans="1:29" ht="15.75" hidden="1" thickBot="1" x14ac:dyDescent="0.3">
      <c r="A21" s="139" t="s">
        <v>288</v>
      </c>
      <c r="B21" s="59" t="s">
        <v>909</v>
      </c>
      <c r="C21" s="718" t="s">
        <v>289</v>
      </c>
      <c r="D21" s="719"/>
      <c r="E21" s="719"/>
      <c r="F21" s="182"/>
      <c r="G21" s="459"/>
      <c r="H21" s="437"/>
      <c r="I21" s="200"/>
      <c r="J21" s="219">
        <f t="shared" si="7"/>
        <v>0</v>
      </c>
      <c r="K21" s="81"/>
      <c r="L21" s="43"/>
      <c r="M21" s="43"/>
      <c r="N21" s="1"/>
      <c r="O21" s="1"/>
      <c r="P21" s="82"/>
      <c r="Q21" s="81"/>
      <c r="R21" s="1"/>
      <c r="S21" s="1"/>
      <c r="T21" s="1"/>
      <c r="U21" s="1"/>
      <c r="V21" s="89"/>
      <c r="W21" s="1"/>
      <c r="X21" s="43"/>
      <c r="Y21" s="1"/>
      <c r="Z21" s="366"/>
      <c r="AA21" s="89"/>
      <c r="AB21" s="46"/>
      <c r="AC21" s="378"/>
    </row>
    <row r="22" spans="1:29" ht="15.75" hidden="1" thickBot="1" x14ac:dyDescent="0.3">
      <c r="A22" s="139" t="s">
        <v>290</v>
      </c>
      <c r="B22" s="59" t="s">
        <v>910</v>
      </c>
      <c r="C22" s="718" t="s">
        <v>291</v>
      </c>
      <c r="D22" s="719"/>
      <c r="E22" s="719"/>
      <c r="F22" s="182"/>
      <c r="G22" s="459"/>
      <c r="H22" s="437"/>
      <c r="I22" s="200"/>
      <c r="J22" s="219">
        <f t="shared" si="7"/>
        <v>0</v>
      </c>
      <c r="K22" s="81"/>
      <c r="L22" s="43"/>
      <c r="M22" s="43"/>
      <c r="N22" s="1"/>
      <c r="O22" s="1"/>
      <c r="P22" s="82"/>
      <c r="Q22" s="81"/>
      <c r="R22" s="1"/>
      <c r="S22" s="1"/>
      <c r="T22" s="1"/>
      <c r="U22" s="1"/>
      <c r="V22" s="89"/>
      <c r="W22" s="1"/>
      <c r="X22" s="43"/>
      <c r="Y22" s="1"/>
      <c r="Z22" s="366"/>
      <c r="AA22" s="89"/>
      <c r="AB22" s="46"/>
      <c r="AC22" s="378"/>
    </row>
    <row r="23" spans="1:29" ht="15.75" hidden="1" thickBot="1" x14ac:dyDescent="0.3">
      <c r="A23" s="139" t="s">
        <v>292</v>
      </c>
      <c r="B23" s="61" t="s">
        <v>911</v>
      </c>
      <c r="C23" s="748" t="s">
        <v>293</v>
      </c>
      <c r="D23" s="749"/>
      <c r="E23" s="749"/>
      <c r="F23" s="184"/>
      <c r="G23" s="461"/>
      <c r="H23" s="439"/>
      <c r="I23" s="202"/>
      <c r="J23" s="219">
        <f t="shared" si="7"/>
        <v>0</v>
      </c>
      <c r="K23" s="81"/>
      <c r="L23" s="43"/>
      <c r="M23" s="43"/>
      <c r="N23" s="1"/>
      <c r="O23" s="1"/>
      <c r="P23" s="82"/>
      <c r="Q23" s="81"/>
      <c r="R23" s="1"/>
      <c r="S23" s="1"/>
      <c r="T23" s="1"/>
      <c r="U23" s="1"/>
      <c r="V23" s="89"/>
      <c r="W23" s="1"/>
      <c r="X23" s="43"/>
      <c r="Y23" s="1"/>
      <c r="Z23" s="366"/>
      <c r="AA23" s="89"/>
      <c r="AB23" s="46"/>
      <c r="AC23" s="378"/>
    </row>
    <row r="24" spans="1:29" ht="15.75" thickBot="1" x14ac:dyDescent="0.3">
      <c r="B24" s="91" t="s">
        <v>294</v>
      </c>
      <c r="C24" s="656" t="s">
        <v>1089</v>
      </c>
      <c r="D24" s="656"/>
      <c r="E24" s="657"/>
      <c r="F24" s="185">
        <f>F25+F26+F27+F28+F29+F30+F31</f>
        <v>0</v>
      </c>
      <c r="G24" s="462">
        <f>G25+G26+G27+G28+G29+G30+G31</f>
        <v>0</v>
      </c>
      <c r="H24" s="440">
        <f t="shared" ref="H24:I24" si="19">H25+H26+H27+H28+H29+H30+H31</f>
        <v>0</v>
      </c>
      <c r="I24" s="203">
        <f t="shared" si="19"/>
        <v>0</v>
      </c>
      <c r="J24" s="216">
        <f t="shared" si="7"/>
        <v>0</v>
      </c>
      <c r="K24" s="94">
        <f t="shared" ref="K24:AC24" si="20">K25+K26+K27+K28+K29+K30+K31</f>
        <v>0</v>
      </c>
      <c r="L24" s="97">
        <f t="shared" si="20"/>
        <v>0</v>
      </c>
      <c r="M24" s="97">
        <f t="shared" ref="M24" si="21">M25+M26+M27+M28+M29+M30+M31</f>
        <v>0</v>
      </c>
      <c r="N24" s="95">
        <f t="shared" si="20"/>
        <v>0</v>
      </c>
      <c r="O24" s="95">
        <f t="shared" ref="O24" si="22">O25+O26+O27+O28+O29+O30+O31</f>
        <v>0</v>
      </c>
      <c r="P24" s="96">
        <f t="shared" si="20"/>
        <v>0</v>
      </c>
      <c r="Q24" s="94">
        <f t="shared" si="20"/>
        <v>0</v>
      </c>
      <c r="R24" s="95">
        <f t="shared" si="20"/>
        <v>0</v>
      </c>
      <c r="S24" s="95">
        <f t="shared" si="20"/>
        <v>0</v>
      </c>
      <c r="T24" s="95">
        <f t="shared" si="20"/>
        <v>0</v>
      </c>
      <c r="U24" s="95">
        <f t="shared" si="20"/>
        <v>0</v>
      </c>
      <c r="V24" s="98">
        <f t="shared" ref="V24" si="23">V25+V26+V27+V28+V29+V30+V31</f>
        <v>0</v>
      </c>
      <c r="W24" s="95">
        <f t="shared" si="20"/>
        <v>0</v>
      </c>
      <c r="X24" s="97">
        <f t="shared" si="20"/>
        <v>0</v>
      </c>
      <c r="Y24" s="95">
        <f t="shared" si="20"/>
        <v>0</v>
      </c>
      <c r="Z24" s="363">
        <f t="shared" ref="Z24" si="24">Z25+Z26+Z27+Z28+Z29+Z30+Z31</f>
        <v>0</v>
      </c>
      <c r="AA24" s="98">
        <f t="shared" si="20"/>
        <v>0</v>
      </c>
      <c r="AB24" s="99">
        <f t="shared" si="20"/>
        <v>0</v>
      </c>
      <c r="AC24" s="376">
        <f t="shared" si="20"/>
        <v>0</v>
      </c>
    </row>
    <row r="25" spans="1:29" ht="15.75" hidden="1" thickBot="1" x14ac:dyDescent="0.3">
      <c r="A25" s="139" t="s">
        <v>296</v>
      </c>
      <c r="B25" s="65"/>
      <c r="C25" s="750" t="s">
        <v>297</v>
      </c>
      <c r="D25" s="751"/>
      <c r="E25" s="751"/>
      <c r="F25" s="186"/>
      <c r="G25" s="463"/>
      <c r="H25" s="441"/>
      <c r="I25" s="204"/>
      <c r="J25" s="219">
        <f t="shared" si="7"/>
        <v>0</v>
      </c>
      <c r="K25" s="81"/>
      <c r="L25" s="43"/>
      <c r="M25" s="43"/>
      <c r="N25" s="1"/>
      <c r="O25" s="1"/>
      <c r="P25" s="82"/>
      <c r="Q25" s="81"/>
      <c r="R25" s="1"/>
      <c r="S25" s="1"/>
      <c r="T25" s="1"/>
      <c r="U25" s="1"/>
      <c r="V25" s="89"/>
      <c r="W25" s="1"/>
      <c r="X25" s="43"/>
      <c r="Y25" s="1"/>
      <c r="Z25" s="366"/>
      <c r="AA25" s="89"/>
      <c r="AB25" s="46"/>
      <c r="AC25" s="378"/>
    </row>
    <row r="26" spans="1:29" ht="15.75" hidden="1" thickBot="1" x14ac:dyDescent="0.3">
      <c r="A26" s="139" t="s">
        <v>298</v>
      </c>
      <c r="B26" s="66"/>
      <c r="C26" s="735" t="s">
        <v>299</v>
      </c>
      <c r="D26" s="736"/>
      <c r="E26" s="736"/>
      <c r="F26" s="187"/>
      <c r="G26" s="464"/>
      <c r="H26" s="442"/>
      <c r="I26" s="205"/>
      <c r="J26" s="219">
        <f t="shared" si="7"/>
        <v>0</v>
      </c>
      <c r="K26" s="81"/>
      <c r="L26" s="43"/>
      <c r="M26" s="43"/>
      <c r="N26" s="1"/>
      <c r="O26" s="1"/>
      <c r="P26" s="82"/>
      <c r="Q26" s="81"/>
      <c r="R26" s="1"/>
      <c r="S26" s="1"/>
      <c r="T26" s="1"/>
      <c r="U26" s="1"/>
      <c r="V26" s="89"/>
      <c r="W26" s="1"/>
      <c r="X26" s="43"/>
      <c r="Y26" s="1"/>
      <c r="Z26" s="366"/>
      <c r="AA26" s="89"/>
      <c r="AB26" s="46"/>
      <c r="AC26" s="378"/>
    </row>
    <row r="27" spans="1:29" ht="15.75" hidden="1" thickBot="1" x14ac:dyDescent="0.3">
      <c r="A27" s="139" t="s">
        <v>300</v>
      </c>
      <c r="B27" s="66"/>
      <c r="C27" s="735" t="s">
        <v>301</v>
      </c>
      <c r="D27" s="736"/>
      <c r="E27" s="736"/>
      <c r="F27" s="187"/>
      <c r="G27" s="464"/>
      <c r="H27" s="442"/>
      <c r="I27" s="205"/>
      <c r="J27" s="219">
        <f t="shared" si="7"/>
        <v>0</v>
      </c>
      <c r="K27" s="81"/>
      <c r="L27" s="43"/>
      <c r="M27" s="43"/>
      <c r="N27" s="1"/>
      <c r="O27" s="1"/>
      <c r="P27" s="82"/>
      <c r="Q27" s="81"/>
      <c r="R27" s="1"/>
      <c r="S27" s="1"/>
      <c r="T27" s="1"/>
      <c r="U27" s="1"/>
      <c r="V27" s="89"/>
      <c r="W27" s="1"/>
      <c r="X27" s="43"/>
      <c r="Y27" s="1"/>
      <c r="Z27" s="366"/>
      <c r="AA27" s="89"/>
      <c r="AB27" s="46"/>
      <c r="AC27" s="378"/>
    </row>
    <row r="28" spans="1:29" ht="15.75" hidden="1" thickBot="1" x14ac:dyDescent="0.3">
      <c r="A28" s="139" t="s">
        <v>302</v>
      </c>
      <c r="B28" s="66"/>
      <c r="C28" s="735" t="s">
        <v>303</v>
      </c>
      <c r="D28" s="736"/>
      <c r="E28" s="736"/>
      <c r="F28" s="187"/>
      <c r="G28" s="464"/>
      <c r="H28" s="442"/>
      <c r="I28" s="205"/>
      <c r="J28" s="219">
        <f t="shared" si="7"/>
        <v>0</v>
      </c>
      <c r="K28" s="81"/>
      <c r="L28" s="43"/>
      <c r="M28" s="43"/>
      <c r="N28" s="1"/>
      <c r="O28" s="1"/>
      <c r="P28" s="82"/>
      <c r="Q28" s="81"/>
      <c r="R28" s="1"/>
      <c r="S28" s="1"/>
      <c r="T28" s="1"/>
      <c r="U28" s="1"/>
      <c r="V28" s="89"/>
      <c r="W28" s="1"/>
      <c r="X28" s="43"/>
      <c r="Y28" s="1"/>
      <c r="Z28" s="366"/>
      <c r="AA28" s="89"/>
      <c r="AB28" s="46"/>
      <c r="AC28" s="378"/>
    </row>
    <row r="29" spans="1:29" ht="15.75" hidden="1" thickBot="1" x14ac:dyDescent="0.3">
      <c r="A29" s="139" t="s">
        <v>304</v>
      </c>
      <c r="B29" s="66"/>
      <c r="C29" s="735" t="s">
        <v>305</v>
      </c>
      <c r="D29" s="736"/>
      <c r="E29" s="736"/>
      <c r="F29" s="187"/>
      <c r="G29" s="464"/>
      <c r="H29" s="442"/>
      <c r="I29" s="205"/>
      <c r="J29" s="219">
        <f t="shared" si="7"/>
        <v>0</v>
      </c>
      <c r="K29" s="81"/>
      <c r="L29" s="43"/>
      <c r="M29" s="43"/>
      <c r="N29" s="1"/>
      <c r="O29" s="1"/>
      <c r="P29" s="82"/>
      <c r="Q29" s="81"/>
      <c r="R29" s="1"/>
      <c r="S29" s="1"/>
      <c r="T29" s="1"/>
      <c r="U29" s="1"/>
      <c r="V29" s="89"/>
      <c r="W29" s="1"/>
      <c r="X29" s="43"/>
      <c r="Y29" s="1"/>
      <c r="Z29" s="366"/>
      <c r="AA29" s="89"/>
      <c r="AB29" s="46"/>
      <c r="AC29" s="378"/>
    </row>
    <row r="30" spans="1:29" ht="15.75" hidden="1" thickBot="1" x14ac:dyDescent="0.3">
      <c r="A30" s="139" t="s">
        <v>306</v>
      </c>
      <c r="B30" s="66"/>
      <c r="C30" s="735" t="s">
        <v>307</v>
      </c>
      <c r="D30" s="736"/>
      <c r="E30" s="736"/>
      <c r="F30" s="187"/>
      <c r="G30" s="464"/>
      <c r="H30" s="442"/>
      <c r="I30" s="205"/>
      <c r="J30" s="219">
        <f t="shared" si="7"/>
        <v>0</v>
      </c>
      <c r="K30" s="81"/>
      <c r="L30" s="43"/>
      <c r="M30" s="43"/>
      <c r="N30" s="1"/>
      <c r="O30" s="1"/>
      <c r="P30" s="82"/>
      <c r="Q30" s="81"/>
      <c r="R30" s="1"/>
      <c r="S30" s="1"/>
      <c r="T30" s="1"/>
      <c r="U30" s="1"/>
      <c r="V30" s="89"/>
      <c r="W30" s="1"/>
      <c r="X30" s="43"/>
      <c r="Y30" s="1"/>
      <c r="Z30" s="366"/>
      <c r="AA30" s="89"/>
      <c r="AB30" s="46"/>
      <c r="AC30" s="378"/>
    </row>
    <row r="31" spans="1:29" ht="15.75" hidden="1" thickBot="1" x14ac:dyDescent="0.3">
      <c r="A31" s="139" t="s">
        <v>308</v>
      </c>
      <c r="B31" s="67"/>
      <c r="C31" s="737" t="s">
        <v>309</v>
      </c>
      <c r="D31" s="738"/>
      <c r="E31" s="738"/>
      <c r="F31" s="188"/>
      <c r="G31" s="465"/>
      <c r="H31" s="443"/>
      <c r="I31" s="206"/>
      <c r="J31" s="219">
        <f t="shared" si="7"/>
        <v>0</v>
      </c>
      <c r="K31" s="81"/>
      <c r="L31" s="43"/>
      <c r="M31" s="43"/>
      <c r="N31" s="1"/>
      <c r="O31" s="1"/>
      <c r="P31" s="82"/>
      <c r="Q31" s="81"/>
      <c r="R31" s="1"/>
      <c r="S31" s="1"/>
      <c r="T31" s="1"/>
      <c r="U31" s="1"/>
      <c r="V31" s="89"/>
      <c r="W31" s="1"/>
      <c r="X31" s="43"/>
      <c r="Y31" s="1"/>
      <c r="Z31" s="366"/>
      <c r="AA31" s="89"/>
      <c r="AB31" s="46"/>
      <c r="AC31" s="378"/>
    </row>
    <row r="32" spans="1:29" ht="15.75" thickBot="1" x14ac:dyDescent="0.3">
      <c r="B32" s="91" t="s">
        <v>310</v>
      </c>
      <c r="C32" s="657" t="s">
        <v>311</v>
      </c>
      <c r="D32" s="699"/>
      <c r="E32" s="699"/>
      <c r="F32" s="185">
        <f t="shared" ref="F32" si="25">F33+F37+F40+F50+F53</f>
        <v>0</v>
      </c>
      <c r="G32" s="462">
        <f t="shared" ref="G32:AC32" si="26">G33+G37+G40+G50+G53</f>
        <v>291828</v>
      </c>
      <c r="H32" s="440">
        <f t="shared" si="26"/>
        <v>343542</v>
      </c>
      <c r="I32" s="203">
        <f t="shared" si="26"/>
        <v>0</v>
      </c>
      <c r="J32" s="216">
        <f t="shared" si="7"/>
        <v>343542</v>
      </c>
      <c r="K32" s="94">
        <f t="shared" ref="K32:P32" si="27">K33+K37+K40+K50+K53</f>
        <v>343542</v>
      </c>
      <c r="L32" s="97">
        <f t="shared" ref="L32:M32" si="28">L33+L37+L40+L50+L53</f>
        <v>0</v>
      </c>
      <c r="M32" s="97">
        <f t="shared" si="28"/>
        <v>0</v>
      </c>
      <c r="N32" s="95">
        <f t="shared" si="27"/>
        <v>0</v>
      </c>
      <c r="O32" s="95">
        <f t="shared" ref="O32" si="29">O33+O37+O40+O50+O53</f>
        <v>0</v>
      </c>
      <c r="P32" s="96">
        <f t="shared" si="27"/>
        <v>0</v>
      </c>
      <c r="Q32" s="94">
        <f t="shared" si="26"/>
        <v>0</v>
      </c>
      <c r="R32" s="95">
        <f t="shared" si="26"/>
        <v>0</v>
      </c>
      <c r="S32" s="95">
        <f t="shared" si="26"/>
        <v>0</v>
      </c>
      <c r="T32" s="95">
        <f t="shared" si="26"/>
        <v>291828</v>
      </c>
      <c r="U32" s="95">
        <f t="shared" si="26"/>
        <v>0</v>
      </c>
      <c r="V32" s="98">
        <f t="shared" ref="V32" si="30">V33+V37+V40+V50+V53</f>
        <v>0</v>
      </c>
      <c r="W32" s="95">
        <f t="shared" si="26"/>
        <v>0</v>
      </c>
      <c r="X32" s="97">
        <f t="shared" si="26"/>
        <v>0</v>
      </c>
      <c r="Y32" s="95">
        <f t="shared" si="26"/>
        <v>0</v>
      </c>
      <c r="Z32" s="363">
        <f t="shared" ref="Z32" si="31">Z33+Z37+Z40+Z50+Z53</f>
        <v>291828</v>
      </c>
      <c r="AA32" s="98">
        <f t="shared" si="26"/>
        <v>51714</v>
      </c>
      <c r="AB32" s="99">
        <f t="shared" si="26"/>
        <v>0</v>
      </c>
      <c r="AC32" s="376">
        <f t="shared" si="26"/>
        <v>0</v>
      </c>
    </row>
    <row r="33" spans="1:29" hidden="1" x14ac:dyDescent="0.25">
      <c r="B33" s="136" t="s">
        <v>912</v>
      </c>
      <c r="C33" s="658" t="s">
        <v>312</v>
      </c>
      <c r="D33" s="659"/>
      <c r="E33" s="659"/>
      <c r="F33" s="181">
        <f t="shared" ref="F33" si="32">F34+F35+F36</f>
        <v>0</v>
      </c>
      <c r="G33" s="458">
        <f t="shared" ref="G33:AC33" si="33">G34+G35+G36</f>
        <v>0</v>
      </c>
      <c r="H33" s="436">
        <f t="shared" si="33"/>
        <v>0</v>
      </c>
      <c r="I33" s="199">
        <f t="shared" si="33"/>
        <v>0</v>
      </c>
      <c r="J33" s="217">
        <f t="shared" si="7"/>
        <v>0</v>
      </c>
      <c r="K33" s="130">
        <f t="shared" ref="K33:P33" si="34">K34+K35+K36</f>
        <v>0</v>
      </c>
      <c r="L33" s="133">
        <f t="shared" ref="L33:M33" si="35">L34+L35+L36</f>
        <v>0</v>
      </c>
      <c r="M33" s="133">
        <f t="shared" si="35"/>
        <v>0</v>
      </c>
      <c r="N33" s="131">
        <f t="shared" si="34"/>
        <v>0</v>
      </c>
      <c r="O33" s="131">
        <f t="shared" ref="O33" si="36">O34+O35+O36</f>
        <v>0</v>
      </c>
      <c r="P33" s="132">
        <f t="shared" si="34"/>
        <v>0</v>
      </c>
      <c r="Q33" s="130">
        <f t="shared" si="33"/>
        <v>0</v>
      </c>
      <c r="R33" s="131">
        <f t="shared" si="33"/>
        <v>0</v>
      </c>
      <c r="S33" s="131">
        <f t="shared" si="33"/>
        <v>0</v>
      </c>
      <c r="T33" s="131">
        <f t="shared" si="33"/>
        <v>0</v>
      </c>
      <c r="U33" s="131">
        <f t="shared" si="33"/>
        <v>0</v>
      </c>
      <c r="V33" s="134">
        <f t="shared" ref="V33" si="37">V34+V35+V36</f>
        <v>0</v>
      </c>
      <c r="W33" s="131">
        <f t="shared" si="33"/>
        <v>0</v>
      </c>
      <c r="X33" s="133">
        <f t="shared" si="33"/>
        <v>0</v>
      </c>
      <c r="Y33" s="131">
        <f t="shared" si="33"/>
        <v>0</v>
      </c>
      <c r="Z33" s="364">
        <f t="shared" ref="Z33" si="38">Z34+Z35+Z36</f>
        <v>0</v>
      </c>
      <c r="AA33" s="134">
        <f t="shared" si="33"/>
        <v>0</v>
      </c>
      <c r="AB33" s="135">
        <f t="shared" si="33"/>
        <v>0</v>
      </c>
      <c r="AC33" s="377">
        <f t="shared" si="33"/>
        <v>0</v>
      </c>
    </row>
    <row r="34" spans="1:29" hidden="1" x14ac:dyDescent="0.25">
      <c r="A34" s="139" t="s">
        <v>313</v>
      </c>
      <c r="B34" s="59" t="s">
        <v>913</v>
      </c>
      <c r="C34" s="718" t="s">
        <v>314</v>
      </c>
      <c r="D34" s="719"/>
      <c r="E34" s="719"/>
      <c r="F34" s="182"/>
      <c r="G34" s="459"/>
      <c r="H34" s="437"/>
      <c r="I34" s="200"/>
      <c r="J34" s="219">
        <f t="shared" si="7"/>
        <v>0</v>
      </c>
      <c r="K34" s="81"/>
      <c r="L34" s="43"/>
      <c r="M34" s="43"/>
      <c r="N34" s="1"/>
      <c r="O34" s="1"/>
      <c r="P34" s="82"/>
      <c r="Q34" s="81"/>
      <c r="R34" s="1"/>
      <c r="S34" s="1"/>
      <c r="T34" s="1"/>
      <c r="U34" s="1"/>
      <c r="V34" s="89"/>
      <c r="W34" s="1"/>
      <c r="X34" s="43"/>
      <c r="Y34" s="1"/>
      <c r="Z34" s="366"/>
      <c r="AA34" s="89"/>
      <c r="AB34" s="46"/>
      <c r="AC34" s="378"/>
    </row>
    <row r="35" spans="1:29" hidden="1" x14ac:dyDescent="0.25">
      <c r="A35" s="139" t="s">
        <v>315</v>
      </c>
      <c r="B35" s="59" t="s">
        <v>914</v>
      </c>
      <c r="C35" s="718" t="s">
        <v>316</v>
      </c>
      <c r="D35" s="719"/>
      <c r="E35" s="719"/>
      <c r="F35" s="182"/>
      <c r="G35" s="459"/>
      <c r="H35" s="437"/>
      <c r="I35" s="200"/>
      <c r="J35" s="219">
        <f t="shared" si="7"/>
        <v>0</v>
      </c>
      <c r="K35" s="81"/>
      <c r="L35" s="43"/>
      <c r="M35" s="43"/>
      <c r="N35" s="1"/>
      <c r="O35" s="1"/>
      <c r="P35" s="82"/>
      <c r="Q35" s="81"/>
      <c r="R35" s="1"/>
      <c r="S35" s="1"/>
      <c r="T35" s="1"/>
      <c r="U35" s="1"/>
      <c r="V35" s="89"/>
      <c r="W35" s="1"/>
      <c r="X35" s="43"/>
      <c r="Y35" s="1"/>
      <c r="Z35" s="366"/>
      <c r="AA35" s="89"/>
      <c r="AB35" s="46"/>
      <c r="AC35" s="378"/>
    </row>
    <row r="36" spans="1:29" hidden="1" x14ac:dyDescent="0.25">
      <c r="A36" s="139" t="s">
        <v>317</v>
      </c>
      <c r="B36" s="59" t="s">
        <v>915</v>
      </c>
      <c r="C36" s="718" t="s">
        <v>318</v>
      </c>
      <c r="D36" s="719"/>
      <c r="E36" s="719"/>
      <c r="F36" s="182"/>
      <c r="G36" s="459"/>
      <c r="H36" s="437"/>
      <c r="I36" s="200"/>
      <c r="J36" s="219">
        <f t="shared" si="7"/>
        <v>0</v>
      </c>
      <c r="K36" s="81"/>
      <c r="L36" s="43"/>
      <c r="M36" s="43"/>
      <c r="N36" s="1"/>
      <c r="O36" s="1"/>
      <c r="P36" s="82"/>
      <c r="Q36" s="81"/>
      <c r="R36" s="1"/>
      <c r="S36" s="1"/>
      <c r="T36" s="1"/>
      <c r="U36" s="1"/>
      <c r="V36" s="89"/>
      <c r="W36" s="1"/>
      <c r="X36" s="43"/>
      <c r="Y36" s="1"/>
      <c r="Z36" s="366"/>
      <c r="AA36" s="89"/>
      <c r="AB36" s="46"/>
      <c r="AC36" s="378"/>
    </row>
    <row r="37" spans="1:29" hidden="1" x14ac:dyDescent="0.25">
      <c r="B37" s="100" t="s">
        <v>916</v>
      </c>
      <c r="C37" s="688" t="s">
        <v>319</v>
      </c>
      <c r="D37" s="689"/>
      <c r="E37" s="689"/>
      <c r="F37" s="183">
        <f t="shared" ref="F37" si="39">F38+F39</f>
        <v>0</v>
      </c>
      <c r="G37" s="460">
        <f t="shared" ref="G37:AC37" si="40">G38+G39</f>
        <v>0</v>
      </c>
      <c r="H37" s="438">
        <f t="shared" si="40"/>
        <v>0</v>
      </c>
      <c r="I37" s="201">
        <f t="shared" si="40"/>
        <v>0</v>
      </c>
      <c r="J37" s="218">
        <f t="shared" si="7"/>
        <v>0</v>
      </c>
      <c r="K37" s="103">
        <f t="shared" ref="K37:P37" si="41">K38+K39</f>
        <v>0</v>
      </c>
      <c r="L37" s="106">
        <f t="shared" ref="L37:M37" si="42">L38+L39</f>
        <v>0</v>
      </c>
      <c r="M37" s="106">
        <f t="shared" si="42"/>
        <v>0</v>
      </c>
      <c r="N37" s="104">
        <f t="shared" si="41"/>
        <v>0</v>
      </c>
      <c r="O37" s="104">
        <f t="shared" ref="O37" si="43">O38+O39</f>
        <v>0</v>
      </c>
      <c r="P37" s="105">
        <f t="shared" si="41"/>
        <v>0</v>
      </c>
      <c r="Q37" s="103">
        <f t="shared" si="40"/>
        <v>0</v>
      </c>
      <c r="R37" s="104">
        <f t="shared" si="40"/>
        <v>0</v>
      </c>
      <c r="S37" s="104">
        <f t="shared" si="40"/>
        <v>0</v>
      </c>
      <c r="T37" s="104">
        <f t="shared" si="40"/>
        <v>0</v>
      </c>
      <c r="U37" s="104">
        <f t="shared" si="40"/>
        <v>0</v>
      </c>
      <c r="V37" s="107">
        <f t="shared" ref="V37" si="44">V38+V39</f>
        <v>0</v>
      </c>
      <c r="W37" s="104">
        <f t="shared" si="40"/>
        <v>0</v>
      </c>
      <c r="X37" s="106">
        <f t="shared" si="40"/>
        <v>0</v>
      </c>
      <c r="Y37" s="104">
        <f t="shared" si="40"/>
        <v>0</v>
      </c>
      <c r="Z37" s="367">
        <f t="shared" ref="Z37" si="45">Z38+Z39</f>
        <v>0</v>
      </c>
      <c r="AA37" s="107">
        <f t="shared" si="40"/>
        <v>0</v>
      </c>
      <c r="AB37" s="108">
        <f t="shared" si="40"/>
        <v>0</v>
      </c>
      <c r="AC37" s="379">
        <f t="shared" si="40"/>
        <v>0</v>
      </c>
    </row>
    <row r="38" spans="1:29" hidden="1" x14ac:dyDescent="0.25">
      <c r="A38" s="139" t="s">
        <v>320</v>
      </c>
      <c r="B38" s="59" t="s">
        <v>917</v>
      </c>
      <c r="C38" s="718" t="s">
        <v>321</v>
      </c>
      <c r="D38" s="719"/>
      <c r="E38" s="719"/>
      <c r="F38" s="182"/>
      <c r="G38" s="459"/>
      <c r="H38" s="437"/>
      <c r="I38" s="200"/>
      <c r="J38" s="219">
        <f t="shared" si="7"/>
        <v>0</v>
      </c>
      <c r="K38" s="81"/>
      <c r="L38" s="43"/>
      <c r="M38" s="43"/>
      <c r="N38" s="1"/>
      <c r="O38" s="1"/>
      <c r="P38" s="82"/>
      <c r="Q38" s="81"/>
      <c r="R38" s="1"/>
      <c r="S38" s="1"/>
      <c r="T38" s="1"/>
      <c r="U38" s="1"/>
      <c r="V38" s="89"/>
      <c r="W38" s="1"/>
      <c r="X38" s="43"/>
      <c r="Y38" s="1"/>
      <c r="Z38" s="366"/>
      <c r="AA38" s="89"/>
      <c r="AB38" s="46"/>
      <c r="AC38" s="378"/>
    </row>
    <row r="39" spans="1:29" hidden="1" x14ac:dyDescent="0.25">
      <c r="A39" s="139" t="s">
        <v>322</v>
      </c>
      <c r="B39" s="59" t="s">
        <v>918</v>
      </c>
      <c r="C39" s="718" t="s">
        <v>323</v>
      </c>
      <c r="D39" s="719"/>
      <c r="E39" s="719"/>
      <c r="F39" s="182"/>
      <c r="G39" s="459"/>
      <c r="H39" s="437"/>
      <c r="I39" s="200"/>
      <c r="J39" s="219">
        <f t="shared" si="7"/>
        <v>0</v>
      </c>
      <c r="K39" s="81"/>
      <c r="L39" s="43"/>
      <c r="M39" s="43"/>
      <c r="N39" s="1"/>
      <c r="O39" s="1"/>
      <c r="P39" s="82"/>
      <c r="Q39" s="81"/>
      <c r="R39" s="1"/>
      <c r="S39" s="1"/>
      <c r="T39" s="1"/>
      <c r="U39" s="1"/>
      <c r="V39" s="89"/>
      <c r="W39" s="1"/>
      <c r="X39" s="43"/>
      <c r="Y39" s="1"/>
      <c r="Z39" s="366"/>
      <c r="AA39" s="89"/>
      <c r="AB39" s="46"/>
      <c r="AC39" s="378"/>
    </row>
    <row r="40" spans="1:29" hidden="1" x14ac:dyDescent="0.25">
      <c r="B40" s="100" t="s">
        <v>919</v>
      </c>
      <c r="C40" s="688" t="s">
        <v>324</v>
      </c>
      <c r="D40" s="689"/>
      <c r="E40" s="689"/>
      <c r="F40" s="183">
        <f>F41+F42+F43+F44+F45+F48+F49</f>
        <v>0</v>
      </c>
      <c r="G40" s="460">
        <f>G41+G42+G43+G44+G45+G48+G49</f>
        <v>0</v>
      </c>
      <c r="H40" s="438">
        <f t="shared" ref="H40:I40" si="46">H41+H42+H43+H44+H45+H48+H49</f>
        <v>0</v>
      </c>
      <c r="I40" s="201">
        <f t="shared" si="46"/>
        <v>0</v>
      </c>
      <c r="J40" s="218">
        <f t="shared" si="7"/>
        <v>0</v>
      </c>
      <c r="K40" s="103">
        <f t="shared" ref="K40:AC40" si="47">K41+K42+K43+K44+K45+K48+K49</f>
        <v>0</v>
      </c>
      <c r="L40" s="106">
        <f t="shared" si="47"/>
        <v>0</v>
      </c>
      <c r="M40" s="106">
        <f t="shared" ref="M40" si="48">M41+M42+M43+M44+M45+M48+M49</f>
        <v>0</v>
      </c>
      <c r="N40" s="104">
        <f t="shared" si="47"/>
        <v>0</v>
      </c>
      <c r="O40" s="104">
        <f t="shared" ref="O40" si="49">O41+O42+O43+O44+O45+O48+O49</f>
        <v>0</v>
      </c>
      <c r="P40" s="105">
        <f t="shared" si="47"/>
        <v>0</v>
      </c>
      <c r="Q40" s="103">
        <f t="shared" si="47"/>
        <v>0</v>
      </c>
      <c r="R40" s="104">
        <f t="shared" si="47"/>
        <v>0</v>
      </c>
      <c r="S40" s="104">
        <f t="shared" si="47"/>
        <v>0</v>
      </c>
      <c r="T40" s="104">
        <f t="shared" si="47"/>
        <v>0</v>
      </c>
      <c r="U40" s="104">
        <f t="shared" si="47"/>
        <v>0</v>
      </c>
      <c r="V40" s="107">
        <f t="shared" ref="V40" si="50">V41+V42+V43+V44+V45+V48+V49</f>
        <v>0</v>
      </c>
      <c r="W40" s="104">
        <f t="shared" si="47"/>
        <v>0</v>
      </c>
      <c r="X40" s="106">
        <f t="shared" si="47"/>
        <v>0</v>
      </c>
      <c r="Y40" s="104">
        <f t="shared" si="47"/>
        <v>0</v>
      </c>
      <c r="Z40" s="367">
        <f t="shared" ref="Z40" si="51">Z41+Z42+Z43+Z44+Z45+Z48+Z49</f>
        <v>0</v>
      </c>
      <c r="AA40" s="107">
        <f t="shared" si="47"/>
        <v>0</v>
      </c>
      <c r="AB40" s="108">
        <f t="shared" si="47"/>
        <v>0</v>
      </c>
      <c r="AC40" s="379">
        <f t="shared" si="47"/>
        <v>0</v>
      </c>
    </row>
    <row r="41" spans="1:29" s="42" customFormat="1" hidden="1" x14ac:dyDescent="0.25">
      <c r="A41" s="139" t="s">
        <v>325</v>
      </c>
      <c r="B41" s="57" t="s">
        <v>920</v>
      </c>
      <c r="C41" s="696" t="s">
        <v>326</v>
      </c>
      <c r="D41" s="697"/>
      <c r="E41" s="697"/>
      <c r="F41" s="189"/>
      <c r="G41" s="466"/>
      <c r="H41" s="444"/>
      <c r="I41" s="207"/>
      <c r="J41" s="220">
        <f t="shared" si="7"/>
        <v>0</v>
      </c>
      <c r="K41" s="83"/>
      <c r="L41" s="44"/>
      <c r="M41" s="44"/>
      <c r="N41" s="13"/>
      <c r="O41" s="13"/>
      <c r="P41" s="84"/>
      <c r="Q41" s="83"/>
      <c r="R41" s="13"/>
      <c r="S41" s="13"/>
      <c r="T41" s="13"/>
      <c r="U41" s="13"/>
      <c r="V41" s="90"/>
      <c r="W41" s="13"/>
      <c r="X41" s="44"/>
      <c r="Y41" s="13"/>
      <c r="Z41" s="365"/>
      <c r="AA41" s="90"/>
      <c r="AB41" s="47"/>
      <c r="AC41" s="380"/>
    </row>
    <row r="42" spans="1:29" s="42" customFormat="1" hidden="1" x14ac:dyDescent="0.25">
      <c r="A42" s="139" t="s">
        <v>327</v>
      </c>
      <c r="B42" s="57" t="s">
        <v>921</v>
      </c>
      <c r="C42" s="696" t="s">
        <v>328</v>
      </c>
      <c r="D42" s="697"/>
      <c r="E42" s="697"/>
      <c r="F42" s="189"/>
      <c r="G42" s="466"/>
      <c r="H42" s="444"/>
      <c r="I42" s="207"/>
      <c r="J42" s="220">
        <f t="shared" si="7"/>
        <v>0</v>
      </c>
      <c r="K42" s="83"/>
      <c r="L42" s="44"/>
      <c r="M42" s="44"/>
      <c r="N42" s="13"/>
      <c r="O42" s="13"/>
      <c r="P42" s="84"/>
      <c r="Q42" s="83"/>
      <c r="R42" s="13"/>
      <c r="S42" s="13"/>
      <c r="T42" s="13"/>
      <c r="U42" s="13"/>
      <c r="V42" s="90"/>
      <c r="W42" s="13"/>
      <c r="X42" s="44"/>
      <c r="Y42" s="13"/>
      <c r="Z42" s="365"/>
      <c r="AA42" s="90"/>
      <c r="AB42" s="47"/>
      <c r="AC42" s="380"/>
    </row>
    <row r="43" spans="1:29" s="42" customFormat="1" hidden="1" x14ac:dyDescent="0.25">
      <c r="A43" s="139" t="s">
        <v>329</v>
      </c>
      <c r="B43" s="57" t="s">
        <v>922</v>
      </c>
      <c r="C43" s="696" t="s">
        <v>330</v>
      </c>
      <c r="D43" s="697"/>
      <c r="E43" s="697"/>
      <c r="F43" s="189"/>
      <c r="G43" s="466"/>
      <c r="H43" s="444"/>
      <c r="I43" s="207"/>
      <c r="J43" s="220">
        <f t="shared" si="7"/>
        <v>0</v>
      </c>
      <c r="K43" s="83"/>
      <c r="L43" s="44"/>
      <c r="M43" s="44"/>
      <c r="N43" s="13"/>
      <c r="O43" s="13"/>
      <c r="P43" s="84"/>
      <c r="Q43" s="83"/>
      <c r="R43" s="13"/>
      <c r="S43" s="13"/>
      <c r="T43" s="13"/>
      <c r="U43" s="13"/>
      <c r="V43" s="90"/>
      <c r="W43" s="13"/>
      <c r="X43" s="44"/>
      <c r="Y43" s="13"/>
      <c r="Z43" s="365"/>
      <c r="AA43" s="90"/>
      <c r="AB43" s="47"/>
      <c r="AC43" s="380"/>
    </row>
    <row r="44" spans="1:29" s="42" customFormat="1" hidden="1" x14ac:dyDescent="0.25">
      <c r="A44" s="139" t="s">
        <v>331</v>
      </c>
      <c r="B44" s="57" t="s">
        <v>923</v>
      </c>
      <c r="C44" s="696" t="s">
        <v>332</v>
      </c>
      <c r="D44" s="697"/>
      <c r="E44" s="697"/>
      <c r="F44" s="189"/>
      <c r="G44" s="466"/>
      <c r="H44" s="444"/>
      <c r="I44" s="207"/>
      <c r="J44" s="220">
        <f t="shared" si="7"/>
        <v>0</v>
      </c>
      <c r="K44" s="83"/>
      <c r="L44" s="44"/>
      <c r="M44" s="44"/>
      <c r="N44" s="13"/>
      <c r="O44" s="13"/>
      <c r="P44" s="84"/>
      <c r="Q44" s="83"/>
      <c r="R44" s="13"/>
      <c r="S44" s="13"/>
      <c r="T44" s="13"/>
      <c r="U44" s="13"/>
      <c r="V44" s="90"/>
      <c r="W44" s="13"/>
      <c r="X44" s="44"/>
      <c r="Y44" s="13"/>
      <c r="Z44" s="365"/>
      <c r="AA44" s="90"/>
      <c r="AB44" s="47"/>
      <c r="AC44" s="380"/>
    </row>
    <row r="45" spans="1:29" s="19" customFormat="1" hidden="1" x14ac:dyDescent="0.25">
      <c r="A45" s="139" t="s">
        <v>333</v>
      </c>
      <c r="B45" s="57" t="s">
        <v>924</v>
      </c>
      <c r="C45" s="696" t="s">
        <v>334</v>
      </c>
      <c r="D45" s="697"/>
      <c r="E45" s="697"/>
      <c r="F45" s="189">
        <f t="shared" ref="F45" si="52">F46+F47</f>
        <v>0</v>
      </c>
      <c r="G45" s="466">
        <f t="shared" ref="G45:AC45" si="53">G46+G47</f>
        <v>0</v>
      </c>
      <c r="H45" s="444">
        <f t="shared" si="53"/>
        <v>0</v>
      </c>
      <c r="I45" s="207">
        <f t="shared" si="53"/>
        <v>0</v>
      </c>
      <c r="J45" s="220">
        <f t="shared" si="7"/>
        <v>0</v>
      </c>
      <c r="K45" s="83">
        <f t="shared" ref="K45:P45" si="54">K46+K47</f>
        <v>0</v>
      </c>
      <c r="L45" s="44">
        <f t="shared" ref="L45:M45" si="55">L46+L47</f>
        <v>0</v>
      </c>
      <c r="M45" s="44">
        <f t="shared" si="55"/>
        <v>0</v>
      </c>
      <c r="N45" s="13">
        <f t="shared" si="54"/>
        <v>0</v>
      </c>
      <c r="O45" s="13">
        <f t="shared" ref="O45" si="56">O46+O47</f>
        <v>0</v>
      </c>
      <c r="P45" s="84">
        <f t="shared" si="54"/>
        <v>0</v>
      </c>
      <c r="Q45" s="83">
        <f t="shared" si="53"/>
        <v>0</v>
      </c>
      <c r="R45" s="13">
        <f t="shared" si="53"/>
        <v>0</v>
      </c>
      <c r="S45" s="13">
        <f t="shared" si="53"/>
        <v>0</v>
      </c>
      <c r="T45" s="13">
        <f t="shared" si="53"/>
        <v>0</v>
      </c>
      <c r="U45" s="13">
        <f t="shared" si="53"/>
        <v>0</v>
      </c>
      <c r="V45" s="90">
        <f t="shared" ref="V45" si="57">V46+V47</f>
        <v>0</v>
      </c>
      <c r="W45" s="13">
        <f t="shared" si="53"/>
        <v>0</v>
      </c>
      <c r="X45" s="44">
        <f t="shared" si="53"/>
        <v>0</v>
      </c>
      <c r="Y45" s="13">
        <f t="shared" si="53"/>
        <v>0</v>
      </c>
      <c r="Z45" s="365">
        <f t="shared" ref="Z45" si="58">Z46+Z47</f>
        <v>0</v>
      </c>
      <c r="AA45" s="90">
        <f t="shared" si="53"/>
        <v>0</v>
      </c>
      <c r="AB45" s="47">
        <f t="shared" si="53"/>
        <v>0</v>
      </c>
      <c r="AC45" s="380">
        <f t="shared" si="53"/>
        <v>0</v>
      </c>
    </row>
    <row r="46" spans="1:29" hidden="1" x14ac:dyDescent="0.25">
      <c r="A46" s="139" t="s">
        <v>335</v>
      </c>
      <c r="B46" s="59"/>
      <c r="C46" s="151"/>
      <c r="D46" s="686" t="s">
        <v>336</v>
      </c>
      <c r="E46" s="686"/>
      <c r="F46" s="182"/>
      <c r="G46" s="459"/>
      <c r="H46" s="437"/>
      <c r="I46" s="200"/>
      <c r="J46" s="219">
        <f t="shared" si="7"/>
        <v>0</v>
      </c>
      <c r="K46" s="81"/>
      <c r="L46" s="43"/>
      <c r="M46" s="43"/>
      <c r="N46" s="1"/>
      <c r="O46" s="1"/>
      <c r="P46" s="82"/>
      <c r="Q46" s="81"/>
      <c r="R46" s="1"/>
      <c r="S46" s="1"/>
      <c r="T46" s="1"/>
      <c r="U46" s="1"/>
      <c r="V46" s="89"/>
      <c r="W46" s="1"/>
      <c r="X46" s="43"/>
      <c r="Y46" s="1"/>
      <c r="Z46" s="366"/>
      <c r="AA46" s="89"/>
      <c r="AB46" s="46"/>
      <c r="AC46" s="378"/>
    </row>
    <row r="47" spans="1:29" hidden="1" x14ac:dyDescent="0.25">
      <c r="A47" s="139" t="s">
        <v>337</v>
      </c>
      <c r="B47" s="59"/>
      <c r="C47" s="151"/>
      <c r="D47" s="686" t="s">
        <v>338</v>
      </c>
      <c r="E47" s="686"/>
      <c r="F47" s="182"/>
      <c r="G47" s="459"/>
      <c r="H47" s="437"/>
      <c r="I47" s="200"/>
      <c r="J47" s="219">
        <f t="shared" si="7"/>
        <v>0</v>
      </c>
      <c r="K47" s="81"/>
      <c r="L47" s="43"/>
      <c r="M47" s="43"/>
      <c r="N47" s="1"/>
      <c r="O47" s="1"/>
      <c r="P47" s="82"/>
      <c r="Q47" s="81"/>
      <c r="R47" s="1"/>
      <c r="S47" s="1"/>
      <c r="T47" s="1"/>
      <c r="U47" s="1"/>
      <c r="V47" s="89"/>
      <c r="W47" s="1"/>
      <c r="X47" s="43"/>
      <c r="Y47" s="1"/>
      <c r="Z47" s="366"/>
      <c r="AA47" s="89"/>
      <c r="AB47" s="46"/>
      <c r="AC47" s="378"/>
    </row>
    <row r="48" spans="1:29" s="42" customFormat="1" hidden="1" x14ac:dyDescent="0.25">
      <c r="A48" s="139" t="s">
        <v>339</v>
      </c>
      <c r="B48" s="57" t="s">
        <v>925</v>
      </c>
      <c r="C48" s="653" t="s">
        <v>340</v>
      </c>
      <c r="D48" s="654"/>
      <c r="E48" s="654"/>
      <c r="F48" s="189"/>
      <c r="G48" s="466"/>
      <c r="H48" s="444"/>
      <c r="I48" s="207"/>
      <c r="J48" s="220">
        <f t="shared" si="7"/>
        <v>0</v>
      </c>
      <c r="K48" s="83"/>
      <c r="L48" s="44"/>
      <c r="M48" s="44"/>
      <c r="N48" s="13"/>
      <c r="O48" s="13"/>
      <c r="P48" s="84"/>
      <c r="Q48" s="83"/>
      <c r="R48" s="13"/>
      <c r="S48" s="13"/>
      <c r="T48" s="13"/>
      <c r="U48" s="13"/>
      <c r="V48" s="90"/>
      <c r="W48" s="13"/>
      <c r="X48" s="44"/>
      <c r="Y48" s="13"/>
      <c r="Z48" s="365"/>
      <c r="AA48" s="90"/>
      <c r="AB48" s="47"/>
      <c r="AC48" s="380"/>
    </row>
    <row r="49" spans="1:29" s="42" customFormat="1" hidden="1" x14ac:dyDescent="0.25">
      <c r="A49" s="139" t="s">
        <v>341</v>
      </c>
      <c r="B49" s="57" t="s">
        <v>926</v>
      </c>
      <c r="C49" s="653" t="s">
        <v>342</v>
      </c>
      <c r="D49" s="654"/>
      <c r="E49" s="654"/>
      <c r="F49" s="189"/>
      <c r="G49" s="466"/>
      <c r="H49" s="444"/>
      <c r="I49" s="207"/>
      <c r="J49" s="220">
        <f t="shared" si="7"/>
        <v>0</v>
      </c>
      <c r="K49" s="83"/>
      <c r="L49" s="44"/>
      <c r="M49" s="44"/>
      <c r="N49" s="13"/>
      <c r="O49" s="13"/>
      <c r="P49" s="84"/>
      <c r="Q49" s="83"/>
      <c r="R49" s="13"/>
      <c r="S49" s="13"/>
      <c r="T49" s="13"/>
      <c r="U49" s="13"/>
      <c r="V49" s="90"/>
      <c r="W49" s="13"/>
      <c r="X49" s="44"/>
      <c r="Y49" s="13"/>
      <c r="Z49" s="365"/>
      <c r="AA49" s="90"/>
      <c r="AB49" s="47"/>
      <c r="AC49" s="380"/>
    </row>
    <row r="50" spans="1:29" hidden="1" x14ac:dyDescent="0.25">
      <c r="B50" s="100" t="s">
        <v>927</v>
      </c>
      <c r="C50" s="694" t="s">
        <v>343</v>
      </c>
      <c r="D50" s="695"/>
      <c r="E50" s="695"/>
      <c r="F50" s="183">
        <f>F51+F52</f>
        <v>0</v>
      </c>
      <c r="G50" s="460">
        <f>G51+G52</f>
        <v>0</v>
      </c>
      <c r="H50" s="438">
        <f t="shared" ref="H50:I50" si="59">H51+H52</f>
        <v>0</v>
      </c>
      <c r="I50" s="201">
        <f t="shared" si="59"/>
        <v>0</v>
      </c>
      <c r="J50" s="218">
        <f t="shared" si="7"/>
        <v>0</v>
      </c>
      <c r="K50" s="103">
        <f t="shared" ref="K50:AC50" si="60">K51+K52</f>
        <v>0</v>
      </c>
      <c r="L50" s="106">
        <f t="shared" si="60"/>
        <v>0</v>
      </c>
      <c r="M50" s="106">
        <f t="shared" ref="M50" si="61">M51+M52</f>
        <v>0</v>
      </c>
      <c r="N50" s="104">
        <f t="shared" si="60"/>
        <v>0</v>
      </c>
      <c r="O50" s="104">
        <f t="shared" ref="O50" si="62">O51+O52</f>
        <v>0</v>
      </c>
      <c r="P50" s="105">
        <f t="shared" si="60"/>
        <v>0</v>
      </c>
      <c r="Q50" s="103">
        <f t="shared" si="60"/>
        <v>0</v>
      </c>
      <c r="R50" s="104">
        <f t="shared" si="60"/>
        <v>0</v>
      </c>
      <c r="S50" s="104">
        <f t="shared" si="60"/>
        <v>0</v>
      </c>
      <c r="T50" s="104">
        <f t="shared" si="60"/>
        <v>0</v>
      </c>
      <c r="U50" s="104">
        <f t="shared" si="60"/>
        <v>0</v>
      </c>
      <c r="V50" s="107">
        <f t="shared" ref="V50" si="63">V51+V52</f>
        <v>0</v>
      </c>
      <c r="W50" s="104">
        <f t="shared" si="60"/>
        <v>0</v>
      </c>
      <c r="X50" s="106">
        <f t="shared" si="60"/>
        <v>0</v>
      </c>
      <c r="Y50" s="104">
        <f t="shared" si="60"/>
        <v>0</v>
      </c>
      <c r="Z50" s="367">
        <f t="shared" ref="Z50" si="64">Z51+Z52</f>
        <v>0</v>
      </c>
      <c r="AA50" s="107">
        <f t="shared" si="60"/>
        <v>0</v>
      </c>
      <c r="AB50" s="108">
        <f t="shared" si="60"/>
        <v>0</v>
      </c>
      <c r="AC50" s="379">
        <f t="shared" si="60"/>
        <v>0</v>
      </c>
    </row>
    <row r="51" spans="1:29" hidden="1" x14ac:dyDescent="0.25">
      <c r="A51" s="139" t="s">
        <v>344</v>
      </c>
      <c r="B51" s="59" t="s">
        <v>928</v>
      </c>
      <c r="C51" s="720" t="s">
        <v>345</v>
      </c>
      <c r="D51" s="686"/>
      <c r="E51" s="686"/>
      <c r="F51" s="182"/>
      <c r="G51" s="459"/>
      <c r="H51" s="437"/>
      <c r="I51" s="200"/>
      <c r="J51" s="219">
        <f t="shared" si="7"/>
        <v>0</v>
      </c>
      <c r="K51" s="81"/>
      <c r="L51" s="43"/>
      <c r="M51" s="43"/>
      <c r="N51" s="1"/>
      <c r="O51" s="1"/>
      <c r="P51" s="82"/>
      <c r="Q51" s="81"/>
      <c r="R51" s="1"/>
      <c r="S51" s="1"/>
      <c r="T51" s="1"/>
      <c r="U51" s="1"/>
      <c r="V51" s="89"/>
      <c r="W51" s="1"/>
      <c r="X51" s="43"/>
      <c r="Y51" s="1"/>
      <c r="Z51" s="366"/>
      <c r="AA51" s="89"/>
      <c r="AB51" s="46"/>
      <c r="AC51" s="378"/>
    </row>
    <row r="52" spans="1:29" hidden="1" x14ac:dyDescent="0.25">
      <c r="A52" s="139" t="s">
        <v>346</v>
      </c>
      <c r="B52" s="59" t="s">
        <v>929</v>
      </c>
      <c r="C52" s="720" t="s">
        <v>347</v>
      </c>
      <c r="D52" s="686"/>
      <c r="E52" s="686"/>
      <c r="F52" s="182"/>
      <c r="G52" s="459"/>
      <c r="H52" s="437"/>
      <c r="I52" s="200"/>
      <c r="J52" s="219">
        <f t="shared" si="7"/>
        <v>0</v>
      </c>
      <c r="K52" s="81"/>
      <c r="L52" s="43"/>
      <c r="M52" s="43"/>
      <c r="N52" s="1"/>
      <c r="O52" s="1"/>
      <c r="P52" s="82"/>
      <c r="Q52" s="81"/>
      <c r="R52" s="1"/>
      <c r="S52" s="1"/>
      <c r="T52" s="1"/>
      <c r="U52" s="1"/>
      <c r="V52" s="89"/>
      <c r="W52" s="1"/>
      <c r="X52" s="43"/>
      <c r="Y52" s="1"/>
      <c r="Z52" s="366"/>
      <c r="AA52" s="89"/>
      <c r="AB52" s="46"/>
      <c r="AC52" s="378"/>
    </row>
    <row r="53" spans="1:29" x14ac:dyDescent="0.25">
      <c r="B53" s="100" t="s">
        <v>930</v>
      </c>
      <c r="C53" s="694" t="s">
        <v>348</v>
      </c>
      <c r="D53" s="695"/>
      <c r="E53" s="695"/>
      <c r="F53" s="183">
        <f>F54+F55+F56+F57+F58</f>
        <v>0</v>
      </c>
      <c r="G53" s="460">
        <f>G54+G55+G56+G57+G58</f>
        <v>291828</v>
      </c>
      <c r="H53" s="438">
        <f t="shared" ref="H53:I53" si="65">H54+H55+H56+H57+H58</f>
        <v>343542</v>
      </c>
      <c r="I53" s="201">
        <f t="shared" si="65"/>
        <v>0</v>
      </c>
      <c r="J53" s="218">
        <f t="shared" si="7"/>
        <v>343542</v>
      </c>
      <c r="K53" s="103">
        <f t="shared" ref="K53:AC53" si="66">K54+K55+K56+K57+K58</f>
        <v>343542</v>
      </c>
      <c r="L53" s="106">
        <f t="shared" si="66"/>
        <v>0</v>
      </c>
      <c r="M53" s="106">
        <f t="shared" ref="M53" si="67">M54+M55+M56+M57+M58</f>
        <v>0</v>
      </c>
      <c r="N53" s="104">
        <f t="shared" si="66"/>
        <v>0</v>
      </c>
      <c r="O53" s="104">
        <f t="shared" ref="O53" si="68">O54+O55+O56+O57+O58</f>
        <v>0</v>
      </c>
      <c r="P53" s="105">
        <f t="shared" si="66"/>
        <v>0</v>
      </c>
      <c r="Q53" s="103">
        <f t="shared" si="66"/>
        <v>0</v>
      </c>
      <c r="R53" s="104">
        <f t="shared" si="66"/>
        <v>0</v>
      </c>
      <c r="S53" s="104">
        <f t="shared" si="66"/>
        <v>0</v>
      </c>
      <c r="T53" s="104">
        <f t="shared" si="66"/>
        <v>291828</v>
      </c>
      <c r="U53" s="104">
        <f t="shared" si="66"/>
        <v>0</v>
      </c>
      <c r="V53" s="107">
        <f t="shared" ref="V53" si="69">V54+V55+V56+V57+V58</f>
        <v>0</v>
      </c>
      <c r="W53" s="104">
        <f t="shared" si="66"/>
        <v>0</v>
      </c>
      <c r="X53" s="106">
        <f t="shared" si="66"/>
        <v>0</v>
      </c>
      <c r="Y53" s="104">
        <f t="shared" si="66"/>
        <v>0</v>
      </c>
      <c r="Z53" s="367">
        <f t="shared" ref="Z53" si="70">Z54+Z55+Z56+Z57+Z58</f>
        <v>291828</v>
      </c>
      <c r="AA53" s="107">
        <f t="shared" si="66"/>
        <v>51714</v>
      </c>
      <c r="AB53" s="108">
        <f t="shared" si="66"/>
        <v>0</v>
      </c>
      <c r="AC53" s="379">
        <f t="shared" si="66"/>
        <v>0</v>
      </c>
    </row>
    <row r="54" spans="1:29" hidden="1" x14ac:dyDescent="0.25">
      <c r="A54" s="139" t="s">
        <v>349</v>
      </c>
      <c r="B54" s="59" t="s">
        <v>931</v>
      </c>
      <c r="C54" s="720" t="s">
        <v>350</v>
      </c>
      <c r="D54" s="686"/>
      <c r="E54" s="686"/>
      <c r="F54" s="182"/>
      <c r="G54" s="459"/>
      <c r="H54" s="437"/>
      <c r="I54" s="200"/>
      <c r="J54" s="219">
        <f t="shared" si="7"/>
        <v>0</v>
      </c>
      <c r="K54" s="81"/>
      <c r="L54" s="43"/>
      <c r="M54" s="43"/>
      <c r="N54" s="1"/>
      <c r="O54" s="1"/>
      <c r="P54" s="82"/>
      <c r="Q54" s="81"/>
      <c r="R54" s="1"/>
      <c r="S54" s="1"/>
      <c r="T54" s="1"/>
      <c r="U54" s="1"/>
      <c r="V54" s="89"/>
      <c r="W54" s="1"/>
      <c r="X54" s="43"/>
      <c r="Y54" s="1"/>
      <c r="Z54" s="366"/>
      <c r="AA54" s="89"/>
      <c r="AB54" s="46"/>
      <c r="AC54" s="378"/>
    </row>
    <row r="55" spans="1:29" hidden="1" x14ac:dyDescent="0.25">
      <c r="A55" s="139" t="s">
        <v>351</v>
      </c>
      <c r="B55" s="59" t="s">
        <v>932</v>
      </c>
      <c r="C55" s="720" t="s">
        <v>352</v>
      </c>
      <c r="D55" s="686"/>
      <c r="E55" s="686"/>
      <c r="F55" s="182"/>
      <c r="G55" s="459"/>
      <c r="H55" s="437"/>
      <c r="I55" s="200"/>
      <c r="J55" s="219">
        <f t="shared" si="7"/>
        <v>0</v>
      </c>
      <c r="K55" s="81"/>
      <c r="L55" s="43"/>
      <c r="M55" s="43"/>
      <c r="N55" s="1"/>
      <c r="O55" s="1"/>
      <c r="P55" s="82"/>
      <c r="Q55" s="81"/>
      <c r="R55" s="1"/>
      <c r="S55" s="1"/>
      <c r="T55" s="1"/>
      <c r="U55" s="1"/>
      <c r="V55" s="89"/>
      <c r="W55" s="1"/>
      <c r="X55" s="43"/>
      <c r="Y55" s="1"/>
      <c r="Z55" s="366"/>
      <c r="AA55" s="89"/>
      <c r="AB55" s="46"/>
      <c r="AC55" s="378"/>
    </row>
    <row r="56" spans="1:29" ht="15.75" thickBot="1" x14ac:dyDescent="0.3">
      <c r="A56" s="139" t="s">
        <v>353</v>
      </c>
      <c r="B56" s="59" t="s">
        <v>933</v>
      </c>
      <c r="C56" s="720" t="s">
        <v>354</v>
      </c>
      <c r="D56" s="686"/>
      <c r="E56" s="686"/>
      <c r="F56" s="182">
        <v>0</v>
      </c>
      <c r="G56" s="459">
        <v>291828</v>
      </c>
      <c r="H56" s="437">
        <f>SUM(Z56:AC56)</f>
        <v>343542</v>
      </c>
      <c r="I56" s="200"/>
      <c r="J56" s="219">
        <f t="shared" si="7"/>
        <v>343542</v>
      </c>
      <c r="K56" s="81">
        <f>J56</f>
        <v>343542</v>
      </c>
      <c r="L56" s="43"/>
      <c r="M56" s="43"/>
      <c r="N56" s="1"/>
      <c r="O56" s="1"/>
      <c r="P56" s="82"/>
      <c r="Q56" s="81"/>
      <c r="R56" s="1"/>
      <c r="S56" s="1"/>
      <c r="T56" s="1">
        <v>291828</v>
      </c>
      <c r="U56" s="1"/>
      <c r="V56" s="89"/>
      <c r="W56" s="1"/>
      <c r="X56" s="43"/>
      <c r="Y56" s="1"/>
      <c r="Z56" s="366">
        <f>SUM(Q56:Y56)</f>
        <v>291828</v>
      </c>
      <c r="AA56" s="89">
        <v>51714</v>
      </c>
      <c r="AB56" s="46"/>
      <c r="AC56" s="378"/>
    </row>
    <row r="57" spans="1:29" ht="15.75" hidden="1" thickBot="1" x14ac:dyDescent="0.3">
      <c r="A57" s="139" t="s">
        <v>355</v>
      </c>
      <c r="B57" s="59" t="s">
        <v>934</v>
      </c>
      <c r="C57" s="720" t="s">
        <v>356</v>
      </c>
      <c r="D57" s="686"/>
      <c r="E57" s="686"/>
      <c r="F57" s="182"/>
      <c r="G57" s="459"/>
      <c r="H57" s="437"/>
      <c r="I57" s="200"/>
      <c r="J57" s="219">
        <f t="shared" si="7"/>
        <v>0</v>
      </c>
      <c r="K57" s="81"/>
      <c r="L57" s="43"/>
      <c r="M57" s="43"/>
      <c r="N57" s="1"/>
      <c r="O57" s="1"/>
      <c r="P57" s="82"/>
      <c r="Q57" s="81"/>
      <c r="R57" s="1"/>
      <c r="S57" s="1"/>
      <c r="T57" s="1"/>
      <c r="U57" s="1"/>
      <c r="V57" s="89"/>
      <c r="W57" s="1"/>
      <c r="X57" s="43"/>
      <c r="Y57" s="1"/>
      <c r="Z57" s="366"/>
      <c r="AA57" s="89"/>
      <c r="AB57" s="46"/>
      <c r="AC57" s="378"/>
    </row>
    <row r="58" spans="1:29" ht="15.75" hidden="1" thickBot="1" x14ac:dyDescent="0.3">
      <c r="A58" s="139" t="s">
        <v>357</v>
      </c>
      <c r="B58" s="61" t="s">
        <v>935</v>
      </c>
      <c r="C58" s="722" t="s">
        <v>358</v>
      </c>
      <c r="D58" s="700"/>
      <c r="E58" s="700"/>
      <c r="F58" s="184"/>
      <c r="G58" s="461"/>
      <c r="H58" s="439"/>
      <c r="I58" s="202"/>
      <c r="J58" s="219">
        <f t="shared" si="7"/>
        <v>0</v>
      </c>
      <c r="K58" s="81"/>
      <c r="L58" s="43"/>
      <c r="M58" s="43"/>
      <c r="N58" s="1"/>
      <c r="O58" s="1"/>
      <c r="P58" s="82"/>
      <c r="Q58" s="81"/>
      <c r="R58" s="1"/>
      <c r="S58" s="1"/>
      <c r="T58" s="1"/>
      <c r="U58" s="1"/>
      <c r="V58" s="89"/>
      <c r="W58" s="1"/>
      <c r="X58" s="43"/>
      <c r="Y58" s="1"/>
      <c r="Z58" s="366"/>
      <c r="AA58" s="89"/>
      <c r="AB58" s="46"/>
      <c r="AC58" s="378"/>
    </row>
    <row r="59" spans="1:29" ht="15.75" thickBot="1" x14ac:dyDescent="0.3">
      <c r="B59" s="91" t="s">
        <v>359</v>
      </c>
      <c r="C59" s="701" t="s">
        <v>360</v>
      </c>
      <c r="D59" s="702"/>
      <c r="E59" s="702"/>
      <c r="F59" s="185">
        <f>F60+F61+F62+F63+F64+F65+F69</f>
        <v>1150000</v>
      </c>
      <c r="G59" s="462">
        <f>G60+G61+G62+G63+G64+G65+G69</f>
        <v>1048785</v>
      </c>
      <c r="H59" s="440">
        <f t="shared" ref="H59:I59" si="71">H60+H61+H62+H63+H64+H65+H69</f>
        <v>981000</v>
      </c>
      <c r="I59" s="203">
        <f t="shared" si="71"/>
        <v>0</v>
      </c>
      <c r="J59" s="216">
        <f>SUM(H59:I59)</f>
        <v>981000</v>
      </c>
      <c r="K59" s="94">
        <f t="shared" ref="K59:AC59" si="72">K60+K61+K62+K63+K64+K65+K69</f>
        <v>0</v>
      </c>
      <c r="L59" s="97">
        <f t="shared" si="72"/>
        <v>0</v>
      </c>
      <c r="M59" s="97">
        <f t="shared" ref="M59" si="73">M60+M61+M62+M63+M64+M65+M69</f>
        <v>0</v>
      </c>
      <c r="N59" s="95">
        <f t="shared" si="72"/>
        <v>0</v>
      </c>
      <c r="O59" s="95">
        <f t="shared" ref="O59" si="74">O60+O61+O62+O63+O64+O65+O69</f>
        <v>0</v>
      </c>
      <c r="P59" s="96">
        <f t="shared" si="72"/>
        <v>981000</v>
      </c>
      <c r="Q59" s="94">
        <f t="shared" si="72"/>
        <v>162500</v>
      </c>
      <c r="R59" s="95">
        <f t="shared" si="72"/>
        <v>156250</v>
      </c>
      <c r="S59" s="95">
        <f t="shared" si="72"/>
        <v>41250</v>
      </c>
      <c r="T59" s="95">
        <f t="shared" si="72"/>
        <v>43085</v>
      </c>
      <c r="U59" s="95">
        <f t="shared" si="72"/>
        <v>70035</v>
      </c>
      <c r="V59" s="98">
        <f t="shared" ref="V59" si="75">V60+V61+V62+V63+V64+V65+V69</f>
        <v>98500</v>
      </c>
      <c r="W59" s="95">
        <f t="shared" si="72"/>
        <v>40000</v>
      </c>
      <c r="X59" s="97">
        <f t="shared" si="72"/>
        <v>136600</v>
      </c>
      <c r="Y59" s="95">
        <f t="shared" si="72"/>
        <v>16500</v>
      </c>
      <c r="Z59" s="363">
        <f t="shared" ref="Z59" si="76">Z60+Z61+Z62+Z63+Z64+Z65+Z69</f>
        <v>764720</v>
      </c>
      <c r="AA59" s="98">
        <f t="shared" si="72"/>
        <v>42135</v>
      </c>
      <c r="AB59" s="99">
        <f t="shared" si="72"/>
        <v>51505</v>
      </c>
      <c r="AC59" s="376">
        <f t="shared" si="72"/>
        <v>122640</v>
      </c>
    </row>
    <row r="60" spans="1:29" s="19" customFormat="1" hidden="1" x14ac:dyDescent="0.25">
      <c r="A60" s="139" t="s">
        <v>361</v>
      </c>
      <c r="B60" s="127" t="s">
        <v>936</v>
      </c>
      <c r="C60" s="714" t="s">
        <v>362</v>
      </c>
      <c r="D60" s="715"/>
      <c r="E60" s="715"/>
      <c r="F60" s="181"/>
      <c r="G60" s="458"/>
      <c r="H60" s="436"/>
      <c r="I60" s="199"/>
      <c r="J60" s="218">
        <f t="shared" si="7"/>
        <v>0</v>
      </c>
      <c r="K60" s="103"/>
      <c r="L60" s="106"/>
      <c r="M60" s="106"/>
      <c r="N60" s="104"/>
      <c r="O60" s="104"/>
      <c r="P60" s="105"/>
      <c r="Q60" s="103"/>
      <c r="R60" s="104"/>
      <c r="S60" s="104"/>
      <c r="T60" s="104"/>
      <c r="U60" s="104"/>
      <c r="V60" s="107"/>
      <c r="W60" s="104"/>
      <c r="X60" s="106"/>
      <c r="Y60" s="104"/>
      <c r="Z60" s="367"/>
      <c r="AA60" s="107"/>
      <c r="AB60" s="108"/>
      <c r="AC60" s="379"/>
    </row>
    <row r="61" spans="1:29" s="19" customFormat="1" hidden="1" x14ac:dyDescent="0.25">
      <c r="A61" s="139" t="s">
        <v>363</v>
      </c>
      <c r="B61" s="100" t="s">
        <v>937</v>
      </c>
      <c r="C61" s="694" t="s">
        <v>623</v>
      </c>
      <c r="D61" s="695"/>
      <c r="E61" s="695"/>
      <c r="F61" s="183"/>
      <c r="G61" s="460"/>
      <c r="H61" s="438"/>
      <c r="I61" s="201"/>
      <c r="J61" s="218">
        <f t="shared" si="7"/>
        <v>0</v>
      </c>
      <c r="K61" s="103"/>
      <c r="L61" s="106"/>
      <c r="M61" s="106"/>
      <c r="N61" s="104"/>
      <c r="O61" s="104"/>
      <c r="P61" s="105"/>
      <c r="Q61" s="103"/>
      <c r="R61" s="104"/>
      <c r="S61" s="104"/>
      <c r="T61" s="104"/>
      <c r="U61" s="104"/>
      <c r="V61" s="107"/>
      <c r="W61" s="104"/>
      <c r="X61" s="106"/>
      <c r="Y61" s="104"/>
      <c r="Z61" s="367"/>
      <c r="AA61" s="107"/>
      <c r="AB61" s="108"/>
      <c r="AC61" s="379"/>
    </row>
    <row r="62" spans="1:29" s="19" customFormat="1" hidden="1" x14ac:dyDescent="0.25">
      <c r="A62" s="139" t="s">
        <v>364</v>
      </c>
      <c r="B62" s="127" t="s">
        <v>938</v>
      </c>
      <c r="C62" s="694" t="s">
        <v>365</v>
      </c>
      <c r="D62" s="695"/>
      <c r="E62" s="695"/>
      <c r="F62" s="183"/>
      <c r="G62" s="460"/>
      <c r="H62" s="438"/>
      <c r="I62" s="201"/>
      <c r="J62" s="218">
        <f t="shared" si="7"/>
        <v>0</v>
      </c>
      <c r="K62" s="103"/>
      <c r="L62" s="106"/>
      <c r="M62" s="106"/>
      <c r="N62" s="104"/>
      <c r="O62" s="104"/>
      <c r="P62" s="105"/>
      <c r="Q62" s="103"/>
      <c r="R62" s="104"/>
      <c r="S62" s="104"/>
      <c r="T62" s="104"/>
      <c r="U62" s="104"/>
      <c r="V62" s="107"/>
      <c r="W62" s="104"/>
      <c r="X62" s="106"/>
      <c r="Y62" s="104"/>
      <c r="Z62" s="367"/>
      <c r="AA62" s="107"/>
      <c r="AB62" s="108"/>
      <c r="AC62" s="379"/>
    </row>
    <row r="63" spans="1:29" s="19" customFormat="1" hidden="1" x14ac:dyDescent="0.25">
      <c r="A63" s="139" t="s">
        <v>366</v>
      </c>
      <c r="B63" s="100" t="s">
        <v>939</v>
      </c>
      <c r="C63" s="694" t="s">
        <v>367</v>
      </c>
      <c r="D63" s="695"/>
      <c r="E63" s="695"/>
      <c r="F63" s="183"/>
      <c r="G63" s="460"/>
      <c r="H63" s="438"/>
      <c r="I63" s="201"/>
      <c r="J63" s="218">
        <f t="shared" si="7"/>
        <v>0</v>
      </c>
      <c r="K63" s="103"/>
      <c r="L63" s="106"/>
      <c r="M63" s="106"/>
      <c r="N63" s="104"/>
      <c r="O63" s="104"/>
      <c r="P63" s="105"/>
      <c r="Q63" s="103"/>
      <c r="R63" s="104"/>
      <c r="S63" s="104"/>
      <c r="T63" s="104"/>
      <c r="U63" s="104"/>
      <c r="V63" s="107"/>
      <c r="W63" s="104"/>
      <c r="X63" s="106"/>
      <c r="Y63" s="104"/>
      <c r="Z63" s="367"/>
      <c r="AA63" s="107"/>
      <c r="AB63" s="108"/>
      <c r="AC63" s="379"/>
    </row>
    <row r="64" spans="1:29" s="19" customFormat="1" hidden="1" x14ac:dyDescent="0.25">
      <c r="A64" s="139" t="s">
        <v>368</v>
      </c>
      <c r="B64" s="127" t="s">
        <v>940</v>
      </c>
      <c r="C64" s="694" t="s">
        <v>369</v>
      </c>
      <c r="D64" s="695"/>
      <c r="E64" s="695"/>
      <c r="F64" s="183"/>
      <c r="G64" s="460"/>
      <c r="H64" s="438"/>
      <c r="I64" s="201"/>
      <c r="J64" s="218">
        <f t="shared" si="7"/>
        <v>0</v>
      </c>
      <c r="K64" s="103"/>
      <c r="L64" s="106"/>
      <c r="M64" s="106"/>
      <c r="N64" s="104"/>
      <c r="O64" s="104"/>
      <c r="P64" s="105"/>
      <c r="Q64" s="103"/>
      <c r="R64" s="104"/>
      <c r="S64" s="104"/>
      <c r="T64" s="104"/>
      <c r="U64" s="104"/>
      <c r="V64" s="107"/>
      <c r="W64" s="104"/>
      <c r="X64" s="106"/>
      <c r="Y64" s="104"/>
      <c r="Z64" s="367"/>
      <c r="AA64" s="107"/>
      <c r="AB64" s="108"/>
      <c r="AC64" s="379"/>
    </row>
    <row r="65" spans="1:30" s="19" customFormat="1" x14ac:dyDescent="0.25">
      <c r="A65" s="139" t="s">
        <v>370</v>
      </c>
      <c r="B65" s="100" t="s">
        <v>941</v>
      </c>
      <c r="C65" s="694" t="s">
        <v>371</v>
      </c>
      <c r="D65" s="695"/>
      <c r="E65" s="695"/>
      <c r="F65" s="183">
        <f>F66+F67+F68</f>
        <v>250000</v>
      </c>
      <c r="G65" s="460">
        <f>G66+G67+G68</f>
        <v>250000</v>
      </c>
      <c r="H65" s="438">
        <f t="shared" ref="H65:I65" si="77">H66+H67+H68</f>
        <v>250000</v>
      </c>
      <c r="I65" s="201">
        <f t="shared" si="77"/>
        <v>0</v>
      </c>
      <c r="J65" s="218">
        <f t="shared" si="7"/>
        <v>250000</v>
      </c>
      <c r="K65" s="103">
        <f t="shared" ref="K65:AC65" si="78">K66+K67+K68</f>
        <v>0</v>
      </c>
      <c r="L65" s="106">
        <f t="shared" si="78"/>
        <v>0</v>
      </c>
      <c r="M65" s="106">
        <f t="shared" ref="M65" si="79">M66+M67+M68</f>
        <v>0</v>
      </c>
      <c r="N65" s="104">
        <f t="shared" si="78"/>
        <v>0</v>
      </c>
      <c r="O65" s="104">
        <f t="shared" ref="O65" si="80">O66+O67+O68</f>
        <v>0</v>
      </c>
      <c r="P65" s="105">
        <f t="shared" si="78"/>
        <v>250000</v>
      </c>
      <c r="Q65" s="103">
        <f t="shared" si="78"/>
        <v>125000</v>
      </c>
      <c r="R65" s="104">
        <f t="shared" si="78"/>
        <v>0</v>
      </c>
      <c r="S65" s="104">
        <f t="shared" si="78"/>
        <v>0</v>
      </c>
      <c r="T65" s="104">
        <f t="shared" si="78"/>
        <v>0</v>
      </c>
      <c r="U65" s="104">
        <f t="shared" si="78"/>
        <v>0</v>
      </c>
      <c r="V65" s="107">
        <f t="shared" ref="V65" si="81">V66+V67+V68</f>
        <v>0</v>
      </c>
      <c r="W65" s="104">
        <f t="shared" si="78"/>
        <v>0</v>
      </c>
      <c r="X65" s="106">
        <f t="shared" si="78"/>
        <v>125000</v>
      </c>
      <c r="Y65" s="104">
        <f t="shared" si="78"/>
        <v>0</v>
      </c>
      <c r="Z65" s="367">
        <f t="shared" ref="Z65" si="82">Z66+Z67+Z68</f>
        <v>250000</v>
      </c>
      <c r="AA65" s="107">
        <f t="shared" si="78"/>
        <v>0</v>
      </c>
      <c r="AB65" s="108">
        <f t="shared" si="78"/>
        <v>0</v>
      </c>
      <c r="AC65" s="379">
        <f t="shared" si="78"/>
        <v>0</v>
      </c>
    </row>
    <row r="66" spans="1:30" hidden="1" x14ac:dyDescent="0.25">
      <c r="A66" s="139" t="s">
        <v>372</v>
      </c>
      <c r="B66" s="59"/>
      <c r="C66" s="2"/>
      <c r="D66" s="686" t="s">
        <v>614</v>
      </c>
      <c r="E66" s="686"/>
      <c r="F66" s="182"/>
      <c r="G66" s="459"/>
      <c r="H66" s="437"/>
      <c r="I66" s="200"/>
      <c r="J66" s="219">
        <f t="shared" si="7"/>
        <v>0</v>
      </c>
      <c r="K66" s="81"/>
      <c r="L66" s="43"/>
      <c r="M66" s="43"/>
      <c r="N66" s="1"/>
      <c r="O66" s="1"/>
      <c r="P66" s="82"/>
      <c r="Q66" s="81"/>
      <c r="R66" s="1"/>
      <c r="S66" s="1"/>
      <c r="T66" s="1"/>
      <c r="U66" s="1"/>
      <c r="V66" s="89"/>
      <c r="W66" s="1"/>
      <c r="X66" s="43"/>
      <c r="Y66" s="1"/>
      <c r="Z66" s="366"/>
      <c r="AA66" s="89"/>
      <c r="AB66" s="46"/>
      <c r="AC66" s="378"/>
      <c r="AD66" s="22"/>
    </row>
    <row r="67" spans="1:30" x14ac:dyDescent="0.25">
      <c r="A67" s="139" t="s">
        <v>373</v>
      </c>
      <c r="B67" s="59"/>
      <c r="C67" s="2"/>
      <c r="D67" s="686" t="s">
        <v>615</v>
      </c>
      <c r="E67" s="686"/>
      <c r="F67" s="182">
        <v>250000</v>
      </c>
      <c r="G67" s="459">
        <v>250000</v>
      </c>
      <c r="H67" s="437">
        <f>SUM(Z67:AC67)</f>
        <v>250000</v>
      </c>
      <c r="I67" s="200"/>
      <c r="J67" s="219">
        <f t="shared" si="7"/>
        <v>250000</v>
      </c>
      <c r="K67" s="81"/>
      <c r="L67" s="43"/>
      <c r="M67" s="43"/>
      <c r="N67" s="1"/>
      <c r="O67" s="1"/>
      <c r="P67" s="82">
        <f>J67</f>
        <v>250000</v>
      </c>
      <c r="Q67" s="81">
        <v>125000</v>
      </c>
      <c r="R67" s="1"/>
      <c r="S67" s="1"/>
      <c r="T67" s="1"/>
      <c r="U67" s="1"/>
      <c r="V67" s="89"/>
      <c r="W67" s="1"/>
      <c r="X67" s="43">
        <v>125000</v>
      </c>
      <c r="Y67" s="1"/>
      <c r="Z67" s="366">
        <f>SUM(Q67:Y67)</f>
        <v>250000</v>
      </c>
      <c r="AA67" s="89"/>
      <c r="AB67" s="46"/>
      <c r="AC67" s="378"/>
    </row>
    <row r="68" spans="1:30" hidden="1" x14ac:dyDescent="0.25">
      <c r="A68" s="139" t="s">
        <v>374</v>
      </c>
      <c r="B68" s="59"/>
      <c r="C68" s="2"/>
      <c r="D68" s="686" t="s">
        <v>616</v>
      </c>
      <c r="E68" s="686"/>
      <c r="F68" s="182"/>
      <c r="G68" s="459"/>
      <c r="H68" s="437"/>
      <c r="I68" s="200"/>
      <c r="J68" s="219">
        <f t="shared" si="7"/>
        <v>0</v>
      </c>
      <c r="K68" s="81"/>
      <c r="L68" s="43"/>
      <c r="M68" s="43"/>
      <c r="N68" s="1"/>
      <c r="O68" s="1"/>
      <c r="P68" s="82"/>
      <c r="Q68" s="81"/>
      <c r="R68" s="1"/>
      <c r="S68" s="1"/>
      <c r="T68" s="1"/>
      <c r="U68" s="1"/>
      <c r="V68" s="89"/>
      <c r="W68" s="1"/>
      <c r="X68" s="43"/>
      <c r="Y68" s="1"/>
      <c r="Z68" s="366"/>
      <c r="AA68" s="89"/>
      <c r="AB68" s="46"/>
      <c r="AC68" s="378"/>
    </row>
    <row r="69" spans="1:30" s="19" customFormat="1" x14ac:dyDescent="0.25">
      <c r="A69" s="139" t="s">
        <v>375</v>
      </c>
      <c r="B69" s="100" t="s">
        <v>942</v>
      </c>
      <c r="C69" s="694" t="s">
        <v>376</v>
      </c>
      <c r="D69" s="695"/>
      <c r="E69" s="695"/>
      <c r="F69" s="183">
        <f>F70+F71+F72+F73</f>
        <v>900000</v>
      </c>
      <c r="G69" s="460">
        <f>G70+G71+G72+G73</f>
        <v>798785</v>
      </c>
      <c r="H69" s="438">
        <f>H70+H71+H72+H73</f>
        <v>731000</v>
      </c>
      <c r="I69" s="201">
        <f t="shared" ref="I69" si="83">I70+I71+I72+I73</f>
        <v>0</v>
      </c>
      <c r="J69" s="218">
        <f t="shared" si="7"/>
        <v>731000</v>
      </c>
      <c r="K69" s="103">
        <f t="shared" ref="K69:AC69" si="84">K70+K71+K72+K73</f>
        <v>0</v>
      </c>
      <c r="L69" s="106">
        <f t="shared" si="84"/>
        <v>0</v>
      </c>
      <c r="M69" s="106">
        <f t="shared" ref="M69" si="85">M70+M71+M72+M73</f>
        <v>0</v>
      </c>
      <c r="N69" s="104">
        <f t="shared" si="84"/>
        <v>0</v>
      </c>
      <c r="O69" s="104">
        <f t="shared" ref="O69" si="86">O70+O71+O72+O73</f>
        <v>0</v>
      </c>
      <c r="P69" s="105">
        <f t="shared" si="84"/>
        <v>731000</v>
      </c>
      <c r="Q69" s="103">
        <f t="shared" si="84"/>
        <v>37500</v>
      </c>
      <c r="R69" s="104">
        <f t="shared" si="84"/>
        <v>156250</v>
      </c>
      <c r="S69" s="104">
        <f t="shared" si="84"/>
        <v>41250</v>
      </c>
      <c r="T69" s="104">
        <f t="shared" si="84"/>
        <v>43085</v>
      </c>
      <c r="U69" s="104">
        <f t="shared" si="84"/>
        <v>70035</v>
      </c>
      <c r="V69" s="107">
        <f t="shared" ref="V69" si="87">V70+V71+V72+V73</f>
        <v>98500</v>
      </c>
      <c r="W69" s="104">
        <f t="shared" si="84"/>
        <v>40000</v>
      </c>
      <c r="X69" s="106">
        <f t="shared" si="84"/>
        <v>11600</v>
      </c>
      <c r="Y69" s="104">
        <f t="shared" si="84"/>
        <v>16500</v>
      </c>
      <c r="Z69" s="367">
        <f t="shared" ref="Z69" si="88">Z70+Z71+Z72+Z73</f>
        <v>514720</v>
      </c>
      <c r="AA69" s="107">
        <f t="shared" si="84"/>
        <v>42135</v>
      </c>
      <c r="AB69" s="108">
        <f t="shared" si="84"/>
        <v>51505</v>
      </c>
      <c r="AC69" s="379">
        <f t="shared" si="84"/>
        <v>122640</v>
      </c>
    </row>
    <row r="70" spans="1:30" hidden="1" x14ac:dyDescent="0.25">
      <c r="A70" s="139" t="s">
        <v>1142</v>
      </c>
      <c r="B70" s="59"/>
      <c r="C70" s="2"/>
      <c r="D70" s="686" t="s">
        <v>1143</v>
      </c>
      <c r="E70" s="686"/>
      <c r="F70" s="182"/>
      <c r="G70" s="459"/>
      <c r="H70" s="437"/>
      <c r="I70" s="200"/>
      <c r="J70" s="219">
        <f t="shared" ref="J70:J133" si="89">SUM(H70:I70)</f>
        <v>0</v>
      </c>
      <c r="K70" s="81"/>
      <c r="L70" s="43"/>
      <c r="M70" s="43"/>
      <c r="N70" s="1"/>
      <c r="O70" s="1"/>
      <c r="P70" s="82"/>
      <c r="Q70" s="81"/>
      <c r="R70" s="1"/>
      <c r="S70" s="1"/>
      <c r="T70" s="1"/>
      <c r="U70" s="1"/>
      <c r="V70" s="89"/>
      <c r="W70" s="1"/>
      <c r="X70" s="43"/>
      <c r="Y70" s="1"/>
      <c r="Z70" s="366"/>
      <c r="AA70" s="89"/>
      <c r="AB70" s="46"/>
      <c r="AC70" s="378"/>
    </row>
    <row r="71" spans="1:30" hidden="1" x14ac:dyDescent="0.25">
      <c r="A71" s="139" t="s">
        <v>1144</v>
      </c>
      <c r="B71" s="59"/>
      <c r="C71" s="2"/>
      <c r="D71" s="686" t="s">
        <v>617</v>
      </c>
      <c r="E71" s="686"/>
      <c r="F71" s="182"/>
      <c r="G71" s="459"/>
      <c r="H71" s="437"/>
      <c r="I71" s="200"/>
      <c r="J71" s="219">
        <f t="shared" si="89"/>
        <v>0</v>
      </c>
      <c r="K71" s="81"/>
      <c r="L71" s="43"/>
      <c r="M71" s="43"/>
      <c r="N71" s="1"/>
      <c r="O71" s="1"/>
      <c r="P71" s="82"/>
      <c r="Q71" s="81"/>
      <c r="R71" s="1"/>
      <c r="S71" s="1"/>
      <c r="T71" s="1"/>
      <c r="U71" s="1"/>
      <c r="V71" s="89"/>
      <c r="W71" s="1"/>
      <c r="X71" s="43"/>
      <c r="Y71" s="1"/>
      <c r="Z71" s="366"/>
      <c r="AA71" s="89"/>
      <c r="AB71" s="46"/>
      <c r="AC71" s="378"/>
    </row>
    <row r="72" spans="1:30" x14ac:dyDescent="0.25">
      <c r="A72" s="139" t="s">
        <v>1145</v>
      </c>
      <c r="B72" s="59"/>
      <c r="C72" s="2"/>
      <c r="D72" s="686" t="s">
        <v>1146</v>
      </c>
      <c r="E72" s="686"/>
      <c r="F72" s="182">
        <v>240000</v>
      </c>
      <c r="G72" s="459">
        <v>240000</v>
      </c>
      <c r="H72" s="437">
        <f>SUM(Z72:AC72)</f>
        <v>306000</v>
      </c>
      <c r="I72" s="200"/>
      <c r="J72" s="219">
        <f t="shared" si="89"/>
        <v>306000</v>
      </c>
      <c r="K72" s="81"/>
      <c r="L72" s="43"/>
      <c r="M72" s="43"/>
      <c r="N72" s="1"/>
      <c r="O72" s="1"/>
      <c r="P72" s="82">
        <f t="shared" ref="P72:P73" si="90">J72</f>
        <v>306000</v>
      </c>
      <c r="Q72" s="81">
        <v>20000</v>
      </c>
      <c r="R72" s="1">
        <v>25000</v>
      </c>
      <c r="S72" s="1">
        <v>15000</v>
      </c>
      <c r="T72" s="1">
        <v>11835</v>
      </c>
      <c r="U72" s="1">
        <v>17500</v>
      </c>
      <c r="V72" s="89">
        <v>31000</v>
      </c>
      <c r="W72" s="1">
        <v>40000</v>
      </c>
      <c r="X72" s="43">
        <v>11600</v>
      </c>
      <c r="Y72" s="1">
        <v>16500</v>
      </c>
      <c r="Z72" s="366">
        <f>SUM(Q72:Y72)</f>
        <v>188435</v>
      </c>
      <c r="AA72" s="89">
        <v>17135</v>
      </c>
      <c r="AB72" s="46">
        <v>26505</v>
      </c>
      <c r="AC72" s="378">
        <v>73925</v>
      </c>
    </row>
    <row r="73" spans="1:30" ht="15.75" thickBot="1" x14ac:dyDescent="0.3">
      <c r="A73" s="139" t="s">
        <v>1140</v>
      </c>
      <c r="B73" s="59"/>
      <c r="C73" s="2"/>
      <c r="D73" s="686" t="s">
        <v>1141</v>
      </c>
      <c r="E73" s="686"/>
      <c r="F73" s="182">
        <v>660000</v>
      </c>
      <c r="G73" s="459">
        <v>558785</v>
      </c>
      <c r="H73" s="437">
        <f>SUM(Z73:AC73)</f>
        <v>425000</v>
      </c>
      <c r="I73" s="200"/>
      <c r="J73" s="219">
        <f t="shared" si="89"/>
        <v>425000</v>
      </c>
      <c r="K73" s="81"/>
      <c r="L73" s="43"/>
      <c r="M73" s="43"/>
      <c r="N73" s="1"/>
      <c r="O73" s="1"/>
      <c r="P73" s="82">
        <f t="shared" si="90"/>
        <v>425000</v>
      </c>
      <c r="Q73" s="81">
        <v>17500</v>
      </c>
      <c r="R73" s="1">
        <v>131250</v>
      </c>
      <c r="S73" s="1">
        <v>26250</v>
      </c>
      <c r="T73" s="1">
        <v>31250</v>
      </c>
      <c r="U73" s="1">
        <v>52535</v>
      </c>
      <c r="V73" s="89">
        <v>67500</v>
      </c>
      <c r="W73" s="1"/>
      <c r="X73" s="43"/>
      <c r="Y73" s="1"/>
      <c r="Z73" s="366">
        <f>SUM(Q73:Y73)</f>
        <v>326285</v>
      </c>
      <c r="AA73" s="89">
        <v>25000</v>
      </c>
      <c r="AB73" s="46">
        <v>25000</v>
      </c>
      <c r="AC73" s="378">
        <v>48715</v>
      </c>
    </row>
    <row r="74" spans="1:30" ht="15.75" thickBot="1" x14ac:dyDescent="0.3">
      <c r="B74" s="109" t="s">
        <v>377</v>
      </c>
      <c r="C74" s="701" t="s">
        <v>378</v>
      </c>
      <c r="D74" s="702"/>
      <c r="E74" s="702"/>
      <c r="F74" s="185">
        <f>F75+F79+F80+F81+F82+F93+F104+F116+F119+F131+F132+F133+F134+F153</f>
        <v>3374000</v>
      </c>
      <c r="G74" s="462">
        <f>G75+G79+G80+G81+G82+G93+G104+G116+G119+G131+G132+G133+G134+G153</f>
        <v>14560624</v>
      </c>
      <c r="H74" s="440">
        <f>H75+H79+H80+H81+H82+H93+H104+H116+H119+H131+H132+H133+H134+H153</f>
        <v>13316632</v>
      </c>
      <c r="I74" s="203">
        <f>I75+I79+I80+I81+I82+I93+I104+I116+I119+I131+I132+I133+I134+I153</f>
        <v>3468000</v>
      </c>
      <c r="J74" s="216">
        <f t="shared" si="89"/>
        <v>16784632</v>
      </c>
      <c r="K74" s="94">
        <f>K75+K79+K80+K81+K82+K93+K104+K116+K119+K131+K132+K133+K134+K153</f>
        <v>10380571</v>
      </c>
      <c r="L74" s="97">
        <f>L75+L79+L80+L81+L82+L93+L104+L116+L119+L131+L132+L133+L134+L153</f>
        <v>0</v>
      </c>
      <c r="M74" s="97">
        <f>M75+M79+M80+M81+M82+M93+M104+M116+M119+M131+M132+M133+M134+M153</f>
        <v>3468000</v>
      </c>
      <c r="N74" s="95">
        <f t="shared" ref="N74:AC74" si="91">N75+N79+N80+N81+N82+N93+N104+N116+N119+N131+N132+N133+N134+N153</f>
        <v>2936061</v>
      </c>
      <c r="O74" s="95">
        <f t="shared" ref="O74" si="92">O75+O79+O80+O81+O82+O93+O104+O116+O119+O131+O132+O133+O134+O153</f>
        <v>0</v>
      </c>
      <c r="P74" s="96">
        <f t="shared" si="91"/>
        <v>0</v>
      </c>
      <c r="Q74" s="94">
        <f t="shared" si="91"/>
        <v>1096155</v>
      </c>
      <c r="R74" s="95">
        <f t="shared" si="91"/>
        <v>0</v>
      </c>
      <c r="S74" s="95">
        <f t="shared" si="91"/>
        <v>0</v>
      </c>
      <c r="T74" s="95">
        <f t="shared" si="91"/>
        <v>9101804</v>
      </c>
      <c r="U74" s="95">
        <f t="shared" si="91"/>
        <v>670781</v>
      </c>
      <c r="V74" s="98">
        <f t="shared" ref="V74" si="93">V75+V79+V80+V81+V82+V93+V104+V116+V119+V131+V132+V133+V134+V153</f>
        <v>1462781</v>
      </c>
      <c r="W74" s="95">
        <f t="shared" si="91"/>
        <v>177781</v>
      </c>
      <c r="X74" s="97">
        <f t="shared" si="91"/>
        <v>900000</v>
      </c>
      <c r="Y74" s="95">
        <f t="shared" si="91"/>
        <v>289647</v>
      </c>
      <c r="Z74" s="363">
        <f t="shared" ref="Z74" si="94">Z75+Z79+Z80+Z81+Z82+Z93+Z104+Z116+Z119+Z131+Z132+Z133+Z134+Z153</f>
        <v>13698949</v>
      </c>
      <c r="AA74" s="98">
        <f t="shared" si="91"/>
        <v>2092672</v>
      </c>
      <c r="AB74" s="99">
        <f t="shared" si="91"/>
        <v>662781</v>
      </c>
      <c r="AC74" s="376">
        <f t="shared" si="91"/>
        <v>330230</v>
      </c>
    </row>
    <row r="75" spans="1:30" s="42" customFormat="1" hidden="1" x14ac:dyDescent="0.25">
      <c r="A75" s="139" t="s">
        <v>379</v>
      </c>
      <c r="B75" s="137" t="s">
        <v>943</v>
      </c>
      <c r="C75" s="703" t="s">
        <v>380</v>
      </c>
      <c r="D75" s="704"/>
      <c r="E75" s="704"/>
      <c r="F75" s="190">
        <f>F76+F77</f>
        <v>0</v>
      </c>
      <c r="G75" s="468">
        <f>G76+G77</f>
        <v>0</v>
      </c>
      <c r="H75" s="446">
        <f t="shared" ref="H75:I75" si="95">H76+H77</f>
        <v>0</v>
      </c>
      <c r="I75" s="208">
        <f t="shared" si="95"/>
        <v>0</v>
      </c>
      <c r="J75" s="221">
        <f t="shared" si="89"/>
        <v>0</v>
      </c>
      <c r="K75" s="224">
        <f t="shared" ref="K75:AC75" si="96">K76+K77</f>
        <v>0</v>
      </c>
      <c r="L75" s="145">
        <f t="shared" si="96"/>
        <v>0</v>
      </c>
      <c r="M75" s="145">
        <f t="shared" ref="M75" si="97">M76+M77</f>
        <v>0</v>
      </c>
      <c r="N75" s="146">
        <f t="shared" si="96"/>
        <v>0</v>
      </c>
      <c r="O75" s="146">
        <f t="shared" ref="O75" si="98">O76+O77</f>
        <v>0</v>
      </c>
      <c r="P75" s="144">
        <f t="shared" si="96"/>
        <v>0</v>
      </c>
      <c r="Q75" s="224">
        <f t="shared" si="96"/>
        <v>0</v>
      </c>
      <c r="R75" s="146">
        <f t="shared" si="96"/>
        <v>0</v>
      </c>
      <c r="S75" s="146">
        <f t="shared" si="96"/>
        <v>0</v>
      </c>
      <c r="T75" s="146">
        <f t="shared" si="96"/>
        <v>0</v>
      </c>
      <c r="U75" s="146">
        <f t="shared" si="96"/>
        <v>0</v>
      </c>
      <c r="V75" s="371">
        <f t="shared" ref="V75" si="99">V76+V77</f>
        <v>0</v>
      </c>
      <c r="W75" s="146">
        <f t="shared" si="96"/>
        <v>0</v>
      </c>
      <c r="X75" s="145">
        <f t="shared" si="96"/>
        <v>0</v>
      </c>
      <c r="Y75" s="146">
        <f t="shared" si="96"/>
        <v>0</v>
      </c>
      <c r="Z75" s="385">
        <f t="shared" ref="Z75" si="100">Z76+Z77</f>
        <v>0</v>
      </c>
      <c r="AA75" s="371">
        <f t="shared" si="96"/>
        <v>0</v>
      </c>
      <c r="AB75" s="147">
        <f t="shared" si="96"/>
        <v>0</v>
      </c>
      <c r="AC75" s="381">
        <f t="shared" si="96"/>
        <v>0</v>
      </c>
    </row>
    <row r="76" spans="1:30" hidden="1" x14ac:dyDescent="0.25">
      <c r="A76" s="139" t="s">
        <v>381</v>
      </c>
      <c r="B76" s="59"/>
      <c r="C76" s="2"/>
      <c r="D76" s="686" t="s">
        <v>618</v>
      </c>
      <c r="E76" s="686"/>
      <c r="F76" s="182"/>
      <c r="G76" s="459"/>
      <c r="H76" s="437"/>
      <c r="I76" s="200"/>
      <c r="J76" s="219">
        <f t="shared" si="89"/>
        <v>0</v>
      </c>
      <c r="K76" s="81"/>
      <c r="L76" s="43"/>
      <c r="M76" s="43"/>
      <c r="N76" s="1"/>
      <c r="O76" s="1"/>
      <c r="P76" s="82"/>
      <c r="Q76" s="81"/>
      <c r="R76" s="1"/>
      <c r="S76" s="1"/>
      <c r="T76" s="1"/>
      <c r="U76" s="1"/>
      <c r="V76" s="89"/>
      <c r="W76" s="1"/>
      <c r="X76" s="43"/>
      <c r="Y76" s="1"/>
      <c r="Z76" s="366"/>
      <c r="AA76" s="89"/>
      <c r="AB76" s="46"/>
      <c r="AC76" s="378"/>
    </row>
    <row r="77" spans="1:30" hidden="1" x14ac:dyDescent="0.25">
      <c r="A77" s="139" t="s">
        <v>382</v>
      </c>
      <c r="B77" s="59"/>
      <c r="C77" s="2"/>
      <c r="D77" s="686" t="s">
        <v>619</v>
      </c>
      <c r="E77" s="686"/>
      <c r="F77" s="182"/>
      <c r="G77" s="459"/>
      <c r="H77" s="437"/>
      <c r="I77" s="200"/>
      <c r="J77" s="219">
        <f t="shared" si="89"/>
        <v>0</v>
      </c>
      <c r="K77" s="81"/>
      <c r="L77" s="43"/>
      <c r="M77" s="43"/>
      <c r="N77" s="1"/>
      <c r="O77" s="1"/>
      <c r="P77" s="82"/>
      <c r="Q77" s="81"/>
      <c r="R77" s="1"/>
      <c r="S77" s="1"/>
      <c r="T77" s="1"/>
      <c r="U77" s="1"/>
      <c r="V77" s="89"/>
      <c r="W77" s="1"/>
      <c r="X77" s="43"/>
      <c r="Y77" s="1"/>
      <c r="Z77" s="366"/>
      <c r="AA77" s="89"/>
      <c r="AB77" s="46"/>
      <c r="AC77" s="378"/>
    </row>
    <row r="78" spans="1:30" x14ac:dyDescent="0.25">
      <c r="B78" s="137" t="s">
        <v>1147</v>
      </c>
      <c r="C78" s="703" t="s">
        <v>1148</v>
      </c>
      <c r="D78" s="704"/>
      <c r="E78" s="704"/>
      <c r="F78" s="190">
        <f>F79+F80</f>
        <v>0</v>
      </c>
      <c r="G78" s="468">
        <f>G79+G80</f>
        <v>8450680</v>
      </c>
      <c r="H78" s="446">
        <f t="shared" ref="H78:I78" si="101">H79+H80</f>
        <v>10380571</v>
      </c>
      <c r="I78" s="208">
        <f t="shared" si="101"/>
        <v>0</v>
      </c>
      <c r="J78" s="221">
        <f t="shared" si="89"/>
        <v>10380571</v>
      </c>
      <c r="K78" s="224">
        <f t="shared" ref="K78:AC78" si="102">K79+K80</f>
        <v>10380571</v>
      </c>
      <c r="L78" s="145">
        <f t="shared" si="102"/>
        <v>0</v>
      </c>
      <c r="M78" s="145">
        <f t="shared" ref="M78" si="103">M79+M80</f>
        <v>0</v>
      </c>
      <c r="N78" s="146">
        <f t="shared" si="102"/>
        <v>0</v>
      </c>
      <c r="O78" s="146">
        <f t="shared" ref="O78" si="104">O79+O80</f>
        <v>0</v>
      </c>
      <c r="P78" s="144">
        <f t="shared" si="102"/>
        <v>0</v>
      </c>
      <c r="Q78" s="224">
        <f t="shared" si="102"/>
        <v>0</v>
      </c>
      <c r="R78" s="146">
        <f t="shared" si="102"/>
        <v>0</v>
      </c>
      <c r="S78" s="146">
        <f t="shared" si="102"/>
        <v>0</v>
      </c>
      <c r="T78" s="146">
        <f t="shared" si="102"/>
        <v>8450680</v>
      </c>
      <c r="U78" s="146">
        <f t="shared" si="102"/>
        <v>0</v>
      </c>
      <c r="V78" s="371">
        <f t="shared" ref="V78" si="105">V79+V80</f>
        <v>0</v>
      </c>
      <c r="W78" s="146">
        <f t="shared" si="102"/>
        <v>0</v>
      </c>
      <c r="X78" s="145">
        <f t="shared" si="102"/>
        <v>0</v>
      </c>
      <c r="Y78" s="146">
        <f t="shared" si="102"/>
        <v>0</v>
      </c>
      <c r="Z78" s="385">
        <f t="shared" ref="Z78" si="106">Z79+Z80</f>
        <v>8450680</v>
      </c>
      <c r="AA78" s="371">
        <f t="shared" si="102"/>
        <v>1929891</v>
      </c>
      <c r="AB78" s="147">
        <f t="shared" si="102"/>
        <v>0</v>
      </c>
      <c r="AC78" s="381">
        <f t="shared" si="102"/>
        <v>0</v>
      </c>
    </row>
    <row r="79" spans="1:30" hidden="1" x14ac:dyDescent="0.25">
      <c r="A79" s="139" t="s">
        <v>383</v>
      </c>
      <c r="B79" s="59" t="s">
        <v>944</v>
      </c>
      <c r="C79" s="720" t="s">
        <v>384</v>
      </c>
      <c r="D79" s="686"/>
      <c r="E79" s="686"/>
      <c r="F79" s="182"/>
      <c r="G79" s="459"/>
      <c r="H79" s="437"/>
      <c r="I79" s="200"/>
      <c r="J79" s="219">
        <f t="shared" si="89"/>
        <v>0</v>
      </c>
      <c r="K79" s="81"/>
      <c r="L79" s="43"/>
      <c r="M79" s="43"/>
      <c r="N79" s="1"/>
      <c r="O79" s="1"/>
      <c r="P79" s="82"/>
      <c r="Q79" s="81"/>
      <c r="R79" s="1"/>
      <c r="S79" s="1"/>
      <c r="T79" s="1"/>
      <c r="U79" s="1"/>
      <c r="V79" s="89"/>
      <c r="W79" s="1"/>
      <c r="X79" s="43"/>
      <c r="Y79" s="1"/>
      <c r="Z79" s="366"/>
      <c r="AA79" s="89"/>
      <c r="AB79" s="46"/>
      <c r="AC79" s="378"/>
    </row>
    <row r="80" spans="1:30" x14ac:dyDescent="0.25">
      <c r="A80" s="139" t="s">
        <v>385</v>
      </c>
      <c r="B80" s="59" t="s">
        <v>945</v>
      </c>
      <c r="C80" s="720" t="s">
        <v>386</v>
      </c>
      <c r="D80" s="686"/>
      <c r="E80" s="686"/>
      <c r="F80" s="182">
        <v>0</v>
      </c>
      <c r="G80" s="459">
        <v>8450680</v>
      </c>
      <c r="H80" s="437">
        <f>SUM(Z80:AC80)</f>
        <v>10380571</v>
      </c>
      <c r="I80" s="200"/>
      <c r="J80" s="219">
        <f t="shared" si="89"/>
        <v>10380571</v>
      </c>
      <c r="K80" s="81">
        <f>J80</f>
        <v>10380571</v>
      </c>
      <c r="L80" s="43"/>
      <c r="M80" s="43"/>
      <c r="N80" s="1"/>
      <c r="O80" s="1"/>
      <c r="P80" s="82"/>
      <c r="Q80" s="81"/>
      <c r="R80" s="1"/>
      <c r="S80" s="1"/>
      <c r="T80" s="1">
        <v>8450680</v>
      </c>
      <c r="U80" s="1"/>
      <c r="V80" s="89"/>
      <c r="W80" s="1"/>
      <c r="X80" s="43"/>
      <c r="Y80" s="1"/>
      <c r="Z80" s="366">
        <f>SUM(Q80:Y80)</f>
        <v>8450680</v>
      </c>
      <c r="AA80" s="89">
        <v>1929891</v>
      </c>
      <c r="AB80" s="46"/>
      <c r="AC80" s="378"/>
    </row>
    <row r="81" spans="1:29" s="42" customFormat="1" ht="27.75" hidden="1" customHeight="1" x14ac:dyDescent="0.25">
      <c r="A81" s="139" t="s">
        <v>387</v>
      </c>
      <c r="B81" s="118" t="s">
        <v>946</v>
      </c>
      <c r="C81" s="733" t="s">
        <v>624</v>
      </c>
      <c r="D81" s="734"/>
      <c r="E81" s="734"/>
      <c r="F81" s="191"/>
      <c r="G81" s="469"/>
      <c r="H81" s="447"/>
      <c r="I81" s="209"/>
      <c r="J81" s="222">
        <f t="shared" si="89"/>
        <v>0</v>
      </c>
      <c r="K81" s="121"/>
      <c r="L81" s="124"/>
      <c r="M81" s="124"/>
      <c r="N81" s="122"/>
      <c r="O81" s="122"/>
      <c r="P81" s="123"/>
      <c r="Q81" s="121"/>
      <c r="R81" s="122"/>
      <c r="S81" s="122"/>
      <c r="T81" s="122"/>
      <c r="U81" s="122"/>
      <c r="V81" s="125"/>
      <c r="W81" s="122"/>
      <c r="X81" s="124"/>
      <c r="Y81" s="122"/>
      <c r="Z81" s="368"/>
      <c r="AA81" s="125"/>
      <c r="AB81" s="126"/>
      <c r="AC81" s="382"/>
    </row>
    <row r="82" spans="1:29" s="42" customFormat="1" hidden="1" x14ac:dyDescent="0.25">
      <c r="A82" s="139" t="s">
        <v>388</v>
      </c>
      <c r="B82" s="118" t="s">
        <v>947</v>
      </c>
      <c r="C82" s="733" t="s">
        <v>1090</v>
      </c>
      <c r="D82" s="734"/>
      <c r="E82" s="734"/>
      <c r="F82" s="191">
        <f>F83+F84+F85+F86+F87+F88+F89+F90+F91+F92</f>
        <v>0</v>
      </c>
      <c r="G82" s="469">
        <f>G83+G84+G85+G86+G87+G88+G89+G90+G91+G92</f>
        <v>0</v>
      </c>
      <c r="H82" s="447">
        <f t="shared" ref="H82:I82" si="107">H83+H84+H85+H86+H87+H88+H89+H90+H91+H92</f>
        <v>0</v>
      </c>
      <c r="I82" s="209">
        <f t="shared" si="107"/>
        <v>0</v>
      </c>
      <c r="J82" s="222">
        <f t="shared" si="89"/>
        <v>0</v>
      </c>
      <c r="K82" s="121">
        <f t="shared" ref="K82:AC82" si="108">K83+K84+K85+K86+K87+K88+K89+K90+K91+K92</f>
        <v>0</v>
      </c>
      <c r="L82" s="124">
        <f t="shared" si="108"/>
        <v>0</v>
      </c>
      <c r="M82" s="124">
        <f t="shared" ref="M82" si="109">M83+M84+M85+M86+M87+M88+M89+M90+M91+M92</f>
        <v>0</v>
      </c>
      <c r="N82" s="122">
        <f t="shared" si="108"/>
        <v>0</v>
      </c>
      <c r="O82" s="122">
        <f t="shared" ref="O82" si="110">O83+O84+O85+O86+O87+O88+O89+O90+O91+O92</f>
        <v>0</v>
      </c>
      <c r="P82" s="123">
        <f t="shared" si="108"/>
        <v>0</v>
      </c>
      <c r="Q82" s="121">
        <f t="shared" si="108"/>
        <v>0</v>
      </c>
      <c r="R82" s="122">
        <f t="shared" si="108"/>
        <v>0</v>
      </c>
      <c r="S82" s="122">
        <f t="shared" si="108"/>
        <v>0</v>
      </c>
      <c r="T82" s="122">
        <f t="shared" si="108"/>
        <v>0</v>
      </c>
      <c r="U82" s="122">
        <f t="shared" si="108"/>
        <v>0</v>
      </c>
      <c r="V82" s="125">
        <f t="shared" ref="V82" si="111">V83+V84+V85+V86+V87+V88+V89+V90+V91+V92</f>
        <v>0</v>
      </c>
      <c r="W82" s="122">
        <f t="shared" si="108"/>
        <v>0</v>
      </c>
      <c r="X82" s="124">
        <f t="shared" si="108"/>
        <v>0</v>
      </c>
      <c r="Y82" s="122">
        <f t="shared" si="108"/>
        <v>0</v>
      </c>
      <c r="Z82" s="368">
        <f t="shared" ref="Z82" si="112">Z83+Z84+Z85+Z86+Z87+Z88+Z89+Z90+Z91+Z92</f>
        <v>0</v>
      </c>
      <c r="AA82" s="125">
        <f t="shared" si="108"/>
        <v>0</v>
      </c>
      <c r="AB82" s="126">
        <f t="shared" si="108"/>
        <v>0</v>
      </c>
      <c r="AC82" s="382">
        <f t="shared" si="108"/>
        <v>0</v>
      </c>
    </row>
    <row r="83" spans="1:29" hidden="1" x14ac:dyDescent="0.25">
      <c r="A83" s="139" t="s">
        <v>389</v>
      </c>
      <c r="B83" s="59"/>
      <c r="C83" s="2"/>
      <c r="D83" s="686" t="s">
        <v>641</v>
      </c>
      <c r="E83" s="686"/>
      <c r="F83" s="182"/>
      <c r="G83" s="459"/>
      <c r="H83" s="437"/>
      <c r="I83" s="200"/>
      <c r="J83" s="219">
        <f t="shared" si="89"/>
        <v>0</v>
      </c>
      <c r="K83" s="81"/>
      <c r="L83" s="43"/>
      <c r="M83" s="43"/>
      <c r="N83" s="1"/>
      <c r="O83" s="1"/>
      <c r="P83" s="82"/>
      <c r="Q83" s="81"/>
      <c r="R83" s="1"/>
      <c r="S83" s="1"/>
      <c r="T83" s="1"/>
      <c r="U83" s="1"/>
      <c r="V83" s="89"/>
      <c r="W83" s="1"/>
      <c r="X83" s="43"/>
      <c r="Y83" s="1"/>
      <c r="Z83" s="366"/>
      <c r="AA83" s="89"/>
      <c r="AB83" s="46"/>
      <c r="AC83" s="378"/>
    </row>
    <row r="84" spans="1:29" hidden="1" x14ac:dyDescent="0.25">
      <c r="A84" s="139" t="s">
        <v>390</v>
      </c>
      <c r="B84" s="59"/>
      <c r="C84" s="2"/>
      <c r="D84" s="686" t="s">
        <v>791</v>
      </c>
      <c r="E84" s="686"/>
      <c r="F84" s="182"/>
      <c r="G84" s="459"/>
      <c r="H84" s="437"/>
      <c r="I84" s="200"/>
      <c r="J84" s="219">
        <f t="shared" si="89"/>
        <v>0</v>
      </c>
      <c r="K84" s="81"/>
      <c r="L84" s="43"/>
      <c r="M84" s="43"/>
      <c r="N84" s="1"/>
      <c r="O84" s="1"/>
      <c r="P84" s="82"/>
      <c r="Q84" s="81"/>
      <c r="R84" s="1"/>
      <c r="S84" s="1"/>
      <c r="T84" s="1"/>
      <c r="U84" s="1"/>
      <c r="V84" s="89"/>
      <c r="W84" s="1"/>
      <c r="X84" s="43"/>
      <c r="Y84" s="1"/>
      <c r="Z84" s="366"/>
      <c r="AA84" s="89"/>
      <c r="AB84" s="46"/>
      <c r="AC84" s="378"/>
    </row>
    <row r="85" spans="1:29" hidden="1" x14ac:dyDescent="0.25">
      <c r="A85" s="139" t="s">
        <v>391</v>
      </c>
      <c r="B85" s="59"/>
      <c r="C85" s="2"/>
      <c r="D85" s="686" t="s">
        <v>792</v>
      </c>
      <c r="E85" s="686"/>
      <c r="F85" s="182"/>
      <c r="G85" s="459"/>
      <c r="H85" s="437"/>
      <c r="I85" s="200"/>
      <c r="J85" s="219">
        <f t="shared" si="89"/>
        <v>0</v>
      </c>
      <c r="K85" s="81"/>
      <c r="L85" s="43"/>
      <c r="M85" s="43"/>
      <c r="N85" s="1"/>
      <c r="O85" s="1"/>
      <c r="P85" s="82"/>
      <c r="Q85" s="81"/>
      <c r="R85" s="1"/>
      <c r="S85" s="1"/>
      <c r="T85" s="1"/>
      <c r="U85" s="1"/>
      <c r="V85" s="89"/>
      <c r="W85" s="1"/>
      <c r="X85" s="43"/>
      <c r="Y85" s="1"/>
      <c r="Z85" s="366"/>
      <c r="AA85" s="89"/>
      <c r="AB85" s="46"/>
      <c r="AC85" s="378"/>
    </row>
    <row r="86" spans="1:29" hidden="1" x14ac:dyDescent="0.25">
      <c r="A86" s="139" t="s">
        <v>392</v>
      </c>
      <c r="B86" s="59"/>
      <c r="C86" s="2"/>
      <c r="D86" s="686" t="s">
        <v>793</v>
      </c>
      <c r="E86" s="686"/>
      <c r="F86" s="182"/>
      <c r="G86" s="459"/>
      <c r="H86" s="437"/>
      <c r="I86" s="200"/>
      <c r="J86" s="219">
        <f t="shared" si="89"/>
        <v>0</v>
      </c>
      <c r="K86" s="81"/>
      <c r="L86" s="43"/>
      <c r="M86" s="43"/>
      <c r="N86" s="1"/>
      <c r="O86" s="1"/>
      <c r="P86" s="82"/>
      <c r="Q86" s="81"/>
      <c r="R86" s="1"/>
      <c r="S86" s="1"/>
      <c r="T86" s="1"/>
      <c r="U86" s="1"/>
      <c r="V86" s="89"/>
      <c r="W86" s="1"/>
      <c r="X86" s="43"/>
      <c r="Y86" s="1"/>
      <c r="Z86" s="366"/>
      <c r="AA86" s="89"/>
      <c r="AB86" s="46"/>
      <c r="AC86" s="378"/>
    </row>
    <row r="87" spans="1:29" hidden="1" x14ac:dyDescent="0.25">
      <c r="A87" s="139" t="s">
        <v>393</v>
      </c>
      <c r="B87" s="59"/>
      <c r="C87" s="2"/>
      <c r="D87" s="686" t="s">
        <v>794</v>
      </c>
      <c r="E87" s="686"/>
      <c r="F87" s="182"/>
      <c r="G87" s="459"/>
      <c r="H87" s="437"/>
      <c r="I87" s="200"/>
      <c r="J87" s="219">
        <f t="shared" si="89"/>
        <v>0</v>
      </c>
      <c r="K87" s="81"/>
      <c r="L87" s="43"/>
      <c r="M87" s="43"/>
      <c r="N87" s="1"/>
      <c r="O87" s="1"/>
      <c r="P87" s="82"/>
      <c r="Q87" s="81"/>
      <c r="R87" s="1"/>
      <c r="S87" s="1"/>
      <c r="T87" s="1"/>
      <c r="U87" s="1"/>
      <c r="V87" s="89"/>
      <c r="W87" s="1"/>
      <c r="X87" s="43"/>
      <c r="Y87" s="1"/>
      <c r="Z87" s="366"/>
      <c r="AA87" s="89"/>
      <c r="AB87" s="46"/>
      <c r="AC87" s="378"/>
    </row>
    <row r="88" spans="1:29" hidden="1" x14ac:dyDescent="0.25">
      <c r="A88" s="139" t="s">
        <v>394</v>
      </c>
      <c r="B88" s="59"/>
      <c r="C88" s="2"/>
      <c r="D88" s="686" t="s">
        <v>795</v>
      </c>
      <c r="E88" s="686"/>
      <c r="F88" s="182"/>
      <c r="G88" s="459"/>
      <c r="H88" s="437"/>
      <c r="I88" s="200"/>
      <c r="J88" s="219">
        <f t="shared" si="89"/>
        <v>0</v>
      </c>
      <c r="K88" s="81"/>
      <c r="L88" s="43"/>
      <c r="M88" s="43"/>
      <c r="N88" s="1"/>
      <c r="O88" s="1"/>
      <c r="P88" s="82"/>
      <c r="Q88" s="81"/>
      <c r="R88" s="1"/>
      <c r="S88" s="1"/>
      <c r="T88" s="1"/>
      <c r="U88" s="1"/>
      <c r="V88" s="89"/>
      <c r="W88" s="1"/>
      <c r="X88" s="43"/>
      <c r="Y88" s="1"/>
      <c r="Z88" s="366"/>
      <c r="AA88" s="89"/>
      <c r="AB88" s="46"/>
      <c r="AC88" s="378"/>
    </row>
    <row r="89" spans="1:29" ht="25.5" hidden="1" customHeight="1" x14ac:dyDescent="0.25">
      <c r="A89" s="139" t="s">
        <v>395</v>
      </c>
      <c r="B89" s="59"/>
      <c r="C89" s="2"/>
      <c r="D89" s="685" t="s">
        <v>796</v>
      </c>
      <c r="E89" s="685"/>
      <c r="F89" s="192"/>
      <c r="G89" s="471"/>
      <c r="H89" s="449"/>
      <c r="I89" s="210"/>
      <c r="J89" s="219">
        <f t="shared" si="89"/>
        <v>0</v>
      </c>
      <c r="K89" s="81"/>
      <c r="L89" s="43"/>
      <c r="M89" s="43"/>
      <c r="N89" s="1"/>
      <c r="O89" s="1"/>
      <c r="P89" s="82"/>
      <c r="Q89" s="81"/>
      <c r="R89" s="1"/>
      <c r="S89" s="1"/>
      <c r="T89" s="1"/>
      <c r="U89" s="1"/>
      <c r="V89" s="89"/>
      <c r="W89" s="1"/>
      <c r="X89" s="43"/>
      <c r="Y89" s="1"/>
      <c r="Z89" s="366"/>
      <c r="AA89" s="89"/>
      <c r="AB89" s="46"/>
      <c r="AC89" s="378"/>
    </row>
    <row r="90" spans="1:29" hidden="1" x14ac:dyDescent="0.25">
      <c r="A90" s="139" t="s">
        <v>396</v>
      </c>
      <c r="B90" s="59"/>
      <c r="C90" s="2"/>
      <c r="D90" s="686" t="s">
        <v>1091</v>
      </c>
      <c r="E90" s="686"/>
      <c r="F90" s="182"/>
      <c r="G90" s="459"/>
      <c r="H90" s="437"/>
      <c r="I90" s="200"/>
      <c r="J90" s="219">
        <f t="shared" si="89"/>
        <v>0</v>
      </c>
      <c r="K90" s="81"/>
      <c r="L90" s="43"/>
      <c r="M90" s="43"/>
      <c r="N90" s="1"/>
      <c r="O90" s="1"/>
      <c r="P90" s="82"/>
      <c r="Q90" s="81"/>
      <c r="R90" s="1"/>
      <c r="S90" s="1"/>
      <c r="T90" s="1"/>
      <c r="U90" s="1"/>
      <c r="V90" s="89"/>
      <c r="W90" s="1"/>
      <c r="X90" s="43"/>
      <c r="Y90" s="1"/>
      <c r="Z90" s="366"/>
      <c r="AA90" s="89"/>
      <c r="AB90" s="46"/>
      <c r="AC90" s="378"/>
    </row>
    <row r="91" spans="1:29" ht="25.5" hidden="1" customHeight="1" x14ac:dyDescent="0.25">
      <c r="A91" s="139" t="s">
        <v>397</v>
      </c>
      <c r="B91" s="59"/>
      <c r="C91" s="2"/>
      <c r="D91" s="685" t="s">
        <v>797</v>
      </c>
      <c r="E91" s="685"/>
      <c r="F91" s="192"/>
      <c r="G91" s="471"/>
      <c r="H91" s="449"/>
      <c r="I91" s="210"/>
      <c r="J91" s="219">
        <f t="shared" si="89"/>
        <v>0</v>
      </c>
      <c r="K91" s="81"/>
      <c r="L91" s="43"/>
      <c r="M91" s="43"/>
      <c r="N91" s="1"/>
      <c r="O91" s="1"/>
      <c r="P91" s="82"/>
      <c r="Q91" s="81"/>
      <c r="R91" s="1"/>
      <c r="S91" s="1"/>
      <c r="T91" s="1"/>
      <c r="U91" s="1"/>
      <c r="V91" s="89"/>
      <c r="W91" s="1"/>
      <c r="X91" s="43"/>
      <c r="Y91" s="1"/>
      <c r="Z91" s="366"/>
      <c r="AA91" s="89"/>
      <c r="AB91" s="46"/>
      <c r="AC91" s="378"/>
    </row>
    <row r="92" spans="1:29" ht="25.5" hidden="1" customHeight="1" x14ac:dyDescent="0.25">
      <c r="A92" s="139" t="s">
        <v>398</v>
      </c>
      <c r="B92" s="59"/>
      <c r="C92" s="2"/>
      <c r="D92" s="685" t="s">
        <v>798</v>
      </c>
      <c r="E92" s="685"/>
      <c r="F92" s="192"/>
      <c r="G92" s="471"/>
      <c r="H92" s="449"/>
      <c r="I92" s="210"/>
      <c r="J92" s="219">
        <f t="shared" si="89"/>
        <v>0</v>
      </c>
      <c r="K92" s="81"/>
      <c r="L92" s="43"/>
      <c r="M92" s="43"/>
      <c r="N92" s="1"/>
      <c r="O92" s="1"/>
      <c r="P92" s="82"/>
      <c r="Q92" s="81"/>
      <c r="R92" s="1"/>
      <c r="S92" s="1"/>
      <c r="T92" s="1"/>
      <c r="U92" s="1"/>
      <c r="V92" s="89"/>
      <c r="W92" s="1"/>
      <c r="X92" s="43"/>
      <c r="Y92" s="1"/>
      <c r="Z92" s="366"/>
      <c r="AA92" s="89"/>
      <c r="AB92" s="46"/>
      <c r="AC92" s="378"/>
    </row>
    <row r="93" spans="1:29" s="42" customFormat="1" ht="15" hidden="1" customHeight="1" x14ac:dyDescent="0.25">
      <c r="A93" s="139" t="s">
        <v>399</v>
      </c>
      <c r="B93" s="118" t="s">
        <v>948</v>
      </c>
      <c r="C93" s="733" t="s">
        <v>1092</v>
      </c>
      <c r="D93" s="734"/>
      <c r="E93" s="734"/>
      <c r="F93" s="191">
        <f>F94+F95+F96+F97+F98+F99+F100+F101+F102+F103</f>
        <v>0</v>
      </c>
      <c r="G93" s="469">
        <f>G94+G95+G96+G97+G98+G99+G100+G101+G102+G103</f>
        <v>0</v>
      </c>
      <c r="H93" s="447">
        <f t="shared" ref="H93:I93" si="113">H94+H95+H96+H97+H98+H99+H100+H101+H102+H103</f>
        <v>0</v>
      </c>
      <c r="I93" s="209">
        <f t="shared" si="113"/>
        <v>0</v>
      </c>
      <c r="J93" s="222">
        <f t="shared" si="89"/>
        <v>0</v>
      </c>
      <c r="K93" s="121">
        <f t="shared" ref="K93:AC93" si="114">K94+K95+K96+K97+K98+K99+K100+K101+K102+K103</f>
        <v>0</v>
      </c>
      <c r="L93" s="124">
        <f t="shared" si="114"/>
        <v>0</v>
      </c>
      <c r="M93" s="124">
        <f t="shared" ref="M93" si="115">M94+M95+M96+M97+M98+M99+M100+M101+M102+M103</f>
        <v>0</v>
      </c>
      <c r="N93" s="122">
        <f t="shared" si="114"/>
        <v>0</v>
      </c>
      <c r="O93" s="122">
        <f t="shared" ref="O93" si="116">O94+O95+O96+O97+O98+O99+O100+O101+O102+O103</f>
        <v>0</v>
      </c>
      <c r="P93" s="123">
        <f t="shared" si="114"/>
        <v>0</v>
      </c>
      <c r="Q93" s="121">
        <f t="shared" si="114"/>
        <v>0</v>
      </c>
      <c r="R93" s="122">
        <f t="shared" si="114"/>
        <v>0</v>
      </c>
      <c r="S93" s="122">
        <f t="shared" si="114"/>
        <v>0</v>
      </c>
      <c r="T93" s="122">
        <f t="shared" si="114"/>
        <v>0</v>
      </c>
      <c r="U93" s="122">
        <f t="shared" si="114"/>
        <v>0</v>
      </c>
      <c r="V93" s="125">
        <f t="shared" ref="V93" si="117">V94+V95+V96+V97+V98+V99+V100+V101+V102+V103</f>
        <v>0</v>
      </c>
      <c r="W93" s="122">
        <f t="shared" si="114"/>
        <v>0</v>
      </c>
      <c r="X93" s="124">
        <f t="shared" si="114"/>
        <v>0</v>
      </c>
      <c r="Y93" s="122">
        <f t="shared" si="114"/>
        <v>0</v>
      </c>
      <c r="Z93" s="368">
        <f t="shared" ref="Z93" si="118">Z94+Z95+Z96+Z97+Z98+Z99+Z100+Z101+Z102+Z103</f>
        <v>0</v>
      </c>
      <c r="AA93" s="125">
        <f t="shared" si="114"/>
        <v>0</v>
      </c>
      <c r="AB93" s="126">
        <f t="shared" si="114"/>
        <v>0</v>
      </c>
      <c r="AC93" s="382">
        <f t="shared" si="114"/>
        <v>0</v>
      </c>
    </row>
    <row r="94" spans="1:29" hidden="1" x14ac:dyDescent="0.25">
      <c r="A94" s="139" t="s">
        <v>400</v>
      </c>
      <c r="B94" s="59"/>
      <c r="C94" s="2"/>
      <c r="D94" s="686" t="s">
        <v>640</v>
      </c>
      <c r="E94" s="686"/>
      <c r="F94" s="182"/>
      <c r="G94" s="459"/>
      <c r="H94" s="437"/>
      <c r="I94" s="200"/>
      <c r="J94" s="219">
        <f t="shared" si="89"/>
        <v>0</v>
      </c>
      <c r="K94" s="81"/>
      <c r="L94" s="43"/>
      <c r="M94" s="43"/>
      <c r="N94" s="1"/>
      <c r="O94" s="1"/>
      <c r="P94" s="82"/>
      <c r="Q94" s="81"/>
      <c r="R94" s="1"/>
      <c r="S94" s="1"/>
      <c r="T94" s="1"/>
      <c r="U94" s="1"/>
      <c r="V94" s="89"/>
      <c r="W94" s="1"/>
      <c r="X94" s="43"/>
      <c r="Y94" s="1"/>
      <c r="Z94" s="366"/>
      <c r="AA94" s="89"/>
      <c r="AB94" s="46"/>
      <c r="AC94" s="378"/>
    </row>
    <row r="95" spans="1:29" hidden="1" x14ac:dyDescent="0.25">
      <c r="A95" s="139" t="s">
        <v>401</v>
      </c>
      <c r="B95" s="59"/>
      <c r="C95" s="2"/>
      <c r="D95" s="686" t="s">
        <v>799</v>
      </c>
      <c r="E95" s="686"/>
      <c r="F95" s="182"/>
      <c r="G95" s="459"/>
      <c r="H95" s="437"/>
      <c r="I95" s="200"/>
      <c r="J95" s="219">
        <f t="shared" si="89"/>
        <v>0</v>
      </c>
      <c r="K95" s="81"/>
      <c r="L95" s="43"/>
      <c r="M95" s="43"/>
      <c r="N95" s="1"/>
      <c r="O95" s="1"/>
      <c r="P95" s="82"/>
      <c r="Q95" s="81"/>
      <c r="R95" s="1"/>
      <c r="S95" s="1"/>
      <c r="T95" s="1"/>
      <c r="U95" s="1"/>
      <c r="V95" s="89"/>
      <c r="W95" s="1"/>
      <c r="X95" s="43"/>
      <c r="Y95" s="1"/>
      <c r="Z95" s="366"/>
      <c r="AA95" s="89"/>
      <c r="AB95" s="46"/>
      <c r="AC95" s="378"/>
    </row>
    <row r="96" spans="1:29" hidden="1" x14ac:dyDescent="0.25">
      <c r="A96" s="139" t="s">
        <v>402</v>
      </c>
      <c r="B96" s="59"/>
      <c r="C96" s="2"/>
      <c r="D96" s="686" t="s">
        <v>801</v>
      </c>
      <c r="E96" s="686"/>
      <c r="F96" s="182"/>
      <c r="G96" s="459"/>
      <c r="H96" s="437"/>
      <c r="I96" s="200"/>
      <c r="J96" s="219">
        <f t="shared" si="89"/>
        <v>0</v>
      </c>
      <c r="K96" s="81"/>
      <c r="L96" s="43"/>
      <c r="M96" s="43"/>
      <c r="N96" s="1"/>
      <c r="O96" s="1"/>
      <c r="P96" s="82"/>
      <c r="Q96" s="81"/>
      <c r="R96" s="1"/>
      <c r="S96" s="1"/>
      <c r="T96" s="1"/>
      <c r="U96" s="1"/>
      <c r="V96" s="89"/>
      <c r="W96" s="1"/>
      <c r="X96" s="43"/>
      <c r="Y96" s="1"/>
      <c r="Z96" s="366"/>
      <c r="AA96" s="89"/>
      <c r="AB96" s="46"/>
      <c r="AC96" s="378"/>
    </row>
    <row r="97" spans="1:29" hidden="1" x14ac:dyDescent="0.25">
      <c r="A97" s="139" t="s">
        <v>403</v>
      </c>
      <c r="B97" s="59"/>
      <c r="C97" s="2"/>
      <c r="D97" s="686" t="s">
        <v>1094</v>
      </c>
      <c r="E97" s="686"/>
      <c r="F97" s="182"/>
      <c r="G97" s="459"/>
      <c r="H97" s="437"/>
      <c r="I97" s="200"/>
      <c r="J97" s="219">
        <f t="shared" si="89"/>
        <v>0</v>
      </c>
      <c r="K97" s="81"/>
      <c r="L97" s="43"/>
      <c r="M97" s="43"/>
      <c r="N97" s="1"/>
      <c r="O97" s="1"/>
      <c r="P97" s="82"/>
      <c r="Q97" s="81"/>
      <c r="R97" s="1"/>
      <c r="S97" s="1"/>
      <c r="T97" s="1"/>
      <c r="U97" s="1"/>
      <c r="V97" s="89"/>
      <c r="W97" s="1"/>
      <c r="X97" s="43"/>
      <c r="Y97" s="1"/>
      <c r="Z97" s="366"/>
      <c r="AA97" s="89"/>
      <c r="AB97" s="46"/>
      <c r="AC97" s="378"/>
    </row>
    <row r="98" spans="1:29" hidden="1" x14ac:dyDescent="0.25">
      <c r="A98" s="139" t="s">
        <v>404</v>
      </c>
      <c r="B98" s="59"/>
      <c r="C98" s="2"/>
      <c r="D98" s="686" t="s">
        <v>806</v>
      </c>
      <c r="E98" s="686"/>
      <c r="F98" s="182"/>
      <c r="G98" s="459"/>
      <c r="H98" s="437"/>
      <c r="I98" s="200"/>
      <c r="J98" s="219">
        <f t="shared" si="89"/>
        <v>0</v>
      </c>
      <c r="K98" s="81"/>
      <c r="L98" s="43"/>
      <c r="M98" s="43"/>
      <c r="N98" s="1"/>
      <c r="O98" s="1"/>
      <c r="P98" s="82"/>
      <c r="Q98" s="81"/>
      <c r="R98" s="1"/>
      <c r="S98" s="1"/>
      <c r="T98" s="1"/>
      <c r="U98" s="1"/>
      <c r="V98" s="89"/>
      <c r="W98" s="1"/>
      <c r="X98" s="43"/>
      <c r="Y98" s="1"/>
      <c r="Z98" s="366"/>
      <c r="AA98" s="89"/>
      <c r="AB98" s="46"/>
      <c r="AC98" s="378"/>
    </row>
    <row r="99" spans="1:29" hidden="1" x14ac:dyDescent="0.25">
      <c r="A99" s="139" t="s">
        <v>405</v>
      </c>
      <c r="B99" s="59"/>
      <c r="C99" s="2"/>
      <c r="D99" s="686" t="s">
        <v>804</v>
      </c>
      <c r="E99" s="686"/>
      <c r="F99" s="182"/>
      <c r="G99" s="459"/>
      <c r="H99" s="437"/>
      <c r="I99" s="200"/>
      <c r="J99" s="219">
        <f t="shared" si="89"/>
        <v>0</v>
      </c>
      <c r="K99" s="81"/>
      <c r="L99" s="43"/>
      <c r="M99" s="43"/>
      <c r="N99" s="1"/>
      <c r="O99" s="1"/>
      <c r="P99" s="82"/>
      <c r="Q99" s="81"/>
      <c r="R99" s="1"/>
      <c r="S99" s="1"/>
      <c r="T99" s="1"/>
      <c r="U99" s="1"/>
      <c r="V99" s="89"/>
      <c r="W99" s="1"/>
      <c r="X99" s="43"/>
      <c r="Y99" s="1"/>
      <c r="Z99" s="366"/>
      <c r="AA99" s="89"/>
      <c r="AB99" s="46"/>
      <c r="AC99" s="378"/>
    </row>
    <row r="100" spans="1:29" ht="25.5" hidden="1" customHeight="1" x14ac:dyDescent="0.25">
      <c r="A100" s="139" t="s">
        <v>406</v>
      </c>
      <c r="B100" s="59"/>
      <c r="C100" s="2"/>
      <c r="D100" s="685" t="s">
        <v>808</v>
      </c>
      <c r="E100" s="685"/>
      <c r="F100" s="192"/>
      <c r="G100" s="471"/>
      <c r="H100" s="449"/>
      <c r="I100" s="210"/>
      <c r="J100" s="219">
        <f t="shared" si="89"/>
        <v>0</v>
      </c>
      <c r="K100" s="81"/>
      <c r="L100" s="43"/>
      <c r="M100" s="43"/>
      <c r="N100" s="1"/>
      <c r="O100" s="1"/>
      <c r="P100" s="82"/>
      <c r="Q100" s="81"/>
      <c r="R100" s="1"/>
      <c r="S100" s="1"/>
      <c r="T100" s="1"/>
      <c r="U100" s="1"/>
      <c r="V100" s="89"/>
      <c r="W100" s="1"/>
      <c r="X100" s="43"/>
      <c r="Y100" s="1"/>
      <c r="Z100" s="366"/>
      <c r="AA100" s="89"/>
      <c r="AB100" s="46"/>
      <c r="AC100" s="378"/>
    </row>
    <row r="101" spans="1:29" hidden="1" x14ac:dyDescent="0.25">
      <c r="A101" s="139" t="s">
        <v>407</v>
      </c>
      <c r="B101" s="59"/>
      <c r="C101" s="2"/>
      <c r="D101" s="686" t="s">
        <v>1093</v>
      </c>
      <c r="E101" s="686"/>
      <c r="F101" s="182"/>
      <c r="G101" s="459"/>
      <c r="H101" s="437"/>
      <c r="I101" s="200"/>
      <c r="J101" s="219">
        <f t="shared" si="89"/>
        <v>0</v>
      </c>
      <c r="K101" s="81"/>
      <c r="L101" s="43"/>
      <c r="M101" s="43"/>
      <c r="N101" s="1"/>
      <c r="O101" s="1"/>
      <c r="P101" s="82"/>
      <c r="Q101" s="81"/>
      <c r="R101" s="1"/>
      <c r="S101" s="1"/>
      <c r="T101" s="1"/>
      <c r="U101" s="1"/>
      <c r="V101" s="89"/>
      <c r="W101" s="1"/>
      <c r="X101" s="43"/>
      <c r="Y101" s="1"/>
      <c r="Z101" s="366"/>
      <c r="AA101" s="89"/>
      <c r="AB101" s="46"/>
      <c r="AC101" s="378"/>
    </row>
    <row r="102" spans="1:29" ht="25.5" hidden="1" customHeight="1" x14ac:dyDescent="0.25">
      <c r="A102" s="139" t="s">
        <v>408</v>
      </c>
      <c r="B102" s="59"/>
      <c r="C102" s="2"/>
      <c r="D102" s="685" t="s">
        <v>811</v>
      </c>
      <c r="E102" s="685"/>
      <c r="F102" s="192"/>
      <c r="G102" s="471"/>
      <c r="H102" s="449"/>
      <c r="I102" s="210"/>
      <c r="J102" s="219">
        <f t="shared" si="89"/>
        <v>0</v>
      </c>
      <c r="K102" s="81"/>
      <c r="L102" s="43"/>
      <c r="M102" s="43"/>
      <c r="N102" s="1"/>
      <c r="O102" s="1"/>
      <c r="P102" s="82"/>
      <c r="Q102" s="81"/>
      <c r="R102" s="1"/>
      <c r="S102" s="1"/>
      <c r="T102" s="1"/>
      <c r="U102" s="1"/>
      <c r="V102" s="89"/>
      <c r="W102" s="1"/>
      <c r="X102" s="43"/>
      <c r="Y102" s="1"/>
      <c r="Z102" s="366"/>
      <c r="AA102" s="89"/>
      <c r="AB102" s="46"/>
      <c r="AC102" s="378"/>
    </row>
    <row r="103" spans="1:29" ht="25.5" hidden="1" customHeight="1" x14ac:dyDescent="0.25">
      <c r="A103" s="139" t="s">
        <v>409</v>
      </c>
      <c r="B103" s="59"/>
      <c r="C103" s="2"/>
      <c r="D103" s="685" t="s">
        <v>813</v>
      </c>
      <c r="E103" s="685"/>
      <c r="F103" s="192"/>
      <c r="G103" s="471"/>
      <c r="H103" s="449"/>
      <c r="I103" s="210"/>
      <c r="J103" s="219">
        <f t="shared" si="89"/>
        <v>0</v>
      </c>
      <c r="K103" s="81"/>
      <c r="L103" s="43"/>
      <c r="M103" s="43"/>
      <c r="N103" s="1"/>
      <c r="O103" s="1"/>
      <c r="P103" s="82"/>
      <c r="Q103" s="81"/>
      <c r="R103" s="1"/>
      <c r="S103" s="1"/>
      <c r="T103" s="1"/>
      <c r="U103" s="1"/>
      <c r="V103" s="89"/>
      <c r="W103" s="1"/>
      <c r="X103" s="43"/>
      <c r="Y103" s="1"/>
      <c r="Z103" s="366"/>
      <c r="AA103" s="89"/>
      <c r="AB103" s="46"/>
      <c r="AC103" s="378"/>
    </row>
    <row r="104" spans="1:29" s="42" customFormat="1" x14ac:dyDescent="0.25">
      <c r="A104" s="139" t="s">
        <v>410</v>
      </c>
      <c r="B104" s="118" t="s">
        <v>949</v>
      </c>
      <c r="C104" s="705" t="s">
        <v>411</v>
      </c>
      <c r="D104" s="706"/>
      <c r="E104" s="706"/>
      <c r="F104" s="193">
        <f>F105+F106+F107+F108+F109+F110+F111+F112+F114+F115</f>
        <v>1096000</v>
      </c>
      <c r="G104" s="472">
        <f>G105+G106+G107+G108+G109+G110+G111+G112+G114+G115</f>
        <v>2841944</v>
      </c>
      <c r="H104" s="450">
        <f t="shared" ref="H104:I104" si="119">H105+H106+H107+H108+H109+H110+H111+H112+H114+H115</f>
        <v>2605831</v>
      </c>
      <c r="I104" s="211">
        <f t="shared" si="119"/>
        <v>0</v>
      </c>
      <c r="J104" s="222">
        <f t="shared" si="89"/>
        <v>2605831</v>
      </c>
      <c r="K104" s="121">
        <f t="shared" ref="K104:AC104" si="120">K105+K106+K107+K108+K109+K110+K111+K112+K114+K115</f>
        <v>0</v>
      </c>
      <c r="L104" s="124">
        <f t="shared" si="120"/>
        <v>0</v>
      </c>
      <c r="M104" s="124">
        <f t="shared" ref="M104" si="121">M105+M106+M107+M108+M109+M110+M111+M112+M114+M115</f>
        <v>0</v>
      </c>
      <c r="N104" s="122">
        <f t="shared" si="120"/>
        <v>2605831</v>
      </c>
      <c r="O104" s="122">
        <f t="shared" ref="O104" si="122">O105+O106+O107+O108+O109+O110+O111+O112+O114+O115</f>
        <v>0</v>
      </c>
      <c r="P104" s="123">
        <f t="shared" si="120"/>
        <v>0</v>
      </c>
      <c r="Q104" s="121">
        <f t="shared" si="120"/>
        <v>1096155</v>
      </c>
      <c r="R104" s="122">
        <f t="shared" si="120"/>
        <v>0</v>
      </c>
      <c r="S104" s="122">
        <f t="shared" si="120"/>
        <v>0</v>
      </c>
      <c r="T104" s="122">
        <f t="shared" si="120"/>
        <v>651124</v>
      </c>
      <c r="U104" s="122">
        <f t="shared" si="120"/>
        <v>162781</v>
      </c>
      <c r="V104" s="125">
        <f t="shared" ref="V104" si="123">V105+V106+V107+V108+V109+V110+V111+V112+V114+V115</f>
        <v>162781</v>
      </c>
      <c r="W104" s="122">
        <f t="shared" si="120"/>
        <v>162781</v>
      </c>
      <c r="X104" s="124">
        <f t="shared" si="120"/>
        <v>0</v>
      </c>
      <c r="Y104" s="122">
        <f t="shared" si="120"/>
        <v>44647</v>
      </c>
      <c r="Z104" s="368">
        <f t="shared" ref="Z104" si="124">Z105+Z106+Z107+Z108+Z109+Z110+Z111+Z112+Z114+Z115</f>
        <v>2280269</v>
      </c>
      <c r="AA104" s="125">
        <f t="shared" si="120"/>
        <v>162781</v>
      </c>
      <c r="AB104" s="126">
        <f t="shared" si="120"/>
        <v>162781</v>
      </c>
      <c r="AC104" s="382">
        <f t="shared" si="120"/>
        <v>0</v>
      </c>
    </row>
    <row r="105" spans="1:29" hidden="1" x14ac:dyDescent="0.25">
      <c r="A105" s="139" t="s">
        <v>412</v>
      </c>
      <c r="B105" s="59"/>
      <c r="C105" s="2"/>
      <c r="D105" s="686" t="s">
        <v>639</v>
      </c>
      <c r="E105" s="686"/>
      <c r="F105" s="182"/>
      <c r="G105" s="459"/>
      <c r="H105" s="437"/>
      <c r="I105" s="200"/>
      <c r="J105" s="219">
        <f t="shared" si="89"/>
        <v>0</v>
      </c>
      <c r="K105" s="81"/>
      <c r="L105" s="43"/>
      <c r="M105" s="43"/>
      <c r="N105" s="1"/>
      <c r="O105" s="1"/>
      <c r="P105" s="82"/>
      <c r="Q105" s="81"/>
      <c r="R105" s="1"/>
      <c r="S105" s="1"/>
      <c r="T105" s="1"/>
      <c r="U105" s="1"/>
      <c r="V105" s="89"/>
      <c r="W105" s="1"/>
      <c r="X105" s="43"/>
      <c r="Y105" s="1"/>
      <c r="Z105" s="366"/>
      <c r="AA105" s="89"/>
      <c r="AB105" s="46"/>
      <c r="AC105" s="378"/>
    </row>
    <row r="106" spans="1:29" hidden="1" x14ac:dyDescent="0.25">
      <c r="A106" s="139" t="s">
        <v>413</v>
      </c>
      <c r="B106" s="59"/>
      <c r="C106" s="2"/>
      <c r="D106" s="686" t="s">
        <v>800</v>
      </c>
      <c r="E106" s="686"/>
      <c r="F106" s="182"/>
      <c r="G106" s="459"/>
      <c r="H106" s="437"/>
      <c r="I106" s="200"/>
      <c r="J106" s="219">
        <f t="shared" si="89"/>
        <v>0</v>
      </c>
      <c r="K106" s="81"/>
      <c r="L106" s="43"/>
      <c r="M106" s="43"/>
      <c r="N106" s="1"/>
      <c r="O106" s="1"/>
      <c r="P106" s="82"/>
      <c r="Q106" s="81"/>
      <c r="R106" s="1"/>
      <c r="S106" s="1"/>
      <c r="T106" s="1"/>
      <c r="U106" s="1"/>
      <c r="V106" s="89"/>
      <c r="W106" s="1"/>
      <c r="X106" s="43"/>
      <c r="Y106" s="1"/>
      <c r="Z106" s="366"/>
      <c r="AA106" s="89"/>
      <c r="AB106" s="46"/>
      <c r="AC106" s="378"/>
    </row>
    <row r="107" spans="1:29" hidden="1" x14ac:dyDescent="0.25">
      <c r="A107" s="139" t="s">
        <v>414</v>
      </c>
      <c r="B107" s="59"/>
      <c r="C107" s="2"/>
      <c r="D107" s="686" t="s">
        <v>802</v>
      </c>
      <c r="E107" s="686"/>
      <c r="F107" s="182"/>
      <c r="G107" s="459"/>
      <c r="H107" s="437"/>
      <c r="I107" s="200"/>
      <c r="J107" s="219">
        <f t="shared" si="89"/>
        <v>0</v>
      </c>
      <c r="K107" s="81"/>
      <c r="L107" s="43"/>
      <c r="M107" s="43"/>
      <c r="N107" s="1"/>
      <c r="O107" s="1"/>
      <c r="P107" s="82"/>
      <c r="Q107" s="81"/>
      <c r="R107" s="1"/>
      <c r="S107" s="1"/>
      <c r="T107" s="1"/>
      <c r="U107" s="1"/>
      <c r="V107" s="89"/>
      <c r="W107" s="1"/>
      <c r="X107" s="43"/>
      <c r="Y107" s="1"/>
      <c r="Z107" s="366"/>
      <c r="AA107" s="89"/>
      <c r="AB107" s="46"/>
      <c r="AC107" s="378"/>
    </row>
    <row r="108" spans="1:29" hidden="1" x14ac:dyDescent="0.25">
      <c r="A108" s="139" t="s">
        <v>415</v>
      </c>
      <c r="B108" s="59"/>
      <c r="C108" s="2"/>
      <c r="D108" s="686" t="s">
        <v>803</v>
      </c>
      <c r="E108" s="686"/>
      <c r="F108" s="182"/>
      <c r="G108" s="459"/>
      <c r="H108" s="437"/>
      <c r="I108" s="200"/>
      <c r="J108" s="219">
        <f t="shared" si="89"/>
        <v>0</v>
      </c>
      <c r="K108" s="81"/>
      <c r="L108" s="43"/>
      <c r="M108" s="43"/>
      <c r="N108" s="1"/>
      <c r="O108" s="1"/>
      <c r="P108" s="82"/>
      <c r="Q108" s="81"/>
      <c r="R108" s="1"/>
      <c r="S108" s="1"/>
      <c r="T108" s="1"/>
      <c r="U108" s="1"/>
      <c r="V108" s="89"/>
      <c r="W108" s="1"/>
      <c r="X108" s="43"/>
      <c r="Y108" s="1"/>
      <c r="Z108" s="366"/>
      <c r="AA108" s="89"/>
      <c r="AB108" s="46"/>
      <c r="AC108" s="378"/>
    </row>
    <row r="109" spans="1:29" hidden="1" x14ac:dyDescent="0.25">
      <c r="A109" s="139" t="s">
        <v>416</v>
      </c>
      <c r="B109" s="59"/>
      <c r="C109" s="2"/>
      <c r="D109" s="686" t="s">
        <v>807</v>
      </c>
      <c r="E109" s="686"/>
      <c r="F109" s="182"/>
      <c r="G109" s="459"/>
      <c r="H109" s="437"/>
      <c r="I109" s="200"/>
      <c r="J109" s="219">
        <f t="shared" si="89"/>
        <v>0</v>
      </c>
      <c r="K109" s="81"/>
      <c r="L109" s="43"/>
      <c r="M109" s="43"/>
      <c r="N109" s="1"/>
      <c r="O109" s="1"/>
      <c r="P109" s="82"/>
      <c r="Q109" s="81"/>
      <c r="R109" s="1"/>
      <c r="S109" s="1"/>
      <c r="T109" s="1"/>
      <c r="U109" s="1"/>
      <c r="V109" s="89"/>
      <c r="W109" s="1"/>
      <c r="X109" s="43"/>
      <c r="Y109" s="1"/>
      <c r="Z109" s="366"/>
      <c r="AA109" s="89"/>
      <c r="AB109" s="46"/>
      <c r="AC109" s="378"/>
    </row>
    <row r="110" spans="1:29" hidden="1" x14ac:dyDescent="0.25">
      <c r="A110" s="139" t="s">
        <v>417</v>
      </c>
      <c r="B110" s="59"/>
      <c r="C110" s="2"/>
      <c r="D110" s="686" t="s">
        <v>805</v>
      </c>
      <c r="E110" s="686"/>
      <c r="F110" s="182"/>
      <c r="G110" s="459"/>
      <c r="H110" s="437"/>
      <c r="I110" s="200"/>
      <c r="J110" s="219">
        <f t="shared" si="89"/>
        <v>0</v>
      </c>
      <c r="K110" s="81"/>
      <c r="L110" s="43"/>
      <c r="M110" s="43"/>
      <c r="N110" s="1"/>
      <c r="O110" s="1"/>
      <c r="P110" s="82"/>
      <c r="Q110" s="81"/>
      <c r="R110" s="1"/>
      <c r="S110" s="1"/>
      <c r="T110" s="1"/>
      <c r="U110" s="1"/>
      <c r="V110" s="89"/>
      <c r="W110" s="1"/>
      <c r="X110" s="43"/>
      <c r="Y110" s="1"/>
      <c r="Z110" s="366"/>
      <c r="AA110" s="89"/>
      <c r="AB110" s="46"/>
      <c r="AC110" s="378"/>
    </row>
    <row r="111" spans="1:29" ht="25.5" hidden="1" customHeight="1" x14ac:dyDescent="0.25">
      <c r="A111" s="139" t="s">
        <v>418</v>
      </c>
      <c r="B111" s="59"/>
      <c r="C111" s="2"/>
      <c r="D111" s="685" t="s">
        <v>809</v>
      </c>
      <c r="E111" s="685"/>
      <c r="F111" s="192"/>
      <c r="G111" s="471"/>
      <c r="H111" s="449"/>
      <c r="I111" s="210"/>
      <c r="J111" s="219">
        <f t="shared" si="89"/>
        <v>0</v>
      </c>
      <c r="K111" s="81"/>
      <c r="L111" s="43"/>
      <c r="M111" s="43"/>
      <c r="N111" s="1"/>
      <c r="O111" s="1"/>
      <c r="P111" s="82"/>
      <c r="Q111" s="81"/>
      <c r="R111" s="1"/>
      <c r="S111" s="1"/>
      <c r="T111" s="1"/>
      <c r="U111" s="1"/>
      <c r="V111" s="89"/>
      <c r="W111" s="1"/>
      <c r="X111" s="43"/>
      <c r="Y111" s="1"/>
      <c r="Z111" s="366"/>
      <c r="AA111" s="89"/>
      <c r="AB111" s="46"/>
      <c r="AC111" s="378"/>
    </row>
    <row r="112" spans="1:29" x14ac:dyDescent="0.25">
      <c r="A112" s="139" t="s">
        <v>419</v>
      </c>
      <c r="B112" s="248"/>
      <c r="C112" s="265"/>
      <c r="D112" s="707" t="s">
        <v>810</v>
      </c>
      <c r="E112" s="707"/>
      <c r="F112" s="249">
        <f>F113</f>
        <v>1096000</v>
      </c>
      <c r="G112" s="473">
        <f>G113</f>
        <v>2841944</v>
      </c>
      <c r="H112" s="451">
        <f t="shared" ref="H112:AC112" si="125">H113</f>
        <v>2605831</v>
      </c>
      <c r="I112" s="266">
        <f t="shared" si="125"/>
        <v>0</v>
      </c>
      <c r="J112" s="267">
        <f t="shared" si="89"/>
        <v>2605831</v>
      </c>
      <c r="K112" s="261">
        <f t="shared" si="125"/>
        <v>0</v>
      </c>
      <c r="L112" s="251">
        <f t="shared" si="125"/>
        <v>0</v>
      </c>
      <c r="M112" s="251">
        <f t="shared" si="125"/>
        <v>0</v>
      </c>
      <c r="N112" s="252">
        <f t="shared" si="125"/>
        <v>2605831</v>
      </c>
      <c r="O112" s="252">
        <f t="shared" si="125"/>
        <v>0</v>
      </c>
      <c r="P112" s="262">
        <f t="shared" si="125"/>
        <v>0</v>
      </c>
      <c r="Q112" s="261">
        <f t="shared" si="125"/>
        <v>1096155</v>
      </c>
      <c r="R112" s="252">
        <f t="shared" si="125"/>
        <v>0</v>
      </c>
      <c r="S112" s="252">
        <f t="shared" si="125"/>
        <v>0</v>
      </c>
      <c r="T112" s="252">
        <f t="shared" si="125"/>
        <v>651124</v>
      </c>
      <c r="U112" s="252">
        <f t="shared" si="125"/>
        <v>162781</v>
      </c>
      <c r="V112" s="253">
        <f t="shared" si="125"/>
        <v>162781</v>
      </c>
      <c r="W112" s="252">
        <f t="shared" si="125"/>
        <v>162781</v>
      </c>
      <c r="X112" s="251">
        <f t="shared" si="125"/>
        <v>0</v>
      </c>
      <c r="Y112" s="252">
        <f t="shared" si="125"/>
        <v>44647</v>
      </c>
      <c r="Z112" s="369">
        <f t="shared" si="125"/>
        <v>2280269</v>
      </c>
      <c r="AA112" s="253">
        <f t="shared" si="125"/>
        <v>162781</v>
      </c>
      <c r="AB112" s="254">
        <f t="shared" si="125"/>
        <v>162781</v>
      </c>
      <c r="AC112" s="383">
        <f t="shared" si="125"/>
        <v>0</v>
      </c>
    </row>
    <row r="113" spans="1:29" hidden="1" x14ac:dyDescent="0.25">
      <c r="B113" s="59"/>
      <c r="C113" s="2"/>
      <c r="D113" s="230"/>
      <c r="E113" s="247" t="s">
        <v>1265</v>
      </c>
      <c r="F113" s="182">
        <v>1096000</v>
      </c>
      <c r="G113" s="459">
        <v>2841944</v>
      </c>
      <c r="H113" s="437">
        <f>SUM(Z113:AC113)</f>
        <v>2605831</v>
      </c>
      <c r="I113" s="200"/>
      <c r="J113" s="219">
        <f t="shared" si="89"/>
        <v>2605831</v>
      </c>
      <c r="K113" s="81"/>
      <c r="L113" s="43"/>
      <c r="M113" s="43"/>
      <c r="N113" s="1">
        <f>J113</f>
        <v>2605831</v>
      </c>
      <c r="O113" s="1"/>
      <c r="P113" s="82"/>
      <c r="Q113" s="81">
        <v>1096155</v>
      </c>
      <c r="R113" s="1"/>
      <c r="S113" s="1"/>
      <c r="T113" s="1">
        <f>488343+162781</f>
        <v>651124</v>
      </c>
      <c r="U113" s="1">
        <v>162781</v>
      </c>
      <c r="V113" s="89">
        <v>162781</v>
      </c>
      <c r="W113" s="1">
        <v>162781</v>
      </c>
      <c r="X113" s="43"/>
      <c r="Y113" s="1">
        <v>44647</v>
      </c>
      <c r="Z113" s="366">
        <f>SUM(Q113:Y113)</f>
        <v>2280269</v>
      </c>
      <c r="AA113" s="89">
        <v>162781</v>
      </c>
      <c r="AB113" s="46">
        <v>162781</v>
      </c>
      <c r="AC113" s="378"/>
    </row>
    <row r="114" spans="1:29" ht="25.5" hidden="1" customHeight="1" x14ac:dyDescent="0.25">
      <c r="A114" s="139" t="s">
        <v>420</v>
      </c>
      <c r="B114" s="59"/>
      <c r="C114" s="2"/>
      <c r="D114" s="685" t="s">
        <v>812</v>
      </c>
      <c r="E114" s="685"/>
      <c r="F114" s="192"/>
      <c r="G114" s="471"/>
      <c r="H114" s="449"/>
      <c r="I114" s="210"/>
      <c r="J114" s="219">
        <f t="shared" si="89"/>
        <v>0</v>
      </c>
      <c r="K114" s="81"/>
      <c r="L114" s="43"/>
      <c r="M114" s="43"/>
      <c r="N114" s="1"/>
      <c r="O114" s="1"/>
      <c r="P114" s="82"/>
      <c r="Q114" s="81"/>
      <c r="R114" s="1"/>
      <c r="S114" s="1"/>
      <c r="T114" s="1"/>
      <c r="U114" s="1"/>
      <c r="V114" s="89"/>
      <c r="W114" s="1"/>
      <c r="X114" s="43"/>
      <c r="Y114" s="1"/>
      <c r="Z114" s="366"/>
      <c r="AA114" s="89"/>
      <c r="AB114" s="46"/>
      <c r="AC114" s="378"/>
    </row>
    <row r="115" spans="1:29" ht="25.5" hidden="1" customHeight="1" x14ac:dyDescent="0.25">
      <c r="A115" s="139" t="s">
        <v>421</v>
      </c>
      <c r="B115" s="59"/>
      <c r="C115" s="2"/>
      <c r="D115" s="685" t="s">
        <v>814</v>
      </c>
      <c r="E115" s="685"/>
      <c r="F115" s="192"/>
      <c r="G115" s="471"/>
      <c r="H115" s="449"/>
      <c r="I115" s="210"/>
      <c r="J115" s="219">
        <f t="shared" si="89"/>
        <v>0</v>
      </c>
      <c r="K115" s="81"/>
      <c r="L115" s="43"/>
      <c r="M115" s="43"/>
      <c r="N115" s="1"/>
      <c r="O115" s="1"/>
      <c r="P115" s="82"/>
      <c r="Q115" s="81"/>
      <c r="R115" s="1"/>
      <c r="S115" s="1"/>
      <c r="T115" s="1"/>
      <c r="U115" s="1"/>
      <c r="V115" s="89"/>
      <c r="W115" s="1"/>
      <c r="X115" s="43"/>
      <c r="Y115" s="1"/>
      <c r="Z115" s="366"/>
      <c r="AA115" s="89"/>
      <c r="AB115" s="46"/>
      <c r="AC115" s="378"/>
    </row>
    <row r="116" spans="1:29" s="42" customFormat="1" ht="27.75" hidden="1" customHeight="1" x14ac:dyDescent="0.25">
      <c r="A116" s="139" t="s">
        <v>422</v>
      </c>
      <c r="B116" s="118" t="s">
        <v>950</v>
      </c>
      <c r="C116" s="733" t="s">
        <v>1095</v>
      </c>
      <c r="D116" s="734"/>
      <c r="E116" s="734"/>
      <c r="F116" s="191">
        <f>F117+F118</f>
        <v>0</v>
      </c>
      <c r="G116" s="469">
        <f>G117+G118</f>
        <v>0</v>
      </c>
      <c r="H116" s="447">
        <f t="shared" ref="H116:I116" si="126">H117+H118</f>
        <v>0</v>
      </c>
      <c r="I116" s="209">
        <f t="shared" si="126"/>
        <v>0</v>
      </c>
      <c r="J116" s="222">
        <f t="shared" si="89"/>
        <v>0</v>
      </c>
      <c r="K116" s="121">
        <f t="shared" ref="K116:AC116" si="127">K117+K118</f>
        <v>0</v>
      </c>
      <c r="L116" s="124">
        <f t="shared" si="127"/>
        <v>0</v>
      </c>
      <c r="M116" s="124">
        <f t="shared" ref="M116" si="128">M117+M118</f>
        <v>0</v>
      </c>
      <c r="N116" s="122">
        <f t="shared" si="127"/>
        <v>0</v>
      </c>
      <c r="O116" s="122">
        <f t="shared" ref="O116" si="129">O117+O118</f>
        <v>0</v>
      </c>
      <c r="P116" s="123">
        <f t="shared" si="127"/>
        <v>0</v>
      </c>
      <c r="Q116" s="121">
        <f t="shared" si="127"/>
        <v>0</v>
      </c>
      <c r="R116" s="122">
        <f t="shared" si="127"/>
        <v>0</v>
      </c>
      <c r="S116" s="122">
        <f t="shared" si="127"/>
        <v>0</v>
      </c>
      <c r="T116" s="122">
        <f t="shared" si="127"/>
        <v>0</v>
      </c>
      <c r="U116" s="122">
        <f t="shared" si="127"/>
        <v>0</v>
      </c>
      <c r="V116" s="125">
        <f t="shared" ref="V116" si="130">V117+V118</f>
        <v>0</v>
      </c>
      <c r="W116" s="122">
        <f t="shared" si="127"/>
        <v>0</v>
      </c>
      <c r="X116" s="124">
        <f t="shared" si="127"/>
        <v>0</v>
      </c>
      <c r="Y116" s="122">
        <f t="shared" si="127"/>
        <v>0</v>
      </c>
      <c r="Z116" s="368">
        <f t="shared" ref="Z116" si="131">Z117+Z118</f>
        <v>0</v>
      </c>
      <c r="AA116" s="125">
        <f t="shared" si="127"/>
        <v>0</v>
      </c>
      <c r="AB116" s="126">
        <f t="shared" si="127"/>
        <v>0</v>
      </c>
      <c r="AC116" s="382">
        <f t="shared" si="127"/>
        <v>0</v>
      </c>
    </row>
    <row r="117" spans="1:29" hidden="1" x14ac:dyDescent="0.25">
      <c r="A117" s="139" t="s">
        <v>423</v>
      </c>
      <c r="B117" s="59"/>
      <c r="C117" s="2"/>
      <c r="D117" s="686" t="s">
        <v>816</v>
      </c>
      <c r="E117" s="686"/>
      <c r="F117" s="182"/>
      <c r="G117" s="459"/>
      <c r="H117" s="437"/>
      <c r="I117" s="200"/>
      <c r="J117" s="219">
        <f t="shared" si="89"/>
        <v>0</v>
      </c>
      <c r="K117" s="81"/>
      <c r="L117" s="43"/>
      <c r="M117" s="43"/>
      <c r="N117" s="1"/>
      <c r="O117" s="1"/>
      <c r="P117" s="82"/>
      <c r="Q117" s="81"/>
      <c r="R117" s="1"/>
      <c r="S117" s="1"/>
      <c r="T117" s="1"/>
      <c r="U117" s="1"/>
      <c r="V117" s="89"/>
      <c r="W117" s="1"/>
      <c r="X117" s="43"/>
      <c r="Y117" s="1"/>
      <c r="Z117" s="366"/>
      <c r="AA117" s="89"/>
      <c r="AB117" s="46"/>
      <c r="AC117" s="378"/>
    </row>
    <row r="118" spans="1:29" ht="25.5" hidden="1" customHeight="1" x14ac:dyDescent="0.25">
      <c r="A118" s="139" t="s">
        <v>424</v>
      </c>
      <c r="B118" s="59"/>
      <c r="C118" s="2"/>
      <c r="D118" s="685" t="s">
        <v>815</v>
      </c>
      <c r="E118" s="685"/>
      <c r="F118" s="192"/>
      <c r="G118" s="471"/>
      <c r="H118" s="449"/>
      <c r="I118" s="210"/>
      <c r="J118" s="219">
        <f t="shared" si="89"/>
        <v>0</v>
      </c>
      <c r="K118" s="81"/>
      <c r="L118" s="43"/>
      <c r="M118" s="43"/>
      <c r="N118" s="1"/>
      <c r="O118" s="1"/>
      <c r="P118" s="82"/>
      <c r="Q118" s="81"/>
      <c r="R118" s="1"/>
      <c r="S118" s="1"/>
      <c r="T118" s="1"/>
      <c r="U118" s="1"/>
      <c r="V118" s="89"/>
      <c r="W118" s="1"/>
      <c r="X118" s="43"/>
      <c r="Y118" s="1"/>
      <c r="Z118" s="366"/>
      <c r="AA118" s="89"/>
      <c r="AB118" s="46"/>
      <c r="AC118" s="378"/>
    </row>
    <row r="119" spans="1:29" s="42" customFormat="1" hidden="1" x14ac:dyDescent="0.25">
      <c r="A119" s="139" t="s">
        <v>425</v>
      </c>
      <c r="B119" s="118" t="s">
        <v>952</v>
      </c>
      <c r="C119" s="733" t="s">
        <v>1096</v>
      </c>
      <c r="D119" s="734"/>
      <c r="E119" s="734"/>
      <c r="F119" s="191">
        <f>F120+F121+F122+F123+F124+F125+F126+F127+F128+F129+F130</f>
        <v>0</v>
      </c>
      <c r="G119" s="469">
        <f>G120+G121+G122+G123+G124+G125+G126+G127+G128+G129+G130</f>
        <v>0</v>
      </c>
      <c r="H119" s="447">
        <f t="shared" ref="H119:I119" si="132">H120+H121+H122+H123+H124+H125+H126+H127+H128+H129+H130</f>
        <v>0</v>
      </c>
      <c r="I119" s="209">
        <f t="shared" si="132"/>
        <v>0</v>
      </c>
      <c r="J119" s="222">
        <f t="shared" si="89"/>
        <v>0</v>
      </c>
      <c r="K119" s="121">
        <f t="shared" ref="K119:AC119" si="133">K120+K121+K122+K123+K124+K125+K126+K127+K128+K129+K130</f>
        <v>0</v>
      </c>
      <c r="L119" s="124">
        <f t="shared" si="133"/>
        <v>0</v>
      </c>
      <c r="M119" s="124">
        <f t="shared" ref="M119" si="134">M120+M121+M122+M123+M124+M125+M126+M127+M128+M129+M130</f>
        <v>0</v>
      </c>
      <c r="N119" s="122">
        <f t="shared" si="133"/>
        <v>0</v>
      </c>
      <c r="O119" s="122">
        <f t="shared" ref="O119" si="135">O120+O121+O122+O123+O124+O125+O126+O127+O128+O129+O130</f>
        <v>0</v>
      </c>
      <c r="P119" s="123">
        <f t="shared" si="133"/>
        <v>0</v>
      </c>
      <c r="Q119" s="121">
        <f t="shared" si="133"/>
        <v>0</v>
      </c>
      <c r="R119" s="122">
        <f t="shared" si="133"/>
        <v>0</v>
      </c>
      <c r="S119" s="122">
        <f t="shared" si="133"/>
        <v>0</v>
      </c>
      <c r="T119" s="122">
        <f t="shared" si="133"/>
        <v>0</v>
      </c>
      <c r="U119" s="122">
        <f t="shared" si="133"/>
        <v>0</v>
      </c>
      <c r="V119" s="125">
        <f t="shared" ref="V119" si="136">V120+V121+V122+V123+V124+V125+V126+V127+V128+V129+V130</f>
        <v>0</v>
      </c>
      <c r="W119" s="122">
        <f t="shared" si="133"/>
        <v>0</v>
      </c>
      <c r="X119" s="124">
        <f t="shared" si="133"/>
        <v>0</v>
      </c>
      <c r="Y119" s="122">
        <f t="shared" si="133"/>
        <v>0</v>
      </c>
      <c r="Z119" s="368">
        <f t="shared" ref="Z119" si="137">Z120+Z121+Z122+Z123+Z124+Z125+Z126+Z127+Z128+Z129+Z130</f>
        <v>0</v>
      </c>
      <c r="AA119" s="125">
        <f t="shared" si="133"/>
        <v>0</v>
      </c>
      <c r="AB119" s="126">
        <f t="shared" si="133"/>
        <v>0</v>
      </c>
      <c r="AC119" s="382">
        <f t="shared" si="133"/>
        <v>0</v>
      </c>
    </row>
    <row r="120" spans="1:29" hidden="1" x14ac:dyDescent="0.25">
      <c r="A120" s="139" t="s">
        <v>426</v>
      </c>
      <c r="B120" s="59"/>
      <c r="C120" s="2"/>
      <c r="D120" s="686" t="s">
        <v>625</v>
      </c>
      <c r="E120" s="686"/>
      <c r="F120" s="182"/>
      <c r="G120" s="459"/>
      <c r="H120" s="437"/>
      <c r="I120" s="200"/>
      <c r="J120" s="219">
        <f t="shared" si="89"/>
        <v>0</v>
      </c>
      <c r="K120" s="81"/>
      <c r="L120" s="43"/>
      <c r="M120" s="43"/>
      <c r="N120" s="1"/>
      <c r="O120" s="1"/>
      <c r="P120" s="82"/>
      <c r="Q120" s="81"/>
      <c r="R120" s="1"/>
      <c r="S120" s="1"/>
      <c r="T120" s="1"/>
      <c r="U120" s="1"/>
      <c r="V120" s="89"/>
      <c r="W120" s="1"/>
      <c r="X120" s="43"/>
      <c r="Y120" s="1"/>
      <c r="Z120" s="366"/>
      <c r="AA120" s="89"/>
      <c r="AB120" s="46"/>
      <c r="AC120" s="378"/>
    </row>
    <row r="121" spans="1:29" hidden="1" x14ac:dyDescent="0.25">
      <c r="A121" s="139" t="s">
        <v>427</v>
      </c>
      <c r="B121" s="59"/>
      <c r="C121" s="2"/>
      <c r="D121" s="686" t="s">
        <v>628</v>
      </c>
      <c r="E121" s="686"/>
      <c r="F121" s="182"/>
      <c r="G121" s="459"/>
      <c r="H121" s="437"/>
      <c r="I121" s="200"/>
      <c r="J121" s="219">
        <f t="shared" si="89"/>
        <v>0</v>
      </c>
      <c r="K121" s="81"/>
      <c r="L121" s="43"/>
      <c r="M121" s="43"/>
      <c r="N121" s="1"/>
      <c r="O121" s="1"/>
      <c r="P121" s="82"/>
      <c r="Q121" s="81"/>
      <c r="R121" s="1"/>
      <c r="S121" s="1"/>
      <c r="T121" s="1"/>
      <c r="U121" s="1"/>
      <c r="V121" s="89"/>
      <c r="W121" s="1"/>
      <c r="X121" s="43"/>
      <c r="Y121" s="1"/>
      <c r="Z121" s="366"/>
      <c r="AA121" s="89"/>
      <c r="AB121" s="46"/>
      <c r="AC121" s="378"/>
    </row>
    <row r="122" spans="1:29" hidden="1" x14ac:dyDescent="0.25">
      <c r="A122" s="139" t="s">
        <v>428</v>
      </c>
      <c r="B122" s="59"/>
      <c r="C122" s="2"/>
      <c r="D122" s="686" t="s">
        <v>629</v>
      </c>
      <c r="E122" s="686"/>
      <c r="F122" s="182"/>
      <c r="G122" s="459"/>
      <c r="H122" s="437"/>
      <c r="I122" s="200"/>
      <c r="J122" s="219">
        <f t="shared" si="89"/>
        <v>0</v>
      </c>
      <c r="K122" s="81"/>
      <c r="L122" s="43"/>
      <c r="M122" s="43"/>
      <c r="N122" s="1"/>
      <c r="O122" s="1"/>
      <c r="P122" s="82"/>
      <c r="Q122" s="81"/>
      <c r="R122" s="1"/>
      <c r="S122" s="1"/>
      <c r="T122" s="1"/>
      <c r="U122" s="1"/>
      <c r="V122" s="89"/>
      <c r="W122" s="1"/>
      <c r="X122" s="43"/>
      <c r="Y122" s="1"/>
      <c r="Z122" s="366"/>
      <c r="AA122" s="89"/>
      <c r="AB122" s="46"/>
      <c r="AC122" s="378"/>
    </row>
    <row r="123" spans="1:29" hidden="1" x14ac:dyDescent="0.25">
      <c r="A123" s="139" t="s">
        <v>429</v>
      </c>
      <c r="B123" s="59"/>
      <c r="C123" s="2"/>
      <c r="D123" s="686" t="s">
        <v>626</v>
      </c>
      <c r="E123" s="686"/>
      <c r="F123" s="182"/>
      <c r="G123" s="459"/>
      <c r="H123" s="437"/>
      <c r="I123" s="200"/>
      <c r="J123" s="219">
        <f t="shared" si="89"/>
        <v>0</v>
      </c>
      <c r="K123" s="81"/>
      <c r="L123" s="43"/>
      <c r="M123" s="43"/>
      <c r="N123" s="1"/>
      <c r="O123" s="1"/>
      <c r="P123" s="82"/>
      <c r="Q123" s="81"/>
      <c r="R123" s="1"/>
      <c r="S123" s="1"/>
      <c r="T123" s="1"/>
      <c r="U123" s="1"/>
      <c r="V123" s="89"/>
      <c r="W123" s="1"/>
      <c r="X123" s="43"/>
      <c r="Y123" s="1"/>
      <c r="Z123" s="366"/>
      <c r="AA123" s="89"/>
      <c r="AB123" s="46"/>
      <c r="AC123" s="378"/>
    </row>
    <row r="124" spans="1:29" hidden="1" x14ac:dyDescent="0.25">
      <c r="A124" s="139" t="s">
        <v>430</v>
      </c>
      <c r="B124" s="59"/>
      <c r="C124" s="2"/>
      <c r="D124" s="686" t="s">
        <v>1097</v>
      </c>
      <c r="E124" s="686"/>
      <c r="F124" s="182"/>
      <c r="G124" s="459"/>
      <c r="H124" s="437"/>
      <c r="I124" s="200"/>
      <c r="J124" s="219">
        <f t="shared" si="89"/>
        <v>0</v>
      </c>
      <c r="K124" s="81"/>
      <c r="L124" s="43"/>
      <c r="M124" s="43"/>
      <c r="N124" s="1"/>
      <c r="O124" s="1"/>
      <c r="P124" s="82"/>
      <c r="Q124" s="81"/>
      <c r="R124" s="1"/>
      <c r="S124" s="1"/>
      <c r="T124" s="1"/>
      <c r="U124" s="1"/>
      <c r="V124" s="89"/>
      <c r="W124" s="1"/>
      <c r="X124" s="43"/>
      <c r="Y124" s="1"/>
      <c r="Z124" s="366"/>
      <c r="AA124" s="89"/>
      <c r="AB124" s="46"/>
      <c r="AC124" s="378"/>
    </row>
    <row r="125" spans="1:29" ht="25.5" hidden="1" customHeight="1" x14ac:dyDescent="0.25">
      <c r="A125" s="139" t="s">
        <v>431</v>
      </c>
      <c r="B125" s="59"/>
      <c r="C125" s="2"/>
      <c r="D125" s="685" t="s">
        <v>817</v>
      </c>
      <c r="E125" s="685"/>
      <c r="F125" s="192"/>
      <c r="G125" s="471"/>
      <c r="H125" s="449"/>
      <c r="I125" s="210"/>
      <c r="J125" s="219">
        <f t="shared" si="89"/>
        <v>0</v>
      </c>
      <c r="K125" s="81"/>
      <c r="L125" s="43"/>
      <c r="M125" s="43"/>
      <c r="N125" s="1"/>
      <c r="O125" s="1"/>
      <c r="P125" s="82"/>
      <c r="Q125" s="81"/>
      <c r="R125" s="1"/>
      <c r="S125" s="1"/>
      <c r="T125" s="1"/>
      <c r="U125" s="1"/>
      <c r="V125" s="89"/>
      <c r="W125" s="1"/>
      <c r="X125" s="43"/>
      <c r="Y125" s="1"/>
      <c r="Z125" s="366"/>
      <c r="AA125" s="89"/>
      <c r="AB125" s="46"/>
      <c r="AC125" s="378"/>
    </row>
    <row r="126" spans="1:29" ht="25.5" hidden="1" customHeight="1" x14ac:dyDescent="0.25">
      <c r="A126" s="139" t="s">
        <v>432</v>
      </c>
      <c r="B126" s="59"/>
      <c r="C126" s="2"/>
      <c r="D126" s="685" t="s">
        <v>818</v>
      </c>
      <c r="E126" s="685"/>
      <c r="F126" s="192"/>
      <c r="G126" s="471"/>
      <c r="H126" s="449"/>
      <c r="I126" s="210"/>
      <c r="J126" s="219">
        <f t="shared" si="89"/>
        <v>0</v>
      </c>
      <c r="K126" s="81"/>
      <c r="L126" s="43"/>
      <c r="M126" s="43"/>
      <c r="N126" s="1"/>
      <c r="O126" s="1"/>
      <c r="P126" s="82"/>
      <c r="Q126" s="81"/>
      <c r="R126" s="1"/>
      <c r="S126" s="1"/>
      <c r="T126" s="1"/>
      <c r="U126" s="1"/>
      <c r="V126" s="89"/>
      <c r="W126" s="1"/>
      <c r="X126" s="43"/>
      <c r="Y126" s="1"/>
      <c r="Z126" s="366"/>
      <c r="AA126" s="89"/>
      <c r="AB126" s="46"/>
      <c r="AC126" s="378"/>
    </row>
    <row r="127" spans="1:29" hidden="1" x14ac:dyDescent="0.25">
      <c r="A127" s="139" t="s">
        <v>433</v>
      </c>
      <c r="B127" s="59"/>
      <c r="C127" s="2"/>
      <c r="D127" s="686" t="s">
        <v>635</v>
      </c>
      <c r="E127" s="686"/>
      <c r="F127" s="182"/>
      <c r="G127" s="459"/>
      <c r="H127" s="437"/>
      <c r="I127" s="200"/>
      <c r="J127" s="219">
        <f t="shared" si="89"/>
        <v>0</v>
      </c>
      <c r="K127" s="81"/>
      <c r="L127" s="43"/>
      <c r="M127" s="43"/>
      <c r="N127" s="1"/>
      <c r="O127" s="1"/>
      <c r="P127" s="82"/>
      <c r="Q127" s="81"/>
      <c r="R127" s="1"/>
      <c r="S127" s="1"/>
      <c r="T127" s="1"/>
      <c r="U127" s="1"/>
      <c r="V127" s="89"/>
      <c r="W127" s="1"/>
      <c r="X127" s="43"/>
      <c r="Y127" s="1"/>
      <c r="Z127" s="366"/>
      <c r="AA127" s="89"/>
      <c r="AB127" s="46"/>
      <c r="AC127" s="378"/>
    </row>
    <row r="128" spans="1:29" hidden="1" x14ac:dyDescent="0.25">
      <c r="A128" s="139" t="s">
        <v>434</v>
      </c>
      <c r="B128" s="59"/>
      <c r="C128" s="2"/>
      <c r="D128" s="686" t="s">
        <v>627</v>
      </c>
      <c r="E128" s="686"/>
      <c r="F128" s="182"/>
      <c r="G128" s="459"/>
      <c r="H128" s="437"/>
      <c r="I128" s="200"/>
      <c r="J128" s="219">
        <f t="shared" si="89"/>
        <v>0</v>
      </c>
      <c r="K128" s="81"/>
      <c r="L128" s="43"/>
      <c r="M128" s="43"/>
      <c r="N128" s="1"/>
      <c r="O128" s="1"/>
      <c r="P128" s="82"/>
      <c r="Q128" s="81"/>
      <c r="R128" s="1"/>
      <c r="S128" s="1"/>
      <c r="T128" s="1"/>
      <c r="U128" s="1"/>
      <c r="V128" s="89"/>
      <c r="W128" s="1"/>
      <c r="X128" s="43"/>
      <c r="Y128" s="1"/>
      <c r="Z128" s="366"/>
      <c r="AA128" s="89"/>
      <c r="AB128" s="46"/>
      <c r="AC128" s="378"/>
    </row>
    <row r="129" spans="1:29" ht="25.5" hidden="1" customHeight="1" x14ac:dyDescent="0.25">
      <c r="A129" s="139" t="s">
        <v>435</v>
      </c>
      <c r="B129" s="59"/>
      <c r="C129" s="2"/>
      <c r="D129" s="685" t="s">
        <v>819</v>
      </c>
      <c r="E129" s="685"/>
      <c r="F129" s="192"/>
      <c r="G129" s="471"/>
      <c r="H129" s="449"/>
      <c r="I129" s="210"/>
      <c r="J129" s="219">
        <f t="shared" si="89"/>
        <v>0</v>
      </c>
      <c r="K129" s="81"/>
      <c r="L129" s="43"/>
      <c r="M129" s="43"/>
      <c r="N129" s="1"/>
      <c r="O129" s="1"/>
      <c r="P129" s="82"/>
      <c r="Q129" s="81"/>
      <c r="R129" s="1"/>
      <c r="S129" s="1"/>
      <c r="T129" s="1"/>
      <c r="U129" s="1"/>
      <c r="V129" s="89"/>
      <c r="W129" s="1"/>
      <c r="X129" s="43"/>
      <c r="Y129" s="1"/>
      <c r="Z129" s="366"/>
      <c r="AA129" s="89"/>
      <c r="AB129" s="46"/>
      <c r="AC129" s="378"/>
    </row>
    <row r="130" spans="1:29" hidden="1" x14ac:dyDescent="0.25">
      <c r="A130" s="139" t="s">
        <v>436</v>
      </c>
      <c r="B130" s="59"/>
      <c r="C130" s="2"/>
      <c r="D130" s="686" t="s">
        <v>820</v>
      </c>
      <c r="E130" s="686"/>
      <c r="F130" s="182"/>
      <c r="G130" s="459"/>
      <c r="H130" s="437"/>
      <c r="I130" s="200"/>
      <c r="J130" s="219">
        <f t="shared" si="89"/>
        <v>0</v>
      </c>
      <c r="K130" s="81"/>
      <c r="L130" s="43"/>
      <c r="M130" s="43"/>
      <c r="N130" s="1"/>
      <c r="O130" s="1"/>
      <c r="P130" s="82"/>
      <c r="Q130" s="81"/>
      <c r="R130" s="1"/>
      <c r="S130" s="1"/>
      <c r="T130" s="1"/>
      <c r="U130" s="1"/>
      <c r="V130" s="89"/>
      <c r="W130" s="1"/>
      <c r="X130" s="43"/>
      <c r="Y130" s="1"/>
      <c r="Z130" s="366"/>
      <c r="AA130" s="89"/>
      <c r="AB130" s="46"/>
      <c r="AC130" s="378"/>
    </row>
    <row r="131" spans="1:29" s="42" customFormat="1" hidden="1" x14ac:dyDescent="0.25">
      <c r="A131" s="139" t="s">
        <v>437</v>
      </c>
      <c r="B131" s="118" t="s">
        <v>951</v>
      </c>
      <c r="C131" s="705" t="s">
        <v>438</v>
      </c>
      <c r="D131" s="706"/>
      <c r="E131" s="706"/>
      <c r="F131" s="193"/>
      <c r="G131" s="472"/>
      <c r="H131" s="450"/>
      <c r="I131" s="211"/>
      <c r="J131" s="222">
        <f t="shared" si="89"/>
        <v>0</v>
      </c>
      <c r="K131" s="121"/>
      <c r="L131" s="124"/>
      <c r="M131" s="124"/>
      <c r="N131" s="122"/>
      <c r="O131" s="122"/>
      <c r="P131" s="123"/>
      <c r="Q131" s="121"/>
      <c r="R131" s="122"/>
      <c r="S131" s="122"/>
      <c r="T131" s="122"/>
      <c r="U131" s="122"/>
      <c r="V131" s="125"/>
      <c r="W131" s="122"/>
      <c r="X131" s="124"/>
      <c r="Y131" s="122"/>
      <c r="Z131" s="368"/>
      <c r="AA131" s="125"/>
      <c r="AB131" s="126"/>
      <c r="AC131" s="382"/>
    </row>
    <row r="132" spans="1:29" s="42" customFormat="1" hidden="1" x14ac:dyDescent="0.25">
      <c r="A132" s="139" t="s">
        <v>439</v>
      </c>
      <c r="B132" s="118" t="s">
        <v>953</v>
      </c>
      <c r="C132" s="705" t="s">
        <v>440</v>
      </c>
      <c r="D132" s="706"/>
      <c r="E132" s="706"/>
      <c r="F132" s="193"/>
      <c r="G132" s="472"/>
      <c r="H132" s="450"/>
      <c r="I132" s="211"/>
      <c r="J132" s="222">
        <f t="shared" si="89"/>
        <v>0</v>
      </c>
      <c r="K132" s="121"/>
      <c r="L132" s="124"/>
      <c r="M132" s="124"/>
      <c r="N132" s="122"/>
      <c r="O132" s="122"/>
      <c r="P132" s="123"/>
      <c r="Q132" s="121"/>
      <c r="R132" s="122"/>
      <c r="S132" s="122"/>
      <c r="T132" s="122"/>
      <c r="U132" s="122"/>
      <c r="V132" s="125"/>
      <c r="W132" s="122"/>
      <c r="X132" s="124"/>
      <c r="Y132" s="122"/>
      <c r="Z132" s="368"/>
      <c r="AA132" s="125"/>
      <c r="AB132" s="126"/>
      <c r="AC132" s="382"/>
    </row>
    <row r="133" spans="1:29" s="42" customFormat="1" hidden="1" x14ac:dyDescent="0.25">
      <c r="A133" s="139" t="s">
        <v>441</v>
      </c>
      <c r="B133" s="118" t="s">
        <v>954</v>
      </c>
      <c r="C133" s="705" t="s">
        <v>442</v>
      </c>
      <c r="D133" s="706"/>
      <c r="E133" s="706"/>
      <c r="F133" s="193"/>
      <c r="G133" s="472"/>
      <c r="H133" s="450"/>
      <c r="I133" s="211"/>
      <c r="J133" s="222">
        <f t="shared" si="89"/>
        <v>0</v>
      </c>
      <c r="K133" s="121"/>
      <c r="L133" s="124"/>
      <c r="M133" s="124"/>
      <c r="N133" s="122"/>
      <c r="O133" s="122"/>
      <c r="P133" s="123"/>
      <c r="Q133" s="121"/>
      <c r="R133" s="122"/>
      <c r="S133" s="122"/>
      <c r="T133" s="122"/>
      <c r="U133" s="122"/>
      <c r="V133" s="125"/>
      <c r="W133" s="122"/>
      <c r="X133" s="124"/>
      <c r="Y133" s="122"/>
      <c r="Z133" s="368"/>
      <c r="AA133" s="125"/>
      <c r="AB133" s="126"/>
      <c r="AC133" s="382"/>
    </row>
    <row r="134" spans="1:29" s="42" customFormat="1" x14ac:dyDescent="0.25">
      <c r="A134" s="139" t="s">
        <v>443</v>
      </c>
      <c r="B134" s="118" t="s">
        <v>955</v>
      </c>
      <c r="C134" s="705" t="s">
        <v>444</v>
      </c>
      <c r="D134" s="706"/>
      <c r="E134" s="706"/>
      <c r="F134" s="193">
        <f>F135+F136+F137+F146+F147+F148+F149+F150+F151+F152</f>
        <v>2278000</v>
      </c>
      <c r="G134" s="472">
        <f>G135+G136+G137+G146+G147+G148+G149+G150+G151+G152</f>
        <v>3268000</v>
      </c>
      <c r="H134" s="450">
        <f>H135+H136+H137+H146+H147+H148+H149+H150+H151+H152</f>
        <v>330230</v>
      </c>
      <c r="I134" s="211">
        <f>I135+I136+I137+I146+I147+I148+I149+I150+I151+I152</f>
        <v>3468000</v>
      </c>
      <c r="J134" s="222">
        <f t="shared" ref="J134:J199" si="138">SUM(H134:I134)</f>
        <v>3798230</v>
      </c>
      <c r="K134" s="121">
        <f>K135+K136+K137+K146+K147+K148+K149+K150+K151+K152</f>
        <v>0</v>
      </c>
      <c r="L134" s="124">
        <f>L135+L136+L137+L146+L147+L148+L149+L150+L151+L152</f>
        <v>0</v>
      </c>
      <c r="M134" s="124">
        <f>M135+M136+M137+M146+M147+M148+M149+M150+M151+M152</f>
        <v>3468000</v>
      </c>
      <c r="N134" s="122">
        <f t="shared" ref="N134:AC134" si="139">N135+N136+N137+N146+N147+N148+N149+N150+N151+N152</f>
        <v>330230</v>
      </c>
      <c r="O134" s="122">
        <f t="shared" ref="O134" si="140">O135+O136+O137+O146+O147+O148+O149+O150+O151+O152</f>
        <v>0</v>
      </c>
      <c r="P134" s="123">
        <f t="shared" si="139"/>
        <v>0</v>
      </c>
      <c r="Q134" s="121">
        <f t="shared" si="139"/>
        <v>0</v>
      </c>
      <c r="R134" s="122">
        <f t="shared" si="139"/>
        <v>0</v>
      </c>
      <c r="S134" s="122">
        <f t="shared" si="139"/>
        <v>0</v>
      </c>
      <c r="T134" s="122">
        <f t="shared" si="139"/>
        <v>0</v>
      </c>
      <c r="U134" s="122">
        <f t="shared" si="139"/>
        <v>508000</v>
      </c>
      <c r="V134" s="125">
        <f t="shared" ref="V134" si="141">V135+V136+V137+V146+V147+V148+V149+V150+V151+V152</f>
        <v>1300000</v>
      </c>
      <c r="W134" s="122">
        <f t="shared" si="139"/>
        <v>15000</v>
      </c>
      <c r="X134" s="124">
        <f t="shared" si="139"/>
        <v>900000</v>
      </c>
      <c r="Y134" s="122">
        <f t="shared" si="139"/>
        <v>245000</v>
      </c>
      <c r="Z134" s="368">
        <f t="shared" ref="Z134" si="142">Z135+Z136+Z137+Z146+Z147+Z148+Z149+Z150+Z151+Z152</f>
        <v>2968000</v>
      </c>
      <c r="AA134" s="125">
        <f t="shared" si="139"/>
        <v>0</v>
      </c>
      <c r="AB134" s="126">
        <f t="shared" si="139"/>
        <v>500000</v>
      </c>
      <c r="AC134" s="382">
        <f t="shared" si="139"/>
        <v>330230</v>
      </c>
    </row>
    <row r="135" spans="1:29" hidden="1" x14ac:dyDescent="0.25">
      <c r="A135" s="139" t="s">
        <v>445</v>
      </c>
      <c r="B135" s="59"/>
      <c r="C135" s="2"/>
      <c r="D135" s="686" t="s">
        <v>630</v>
      </c>
      <c r="E135" s="686"/>
      <c r="F135" s="182"/>
      <c r="G135" s="459"/>
      <c r="H135" s="437"/>
      <c r="I135" s="200"/>
      <c r="J135" s="219">
        <f t="shared" si="138"/>
        <v>0</v>
      </c>
      <c r="K135" s="81"/>
      <c r="L135" s="43"/>
      <c r="M135" s="43"/>
      <c r="N135" s="1"/>
      <c r="O135" s="1"/>
      <c r="P135" s="82"/>
      <c r="Q135" s="81"/>
      <c r="R135" s="1"/>
      <c r="S135" s="1"/>
      <c r="T135" s="1"/>
      <c r="U135" s="1"/>
      <c r="V135" s="89"/>
      <c r="W135" s="1"/>
      <c r="X135" s="43"/>
      <c r="Y135" s="1"/>
      <c r="Z135" s="366"/>
      <c r="AA135" s="89"/>
      <c r="AB135" s="46"/>
      <c r="AC135" s="378"/>
    </row>
    <row r="136" spans="1:29" s="317" customFormat="1" x14ac:dyDescent="0.25">
      <c r="A136" s="139" t="s">
        <v>446</v>
      </c>
      <c r="B136" s="248"/>
      <c r="C136" s="265"/>
      <c r="D136" s="707" t="s">
        <v>631</v>
      </c>
      <c r="E136" s="707"/>
      <c r="F136" s="249">
        <v>0</v>
      </c>
      <c r="G136" s="473">
        <v>0</v>
      </c>
      <c r="H136" s="451">
        <f>SUM(Z136:AC136)</f>
        <v>330230</v>
      </c>
      <c r="I136" s="266"/>
      <c r="J136" s="267">
        <f t="shared" si="138"/>
        <v>330230</v>
      </c>
      <c r="K136" s="261"/>
      <c r="L136" s="251"/>
      <c r="M136" s="251"/>
      <c r="N136" s="252">
        <f>J136</f>
        <v>330230</v>
      </c>
      <c r="O136" s="252"/>
      <c r="P136" s="262"/>
      <c r="Q136" s="261"/>
      <c r="R136" s="252"/>
      <c r="S136" s="252"/>
      <c r="T136" s="252"/>
      <c r="U136" s="252"/>
      <c r="V136" s="253"/>
      <c r="W136" s="252"/>
      <c r="X136" s="251"/>
      <c r="Y136" s="252"/>
      <c r="Z136" s="369"/>
      <c r="AA136" s="253"/>
      <c r="AB136" s="254"/>
      <c r="AC136" s="383">
        <v>330230</v>
      </c>
    </row>
    <row r="137" spans="1:29" ht="15.75" thickBot="1" x14ac:dyDescent="0.3">
      <c r="A137" s="139" t="s">
        <v>447</v>
      </c>
      <c r="B137" s="248"/>
      <c r="C137" s="265"/>
      <c r="D137" s="707" t="s">
        <v>632</v>
      </c>
      <c r="E137" s="707"/>
      <c r="F137" s="249">
        <f>SUM(F138:F145)</f>
        <v>2278000</v>
      </c>
      <c r="G137" s="473">
        <f>SUM(G138:G145)</f>
        <v>3268000</v>
      </c>
      <c r="H137" s="451">
        <f t="shared" ref="H137:AC137" si="143">SUM(H138:H145)</f>
        <v>0</v>
      </c>
      <c r="I137" s="266">
        <f t="shared" si="143"/>
        <v>3468000</v>
      </c>
      <c r="J137" s="267">
        <f t="shared" si="138"/>
        <v>3468000</v>
      </c>
      <c r="K137" s="261">
        <f t="shared" si="143"/>
        <v>0</v>
      </c>
      <c r="L137" s="251">
        <f t="shared" si="143"/>
        <v>0</v>
      </c>
      <c r="M137" s="251">
        <f t="shared" si="143"/>
        <v>3468000</v>
      </c>
      <c r="N137" s="252">
        <f t="shared" si="143"/>
        <v>0</v>
      </c>
      <c r="O137" s="252">
        <f t="shared" ref="O137" si="144">SUM(O138:O145)</f>
        <v>0</v>
      </c>
      <c r="P137" s="262">
        <f t="shared" si="143"/>
        <v>0</v>
      </c>
      <c r="Q137" s="261">
        <f t="shared" si="143"/>
        <v>0</v>
      </c>
      <c r="R137" s="252">
        <f t="shared" si="143"/>
        <v>0</v>
      </c>
      <c r="S137" s="252">
        <f t="shared" si="143"/>
        <v>0</v>
      </c>
      <c r="T137" s="252">
        <f t="shared" si="143"/>
        <v>0</v>
      </c>
      <c r="U137" s="252">
        <f t="shared" si="143"/>
        <v>508000</v>
      </c>
      <c r="V137" s="253">
        <f t="shared" ref="V137" si="145">SUM(V138:V145)</f>
        <v>1300000</v>
      </c>
      <c r="W137" s="252">
        <f t="shared" si="143"/>
        <v>15000</v>
      </c>
      <c r="X137" s="251">
        <f t="shared" si="143"/>
        <v>900000</v>
      </c>
      <c r="Y137" s="252">
        <f t="shared" si="143"/>
        <v>245000</v>
      </c>
      <c r="Z137" s="369">
        <f t="shared" ref="Z137" si="146">SUM(Z138:Z145)</f>
        <v>2968000</v>
      </c>
      <c r="AA137" s="253">
        <f t="shared" si="143"/>
        <v>0</v>
      </c>
      <c r="AB137" s="254">
        <f t="shared" si="143"/>
        <v>500000</v>
      </c>
      <c r="AC137" s="383">
        <f t="shared" si="143"/>
        <v>0</v>
      </c>
    </row>
    <row r="138" spans="1:29" hidden="1" x14ac:dyDescent="0.25">
      <c r="B138" s="59"/>
      <c r="C138" s="2"/>
      <c r="D138" s="230"/>
      <c r="E138" s="230" t="s">
        <v>1259</v>
      </c>
      <c r="F138" s="182">
        <v>290000</v>
      </c>
      <c r="G138" s="459">
        <v>290000</v>
      </c>
      <c r="H138" s="437"/>
      <c r="I138" s="200">
        <f>SUM(Z138:AC138)</f>
        <v>290000</v>
      </c>
      <c r="J138" s="219">
        <f t="shared" si="138"/>
        <v>290000</v>
      </c>
      <c r="K138" s="81"/>
      <c r="L138" s="43"/>
      <c r="M138" s="43">
        <f>J138</f>
        <v>290000</v>
      </c>
      <c r="N138" s="1"/>
      <c r="O138" s="1"/>
      <c r="P138" s="82"/>
      <c r="Q138" s="81"/>
      <c r="R138" s="1"/>
      <c r="S138" s="1"/>
      <c r="T138" s="1"/>
      <c r="U138" s="1">
        <v>145000</v>
      </c>
      <c r="V138" s="89"/>
      <c r="W138" s="1"/>
      <c r="X138" s="43"/>
      <c r="Y138" s="1">
        <v>145000</v>
      </c>
      <c r="Z138" s="366">
        <f t="shared" ref="Z138:Z145" si="147">SUM(Q138:Y138)</f>
        <v>290000</v>
      </c>
      <c r="AA138" s="89"/>
      <c r="AB138" s="46"/>
      <c r="AC138" s="378"/>
    </row>
    <row r="139" spans="1:29" hidden="1" x14ac:dyDescent="0.25">
      <c r="B139" s="59"/>
      <c r="C139" s="2"/>
      <c r="D139" s="230"/>
      <c r="E139" s="230" t="s">
        <v>1260</v>
      </c>
      <c r="F139" s="182">
        <v>120000</v>
      </c>
      <c r="G139" s="459">
        <v>150000</v>
      </c>
      <c r="H139" s="437"/>
      <c r="I139" s="200">
        <f t="shared" ref="I139:I145" si="148">SUM(Z139:AC139)</f>
        <v>150000</v>
      </c>
      <c r="J139" s="219">
        <f t="shared" si="138"/>
        <v>150000</v>
      </c>
      <c r="K139" s="81"/>
      <c r="L139" s="43"/>
      <c r="M139" s="43">
        <f t="shared" ref="M139:M145" si="149">J139</f>
        <v>150000</v>
      </c>
      <c r="N139" s="1"/>
      <c r="O139" s="1"/>
      <c r="P139" s="82"/>
      <c r="Q139" s="81"/>
      <c r="R139" s="1"/>
      <c r="S139" s="1"/>
      <c r="T139" s="1"/>
      <c r="U139" s="1">
        <v>150000</v>
      </c>
      <c r="V139" s="89"/>
      <c r="W139" s="1"/>
      <c r="X139" s="43"/>
      <c r="Y139" s="1"/>
      <c r="Z139" s="366">
        <f t="shared" si="147"/>
        <v>150000</v>
      </c>
      <c r="AA139" s="89"/>
      <c r="AB139" s="46"/>
      <c r="AC139" s="378"/>
    </row>
    <row r="140" spans="1:29" hidden="1" x14ac:dyDescent="0.25">
      <c r="B140" s="59"/>
      <c r="C140" s="2"/>
      <c r="D140" s="532"/>
      <c r="E140" s="532" t="s">
        <v>1305</v>
      </c>
      <c r="F140" s="182">
        <v>0</v>
      </c>
      <c r="G140" s="459">
        <v>0</v>
      </c>
      <c r="H140" s="437"/>
      <c r="I140" s="200">
        <f t="shared" ref="I140" si="150">SUM(Z140:AC140)</f>
        <v>100000</v>
      </c>
      <c r="J140" s="219">
        <f t="shared" ref="J140" si="151">SUM(H140:I140)</f>
        <v>100000</v>
      </c>
      <c r="K140" s="81"/>
      <c r="L140" s="43"/>
      <c r="M140" s="43">
        <f t="shared" si="149"/>
        <v>100000</v>
      </c>
      <c r="N140" s="1"/>
      <c r="O140" s="1"/>
      <c r="P140" s="82"/>
      <c r="Q140" s="81"/>
      <c r="R140" s="1"/>
      <c r="S140" s="1"/>
      <c r="T140" s="1"/>
      <c r="U140" s="1"/>
      <c r="V140" s="89"/>
      <c r="W140" s="1"/>
      <c r="X140" s="43"/>
      <c r="Y140" s="1"/>
      <c r="Z140" s="366"/>
      <c r="AA140" s="89"/>
      <c r="AB140" s="46">
        <v>100000</v>
      </c>
      <c r="AC140" s="378"/>
    </row>
    <row r="141" spans="1:29" hidden="1" x14ac:dyDescent="0.25">
      <c r="B141" s="59"/>
      <c r="C141" s="2"/>
      <c r="D141" s="230"/>
      <c r="E141" s="230" t="s">
        <v>1261</v>
      </c>
      <c r="F141" s="182">
        <v>108000</v>
      </c>
      <c r="G141" s="459">
        <v>15000</v>
      </c>
      <c r="H141" s="437"/>
      <c r="I141" s="200">
        <f t="shared" si="148"/>
        <v>115000</v>
      </c>
      <c r="J141" s="219">
        <f t="shared" si="138"/>
        <v>115000</v>
      </c>
      <c r="K141" s="81"/>
      <c r="L141" s="43"/>
      <c r="M141" s="43">
        <f t="shared" si="149"/>
        <v>115000</v>
      </c>
      <c r="N141" s="1"/>
      <c r="O141" s="1"/>
      <c r="P141" s="82"/>
      <c r="Q141" s="81"/>
      <c r="R141" s="1"/>
      <c r="S141" s="1"/>
      <c r="T141" s="1"/>
      <c r="U141" s="1"/>
      <c r="V141" s="89"/>
      <c r="W141" s="1">
        <v>15000</v>
      </c>
      <c r="X141" s="43"/>
      <c r="Y141" s="1">
        <v>100000</v>
      </c>
      <c r="Z141" s="366">
        <f t="shared" si="147"/>
        <v>115000</v>
      </c>
      <c r="AA141" s="89"/>
      <c r="AB141" s="46"/>
      <c r="AC141" s="378"/>
    </row>
    <row r="142" spans="1:29" hidden="1" x14ac:dyDescent="0.25">
      <c r="B142" s="59"/>
      <c r="C142" s="2"/>
      <c r="D142" s="327"/>
      <c r="E142" s="327" t="s">
        <v>1286</v>
      </c>
      <c r="F142" s="182">
        <v>0</v>
      </c>
      <c r="G142" s="459">
        <v>113000</v>
      </c>
      <c r="H142" s="437"/>
      <c r="I142" s="200">
        <f t="shared" si="148"/>
        <v>113000</v>
      </c>
      <c r="J142" s="219">
        <f t="shared" ref="J142" si="152">SUM(H142:I142)</f>
        <v>113000</v>
      </c>
      <c r="K142" s="81"/>
      <c r="L142" s="43"/>
      <c r="M142" s="43">
        <f t="shared" ref="M142" si="153">J142</f>
        <v>113000</v>
      </c>
      <c r="N142" s="1"/>
      <c r="O142" s="1"/>
      <c r="P142" s="82"/>
      <c r="Q142" s="81"/>
      <c r="R142" s="1"/>
      <c r="S142" s="1"/>
      <c r="T142" s="1"/>
      <c r="U142" s="1">
        <v>113000</v>
      </c>
      <c r="V142" s="89"/>
      <c r="W142" s="1"/>
      <c r="X142" s="43"/>
      <c r="Y142" s="1"/>
      <c r="Z142" s="366">
        <f t="shared" si="147"/>
        <v>113000</v>
      </c>
      <c r="AA142" s="89"/>
      <c r="AB142" s="46"/>
      <c r="AC142" s="378"/>
    </row>
    <row r="143" spans="1:29" hidden="1" x14ac:dyDescent="0.25">
      <c r="B143" s="59"/>
      <c r="C143" s="2"/>
      <c r="D143" s="230"/>
      <c r="E143" s="230" t="s">
        <v>1262</v>
      </c>
      <c r="F143" s="182">
        <v>960000</v>
      </c>
      <c r="G143" s="459">
        <v>1800000</v>
      </c>
      <c r="H143" s="437"/>
      <c r="I143" s="200">
        <f t="shared" si="148"/>
        <v>1800000</v>
      </c>
      <c r="J143" s="219">
        <f t="shared" si="138"/>
        <v>1800000</v>
      </c>
      <c r="K143" s="81"/>
      <c r="L143" s="43"/>
      <c r="M143" s="43">
        <f t="shared" si="149"/>
        <v>1800000</v>
      </c>
      <c r="N143" s="1"/>
      <c r="O143" s="1"/>
      <c r="P143" s="82"/>
      <c r="Q143" s="81"/>
      <c r="R143" s="1"/>
      <c r="S143" s="1"/>
      <c r="T143" s="1"/>
      <c r="U143" s="1"/>
      <c r="V143" s="89">
        <v>900000</v>
      </c>
      <c r="W143" s="1"/>
      <c r="X143" s="43">
        <v>900000</v>
      </c>
      <c r="Y143" s="1"/>
      <c r="Z143" s="366">
        <f t="shared" si="147"/>
        <v>1800000</v>
      </c>
      <c r="AA143" s="89"/>
      <c r="AB143" s="46"/>
      <c r="AC143" s="378"/>
    </row>
    <row r="144" spans="1:29" hidden="1" x14ac:dyDescent="0.25">
      <c r="B144" s="59"/>
      <c r="C144" s="2"/>
      <c r="D144" s="230"/>
      <c r="E144" s="247" t="s">
        <v>1263</v>
      </c>
      <c r="F144" s="182">
        <v>700000</v>
      </c>
      <c r="G144" s="459">
        <v>800000</v>
      </c>
      <c r="H144" s="437"/>
      <c r="I144" s="200">
        <f t="shared" si="148"/>
        <v>800000</v>
      </c>
      <c r="J144" s="219">
        <f t="shared" si="138"/>
        <v>800000</v>
      </c>
      <c r="K144" s="81"/>
      <c r="L144" s="43"/>
      <c r="M144" s="43">
        <f t="shared" si="149"/>
        <v>800000</v>
      </c>
      <c r="N144" s="1"/>
      <c r="O144" s="1"/>
      <c r="P144" s="82"/>
      <c r="Q144" s="81"/>
      <c r="R144" s="1"/>
      <c r="S144" s="1"/>
      <c r="T144" s="1"/>
      <c r="U144" s="1"/>
      <c r="V144" s="89">
        <v>400000</v>
      </c>
      <c r="W144" s="1"/>
      <c r="X144" s="43"/>
      <c r="Y144" s="1"/>
      <c r="Z144" s="366">
        <f t="shared" si="147"/>
        <v>400000</v>
      </c>
      <c r="AA144" s="89"/>
      <c r="AB144" s="46">
        <v>400000</v>
      </c>
      <c r="AC144" s="378"/>
    </row>
    <row r="145" spans="1:29" ht="15.75" hidden="1" thickBot="1" x14ac:dyDescent="0.3">
      <c r="B145" s="59"/>
      <c r="C145" s="2"/>
      <c r="D145" s="230"/>
      <c r="E145" s="247" t="s">
        <v>1264</v>
      </c>
      <c r="F145" s="182">
        <v>100000</v>
      </c>
      <c r="G145" s="459">
        <v>100000</v>
      </c>
      <c r="H145" s="437"/>
      <c r="I145" s="200">
        <f t="shared" si="148"/>
        <v>100000</v>
      </c>
      <c r="J145" s="219">
        <f t="shared" si="138"/>
        <v>100000</v>
      </c>
      <c r="K145" s="81"/>
      <c r="L145" s="43"/>
      <c r="M145" s="43">
        <f t="shared" si="149"/>
        <v>100000</v>
      </c>
      <c r="N145" s="1"/>
      <c r="O145" s="1"/>
      <c r="P145" s="82"/>
      <c r="Q145" s="81"/>
      <c r="R145" s="1"/>
      <c r="S145" s="1"/>
      <c r="T145" s="1"/>
      <c r="U145" s="1">
        <v>100000</v>
      </c>
      <c r="V145" s="89"/>
      <c r="W145" s="1"/>
      <c r="X145" s="43"/>
      <c r="Y145" s="1"/>
      <c r="Z145" s="366">
        <f t="shared" si="147"/>
        <v>100000</v>
      </c>
      <c r="AA145" s="89"/>
      <c r="AB145" s="46"/>
      <c r="AC145" s="378"/>
    </row>
    <row r="146" spans="1:29" ht="15.75" hidden="1" thickBot="1" x14ac:dyDescent="0.3">
      <c r="A146" s="139" t="s">
        <v>448</v>
      </c>
      <c r="B146" s="59"/>
      <c r="C146" s="2"/>
      <c r="D146" s="686" t="s">
        <v>633</v>
      </c>
      <c r="E146" s="686"/>
      <c r="F146" s="182"/>
      <c r="G146" s="459"/>
      <c r="H146" s="437"/>
      <c r="I146" s="200"/>
      <c r="J146" s="219">
        <f t="shared" si="138"/>
        <v>0</v>
      </c>
      <c r="K146" s="81"/>
      <c r="L146" s="43"/>
      <c r="M146" s="43"/>
      <c r="N146" s="1"/>
      <c r="O146" s="1"/>
      <c r="P146" s="82"/>
      <c r="Q146" s="81"/>
      <c r="R146" s="1"/>
      <c r="S146" s="1"/>
      <c r="T146" s="1"/>
      <c r="U146" s="1"/>
      <c r="V146" s="89"/>
      <c r="W146" s="1"/>
      <c r="X146" s="43"/>
      <c r="Y146" s="1"/>
      <c r="Z146" s="366"/>
      <c r="AA146" s="89"/>
      <c r="AB146" s="46"/>
      <c r="AC146" s="378"/>
    </row>
    <row r="147" spans="1:29" ht="15.75" hidden="1" thickBot="1" x14ac:dyDescent="0.3">
      <c r="A147" s="139" t="s">
        <v>449</v>
      </c>
      <c r="B147" s="59"/>
      <c r="C147" s="2"/>
      <c r="D147" s="686" t="s">
        <v>634</v>
      </c>
      <c r="E147" s="686"/>
      <c r="F147" s="182"/>
      <c r="G147" s="459"/>
      <c r="H147" s="437"/>
      <c r="I147" s="200"/>
      <c r="J147" s="219">
        <f t="shared" si="138"/>
        <v>0</v>
      </c>
      <c r="K147" s="81"/>
      <c r="L147" s="43"/>
      <c r="M147" s="43"/>
      <c r="N147" s="1"/>
      <c r="O147" s="1"/>
      <c r="P147" s="82"/>
      <c r="Q147" s="81"/>
      <c r="R147" s="1"/>
      <c r="S147" s="1"/>
      <c r="T147" s="1"/>
      <c r="U147" s="1"/>
      <c r="V147" s="89"/>
      <c r="W147" s="1"/>
      <c r="X147" s="43"/>
      <c r="Y147" s="1"/>
      <c r="Z147" s="366"/>
      <c r="AA147" s="89"/>
      <c r="AB147" s="46"/>
      <c r="AC147" s="378"/>
    </row>
    <row r="148" spans="1:29" ht="25.5" hidden="1" customHeight="1" x14ac:dyDescent="0.25">
      <c r="A148" s="139" t="s">
        <v>450</v>
      </c>
      <c r="B148" s="59"/>
      <c r="C148" s="2"/>
      <c r="D148" s="685" t="s">
        <v>821</v>
      </c>
      <c r="E148" s="685"/>
      <c r="F148" s="192"/>
      <c r="G148" s="471"/>
      <c r="H148" s="449"/>
      <c r="I148" s="210"/>
      <c r="J148" s="219">
        <f t="shared" si="138"/>
        <v>0</v>
      </c>
      <c r="K148" s="81"/>
      <c r="L148" s="43"/>
      <c r="M148" s="43"/>
      <c r="N148" s="1"/>
      <c r="O148" s="1"/>
      <c r="P148" s="82"/>
      <c r="Q148" s="81"/>
      <c r="R148" s="1"/>
      <c r="S148" s="1"/>
      <c r="T148" s="1"/>
      <c r="U148" s="1"/>
      <c r="V148" s="89"/>
      <c r="W148" s="1"/>
      <c r="X148" s="43"/>
      <c r="Y148" s="1"/>
      <c r="Z148" s="366"/>
      <c r="AA148" s="89"/>
      <c r="AB148" s="46"/>
      <c r="AC148" s="378"/>
    </row>
    <row r="149" spans="1:29" ht="25.5" hidden="1" customHeight="1" x14ac:dyDescent="0.25">
      <c r="A149" s="139" t="s">
        <v>451</v>
      </c>
      <c r="B149" s="59"/>
      <c r="C149" s="2"/>
      <c r="D149" s="685" t="s">
        <v>824</v>
      </c>
      <c r="E149" s="685"/>
      <c r="F149" s="192"/>
      <c r="G149" s="471"/>
      <c r="H149" s="449"/>
      <c r="I149" s="210"/>
      <c r="J149" s="219">
        <f t="shared" si="138"/>
        <v>0</v>
      </c>
      <c r="K149" s="81"/>
      <c r="L149" s="43"/>
      <c r="M149" s="43"/>
      <c r="N149" s="1"/>
      <c r="O149" s="1"/>
      <c r="P149" s="82"/>
      <c r="Q149" s="81"/>
      <c r="R149" s="1"/>
      <c r="S149" s="1"/>
      <c r="T149" s="1"/>
      <c r="U149" s="1"/>
      <c r="V149" s="89"/>
      <c r="W149" s="1"/>
      <c r="X149" s="43"/>
      <c r="Y149" s="1"/>
      <c r="Z149" s="366"/>
      <c r="AA149" s="89"/>
      <c r="AB149" s="46"/>
      <c r="AC149" s="378"/>
    </row>
    <row r="150" spans="1:29" ht="15.75" hidden="1" thickBot="1" x14ac:dyDescent="0.3">
      <c r="A150" s="139" t="s">
        <v>452</v>
      </c>
      <c r="B150" s="59"/>
      <c r="C150" s="2"/>
      <c r="D150" s="686" t="s">
        <v>636</v>
      </c>
      <c r="E150" s="686"/>
      <c r="F150" s="182"/>
      <c r="G150" s="459"/>
      <c r="H150" s="437"/>
      <c r="I150" s="200"/>
      <c r="J150" s="219">
        <f t="shared" si="138"/>
        <v>0</v>
      </c>
      <c r="K150" s="81"/>
      <c r="L150" s="43"/>
      <c r="M150" s="43"/>
      <c r="N150" s="1"/>
      <c r="O150" s="1"/>
      <c r="P150" s="82"/>
      <c r="Q150" s="81"/>
      <c r="R150" s="1"/>
      <c r="S150" s="1"/>
      <c r="T150" s="1"/>
      <c r="U150" s="1"/>
      <c r="V150" s="89"/>
      <c r="W150" s="1"/>
      <c r="X150" s="43"/>
      <c r="Y150" s="1"/>
      <c r="Z150" s="366"/>
      <c r="AA150" s="89"/>
      <c r="AB150" s="46"/>
      <c r="AC150" s="378"/>
    </row>
    <row r="151" spans="1:29" ht="25.5" hidden="1" customHeight="1" x14ac:dyDescent="0.25">
      <c r="A151" s="139" t="s">
        <v>453</v>
      </c>
      <c r="B151" s="59"/>
      <c r="C151" s="2"/>
      <c r="D151" s="685" t="s">
        <v>827</v>
      </c>
      <c r="E151" s="685"/>
      <c r="F151" s="192"/>
      <c r="G151" s="471"/>
      <c r="H151" s="449"/>
      <c r="I151" s="210"/>
      <c r="J151" s="219">
        <f t="shared" si="138"/>
        <v>0</v>
      </c>
      <c r="K151" s="81"/>
      <c r="L151" s="43"/>
      <c r="M151" s="43"/>
      <c r="N151" s="1"/>
      <c r="O151" s="1"/>
      <c r="P151" s="82"/>
      <c r="Q151" s="81"/>
      <c r="R151" s="1"/>
      <c r="S151" s="1"/>
      <c r="T151" s="1"/>
      <c r="U151" s="1"/>
      <c r="V151" s="89"/>
      <c r="W151" s="1"/>
      <c r="X151" s="43"/>
      <c r="Y151" s="1"/>
      <c r="Z151" s="366"/>
      <c r="AA151" s="89"/>
      <c r="AB151" s="46"/>
      <c r="AC151" s="378"/>
    </row>
    <row r="152" spans="1:29" ht="15.75" hidden="1" thickBot="1" x14ac:dyDescent="0.3">
      <c r="A152" s="139" t="s">
        <v>454</v>
      </c>
      <c r="B152" s="59"/>
      <c r="C152" s="2"/>
      <c r="D152" s="686" t="s">
        <v>828</v>
      </c>
      <c r="E152" s="686"/>
      <c r="F152" s="182"/>
      <c r="G152" s="459"/>
      <c r="H152" s="437"/>
      <c r="I152" s="200"/>
      <c r="J152" s="219">
        <f t="shared" si="138"/>
        <v>0</v>
      </c>
      <c r="K152" s="81"/>
      <c r="L152" s="43"/>
      <c r="M152" s="43"/>
      <c r="N152" s="1"/>
      <c r="O152" s="1"/>
      <c r="P152" s="82"/>
      <c r="Q152" s="81"/>
      <c r="R152" s="1"/>
      <c r="S152" s="1"/>
      <c r="T152" s="1"/>
      <c r="U152" s="1"/>
      <c r="V152" s="89"/>
      <c r="W152" s="1"/>
      <c r="X152" s="43"/>
      <c r="Y152" s="1"/>
      <c r="Z152" s="366"/>
      <c r="AA152" s="89"/>
      <c r="AB152" s="46"/>
      <c r="AC152" s="378"/>
    </row>
    <row r="153" spans="1:29" s="42" customFormat="1" ht="15.75" hidden="1" thickBot="1" x14ac:dyDescent="0.3">
      <c r="A153" s="139" t="s">
        <v>455</v>
      </c>
      <c r="B153" s="148" t="s">
        <v>956</v>
      </c>
      <c r="C153" s="731" t="s">
        <v>456</v>
      </c>
      <c r="D153" s="732"/>
      <c r="E153" s="732"/>
      <c r="F153" s="194"/>
      <c r="G153" s="474"/>
      <c r="H153" s="452"/>
      <c r="I153" s="212"/>
      <c r="J153" s="222">
        <f t="shared" si="138"/>
        <v>0</v>
      </c>
      <c r="K153" s="121"/>
      <c r="L153" s="124"/>
      <c r="M153" s="124"/>
      <c r="N153" s="122"/>
      <c r="O153" s="122"/>
      <c r="P153" s="123"/>
      <c r="Q153" s="121"/>
      <c r="R153" s="122"/>
      <c r="S153" s="122"/>
      <c r="T153" s="122"/>
      <c r="U153" s="122"/>
      <c r="V153" s="125"/>
      <c r="W153" s="122"/>
      <c r="X153" s="124"/>
      <c r="Y153" s="122"/>
      <c r="Z153" s="368"/>
      <c r="AA153" s="125"/>
      <c r="AB153" s="126"/>
      <c r="AC153" s="382"/>
    </row>
    <row r="154" spans="1:29" ht="15.75" thickBot="1" x14ac:dyDescent="0.3">
      <c r="B154" s="109" t="s">
        <v>457</v>
      </c>
      <c r="C154" s="701" t="s">
        <v>458</v>
      </c>
      <c r="D154" s="702"/>
      <c r="E154" s="702"/>
      <c r="F154" s="185">
        <f>F155+F156+F159+F160+F161+F162+F163</f>
        <v>0</v>
      </c>
      <c r="G154" s="462">
        <f>G155+G156+G159+G160+G161+G162+G163</f>
        <v>0</v>
      </c>
      <c r="H154" s="440">
        <f t="shared" ref="H154:I154" si="154">H155+H156+H159+H160+H161+H162+H163</f>
        <v>0</v>
      </c>
      <c r="I154" s="203">
        <f t="shared" si="154"/>
        <v>0</v>
      </c>
      <c r="J154" s="216">
        <f t="shared" si="138"/>
        <v>0</v>
      </c>
      <c r="K154" s="94">
        <f t="shared" ref="K154:AC154" si="155">K155+K156+K159+K160+K161+K162+K163</f>
        <v>0</v>
      </c>
      <c r="L154" s="97">
        <f t="shared" si="155"/>
        <v>0</v>
      </c>
      <c r="M154" s="97">
        <f t="shared" ref="M154" si="156">M155+M156+M159+M160+M161+M162+M163</f>
        <v>0</v>
      </c>
      <c r="N154" s="95">
        <f t="shared" si="155"/>
        <v>0</v>
      </c>
      <c r="O154" s="95">
        <f t="shared" ref="O154" si="157">O155+O156+O159+O160+O161+O162+O163</f>
        <v>0</v>
      </c>
      <c r="P154" s="96">
        <f t="shared" si="155"/>
        <v>0</v>
      </c>
      <c r="Q154" s="94">
        <f t="shared" si="155"/>
        <v>0</v>
      </c>
      <c r="R154" s="95">
        <f t="shared" si="155"/>
        <v>0</v>
      </c>
      <c r="S154" s="95">
        <f t="shared" si="155"/>
        <v>0</v>
      </c>
      <c r="T154" s="95">
        <f t="shared" si="155"/>
        <v>0</v>
      </c>
      <c r="U154" s="95">
        <f t="shared" si="155"/>
        <v>0</v>
      </c>
      <c r="V154" s="98">
        <f t="shared" ref="V154" si="158">V155+V156+V159+V160+V161+V162+V163</f>
        <v>0</v>
      </c>
      <c r="W154" s="95">
        <f t="shared" si="155"/>
        <v>0</v>
      </c>
      <c r="X154" s="97">
        <f t="shared" si="155"/>
        <v>0</v>
      </c>
      <c r="Y154" s="95">
        <f t="shared" si="155"/>
        <v>0</v>
      </c>
      <c r="Z154" s="363">
        <f t="shared" ref="Z154" si="159">Z155+Z156+Z159+Z160+Z161+Z162+Z163</f>
        <v>0</v>
      </c>
      <c r="AA154" s="98">
        <f t="shared" si="155"/>
        <v>0</v>
      </c>
      <c r="AB154" s="99">
        <f t="shared" si="155"/>
        <v>0</v>
      </c>
      <c r="AC154" s="376">
        <f t="shared" si="155"/>
        <v>0</v>
      </c>
    </row>
    <row r="155" spans="1:29" s="19" customFormat="1" ht="15.75" hidden="1" thickBot="1" x14ac:dyDescent="0.3">
      <c r="A155" s="139" t="s">
        <v>459</v>
      </c>
      <c r="B155" s="127" t="s">
        <v>957</v>
      </c>
      <c r="C155" s="714" t="s">
        <v>460</v>
      </c>
      <c r="D155" s="715"/>
      <c r="E155" s="715"/>
      <c r="F155" s="181"/>
      <c r="G155" s="458"/>
      <c r="H155" s="436"/>
      <c r="I155" s="199"/>
      <c r="J155" s="218">
        <f t="shared" si="138"/>
        <v>0</v>
      </c>
      <c r="K155" s="103"/>
      <c r="L155" s="106"/>
      <c r="M155" s="106"/>
      <c r="N155" s="104"/>
      <c r="O155" s="104"/>
      <c r="P155" s="105"/>
      <c r="Q155" s="103"/>
      <c r="R155" s="104"/>
      <c r="S155" s="104"/>
      <c r="T155" s="104"/>
      <c r="U155" s="104"/>
      <c r="V155" s="107"/>
      <c r="W155" s="104"/>
      <c r="X155" s="106"/>
      <c r="Y155" s="104"/>
      <c r="Z155" s="367"/>
      <c r="AA155" s="107"/>
      <c r="AB155" s="108"/>
      <c r="AC155" s="379"/>
    </row>
    <row r="156" spans="1:29" s="19" customFormat="1" ht="15.75" hidden="1" thickBot="1" x14ac:dyDescent="0.3">
      <c r="A156" s="139" t="s">
        <v>461</v>
      </c>
      <c r="B156" s="100" t="s">
        <v>958</v>
      </c>
      <c r="C156" s="694" t="s">
        <v>462</v>
      </c>
      <c r="D156" s="695"/>
      <c r="E156" s="695"/>
      <c r="F156" s="183">
        <f>F157+F158</f>
        <v>0</v>
      </c>
      <c r="G156" s="460">
        <f>G157+G158</f>
        <v>0</v>
      </c>
      <c r="H156" s="438">
        <f t="shared" ref="H156:I156" si="160">H157+H158</f>
        <v>0</v>
      </c>
      <c r="I156" s="201">
        <f t="shared" si="160"/>
        <v>0</v>
      </c>
      <c r="J156" s="218">
        <f t="shared" si="138"/>
        <v>0</v>
      </c>
      <c r="K156" s="103">
        <f t="shared" ref="K156:AC156" si="161">K157+K158</f>
        <v>0</v>
      </c>
      <c r="L156" s="106">
        <f t="shared" si="161"/>
        <v>0</v>
      </c>
      <c r="M156" s="106">
        <f t="shared" ref="M156" si="162">M157+M158</f>
        <v>0</v>
      </c>
      <c r="N156" s="104">
        <f t="shared" si="161"/>
        <v>0</v>
      </c>
      <c r="O156" s="104">
        <f t="shared" ref="O156" si="163">O157+O158</f>
        <v>0</v>
      </c>
      <c r="P156" s="105">
        <f t="shared" si="161"/>
        <v>0</v>
      </c>
      <c r="Q156" s="103">
        <f t="shared" si="161"/>
        <v>0</v>
      </c>
      <c r="R156" s="104">
        <f t="shared" si="161"/>
        <v>0</v>
      </c>
      <c r="S156" s="104">
        <f t="shared" si="161"/>
        <v>0</v>
      </c>
      <c r="T156" s="104">
        <f t="shared" si="161"/>
        <v>0</v>
      </c>
      <c r="U156" s="104">
        <f t="shared" si="161"/>
        <v>0</v>
      </c>
      <c r="V156" s="107">
        <f t="shared" ref="V156" si="164">V157+V158</f>
        <v>0</v>
      </c>
      <c r="W156" s="104">
        <f t="shared" si="161"/>
        <v>0</v>
      </c>
      <c r="X156" s="106">
        <f t="shared" si="161"/>
        <v>0</v>
      </c>
      <c r="Y156" s="104">
        <f t="shared" si="161"/>
        <v>0</v>
      </c>
      <c r="Z156" s="367">
        <f t="shared" ref="Z156" si="165">Z157+Z158</f>
        <v>0</v>
      </c>
      <c r="AA156" s="107">
        <f t="shared" si="161"/>
        <v>0</v>
      </c>
      <c r="AB156" s="108">
        <f t="shared" si="161"/>
        <v>0</v>
      </c>
      <c r="AC156" s="379">
        <f t="shared" si="161"/>
        <v>0</v>
      </c>
    </row>
    <row r="157" spans="1:29" ht="15.75" hidden="1" thickBot="1" x14ac:dyDescent="0.3">
      <c r="A157" s="139" t="s">
        <v>463</v>
      </c>
      <c r="B157" s="59"/>
      <c r="C157" s="2"/>
      <c r="D157" s="686" t="s">
        <v>462</v>
      </c>
      <c r="E157" s="686"/>
      <c r="F157" s="182"/>
      <c r="G157" s="459"/>
      <c r="H157" s="437"/>
      <c r="I157" s="200"/>
      <c r="J157" s="219">
        <f t="shared" si="138"/>
        <v>0</v>
      </c>
      <c r="K157" s="81"/>
      <c r="L157" s="43"/>
      <c r="M157" s="43"/>
      <c r="N157" s="1"/>
      <c r="O157" s="1"/>
      <c r="P157" s="82"/>
      <c r="Q157" s="81"/>
      <c r="R157" s="1"/>
      <c r="S157" s="1"/>
      <c r="T157" s="1"/>
      <c r="U157" s="1"/>
      <c r="V157" s="89"/>
      <c r="W157" s="1"/>
      <c r="X157" s="43"/>
      <c r="Y157" s="1"/>
      <c r="Z157" s="366"/>
      <c r="AA157" s="89"/>
      <c r="AB157" s="46"/>
      <c r="AC157" s="378"/>
    </row>
    <row r="158" spans="1:29" ht="15.75" hidden="1" thickBot="1" x14ac:dyDescent="0.3">
      <c r="A158" s="139" t="s">
        <v>464</v>
      </c>
      <c r="B158" s="59"/>
      <c r="C158" s="2"/>
      <c r="D158" s="686" t="s">
        <v>620</v>
      </c>
      <c r="E158" s="686"/>
      <c r="F158" s="182"/>
      <c r="G158" s="459"/>
      <c r="H158" s="437"/>
      <c r="I158" s="200"/>
      <c r="J158" s="219">
        <f t="shared" si="138"/>
        <v>0</v>
      </c>
      <c r="K158" s="81"/>
      <c r="L158" s="43"/>
      <c r="M158" s="43"/>
      <c r="N158" s="1"/>
      <c r="O158" s="1"/>
      <c r="P158" s="82"/>
      <c r="Q158" s="81"/>
      <c r="R158" s="1"/>
      <c r="S158" s="1"/>
      <c r="T158" s="1"/>
      <c r="U158" s="1"/>
      <c r="V158" s="89"/>
      <c r="W158" s="1"/>
      <c r="X158" s="43"/>
      <c r="Y158" s="1"/>
      <c r="Z158" s="366"/>
      <c r="AA158" s="89"/>
      <c r="AB158" s="46"/>
      <c r="AC158" s="378"/>
    </row>
    <row r="159" spans="1:29" s="19" customFormat="1" ht="15.75" hidden="1" thickBot="1" x14ac:dyDescent="0.3">
      <c r="A159" s="139" t="s">
        <v>465</v>
      </c>
      <c r="B159" s="100" t="s">
        <v>959</v>
      </c>
      <c r="C159" s="694" t="s">
        <v>466</v>
      </c>
      <c r="D159" s="695"/>
      <c r="E159" s="695"/>
      <c r="F159" s="183"/>
      <c r="G159" s="460"/>
      <c r="H159" s="438"/>
      <c r="I159" s="201"/>
      <c r="J159" s="218">
        <f t="shared" si="138"/>
        <v>0</v>
      </c>
      <c r="K159" s="103"/>
      <c r="L159" s="106"/>
      <c r="M159" s="106"/>
      <c r="N159" s="104"/>
      <c r="O159" s="104"/>
      <c r="P159" s="105"/>
      <c r="Q159" s="103"/>
      <c r="R159" s="104"/>
      <c r="S159" s="104"/>
      <c r="T159" s="104"/>
      <c r="U159" s="104"/>
      <c r="V159" s="107"/>
      <c r="W159" s="104"/>
      <c r="X159" s="106"/>
      <c r="Y159" s="104"/>
      <c r="Z159" s="367"/>
      <c r="AA159" s="107"/>
      <c r="AB159" s="108"/>
      <c r="AC159" s="379"/>
    </row>
    <row r="160" spans="1:29" s="19" customFormat="1" ht="15.75" hidden="1" thickBot="1" x14ac:dyDescent="0.3">
      <c r="A160" s="139" t="s">
        <v>467</v>
      </c>
      <c r="B160" s="100" t="s">
        <v>960</v>
      </c>
      <c r="C160" s="694" t="s">
        <v>468</v>
      </c>
      <c r="D160" s="695"/>
      <c r="E160" s="695"/>
      <c r="F160" s="183"/>
      <c r="G160" s="460"/>
      <c r="H160" s="438"/>
      <c r="I160" s="201"/>
      <c r="J160" s="218">
        <f t="shared" si="138"/>
        <v>0</v>
      </c>
      <c r="K160" s="103"/>
      <c r="L160" s="106"/>
      <c r="M160" s="106"/>
      <c r="N160" s="104"/>
      <c r="O160" s="104"/>
      <c r="P160" s="105"/>
      <c r="Q160" s="103"/>
      <c r="R160" s="104"/>
      <c r="S160" s="104"/>
      <c r="T160" s="104"/>
      <c r="U160" s="104"/>
      <c r="V160" s="107"/>
      <c r="W160" s="104"/>
      <c r="X160" s="106"/>
      <c r="Y160" s="104"/>
      <c r="Z160" s="367"/>
      <c r="AA160" s="107"/>
      <c r="AB160" s="108"/>
      <c r="AC160" s="379"/>
    </row>
    <row r="161" spans="1:29" s="19" customFormat="1" ht="15.75" hidden="1" thickBot="1" x14ac:dyDescent="0.3">
      <c r="A161" s="139" t="s">
        <v>469</v>
      </c>
      <c r="B161" s="100" t="s">
        <v>961</v>
      </c>
      <c r="C161" s="694" t="s">
        <v>470</v>
      </c>
      <c r="D161" s="695"/>
      <c r="E161" s="695"/>
      <c r="F161" s="183"/>
      <c r="G161" s="460"/>
      <c r="H161" s="438"/>
      <c r="I161" s="201"/>
      <c r="J161" s="218">
        <f t="shared" si="138"/>
        <v>0</v>
      </c>
      <c r="K161" s="103"/>
      <c r="L161" s="106"/>
      <c r="M161" s="106"/>
      <c r="N161" s="104"/>
      <c r="O161" s="104"/>
      <c r="P161" s="105"/>
      <c r="Q161" s="103"/>
      <c r="R161" s="104"/>
      <c r="S161" s="104"/>
      <c r="T161" s="104"/>
      <c r="U161" s="104"/>
      <c r="V161" s="107"/>
      <c r="W161" s="104"/>
      <c r="X161" s="106"/>
      <c r="Y161" s="104"/>
      <c r="Z161" s="367"/>
      <c r="AA161" s="107"/>
      <c r="AB161" s="108"/>
      <c r="AC161" s="379"/>
    </row>
    <row r="162" spans="1:29" s="19" customFormat="1" ht="15.75" hidden="1" thickBot="1" x14ac:dyDescent="0.3">
      <c r="A162" s="139" t="s">
        <v>471</v>
      </c>
      <c r="B162" s="100" t="s">
        <v>962</v>
      </c>
      <c r="C162" s="694" t="s">
        <v>472</v>
      </c>
      <c r="D162" s="695"/>
      <c r="E162" s="695"/>
      <c r="F162" s="183"/>
      <c r="G162" s="460"/>
      <c r="H162" s="438"/>
      <c r="I162" s="201"/>
      <c r="J162" s="218">
        <f t="shared" si="138"/>
        <v>0</v>
      </c>
      <c r="K162" s="103"/>
      <c r="L162" s="106"/>
      <c r="M162" s="106"/>
      <c r="N162" s="104"/>
      <c r="O162" s="104"/>
      <c r="P162" s="105"/>
      <c r="Q162" s="103"/>
      <c r="R162" s="104"/>
      <c r="S162" s="104"/>
      <c r="T162" s="104"/>
      <c r="U162" s="104"/>
      <c r="V162" s="107"/>
      <c r="W162" s="104"/>
      <c r="X162" s="106"/>
      <c r="Y162" s="104"/>
      <c r="Z162" s="367"/>
      <c r="AA162" s="107"/>
      <c r="AB162" s="108"/>
      <c r="AC162" s="379"/>
    </row>
    <row r="163" spans="1:29" s="19" customFormat="1" ht="15.75" hidden="1" thickBot="1" x14ac:dyDescent="0.3">
      <c r="A163" s="139" t="s">
        <v>473</v>
      </c>
      <c r="B163" s="138" t="s">
        <v>963</v>
      </c>
      <c r="C163" s="727" t="s">
        <v>474</v>
      </c>
      <c r="D163" s="728"/>
      <c r="E163" s="728"/>
      <c r="F163" s="195"/>
      <c r="G163" s="476"/>
      <c r="H163" s="454"/>
      <c r="I163" s="213"/>
      <c r="J163" s="218">
        <f t="shared" si="138"/>
        <v>0</v>
      </c>
      <c r="K163" s="103"/>
      <c r="L163" s="106"/>
      <c r="M163" s="106"/>
      <c r="N163" s="104"/>
      <c r="O163" s="104"/>
      <c r="P163" s="105"/>
      <c r="Q163" s="103"/>
      <c r="R163" s="104"/>
      <c r="S163" s="104"/>
      <c r="T163" s="104"/>
      <c r="U163" s="104"/>
      <c r="V163" s="107"/>
      <c r="W163" s="104"/>
      <c r="X163" s="106"/>
      <c r="Y163" s="104"/>
      <c r="Z163" s="367"/>
      <c r="AA163" s="107"/>
      <c r="AB163" s="108"/>
      <c r="AC163" s="379"/>
    </row>
    <row r="164" spans="1:29" ht="15.75" thickBot="1" x14ac:dyDescent="0.3">
      <c r="B164" s="109" t="s">
        <v>475</v>
      </c>
      <c r="C164" s="701" t="s">
        <v>476</v>
      </c>
      <c r="D164" s="702"/>
      <c r="E164" s="702"/>
      <c r="F164" s="185">
        <f>F165+F166+F167+F168</f>
        <v>0</v>
      </c>
      <c r="G164" s="462">
        <f>G165+G166+G167+G168</f>
        <v>0</v>
      </c>
      <c r="H164" s="440">
        <f t="shared" ref="H164:I164" si="166">H165+H166+H167+H168</f>
        <v>4609000.18</v>
      </c>
      <c r="I164" s="203">
        <f t="shared" si="166"/>
        <v>0</v>
      </c>
      <c r="J164" s="216">
        <f t="shared" si="138"/>
        <v>4609000.18</v>
      </c>
      <c r="K164" s="94">
        <f t="shared" ref="K164:AC164" si="167">K165+K166+K167+K168</f>
        <v>0</v>
      </c>
      <c r="L164" s="97">
        <f t="shared" si="167"/>
        <v>0</v>
      </c>
      <c r="M164" s="97">
        <f t="shared" ref="M164" si="168">M165+M166+M167+M168</f>
        <v>0</v>
      </c>
      <c r="N164" s="95">
        <f t="shared" si="167"/>
        <v>0</v>
      </c>
      <c r="O164" s="95">
        <f t="shared" ref="O164" si="169">O165+O166+O167+O168</f>
        <v>4609000.18</v>
      </c>
      <c r="P164" s="96">
        <f t="shared" si="167"/>
        <v>0</v>
      </c>
      <c r="Q164" s="94">
        <f t="shared" si="167"/>
        <v>0</v>
      </c>
      <c r="R164" s="95">
        <f t="shared" si="167"/>
        <v>0</v>
      </c>
      <c r="S164" s="95">
        <f t="shared" si="167"/>
        <v>0</v>
      </c>
      <c r="T164" s="95">
        <f t="shared" si="167"/>
        <v>0</v>
      </c>
      <c r="U164" s="95">
        <f t="shared" si="167"/>
        <v>0</v>
      </c>
      <c r="V164" s="98">
        <f t="shared" ref="V164" si="170">V165+V166+V167+V168</f>
        <v>0</v>
      </c>
      <c r="W164" s="95">
        <f t="shared" si="167"/>
        <v>0</v>
      </c>
      <c r="X164" s="97">
        <f t="shared" si="167"/>
        <v>0</v>
      </c>
      <c r="Y164" s="95">
        <f t="shared" si="167"/>
        <v>0</v>
      </c>
      <c r="Z164" s="363">
        <f t="shared" ref="Z164" si="171">Z165+Z166+Z167+Z168</f>
        <v>0</v>
      </c>
      <c r="AA164" s="98">
        <f t="shared" si="167"/>
        <v>0</v>
      </c>
      <c r="AB164" s="99">
        <f t="shared" si="167"/>
        <v>0</v>
      </c>
      <c r="AC164" s="376">
        <f t="shared" si="167"/>
        <v>4609000.18</v>
      </c>
    </row>
    <row r="165" spans="1:29" x14ac:dyDescent="0.25">
      <c r="A165" s="139" t="s">
        <v>477</v>
      </c>
      <c r="B165" s="68" t="s">
        <v>964</v>
      </c>
      <c r="C165" s="729" t="s">
        <v>478</v>
      </c>
      <c r="D165" s="730"/>
      <c r="E165" s="730"/>
      <c r="F165" s="196">
        <v>0</v>
      </c>
      <c r="G165" s="477">
        <v>0</v>
      </c>
      <c r="H165" s="455">
        <f t="shared" ref="H165:H168" si="172">SUM(Z165:AC165)</f>
        <v>3629134</v>
      </c>
      <c r="I165" s="214"/>
      <c r="J165" s="219">
        <f t="shared" si="138"/>
        <v>3629134</v>
      </c>
      <c r="K165" s="81"/>
      <c r="L165" s="43"/>
      <c r="M165" s="43"/>
      <c r="N165" s="1"/>
      <c r="O165" s="1">
        <f>J165</f>
        <v>3629134</v>
      </c>
      <c r="P165" s="82"/>
      <c r="Q165" s="81"/>
      <c r="R165" s="1"/>
      <c r="S165" s="1"/>
      <c r="T165" s="1"/>
      <c r="U165" s="1"/>
      <c r="V165" s="89"/>
      <c r="W165" s="1"/>
      <c r="X165" s="43"/>
      <c r="Y165" s="1"/>
      <c r="Z165" s="366">
        <f t="shared" ref="Z165:Z168" si="173">SUM(Q165:Y165)</f>
        <v>0</v>
      </c>
      <c r="AA165" s="89"/>
      <c r="AB165" s="46"/>
      <c r="AC165" s="378">
        <v>3629134</v>
      </c>
    </row>
    <row r="166" spans="1:29" hidden="1" x14ac:dyDescent="0.25">
      <c r="A166" s="139" t="s">
        <v>479</v>
      </c>
      <c r="B166" s="59" t="s">
        <v>965</v>
      </c>
      <c r="C166" s="720" t="s">
        <v>480</v>
      </c>
      <c r="D166" s="686"/>
      <c r="E166" s="686"/>
      <c r="F166" s="182"/>
      <c r="G166" s="459"/>
      <c r="H166" s="437">
        <f t="shared" si="172"/>
        <v>0</v>
      </c>
      <c r="I166" s="200"/>
      <c r="J166" s="219">
        <f t="shared" si="138"/>
        <v>0</v>
      </c>
      <c r="K166" s="81"/>
      <c r="L166" s="43"/>
      <c r="M166" s="43"/>
      <c r="N166" s="1"/>
      <c r="O166" s="1"/>
      <c r="P166" s="82"/>
      <c r="Q166" s="81"/>
      <c r="R166" s="1"/>
      <c r="S166" s="1"/>
      <c r="T166" s="1"/>
      <c r="U166" s="1"/>
      <c r="V166" s="89"/>
      <c r="W166" s="1"/>
      <c r="X166" s="43"/>
      <c r="Y166" s="1"/>
      <c r="Z166" s="366">
        <f t="shared" si="173"/>
        <v>0</v>
      </c>
      <c r="AA166" s="89"/>
      <c r="AB166" s="46"/>
      <c r="AC166" s="378"/>
    </row>
    <row r="167" spans="1:29" hidden="1" x14ac:dyDescent="0.25">
      <c r="A167" s="139" t="s">
        <v>481</v>
      </c>
      <c r="B167" s="59" t="s">
        <v>966</v>
      </c>
      <c r="C167" s="720" t="s">
        <v>482</v>
      </c>
      <c r="D167" s="686"/>
      <c r="E167" s="686"/>
      <c r="F167" s="182"/>
      <c r="G167" s="459"/>
      <c r="H167" s="437">
        <f t="shared" si="172"/>
        <v>0</v>
      </c>
      <c r="I167" s="200"/>
      <c r="J167" s="219">
        <f t="shared" si="138"/>
        <v>0</v>
      </c>
      <c r="K167" s="81"/>
      <c r="L167" s="43"/>
      <c r="M167" s="43"/>
      <c r="N167" s="1"/>
      <c r="O167" s="1"/>
      <c r="P167" s="82"/>
      <c r="Q167" s="81"/>
      <c r="R167" s="1"/>
      <c r="S167" s="1"/>
      <c r="T167" s="1"/>
      <c r="U167" s="1"/>
      <c r="V167" s="89"/>
      <c r="W167" s="1"/>
      <c r="X167" s="43"/>
      <c r="Y167" s="1"/>
      <c r="Z167" s="366">
        <f t="shared" si="173"/>
        <v>0</v>
      </c>
      <c r="AA167" s="89"/>
      <c r="AB167" s="46"/>
      <c r="AC167" s="378"/>
    </row>
    <row r="168" spans="1:29" ht="15.75" thickBot="1" x14ac:dyDescent="0.3">
      <c r="A168" s="139" t="s">
        <v>483</v>
      </c>
      <c r="B168" s="61" t="s">
        <v>967</v>
      </c>
      <c r="C168" s="722" t="s">
        <v>637</v>
      </c>
      <c r="D168" s="700"/>
      <c r="E168" s="700"/>
      <c r="F168" s="184">
        <v>0</v>
      </c>
      <c r="G168" s="461">
        <v>0</v>
      </c>
      <c r="H168" s="439">
        <f t="shared" si="172"/>
        <v>979866.18</v>
      </c>
      <c r="I168" s="202"/>
      <c r="J168" s="219">
        <f t="shared" si="138"/>
        <v>979866.18</v>
      </c>
      <c r="K168" s="81"/>
      <c r="L168" s="43"/>
      <c r="M168" s="43"/>
      <c r="N168" s="1"/>
      <c r="O168" s="1">
        <f>J168</f>
        <v>979866.18</v>
      </c>
      <c r="P168" s="82"/>
      <c r="Q168" s="81"/>
      <c r="R168" s="1"/>
      <c r="S168" s="1"/>
      <c r="T168" s="1"/>
      <c r="U168" s="1"/>
      <c r="V168" s="89"/>
      <c r="W168" s="1"/>
      <c r="X168" s="43"/>
      <c r="Y168" s="1"/>
      <c r="Z168" s="366">
        <f t="shared" si="173"/>
        <v>0</v>
      </c>
      <c r="AA168" s="89"/>
      <c r="AB168" s="46"/>
      <c r="AC168" s="378">
        <v>979866.18</v>
      </c>
    </row>
    <row r="169" spans="1:29" ht="15.75" thickBot="1" x14ac:dyDescent="0.3">
      <c r="B169" s="109" t="s">
        <v>484</v>
      </c>
      <c r="C169" s="701" t="s">
        <v>485</v>
      </c>
      <c r="D169" s="702"/>
      <c r="E169" s="702"/>
      <c r="F169" s="185">
        <f>F170+F171+F182+F193+F204+F207+F219+F220+F221</f>
        <v>0</v>
      </c>
      <c r="G169" s="462">
        <f>G170+G171+G182+G193+G204+G207+G219+G220+G221</f>
        <v>0</v>
      </c>
      <c r="H169" s="440">
        <f t="shared" ref="H169:I169" si="174">H170+H171+H182+H193+H204+H207+H219+H220+H221</f>
        <v>0</v>
      </c>
      <c r="I169" s="203">
        <f t="shared" si="174"/>
        <v>0</v>
      </c>
      <c r="J169" s="216">
        <f t="shared" si="138"/>
        <v>0</v>
      </c>
      <c r="K169" s="94">
        <f t="shared" ref="K169:AC169" si="175">K170+K171+K182+K193+K204+K207+K219+K220+K221</f>
        <v>0</v>
      </c>
      <c r="L169" s="97">
        <f t="shared" si="175"/>
        <v>0</v>
      </c>
      <c r="M169" s="97">
        <f t="shared" ref="M169" si="176">M170+M171+M182+M193+M204+M207+M219+M220+M221</f>
        <v>0</v>
      </c>
      <c r="N169" s="95">
        <f t="shared" si="175"/>
        <v>0</v>
      </c>
      <c r="O169" s="95">
        <f t="shared" ref="O169" si="177">O170+O171+O182+O193+O204+O207+O219+O220+O221</f>
        <v>0</v>
      </c>
      <c r="P169" s="96">
        <f t="shared" si="175"/>
        <v>0</v>
      </c>
      <c r="Q169" s="94">
        <f t="shared" si="175"/>
        <v>0</v>
      </c>
      <c r="R169" s="95">
        <f t="shared" si="175"/>
        <v>0</v>
      </c>
      <c r="S169" s="95">
        <f t="shared" si="175"/>
        <v>0</v>
      </c>
      <c r="T169" s="95">
        <f t="shared" si="175"/>
        <v>0</v>
      </c>
      <c r="U169" s="95">
        <f t="shared" si="175"/>
        <v>0</v>
      </c>
      <c r="V169" s="98">
        <f t="shared" ref="V169" si="178">V170+V171+V182+V193+V204+V207+V219+V220+V221</f>
        <v>0</v>
      </c>
      <c r="W169" s="95">
        <f t="shared" si="175"/>
        <v>0</v>
      </c>
      <c r="X169" s="97">
        <f t="shared" si="175"/>
        <v>0</v>
      </c>
      <c r="Y169" s="95">
        <f t="shared" si="175"/>
        <v>0</v>
      </c>
      <c r="Z169" s="363">
        <f t="shared" ref="Z169" si="179">Z170+Z171+Z182+Z193+Z204+Z207+Z219+Z220+Z221</f>
        <v>0</v>
      </c>
      <c r="AA169" s="98">
        <f t="shared" si="175"/>
        <v>0</v>
      </c>
      <c r="AB169" s="99">
        <f t="shared" si="175"/>
        <v>0</v>
      </c>
      <c r="AC169" s="376">
        <f t="shared" si="175"/>
        <v>0</v>
      </c>
    </row>
    <row r="170" spans="1:29" s="19" customFormat="1" ht="25.5" hidden="1" customHeight="1" x14ac:dyDescent="0.25">
      <c r="A170" s="139" t="s">
        <v>486</v>
      </c>
      <c r="B170" s="100" t="s">
        <v>968</v>
      </c>
      <c r="C170" s="683" t="s">
        <v>638</v>
      </c>
      <c r="D170" s="684"/>
      <c r="E170" s="684"/>
      <c r="F170" s="197"/>
      <c r="G170" s="478"/>
      <c r="H170" s="456"/>
      <c r="I170" s="215"/>
      <c r="J170" s="218">
        <f t="shared" si="138"/>
        <v>0</v>
      </c>
      <c r="K170" s="103"/>
      <c r="L170" s="106"/>
      <c r="M170" s="106"/>
      <c r="N170" s="104"/>
      <c r="O170" s="104"/>
      <c r="P170" s="105"/>
      <c r="Q170" s="103"/>
      <c r="R170" s="104"/>
      <c r="S170" s="104"/>
      <c r="T170" s="104"/>
      <c r="U170" s="104"/>
      <c r="V170" s="107"/>
      <c r="W170" s="104"/>
      <c r="X170" s="106"/>
      <c r="Y170" s="104"/>
      <c r="Z170" s="367"/>
      <c r="AA170" s="107"/>
      <c r="AB170" s="108"/>
      <c r="AC170" s="379"/>
    </row>
    <row r="171" spans="1:29" s="19" customFormat="1" ht="16.350000000000001" hidden="1" customHeight="1" x14ac:dyDescent="0.25">
      <c r="A171" s="139" t="s">
        <v>487</v>
      </c>
      <c r="B171" s="100" t="s">
        <v>969</v>
      </c>
      <c r="C171" s="725" t="s">
        <v>1098</v>
      </c>
      <c r="D171" s="726"/>
      <c r="E171" s="726"/>
      <c r="F171" s="197">
        <f>F172+F173+F174+F175+F176+F177+F178+F179+F180+F181</f>
        <v>0</v>
      </c>
      <c r="G171" s="478">
        <f>G172+G173+G174+G175+G176+G177+G178+G179+G180+G181</f>
        <v>0</v>
      </c>
      <c r="H171" s="456">
        <f t="shared" ref="H171:I171" si="180">H172+H173+H174+H175+H176+H177+H178+H179+H180+H181</f>
        <v>0</v>
      </c>
      <c r="I171" s="215">
        <f t="shared" si="180"/>
        <v>0</v>
      </c>
      <c r="J171" s="218">
        <f t="shared" si="138"/>
        <v>0</v>
      </c>
      <c r="K171" s="103">
        <f t="shared" ref="K171:AC171" si="181">K172+K173+K174+K175+K176+K177+K178+K179+K180+K181</f>
        <v>0</v>
      </c>
      <c r="L171" s="106">
        <f t="shared" si="181"/>
        <v>0</v>
      </c>
      <c r="M171" s="106">
        <f t="shared" ref="M171" si="182">M172+M173+M174+M175+M176+M177+M178+M179+M180+M181</f>
        <v>0</v>
      </c>
      <c r="N171" s="104">
        <f t="shared" si="181"/>
        <v>0</v>
      </c>
      <c r="O171" s="104">
        <f t="shared" ref="O171" si="183">O172+O173+O174+O175+O176+O177+O178+O179+O180+O181</f>
        <v>0</v>
      </c>
      <c r="P171" s="105">
        <f t="shared" si="181"/>
        <v>0</v>
      </c>
      <c r="Q171" s="103">
        <f t="shared" si="181"/>
        <v>0</v>
      </c>
      <c r="R171" s="104">
        <f t="shared" si="181"/>
        <v>0</v>
      </c>
      <c r="S171" s="104">
        <f t="shared" si="181"/>
        <v>0</v>
      </c>
      <c r="T171" s="104">
        <f t="shared" si="181"/>
        <v>0</v>
      </c>
      <c r="U171" s="104">
        <f t="shared" si="181"/>
        <v>0</v>
      </c>
      <c r="V171" s="107">
        <f t="shared" ref="V171" si="184">V172+V173+V174+V175+V176+V177+V178+V179+V180+V181</f>
        <v>0</v>
      </c>
      <c r="W171" s="104">
        <f t="shared" si="181"/>
        <v>0</v>
      </c>
      <c r="X171" s="106">
        <f t="shared" si="181"/>
        <v>0</v>
      </c>
      <c r="Y171" s="104">
        <f t="shared" si="181"/>
        <v>0</v>
      </c>
      <c r="Z171" s="367">
        <f t="shared" ref="Z171" si="185">Z172+Z173+Z174+Z175+Z176+Z177+Z178+Z179+Z180+Z181</f>
        <v>0</v>
      </c>
      <c r="AA171" s="107">
        <f t="shared" si="181"/>
        <v>0</v>
      </c>
      <c r="AB171" s="108">
        <f t="shared" si="181"/>
        <v>0</v>
      </c>
      <c r="AC171" s="379">
        <f t="shared" si="181"/>
        <v>0</v>
      </c>
    </row>
    <row r="172" spans="1:29" ht="15.75" hidden="1" thickBot="1" x14ac:dyDescent="0.3">
      <c r="A172" s="139" t="s">
        <v>488</v>
      </c>
      <c r="B172" s="59"/>
      <c r="C172" s="2"/>
      <c r="D172" s="686" t="s">
        <v>1099</v>
      </c>
      <c r="E172" s="686"/>
      <c r="F172" s="182"/>
      <c r="G172" s="459"/>
      <c r="H172" s="437"/>
      <c r="I172" s="200"/>
      <c r="J172" s="219">
        <f t="shared" si="138"/>
        <v>0</v>
      </c>
      <c r="K172" s="81"/>
      <c r="L172" s="43"/>
      <c r="M172" s="43"/>
      <c r="N172" s="1"/>
      <c r="O172" s="1"/>
      <c r="P172" s="82"/>
      <c r="Q172" s="81"/>
      <c r="R172" s="1"/>
      <c r="S172" s="1"/>
      <c r="T172" s="1"/>
      <c r="U172" s="1"/>
      <c r="V172" s="89"/>
      <c r="W172" s="1"/>
      <c r="X172" s="43"/>
      <c r="Y172" s="1"/>
      <c r="Z172" s="366"/>
      <c r="AA172" s="89"/>
      <c r="AB172" s="46"/>
      <c r="AC172" s="378"/>
    </row>
    <row r="173" spans="1:29" ht="15.75" hidden="1" thickBot="1" x14ac:dyDescent="0.3">
      <c r="A173" s="139" t="s">
        <v>489</v>
      </c>
      <c r="B173" s="59"/>
      <c r="C173" s="2"/>
      <c r="D173" s="686" t="s">
        <v>1100</v>
      </c>
      <c r="E173" s="686"/>
      <c r="F173" s="182"/>
      <c r="G173" s="459"/>
      <c r="H173" s="437"/>
      <c r="I173" s="200"/>
      <c r="J173" s="219">
        <f t="shared" si="138"/>
        <v>0</v>
      </c>
      <c r="K173" s="81"/>
      <c r="L173" s="43"/>
      <c r="M173" s="43"/>
      <c r="N173" s="1"/>
      <c r="O173" s="1"/>
      <c r="P173" s="82"/>
      <c r="Q173" s="81"/>
      <c r="R173" s="1"/>
      <c r="S173" s="1"/>
      <c r="T173" s="1"/>
      <c r="U173" s="1"/>
      <c r="V173" s="89"/>
      <c r="W173" s="1"/>
      <c r="X173" s="43"/>
      <c r="Y173" s="1"/>
      <c r="Z173" s="366"/>
      <c r="AA173" s="89"/>
      <c r="AB173" s="46"/>
      <c r="AC173" s="378"/>
    </row>
    <row r="174" spans="1:29" ht="15.75" hidden="1" thickBot="1" x14ac:dyDescent="0.3">
      <c r="A174" s="139" t="s">
        <v>490</v>
      </c>
      <c r="B174" s="59"/>
      <c r="C174" s="2"/>
      <c r="D174" s="686" t="s">
        <v>830</v>
      </c>
      <c r="E174" s="686"/>
      <c r="F174" s="182"/>
      <c r="G174" s="459"/>
      <c r="H174" s="437"/>
      <c r="I174" s="200"/>
      <c r="J174" s="219">
        <f t="shared" si="138"/>
        <v>0</v>
      </c>
      <c r="K174" s="81"/>
      <c r="L174" s="43"/>
      <c r="M174" s="43"/>
      <c r="N174" s="1"/>
      <c r="O174" s="1"/>
      <c r="P174" s="82"/>
      <c r="Q174" s="81"/>
      <c r="R174" s="1"/>
      <c r="S174" s="1"/>
      <c r="T174" s="1"/>
      <c r="U174" s="1"/>
      <c r="V174" s="89"/>
      <c r="W174" s="1"/>
      <c r="X174" s="43"/>
      <c r="Y174" s="1"/>
      <c r="Z174" s="366"/>
      <c r="AA174" s="89"/>
      <c r="AB174" s="46"/>
      <c r="AC174" s="378"/>
    </row>
    <row r="175" spans="1:29" ht="25.5" hidden="1" customHeight="1" x14ac:dyDescent="0.25">
      <c r="A175" s="139" t="s">
        <v>491</v>
      </c>
      <c r="B175" s="59"/>
      <c r="C175" s="2"/>
      <c r="D175" s="685" t="s">
        <v>833</v>
      </c>
      <c r="E175" s="685"/>
      <c r="F175" s="192"/>
      <c r="G175" s="471"/>
      <c r="H175" s="449"/>
      <c r="I175" s="210"/>
      <c r="J175" s="219">
        <f t="shared" si="138"/>
        <v>0</v>
      </c>
      <c r="K175" s="81"/>
      <c r="L175" s="43"/>
      <c r="M175" s="43"/>
      <c r="N175" s="1"/>
      <c r="O175" s="1"/>
      <c r="P175" s="82"/>
      <c r="Q175" s="81"/>
      <c r="R175" s="1"/>
      <c r="S175" s="1"/>
      <c r="T175" s="1"/>
      <c r="U175" s="1"/>
      <c r="V175" s="89"/>
      <c r="W175" s="1"/>
      <c r="X175" s="43"/>
      <c r="Y175" s="1"/>
      <c r="Z175" s="366"/>
      <c r="AA175" s="89"/>
      <c r="AB175" s="46"/>
      <c r="AC175" s="378"/>
    </row>
    <row r="176" spans="1:29" ht="15.75" hidden="1" thickBot="1" x14ac:dyDescent="0.3">
      <c r="A176" s="139" t="s">
        <v>492</v>
      </c>
      <c r="B176" s="59"/>
      <c r="C176" s="2"/>
      <c r="D176" s="686" t="s">
        <v>835</v>
      </c>
      <c r="E176" s="686"/>
      <c r="F176" s="182"/>
      <c r="G176" s="459"/>
      <c r="H176" s="437"/>
      <c r="I176" s="200"/>
      <c r="J176" s="219">
        <f t="shared" si="138"/>
        <v>0</v>
      </c>
      <c r="K176" s="81"/>
      <c r="L176" s="43"/>
      <c r="M176" s="43"/>
      <c r="N176" s="1"/>
      <c r="O176" s="1"/>
      <c r="P176" s="82"/>
      <c r="Q176" s="81"/>
      <c r="R176" s="1"/>
      <c r="S176" s="1"/>
      <c r="T176" s="1"/>
      <c r="U176" s="1"/>
      <c r="V176" s="89"/>
      <c r="W176" s="1"/>
      <c r="X176" s="43"/>
      <c r="Y176" s="1"/>
      <c r="Z176" s="366"/>
      <c r="AA176" s="89"/>
      <c r="AB176" s="46"/>
      <c r="AC176" s="378"/>
    </row>
    <row r="177" spans="1:29" ht="15.75" hidden="1" thickBot="1" x14ac:dyDescent="0.3">
      <c r="A177" s="139" t="s">
        <v>493</v>
      </c>
      <c r="B177" s="59"/>
      <c r="C177" s="2"/>
      <c r="D177" s="686" t="s">
        <v>836</v>
      </c>
      <c r="E177" s="686"/>
      <c r="F177" s="182"/>
      <c r="G177" s="459"/>
      <c r="H177" s="437"/>
      <c r="I177" s="200"/>
      <c r="J177" s="219">
        <f t="shared" si="138"/>
        <v>0</v>
      </c>
      <c r="K177" s="81"/>
      <c r="L177" s="43"/>
      <c r="M177" s="43"/>
      <c r="N177" s="1"/>
      <c r="O177" s="1"/>
      <c r="P177" s="82"/>
      <c r="Q177" s="81"/>
      <c r="R177" s="1"/>
      <c r="S177" s="1"/>
      <c r="T177" s="1"/>
      <c r="U177" s="1"/>
      <c r="V177" s="89"/>
      <c r="W177" s="1"/>
      <c r="X177" s="43"/>
      <c r="Y177" s="1"/>
      <c r="Z177" s="366"/>
      <c r="AA177" s="89"/>
      <c r="AB177" s="46"/>
      <c r="AC177" s="378"/>
    </row>
    <row r="178" spans="1:29" ht="25.5" hidden="1" customHeight="1" x14ac:dyDescent="0.25">
      <c r="A178" s="139" t="s">
        <v>494</v>
      </c>
      <c r="B178" s="59"/>
      <c r="C178" s="2"/>
      <c r="D178" s="685" t="s">
        <v>840</v>
      </c>
      <c r="E178" s="685"/>
      <c r="F178" s="192"/>
      <c r="G178" s="471"/>
      <c r="H178" s="449"/>
      <c r="I178" s="210"/>
      <c r="J178" s="219">
        <f t="shared" si="138"/>
        <v>0</v>
      </c>
      <c r="K178" s="81"/>
      <c r="L178" s="43"/>
      <c r="M178" s="43"/>
      <c r="N178" s="1"/>
      <c r="O178" s="1"/>
      <c r="P178" s="82"/>
      <c r="Q178" s="81"/>
      <c r="R178" s="1"/>
      <c r="S178" s="1"/>
      <c r="T178" s="1"/>
      <c r="U178" s="1"/>
      <c r="V178" s="89"/>
      <c r="W178" s="1"/>
      <c r="X178" s="43"/>
      <c r="Y178" s="1"/>
      <c r="Z178" s="366"/>
      <c r="AA178" s="89"/>
      <c r="AB178" s="46"/>
      <c r="AC178" s="378"/>
    </row>
    <row r="179" spans="1:29" ht="25.5" hidden="1" customHeight="1" x14ac:dyDescent="0.25">
      <c r="A179" s="139" t="s">
        <v>495</v>
      </c>
      <c r="B179" s="59"/>
      <c r="C179" s="2"/>
      <c r="D179" s="685" t="s">
        <v>843</v>
      </c>
      <c r="E179" s="685"/>
      <c r="F179" s="192"/>
      <c r="G179" s="471"/>
      <c r="H179" s="449"/>
      <c r="I179" s="210"/>
      <c r="J179" s="219">
        <f t="shared" si="138"/>
        <v>0</v>
      </c>
      <c r="K179" s="81"/>
      <c r="L179" s="43"/>
      <c r="M179" s="43"/>
      <c r="N179" s="1"/>
      <c r="O179" s="1"/>
      <c r="P179" s="82"/>
      <c r="Q179" s="81"/>
      <c r="R179" s="1"/>
      <c r="S179" s="1"/>
      <c r="T179" s="1"/>
      <c r="U179" s="1"/>
      <c r="V179" s="89"/>
      <c r="W179" s="1"/>
      <c r="X179" s="43"/>
      <c r="Y179" s="1"/>
      <c r="Z179" s="366"/>
      <c r="AA179" s="89"/>
      <c r="AB179" s="46"/>
      <c r="AC179" s="378"/>
    </row>
    <row r="180" spans="1:29" ht="25.5" hidden="1" customHeight="1" x14ac:dyDescent="0.25">
      <c r="A180" s="139" t="s">
        <v>496</v>
      </c>
      <c r="B180" s="59"/>
      <c r="C180" s="2"/>
      <c r="D180" s="685" t="s">
        <v>845</v>
      </c>
      <c r="E180" s="685"/>
      <c r="F180" s="192"/>
      <c r="G180" s="471"/>
      <c r="H180" s="449"/>
      <c r="I180" s="210"/>
      <c r="J180" s="219">
        <f t="shared" si="138"/>
        <v>0</v>
      </c>
      <c r="K180" s="81"/>
      <c r="L180" s="43"/>
      <c r="M180" s="43"/>
      <c r="N180" s="1"/>
      <c r="O180" s="1"/>
      <c r="P180" s="82"/>
      <c r="Q180" s="81"/>
      <c r="R180" s="1"/>
      <c r="S180" s="1"/>
      <c r="T180" s="1"/>
      <c r="U180" s="1"/>
      <c r="V180" s="89"/>
      <c r="W180" s="1"/>
      <c r="X180" s="43"/>
      <c r="Y180" s="1"/>
      <c r="Z180" s="366"/>
      <c r="AA180" s="89"/>
      <c r="AB180" s="46"/>
      <c r="AC180" s="378"/>
    </row>
    <row r="181" spans="1:29" ht="25.5" hidden="1" customHeight="1" x14ac:dyDescent="0.25">
      <c r="A181" s="139" t="s">
        <v>497</v>
      </c>
      <c r="B181" s="59"/>
      <c r="C181" s="2"/>
      <c r="D181" s="685" t="s">
        <v>848</v>
      </c>
      <c r="E181" s="685"/>
      <c r="F181" s="192"/>
      <c r="G181" s="471"/>
      <c r="H181" s="449"/>
      <c r="I181" s="210"/>
      <c r="J181" s="219">
        <f t="shared" si="138"/>
        <v>0</v>
      </c>
      <c r="K181" s="81"/>
      <c r="L181" s="43"/>
      <c r="M181" s="43"/>
      <c r="N181" s="1"/>
      <c r="O181" s="1"/>
      <c r="P181" s="82"/>
      <c r="Q181" s="81"/>
      <c r="R181" s="1"/>
      <c r="S181" s="1"/>
      <c r="T181" s="1"/>
      <c r="U181" s="1"/>
      <c r="V181" s="89"/>
      <c r="W181" s="1"/>
      <c r="X181" s="43"/>
      <c r="Y181" s="1"/>
      <c r="Z181" s="366"/>
      <c r="AA181" s="89"/>
      <c r="AB181" s="46"/>
      <c r="AC181" s="378"/>
    </row>
    <row r="182" spans="1:29" s="19" customFormat="1" ht="25.5" hidden="1" customHeight="1" x14ac:dyDescent="0.25">
      <c r="A182" s="139" t="s">
        <v>498</v>
      </c>
      <c r="B182" s="100" t="s">
        <v>970</v>
      </c>
      <c r="C182" s="725" t="s">
        <v>891</v>
      </c>
      <c r="D182" s="726"/>
      <c r="E182" s="726"/>
      <c r="F182" s="197">
        <f>F183+F184+F185+F186+F187+F188+F189+F190+F191+F192</f>
        <v>0</v>
      </c>
      <c r="G182" s="478">
        <f>G183+G184+G185+G186+G187+G188+G189+G190+G191+G192</f>
        <v>0</v>
      </c>
      <c r="H182" s="456">
        <f t="shared" ref="H182:I182" si="186">H183+H184+H185+H186+H187+H188+H189+H190+H191+H192</f>
        <v>0</v>
      </c>
      <c r="I182" s="215">
        <f t="shared" si="186"/>
        <v>0</v>
      </c>
      <c r="J182" s="218">
        <f t="shared" si="138"/>
        <v>0</v>
      </c>
      <c r="K182" s="103">
        <f t="shared" ref="K182:AC182" si="187">K183+K184+K185+K186+K187+K188+K189+K190+K191+K192</f>
        <v>0</v>
      </c>
      <c r="L182" s="106">
        <f t="shared" si="187"/>
        <v>0</v>
      </c>
      <c r="M182" s="106">
        <f t="shared" ref="M182" si="188">M183+M184+M185+M186+M187+M188+M189+M190+M191+M192</f>
        <v>0</v>
      </c>
      <c r="N182" s="104">
        <f t="shared" si="187"/>
        <v>0</v>
      </c>
      <c r="O182" s="104">
        <f t="shared" ref="O182" si="189">O183+O184+O185+O186+O187+O188+O189+O190+O191+O192</f>
        <v>0</v>
      </c>
      <c r="P182" s="105">
        <f t="shared" si="187"/>
        <v>0</v>
      </c>
      <c r="Q182" s="103">
        <f t="shared" si="187"/>
        <v>0</v>
      </c>
      <c r="R182" s="104">
        <f t="shared" si="187"/>
        <v>0</v>
      </c>
      <c r="S182" s="104">
        <f t="shared" si="187"/>
        <v>0</v>
      </c>
      <c r="T182" s="104">
        <f t="shared" si="187"/>
        <v>0</v>
      </c>
      <c r="U182" s="104">
        <f t="shared" si="187"/>
        <v>0</v>
      </c>
      <c r="V182" s="107">
        <f t="shared" ref="V182" si="190">V183+V184+V185+V186+V187+V188+V189+V190+V191+V192</f>
        <v>0</v>
      </c>
      <c r="W182" s="104">
        <f t="shared" si="187"/>
        <v>0</v>
      </c>
      <c r="X182" s="106">
        <f t="shared" si="187"/>
        <v>0</v>
      </c>
      <c r="Y182" s="104">
        <f t="shared" si="187"/>
        <v>0</v>
      </c>
      <c r="Z182" s="367">
        <f t="shared" ref="Z182" si="191">Z183+Z184+Z185+Z186+Z187+Z188+Z189+Z190+Z191+Z192</f>
        <v>0</v>
      </c>
      <c r="AA182" s="107">
        <f t="shared" si="187"/>
        <v>0</v>
      </c>
      <c r="AB182" s="108">
        <f t="shared" si="187"/>
        <v>0</v>
      </c>
      <c r="AC182" s="379">
        <f t="shared" si="187"/>
        <v>0</v>
      </c>
    </row>
    <row r="183" spans="1:29" ht="15.75" hidden="1" thickBot="1" x14ac:dyDescent="0.3">
      <c r="A183" s="139" t="s">
        <v>499</v>
      </c>
      <c r="B183" s="59"/>
      <c r="C183" s="2"/>
      <c r="D183" s="686" t="s">
        <v>1101</v>
      </c>
      <c r="E183" s="686"/>
      <c r="F183" s="182"/>
      <c r="G183" s="459"/>
      <c r="H183" s="437"/>
      <c r="I183" s="200"/>
      <c r="J183" s="219">
        <f t="shared" si="138"/>
        <v>0</v>
      </c>
      <c r="K183" s="81"/>
      <c r="L183" s="43"/>
      <c r="M183" s="43"/>
      <c r="N183" s="1"/>
      <c r="O183" s="1"/>
      <c r="P183" s="82"/>
      <c r="Q183" s="81"/>
      <c r="R183" s="1"/>
      <c r="S183" s="1"/>
      <c r="T183" s="1"/>
      <c r="U183" s="1"/>
      <c r="V183" s="89"/>
      <c r="W183" s="1"/>
      <c r="X183" s="43"/>
      <c r="Y183" s="1"/>
      <c r="Z183" s="366"/>
      <c r="AA183" s="89"/>
      <c r="AB183" s="46"/>
      <c r="AC183" s="378"/>
    </row>
    <row r="184" spans="1:29" ht="15.75" hidden="1" thickBot="1" x14ac:dyDescent="0.3">
      <c r="A184" s="139" t="s">
        <v>500</v>
      </c>
      <c r="B184" s="59"/>
      <c r="C184" s="2"/>
      <c r="D184" s="686" t="s">
        <v>1102</v>
      </c>
      <c r="E184" s="686"/>
      <c r="F184" s="182"/>
      <c r="G184" s="459"/>
      <c r="H184" s="437"/>
      <c r="I184" s="200"/>
      <c r="J184" s="219">
        <f t="shared" si="138"/>
        <v>0</v>
      </c>
      <c r="K184" s="81"/>
      <c r="L184" s="43"/>
      <c r="M184" s="43"/>
      <c r="N184" s="1"/>
      <c r="O184" s="1"/>
      <c r="P184" s="82"/>
      <c r="Q184" s="81"/>
      <c r="R184" s="1"/>
      <c r="S184" s="1"/>
      <c r="T184" s="1"/>
      <c r="U184" s="1"/>
      <c r="V184" s="89"/>
      <c r="W184" s="1"/>
      <c r="X184" s="43"/>
      <c r="Y184" s="1"/>
      <c r="Z184" s="366"/>
      <c r="AA184" s="89"/>
      <c r="AB184" s="46"/>
      <c r="AC184" s="378"/>
    </row>
    <row r="185" spans="1:29" ht="15.75" hidden="1" thickBot="1" x14ac:dyDescent="0.3">
      <c r="A185" s="139" t="s">
        <v>501</v>
      </c>
      <c r="B185" s="59"/>
      <c r="C185" s="2"/>
      <c r="D185" s="686" t="s">
        <v>831</v>
      </c>
      <c r="E185" s="686"/>
      <c r="F185" s="182"/>
      <c r="G185" s="459"/>
      <c r="H185" s="437"/>
      <c r="I185" s="200"/>
      <c r="J185" s="219">
        <f t="shared" si="138"/>
        <v>0</v>
      </c>
      <c r="K185" s="81"/>
      <c r="L185" s="43"/>
      <c r="M185" s="43"/>
      <c r="N185" s="1"/>
      <c r="O185" s="1"/>
      <c r="P185" s="82"/>
      <c r="Q185" s="81"/>
      <c r="R185" s="1"/>
      <c r="S185" s="1"/>
      <c r="T185" s="1"/>
      <c r="U185" s="1"/>
      <c r="V185" s="89"/>
      <c r="W185" s="1"/>
      <c r="X185" s="43"/>
      <c r="Y185" s="1"/>
      <c r="Z185" s="366"/>
      <c r="AA185" s="89"/>
      <c r="AB185" s="46"/>
      <c r="AC185" s="378"/>
    </row>
    <row r="186" spans="1:29" ht="25.5" hidden="1" customHeight="1" x14ac:dyDescent="0.25">
      <c r="A186" s="139" t="s">
        <v>502</v>
      </c>
      <c r="B186" s="59"/>
      <c r="C186" s="2"/>
      <c r="D186" s="685" t="s">
        <v>834</v>
      </c>
      <c r="E186" s="685"/>
      <c r="F186" s="192"/>
      <c r="G186" s="471"/>
      <c r="H186" s="449"/>
      <c r="I186" s="210"/>
      <c r="J186" s="219">
        <f t="shared" si="138"/>
        <v>0</v>
      </c>
      <c r="K186" s="81"/>
      <c r="L186" s="43"/>
      <c r="M186" s="43"/>
      <c r="N186" s="1"/>
      <c r="O186" s="1"/>
      <c r="P186" s="82"/>
      <c r="Q186" s="81"/>
      <c r="R186" s="1"/>
      <c r="S186" s="1"/>
      <c r="T186" s="1"/>
      <c r="U186" s="1"/>
      <c r="V186" s="89"/>
      <c r="W186" s="1"/>
      <c r="X186" s="43"/>
      <c r="Y186" s="1"/>
      <c r="Z186" s="366"/>
      <c r="AA186" s="89"/>
      <c r="AB186" s="46"/>
      <c r="AC186" s="378"/>
    </row>
    <row r="187" spans="1:29" ht="15.75" hidden="1" thickBot="1" x14ac:dyDescent="0.3">
      <c r="A187" s="139" t="s">
        <v>503</v>
      </c>
      <c r="B187" s="59"/>
      <c r="C187" s="2"/>
      <c r="D187" s="686" t="s">
        <v>837</v>
      </c>
      <c r="E187" s="686"/>
      <c r="F187" s="182"/>
      <c r="G187" s="459"/>
      <c r="H187" s="437"/>
      <c r="I187" s="200"/>
      <c r="J187" s="219">
        <f t="shared" si="138"/>
        <v>0</v>
      </c>
      <c r="K187" s="81"/>
      <c r="L187" s="43"/>
      <c r="M187" s="43"/>
      <c r="N187" s="1"/>
      <c r="O187" s="1"/>
      <c r="P187" s="82"/>
      <c r="Q187" s="81"/>
      <c r="R187" s="1"/>
      <c r="S187" s="1"/>
      <c r="T187" s="1"/>
      <c r="U187" s="1"/>
      <c r="V187" s="89"/>
      <c r="W187" s="1"/>
      <c r="X187" s="43"/>
      <c r="Y187" s="1"/>
      <c r="Z187" s="366"/>
      <c r="AA187" s="89"/>
      <c r="AB187" s="46"/>
      <c r="AC187" s="378"/>
    </row>
    <row r="188" spans="1:29" ht="15.75" hidden="1" thickBot="1" x14ac:dyDescent="0.3">
      <c r="A188" s="139" t="s">
        <v>504</v>
      </c>
      <c r="B188" s="59"/>
      <c r="C188" s="2"/>
      <c r="D188" s="686" t="s">
        <v>1103</v>
      </c>
      <c r="E188" s="686"/>
      <c r="F188" s="182"/>
      <c r="G188" s="459"/>
      <c r="H188" s="437"/>
      <c r="I188" s="200"/>
      <c r="J188" s="219">
        <f t="shared" si="138"/>
        <v>0</v>
      </c>
      <c r="K188" s="81"/>
      <c r="L188" s="43"/>
      <c r="M188" s="43"/>
      <c r="N188" s="1"/>
      <c r="O188" s="1"/>
      <c r="P188" s="82"/>
      <c r="Q188" s="81"/>
      <c r="R188" s="1"/>
      <c r="S188" s="1"/>
      <c r="T188" s="1"/>
      <c r="U188" s="1"/>
      <c r="V188" s="89"/>
      <c r="W188" s="1"/>
      <c r="X188" s="43"/>
      <c r="Y188" s="1"/>
      <c r="Z188" s="366"/>
      <c r="AA188" s="89"/>
      <c r="AB188" s="46"/>
      <c r="AC188" s="378"/>
    </row>
    <row r="189" spans="1:29" ht="25.5" hidden="1" customHeight="1" x14ac:dyDescent="0.25">
      <c r="A189" s="139" t="s">
        <v>505</v>
      </c>
      <c r="B189" s="59"/>
      <c r="C189" s="2"/>
      <c r="D189" s="685" t="s">
        <v>841</v>
      </c>
      <c r="E189" s="685"/>
      <c r="F189" s="192"/>
      <c r="G189" s="471"/>
      <c r="H189" s="449"/>
      <c r="I189" s="210"/>
      <c r="J189" s="219">
        <f t="shared" si="138"/>
        <v>0</v>
      </c>
      <c r="K189" s="81"/>
      <c r="L189" s="43"/>
      <c r="M189" s="43"/>
      <c r="N189" s="1"/>
      <c r="O189" s="1"/>
      <c r="P189" s="82"/>
      <c r="Q189" s="81"/>
      <c r="R189" s="1"/>
      <c r="S189" s="1"/>
      <c r="T189" s="1"/>
      <c r="U189" s="1"/>
      <c r="V189" s="89"/>
      <c r="W189" s="1"/>
      <c r="X189" s="43"/>
      <c r="Y189" s="1"/>
      <c r="Z189" s="366"/>
      <c r="AA189" s="89"/>
      <c r="AB189" s="46"/>
      <c r="AC189" s="378"/>
    </row>
    <row r="190" spans="1:29" ht="25.5" hidden="1" customHeight="1" x14ac:dyDescent="0.25">
      <c r="A190" s="139" t="s">
        <v>506</v>
      </c>
      <c r="B190" s="59"/>
      <c r="C190" s="2"/>
      <c r="D190" s="685" t="s">
        <v>844</v>
      </c>
      <c r="E190" s="685"/>
      <c r="F190" s="192"/>
      <c r="G190" s="471"/>
      <c r="H190" s="449"/>
      <c r="I190" s="210"/>
      <c r="J190" s="219">
        <f t="shared" si="138"/>
        <v>0</v>
      </c>
      <c r="K190" s="81"/>
      <c r="L190" s="43"/>
      <c r="M190" s="43"/>
      <c r="N190" s="1"/>
      <c r="O190" s="1"/>
      <c r="P190" s="82"/>
      <c r="Q190" s="81"/>
      <c r="R190" s="1"/>
      <c r="S190" s="1"/>
      <c r="T190" s="1"/>
      <c r="U190" s="1"/>
      <c r="V190" s="89"/>
      <c r="W190" s="1"/>
      <c r="X190" s="43"/>
      <c r="Y190" s="1"/>
      <c r="Z190" s="366"/>
      <c r="AA190" s="89"/>
      <c r="AB190" s="46"/>
      <c r="AC190" s="378"/>
    </row>
    <row r="191" spans="1:29" ht="25.5" hidden="1" customHeight="1" x14ac:dyDescent="0.25">
      <c r="A191" s="139" t="s">
        <v>507</v>
      </c>
      <c r="B191" s="59"/>
      <c r="C191" s="2"/>
      <c r="D191" s="685" t="s">
        <v>846</v>
      </c>
      <c r="E191" s="685"/>
      <c r="F191" s="192"/>
      <c r="G191" s="471"/>
      <c r="H191" s="449"/>
      <c r="I191" s="210"/>
      <c r="J191" s="219">
        <f t="shared" si="138"/>
        <v>0</v>
      </c>
      <c r="K191" s="81"/>
      <c r="L191" s="43"/>
      <c r="M191" s="43"/>
      <c r="N191" s="1"/>
      <c r="O191" s="1"/>
      <c r="P191" s="82"/>
      <c r="Q191" s="81"/>
      <c r="R191" s="1"/>
      <c r="S191" s="1"/>
      <c r="T191" s="1"/>
      <c r="U191" s="1"/>
      <c r="V191" s="89"/>
      <c r="W191" s="1"/>
      <c r="X191" s="43"/>
      <c r="Y191" s="1"/>
      <c r="Z191" s="366"/>
      <c r="AA191" s="89"/>
      <c r="AB191" s="46"/>
      <c r="AC191" s="378"/>
    </row>
    <row r="192" spans="1:29" ht="25.5" hidden="1" customHeight="1" x14ac:dyDescent="0.25">
      <c r="A192" s="139" t="s">
        <v>508</v>
      </c>
      <c r="B192" s="59"/>
      <c r="C192" s="2"/>
      <c r="D192" s="685" t="s">
        <v>849</v>
      </c>
      <c r="E192" s="685"/>
      <c r="F192" s="192"/>
      <c r="G192" s="471"/>
      <c r="H192" s="449"/>
      <c r="I192" s="210"/>
      <c r="J192" s="219">
        <f t="shared" si="138"/>
        <v>0</v>
      </c>
      <c r="K192" s="81"/>
      <c r="L192" s="43"/>
      <c r="M192" s="43"/>
      <c r="N192" s="1"/>
      <c r="O192" s="1"/>
      <c r="P192" s="82"/>
      <c r="Q192" s="81"/>
      <c r="R192" s="1"/>
      <c r="S192" s="1"/>
      <c r="T192" s="1"/>
      <c r="U192" s="1"/>
      <c r="V192" s="89"/>
      <c r="W192" s="1"/>
      <c r="X192" s="43"/>
      <c r="Y192" s="1"/>
      <c r="Z192" s="366"/>
      <c r="AA192" s="89"/>
      <c r="AB192" s="46"/>
      <c r="AC192" s="378"/>
    </row>
    <row r="193" spans="1:29" s="19" customFormat="1" ht="15.75" hidden="1" thickBot="1" x14ac:dyDescent="0.3">
      <c r="A193" s="139" t="s">
        <v>509</v>
      </c>
      <c r="B193" s="100" t="s">
        <v>971</v>
      </c>
      <c r="C193" s="694" t="s">
        <v>510</v>
      </c>
      <c r="D193" s="695"/>
      <c r="E193" s="695"/>
      <c r="F193" s="183">
        <f>F194+F195+F196+F197+F198+F199+F200+F201+F202+F203</f>
        <v>0</v>
      </c>
      <c r="G193" s="460">
        <f>G194+G195+G196+G197+G198+G199+G200+G201+G202+G203</f>
        <v>0</v>
      </c>
      <c r="H193" s="438">
        <f t="shared" ref="H193:I193" si="192">H194+H195+H196+H197+H198+H199+H200+H201+H202+H203</f>
        <v>0</v>
      </c>
      <c r="I193" s="201">
        <f t="shared" si="192"/>
        <v>0</v>
      </c>
      <c r="J193" s="218">
        <f t="shared" si="138"/>
        <v>0</v>
      </c>
      <c r="K193" s="103">
        <f t="shared" ref="K193:AC193" si="193">K194+K195+K196+K197+K198+K199+K200+K201+K202+K203</f>
        <v>0</v>
      </c>
      <c r="L193" s="106">
        <f t="shared" si="193"/>
        <v>0</v>
      </c>
      <c r="M193" s="106">
        <f t="shared" ref="M193" si="194">M194+M195+M196+M197+M198+M199+M200+M201+M202+M203</f>
        <v>0</v>
      </c>
      <c r="N193" s="104">
        <f t="shared" si="193"/>
        <v>0</v>
      </c>
      <c r="O193" s="104">
        <f t="shared" ref="O193" si="195">O194+O195+O196+O197+O198+O199+O200+O201+O202+O203</f>
        <v>0</v>
      </c>
      <c r="P193" s="105">
        <f t="shared" si="193"/>
        <v>0</v>
      </c>
      <c r="Q193" s="103">
        <f t="shared" si="193"/>
        <v>0</v>
      </c>
      <c r="R193" s="104">
        <f t="shared" si="193"/>
        <v>0</v>
      </c>
      <c r="S193" s="104">
        <f t="shared" si="193"/>
        <v>0</v>
      </c>
      <c r="T193" s="104">
        <f t="shared" si="193"/>
        <v>0</v>
      </c>
      <c r="U193" s="104">
        <f t="shared" si="193"/>
        <v>0</v>
      </c>
      <c r="V193" s="107">
        <f t="shared" ref="V193" si="196">V194+V195+V196+V197+V198+V199+V200+V201+V202+V203</f>
        <v>0</v>
      </c>
      <c r="W193" s="104">
        <f t="shared" si="193"/>
        <v>0</v>
      </c>
      <c r="X193" s="106">
        <f t="shared" si="193"/>
        <v>0</v>
      </c>
      <c r="Y193" s="104">
        <f t="shared" si="193"/>
        <v>0</v>
      </c>
      <c r="Z193" s="367">
        <f t="shared" ref="Z193" si="197">Z194+Z195+Z196+Z197+Z198+Z199+Z200+Z201+Z202+Z203</f>
        <v>0</v>
      </c>
      <c r="AA193" s="107">
        <f t="shared" si="193"/>
        <v>0</v>
      </c>
      <c r="AB193" s="108">
        <f t="shared" si="193"/>
        <v>0</v>
      </c>
      <c r="AC193" s="379">
        <f t="shared" si="193"/>
        <v>0</v>
      </c>
    </row>
    <row r="194" spans="1:29" ht="15.75" hidden="1" thickBot="1" x14ac:dyDescent="0.3">
      <c r="A194" s="139" t="s">
        <v>511</v>
      </c>
      <c r="B194" s="59"/>
      <c r="C194" s="2"/>
      <c r="D194" s="686" t="s">
        <v>642</v>
      </c>
      <c r="E194" s="686"/>
      <c r="F194" s="182"/>
      <c r="G194" s="459"/>
      <c r="H194" s="437"/>
      <c r="I194" s="200"/>
      <c r="J194" s="219">
        <f t="shared" si="138"/>
        <v>0</v>
      </c>
      <c r="K194" s="81"/>
      <c r="L194" s="43"/>
      <c r="M194" s="43"/>
      <c r="N194" s="1"/>
      <c r="O194" s="1"/>
      <c r="P194" s="82"/>
      <c r="Q194" s="81"/>
      <c r="R194" s="1"/>
      <c r="S194" s="1"/>
      <c r="T194" s="1"/>
      <c r="U194" s="1"/>
      <c r="V194" s="89"/>
      <c r="W194" s="1"/>
      <c r="X194" s="43"/>
      <c r="Y194" s="1"/>
      <c r="Z194" s="366"/>
      <c r="AA194" s="89"/>
      <c r="AB194" s="46"/>
      <c r="AC194" s="378"/>
    </row>
    <row r="195" spans="1:29" ht="15.75" hidden="1" thickBot="1" x14ac:dyDescent="0.3">
      <c r="A195" s="139" t="s">
        <v>512</v>
      </c>
      <c r="B195" s="59"/>
      <c r="C195" s="2"/>
      <c r="D195" s="686" t="s">
        <v>829</v>
      </c>
      <c r="E195" s="686"/>
      <c r="F195" s="182"/>
      <c r="G195" s="459"/>
      <c r="H195" s="437"/>
      <c r="I195" s="200"/>
      <c r="J195" s="219">
        <f t="shared" si="138"/>
        <v>0</v>
      </c>
      <c r="K195" s="81"/>
      <c r="L195" s="43"/>
      <c r="M195" s="43"/>
      <c r="N195" s="1"/>
      <c r="O195" s="1"/>
      <c r="P195" s="82"/>
      <c r="Q195" s="81"/>
      <c r="R195" s="1"/>
      <c r="S195" s="1"/>
      <c r="T195" s="1"/>
      <c r="U195" s="1"/>
      <c r="V195" s="89"/>
      <c r="W195" s="1"/>
      <c r="X195" s="43"/>
      <c r="Y195" s="1"/>
      <c r="Z195" s="366"/>
      <c r="AA195" s="89"/>
      <c r="AB195" s="46"/>
      <c r="AC195" s="378"/>
    </row>
    <row r="196" spans="1:29" ht="15.75" hidden="1" thickBot="1" x14ac:dyDescent="0.3">
      <c r="A196" s="139" t="s">
        <v>513</v>
      </c>
      <c r="B196" s="59"/>
      <c r="C196" s="2"/>
      <c r="D196" s="686" t="s">
        <v>832</v>
      </c>
      <c r="E196" s="686"/>
      <c r="F196" s="182"/>
      <c r="G196" s="459"/>
      <c r="H196" s="437"/>
      <c r="I196" s="200"/>
      <c r="J196" s="219">
        <f t="shared" si="138"/>
        <v>0</v>
      </c>
      <c r="K196" s="81"/>
      <c r="L196" s="43"/>
      <c r="M196" s="43"/>
      <c r="N196" s="1"/>
      <c r="O196" s="1"/>
      <c r="P196" s="82"/>
      <c r="Q196" s="81"/>
      <c r="R196" s="1"/>
      <c r="S196" s="1"/>
      <c r="T196" s="1"/>
      <c r="U196" s="1"/>
      <c r="V196" s="89"/>
      <c r="W196" s="1"/>
      <c r="X196" s="43"/>
      <c r="Y196" s="1"/>
      <c r="Z196" s="366"/>
      <c r="AA196" s="89"/>
      <c r="AB196" s="46"/>
      <c r="AC196" s="378"/>
    </row>
    <row r="197" spans="1:29" ht="15.75" hidden="1" thickBot="1" x14ac:dyDescent="0.3">
      <c r="A197" s="139" t="s">
        <v>514</v>
      </c>
      <c r="B197" s="59"/>
      <c r="C197" s="2"/>
      <c r="D197" s="685" t="s">
        <v>1104</v>
      </c>
      <c r="E197" s="685"/>
      <c r="F197" s="192"/>
      <c r="G197" s="471"/>
      <c r="H197" s="449"/>
      <c r="I197" s="210"/>
      <c r="J197" s="219">
        <f t="shared" si="138"/>
        <v>0</v>
      </c>
      <c r="K197" s="81"/>
      <c r="L197" s="43"/>
      <c r="M197" s="43"/>
      <c r="N197" s="1"/>
      <c r="O197" s="1"/>
      <c r="P197" s="82"/>
      <c r="Q197" s="81"/>
      <c r="R197" s="1"/>
      <c r="S197" s="1"/>
      <c r="T197" s="1"/>
      <c r="U197" s="1"/>
      <c r="V197" s="89"/>
      <c r="W197" s="1"/>
      <c r="X197" s="43"/>
      <c r="Y197" s="1"/>
      <c r="Z197" s="366"/>
      <c r="AA197" s="89"/>
      <c r="AB197" s="46"/>
      <c r="AC197" s="378"/>
    </row>
    <row r="198" spans="1:29" ht="15.75" hidden="1" thickBot="1" x14ac:dyDescent="0.3">
      <c r="A198" s="139" t="s">
        <v>515</v>
      </c>
      <c r="B198" s="59"/>
      <c r="C198" s="2"/>
      <c r="D198" s="686" t="s">
        <v>839</v>
      </c>
      <c r="E198" s="686"/>
      <c r="F198" s="182"/>
      <c r="G198" s="459"/>
      <c r="H198" s="437"/>
      <c r="I198" s="200"/>
      <c r="J198" s="219">
        <f t="shared" si="138"/>
        <v>0</v>
      </c>
      <c r="K198" s="81"/>
      <c r="L198" s="43"/>
      <c r="M198" s="43"/>
      <c r="N198" s="1"/>
      <c r="O198" s="1"/>
      <c r="P198" s="82"/>
      <c r="Q198" s="81"/>
      <c r="R198" s="1"/>
      <c r="S198" s="1"/>
      <c r="T198" s="1"/>
      <c r="U198" s="1"/>
      <c r="V198" s="89"/>
      <c r="W198" s="1"/>
      <c r="X198" s="43"/>
      <c r="Y198" s="1"/>
      <c r="Z198" s="366"/>
      <c r="AA198" s="89"/>
      <c r="AB198" s="46"/>
      <c r="AC198" s="378"/>
    </row>
    <row r="199" spans="1:29" ht="15.75" hidden="1" thickBot="1" x14ac:dyDescent="0.3">
      <c r="A199" s="139" t="s">
        <v>516</v>
      </c>
      <c r="B199" s="59"/>
      <c r="C199" s="2"/>
      <c r="D199" s="686" t="s">
        <v>838</v>
      </c>
      <c r="E199" s="686"/>
      <c r="F199" s="182"/>
      <c r="G199" s="459"/>
      <c r="H199" s="437"/>
      <c r="I199" s="200"/>
      <c r="J199" s="219">
        <f t="shared" si="138"/>
        <v>0</v>
      </c>
      <c r="K199" s="81"/>
      <c r="L199" s="43"/>
      <c r="M199" s="43"/>
      <c r="N199" s="1"/>
      <c r="O199" s="1"/>
      <c r="P199" s="82"/>
      <c r="Q199" s="81"/>
      <c r="R199" s="1"/>
      <c r="S199" s="1"/>
      <c r="T199" s="1"/>
      <c r="U199" s="1"/>
      <c r="V199" s="89"/>
      <c r="W199" s="1"/>
      <c r="X199" s="43"/>
      <c r="Y199" s="1"/>
      <c r="Z199" s="366"/>
      <c r="AA199" s="89"/>
      <c r="AB199" s="46"/>
      <c r="AC199" s="378"/>
    </row>
    <row r="200" spans="1:29" ht="25.5" hidden="1" customHeight="1" x14ac:dyDescent="0.25">
      <c r="A200" s="139" t="s">
        <v>517</v>
      </c>
      <c r="B200" s="59"/>
      <c r="C200" s="2"/>
      <c r="D200" s="685" t="s">
        <v>842</v>
      </c>
      <c r="E200" s="685"/>
      <c r="F200" s="192"/>
      <c r="G200" s="471"/>
      <c r="H200" s="449"/>
      <c r="I200" s="210"/>
      <c r="J200" s="219">
        <f t="shared" ref="J200:J259" si="198">SUM(H200:I200)</f>
        <v>0</v>
      </c>
      <c r="K200" s="81"/>
      <c r="L200" s="43"/>
      <c r="M200" s="43"/>
      <c r="N200" s="1"/>
      <c r="O200" s="1"/>
      <c r="P200" s="82"/>
      <c r="Q200" s="81"/>
      <c r="R200" s="1"/>
      <c r="S200" s="1"/>
      <c r="T200" s="1"/>
      <c r="U200" s="1"/>
      <c r="V200" s="89"/>
      <c r="W200" s="1"/>
      <c r="X200" s="43"/>
      <c r="Y200" s="1"/>
      <c r="Z200" s="366"/>
      <c r="AA200" s="89"/>
      <c r="AB200" s="46"/>
      <c r="AC200" s="378"/>
    </row>
    <row r="201" spans="1:29" ht="15.75" hidden="1" thickBot="1" x14ac:dyDescent="0.3">
      <c r="A201" s="139" t="s">
        <v>518</v>
      </c>
      <c r="B201" s="59"/>
      <c r="C201" s="2"/>
      <c r="D201" s="686" t="s">
        <v>1105</v>
      </c>
      <c r="E201" s="686"/>
      <c r="F201" s="182"/>
      <c r="G201" s="459"/>
      <c r="H201" s="437"/>
      <c r="I201" s="200"/>
      <c r="J201" s="219">
        <f t="shared" si="198"/>
        <v>0</v>
      </c>
      <c r="K201" s="81"/>
      <c r="L201" s="43"/>
      <c r="M201" s="43"/>
      <c r="N201" s="1"/>
      <c r="O201" s="1"/>
      <c r="P201" s="82"/>
      <c r="Q201" s="81"/>
      <c r="R201" s="1"/>
      <c r="S201" s="1"/>
      <c r="T201" s="1"/>
      <c r="U201" s="1"/>
      <c r="V201" s="89"/>
      <c r="W201" s="1"/>
      <c r="X201" s="43"/>
      <c r="Y201" s="1"/>
      <c r="Z201" s="366"/>
      <c r="AA201" s="89"/>
      <c r="AB201" s="46"/>
      <c r="AC201" s="378"/>
    </row>
    <row r="202" spans="1:29" ht="25.5" hidden="1" customHeight="1" x14ac:dyDescent="0.25">
      <c r="A202" s="139" t="s">
        <v>519</v>
      </c>
      <c r="B202" s="59"/>
      <c r="C202" s="2"/>
      <c r="D202" s="685" t="s">
        <v>847</v>
      </c>
      <c r="E202" s="685"/>
      <c r="F202" s="192"/>
      <c r="G202" s="471"/>
      <c r="H202" s="449"/>
      <c r="I202" s="210"/>
      <c r="J202" s="219">
        <f t="shared" si="198"/>
        <v>0</v>
      </c>
      <c r="K202" s="81"/>
      <c r="L202" s="43"/>
      <c r="M202" s="43"/>
      <c r="N202" s="1"/>
      <c r="O202" s="1"/>
      <c r="P202" s="82"/>
      <c r="Q202" s="81"/>
      <c r="R202" s="1"/>
      <c r="S202" s="1"/>
      <c r="T202" s="1"/>
      <c r="U202" s="1"/>
      <c r="V202" s="89"/>
      <c r="W202" s="1"/>
      <c r="X202" s="43"/>
      <c r="Y202" s="1"/>
      <c r="Z202" s="366"/>
      <c r="AA202" s="89"/>
      <c r="AB202" s="46"/>
      <c r="AC202" s="378"/>
    </row>
    <row r="203" spans="1:29" ht="25.5" hidden="1" customHeight="1" x14ac:dyDescent="0.25">
      <c r="A203" s="139" t="s">
        <v>520</v>
      </c>
      <c r="B203" s="59"/>
      <c r="C203" s="2"/>
      <c r="D203" s="685" t="s">
        <v>850</v>
      </c>
      <c r="E203" s="685"/>
      <c r="F203" s="192"/>
      <c r="G203" s="471"/>
      <c r="H203" s="449"/>
      <c r="I203" s="210"/>
      <c r="J203" s="219">
        <f t="shared" si="198"/>
        <v>0</v>
      </c>
      <c r="K203" s="81"/>
      <c r="L203" s="43"/>
      <c r="M203" s="43"/>
      <c r="N203" s="1"/>
      <c r="O203" s="1"/>
      <c r="P203" s="82"/>
      <c r="Q203" s="81"/>
      <c r="R203" s="1"/>
      <c r="S203" s="1"/>
      <c r="T203" s="1"/>
      <c r="U203" s="1"/>
      <c r="V203" s="89"/>
      <c r="W203" s="1"/>
      <c r="X203" s="43"/>
      <c r="Y203" s="1"/>
      <c r="Z203" s="366"/>
      <c r="AA203" s="89"/>
      <c r="AB203" s="46"/>
      <c r="AC203" s="378"/>
    </row>
    <row r="204" spans="1:29" s="19" customFormat="1" ht="25.5" hidden="1" customHeight="1" x14ac:dyDescent="0.25">
      <c r="A204" s="139" t="s">
        <v>521</v>
      </c>
      <c r="B204" s="100" t="s">
        <v>972</v>
      </c>
      <c r="C204" s="725" t="s">
        <v>892</v>
      </c>
      <c r="D204" s="726"/>
      <c r="E204" s="726"/>
      <c r="F204" s="197">
        <f>F205+F206</f>
        <v>0</v>
      </c>
      <c r="G204" s="478">
        <f>G205+G206</f>
        <v>0</v>
      </c>
      <c r="H204" s="456">
        <f t="shared" ref="H204:I204" si="199">H205+H206</f>
        <v>0</v>
      </c>
      <c r="I204" s="215">
        <f t="shared" si="199"/>
        <v>0</v>
      </c>
      <c r="J204" s="218">
        <f t="shared" si="198"/>
        <v>0</v>
      </c>
      <c r="K204" s="103">
        <f t="shared" ref="K204:AC204" si="200">K205+K206</f>
        <v>0</v>
      </c>
      <c r="L204" s="106">
        <f t="shared" si="200"/>
        <v>0</v>
      </c>
      <c r="M204" s="106">
        <f t="shared" ref="M204" si="201">M205+M206</f>
        <v>0</v>
      </c>
      <c r="N204" s="104">
        <f t="shared" si="200"/>
        <v>0</v>
      </c>
      <c r="O204" s="104">
        <f t="shared" ref="O204" si="202">O205+O206</f>
        <v>0</v>
      </c>
      <c r="P204" s="105">
        <f t="shared" si="200"/>
        <v>0</v>
      </c>
      <c r="Q204" s="103">
        <f t="shared" si="200"/>
        <v>0</v>
      </c>
      <c r="R204" s="104">
        <f t="shared" si="200"/>
        <v>0</v>
      </c>
      <c r="S204" s="104">
        <f t="shared" si="200"/>
        <v>0</v>
      </c>
      <c r="T204" s="104">
        <f t="shared" si="200"/>
        <v>0</v>
      </c>
      <c r="U204" s="104">
        <f t="shared" si="200"/>
        <v>0</v>
      </c>
      <c r="V204" s="107">
        <f t="shared" ref="V204" si="203">V205+V206</f>
        <v>0</v>
      </c>
      <c r="W204" s="104">
        <f t="shared" si="200"/>
        <v>0</v>
      </c>
      <c r="X204" s="106">
        <f t="shared" si="200"/>
        <v>0</v>
      </c>
      <c r="Y204" s="104">
        <f t="shared" si="200"/>
        <v>0</v>
      </c>
      <c r="Z204" s="367">
        <f t="shared" ref="Z204" si="204">Z205+Z206</f>
        <v>0</v>
      </c>
      <c r="AA204" s="107">
        <f t="shared" si="200"/>
        <v>0</v>
      </c>
      <c r="AB204" s="108">
        <f t="shared" si="200"/>
        <v>0</v>
      </c>
      <c r="AC204" s="379">
        <f t="shared" si="200"/>
        <v>0</v>
      </c>
    </row>
    <row r="205" spans="1:29" ht="25.5" hidden="1" customHeight="1" x14ac:dyDescent="0.25">
      <c r="A205" s="139" t="s">
        <v>522</v>
      </c>
      <c r="B205" s="59"/>
      <c r="C205" s="2"/>
      <c r="D205" s="685" t="s">
        <v>853</v>
      </c>
      <c r="E205" s="685"/>
      <c r="F205" s="192"/>
      <c r="G205" s="471"/>
      <c r="H205" s="449"/>
      <c r="I205" s="210"/>
      <c r="J205" s="219">
        <f t="shared" si="198"/>
        <v>0</v>
      </c>
      <c r="K205" s="81"/>
      <c r="L205" s="43"/>
      <c r="M205" s="43"/>
      <c r="N205" s="1"/>
      <c r="O205" s="1"/>
      <c r="P205" s="82"/>
      <c r="Q205" s="81"/>
      <c r="R205" s="1"/>
      <c r="S205" s="1"/>
      <c r="T205" s="1"/>
      <c r="U205" s="1"/>
      <c r="V205" s="89"/>
      <c r="W205" s="1"/>
      <c r="X205" s="43"/>
      <c r="Y205" s="1"/>
      <c r="Z205" s="366"/>
      <c r="AA205" s="89"/>
      <c r="AB205" s="46"/>
      <c r="AC205" s="378"/>
    </row>
    <row r="206" spans="1:29" ht="25.5" hidden="1" customHeight="1" x14ac:dyDescent="0.25">
      <c r="A206" s="139" t="s">
        <v>523</v>
      </c>
      <c r="B206" s="59"/>
      <c r="C206" s="2"/>
      <c r="D206" s="685" t="s">
        <v>854</v>
      </c>
      <c r="E206" s="685"/>
      <c r="F206" s="192"/>
      <c r="G206" s="471"/>
      <c r="H206" s="449"/>
      <c r="I206" s="210"/>
      <c r="J206" s="219">
        <f t="shared" si="198"/>
        <v>0</v>
      </c>
      <c r="K206" s="81"/>
      <c r="L206" s="43"/>
      <c r="M206" s="43"/>
      <c r="N206" s="1"/>
      <c r="O206" s="1"/>
      <c r="P206" s="82"/>
      <c r="Q206" s="81"/>
      <c r="R206" s="1"/>
      <c r="S206" s="1"/>
      <c r="T206" s="1"/>
      <c r="U206" s="1"/>
      <c r="V206" s="89"/>
      <c r="W206" s="1"/>
      <c r="X206" s="43"/>
      <c r="Y206" s="1"/>
      <c r="Z206" s="366"/>
      <c r="AA206" s="89"/>
      <c r="AB206" s="46"/>
      <c r="AC206" s="378"/>
    </row>
    <row r="207" spans="1:29" s="19" customFormat="1" ht="15" hidden="1" customHeight="1" x14ac:dyDescent="0.25">
      <c r="A207" s="139" t="s">
        <v>524</v>
      </c>
      <c r="B207" s="100" t="s">
        <v>973</v>
      </c>
      <c r="C207" s="725" t="s">
        <v>1106</v>
      </c>
      <c r="D207" s="726"/>
      <c r="E207" s="726"/>
      <c r="F207" s="197">
        <f>F208+F209+F210+F211+F212+F213+F214+F215+F216+F217+F218</f>
        <v>0</v>
      </c>
      <c r="G207" s="478">
        <f>G208+G209+G210+G211+G212+G213+G214+G215+G216+G217+G218</f>
        <v>0</v>
      </c>
      <c r="H207" s="456">
        <f t="shared" ref="H207:I207" si="205">H208+H209+H210+H211+H212+H213+H214+H215+H216+H217+H218</f>
        <v>0</v>
      </c>
      <c r="I207" s="215">
        <f t="shared" si="205"/>
        <v>0</v>
      </c>
      <c r="J207" s="218">
        <f t="shared" si="198"/>
        <v>0</v>
      </c>
      <c r="K207" s="103">
        <f t="shared" ref="K207:AC207" si="206">K208+K209+K210+K211+K212+K213+K214+K215+K216+K217+K218</f>
        <v>0</v>
      </c>
      <c r="L207" s="106">
        <f t="shared" si="206"/>
        <v>0</v>
      </c>
      <c r="M207" s="106">
        <f t="shared" ref="M207" si="207">M208+M209+M210+M211+M212+M213+M214+M215+M216+M217+M218</f>
        <v>0</v>
      </c>
      <c r="N207" s="104">
        <f t="shared" si="206"/>
        <v>0</v>
      </c>
      <c r="O207" s="104">
        <f t="shared" ref="O207" si="208">O208+O209+O210+O211+O212+O213+O214+O215+O216+O217+O218</f>
        <v>0</v>
      </c>
      <c r="P207" s="105">
        <f t="shared" si="206"/>
        <v>0</v>
      </c>
      <c r="Q207" s="103">
        <f t="shared" si="206"/>
        <v>0</v>
      </c>
      <c r="R207" s="104">
        <f t="shared" si="206"/>
        <v>0</v>
      </c>
      <c r="S207" s="104">
        <f t="shared" si="206"/>
        <v>0</v>
      </c>
      <c r="T207" s="104">
        <f t="shared" si="206"/>
        <v>0</v>
      </c>
      <c r="U207" s="104">
        <f t="shared" si="206"/>
        <v>0</v>
      </c>
      <c r="V207" s="107">
        <f t="shared" ref="V207" si="209">V208+V209+V210+V211+V212+V213+V214+V215+V216+V217+V218</f>
        <v>0</v>
      </c>
      <c r="W207" s="104">
        <f t="shared" si="206"/>
        <v>0</v>
      </c>
      <c r="X207" s="106">
        <f t="shared" si="206"/>
        <v>0</v>
      </c>
      <c r="Y207" s="104">
        <f t="shared" si="206"/>
        <v>0</v>
      </c>
      <c r="Z207" s="367">
        <f t="shared" ref="Z207" si="210">Z208+Z209+Z210+Z211+Z212+Z213+Z214+Z215+Z216+Z217+Z218</f>
        <v>0</v>
      </c>
      <c r="AA207" s="107">
        <f t="shared" si="206"/>
        <v>0</v>
      </c>
      <c r="AB207" s="108">
        <f t="shared" si="206"/>
        <v>0</v>
      </c>
      <c r="AC207" s="379">
        <f t="shared" si="206"/>
        <v>0</v>
      </c>
    </row>
    <row r="208" spans="1:29" ht="15.75" hidden="1" thickBot="1" x14ac:dyDescent="0.3">
      <c r="A208" s="139" t="s">
        <v>525</v>
      </c>
      <c r="B208" s="59"/>
      <c r="C208" s="2"/>
      <c r="D208" s="686" t="s">
        <v>643</v>
      </c>
      <c r="E208" s="686"/>
      <c r="F208" s="182"/>
      <c r="G208" s="459"/>
      <c r="H208" s="437"/>
      <c r="I208" s="200"/>
      <c r="J208" s="219">
        <f t="shared" si="198"/>
        <v>0</v>
      </c>
      <c r="K208" s="81"/>
      <c r="L208" s="43"/>
      <c r="M208" s="43"/>
      <c r="N208" s="1"/>
      <c r="O208" s="1"/>
      <c r="P208" s="82"/>
      <c r="Q208" s="81"/>
      <c r="R208" s="1"/>
      <c r="S208" s="1"/>
      <c r="T208" s="1"/>
      <c r="U208" s="1"/>
      <c r="V208" s="89"/>
      <c r="W208" s="1"/>
      <c r="X208" s="43"/>
      <c r="Y208" s="1"/>
      <c r="Z208" s="366"/>
      <c r="AA208" s="89"/>
      <c r="AB208" s="46"/>
      <c r="AC208" s="378"/>
    </row>
    <row r="209" spans="1:29" ht="15.75" hidden="1" thickBot="1" x14ac:dyDescent="0.3">
      <c r="A209" s="139" t="s">
        <v>526</v>
      </c>
      <c r="B209" s="59"/>
      <c r="C209" s="2"/>
      <c r="D209" s="686" t="s">
        <v>1107</v>
      </c>
      <c r="E209" s="686"/>
      <c r="F209" s="182"/>
      <c r="G209" s="459"/>
      <c r="H209" s="437"/>
      <c r="I209" s="200"/>
      <c r="J209" s="219">
        <f t="shared" si="198"/>
        <v>0</v>
      </c>
      <c r="K209" s="81"/>
      <c r="L209" s="43"/>
      <c r="M209" s="43"/>
      <c r="N209" s="1"/>
      <c r="O209" s="1"/>
      <c r="P209" s="82"/>
      <c r="Q209" s="81"/>
      <c r="R209" s="1"/>
      <c r="S209" s="1"/>
      <c r="T209" s="1"/>
      <c r="U209" s="1"/>
      <c r="V209" s="89"/>
      <c r="W209" s="1"/>
      <c r="X209" s="43"/>
      <c r="Y209" s="1"/>
      <c r="Z209" s="366"/>
      <c r="AA209" s="89"/>
      <c r="AB209" s="46"/>
      <c r="AC209" s="378"/>
    </row>
    <row r="210" spans="1:29" ht="15.75" hidden="1" thickBot="1" x14ac:dyDescent="0.3">
      <c r="A210" s="139" t="s">
        <v>527</v>
      </c>
      <c r="B210" s="59"/>
      <c r="C210" s="2"/>
      <c r="D210" s="686" t="s">
        <v>646</v>
      </c>
      <c r="E210" s="686"/>
      <c r="F210" s="182"/>
      <c r="G210" s="459"/>
      <c r="H210" s="437"/>
      <c r="I210" s="200"/>
      <c r="J210" s="219">
        <f t="shared" si="198"/>
        <v>0</v>
      </c>
      <c r="K210" s="81"/>
      <c r="L210" s="43"/>
      <c r="M210" s="43"/>
      <c r="N210" s="1"/>
      <c r="O210" s="1"/>
      <c r="P210" s="82"/>
      <c r="Q210" s="81"/>
      <c r="R210" s="1"/>
      <c r="S210" s="1"/>
      <c r="T210" s="1"/>
      <c r="U210" s="1"/>
      <c r="V210" s="89"/>
      <c r="W210" s="1"/>
      <c r="X210" s="43"/>
      <c r="Y210" s="1"/>
      <c r="Z210" s="366"/>
      <c r="AA210" s="89"/>
      <c r="AB210" s="46"/>
      <c r="AC210" s="378"/>
    </row>
    <row r="211" spans="1:29" ht="15.75" hidden="1" thickBot="1" x14ac:dyDescent="0.3">
      <c r="A211" s="139" t="s">
        <v>528</v>
      </c>
      <c r="B211" s="59"/>
      <c r="C211" s="2"/>
      <c r="D211" s="686" t="s">
        <v>644</v>
      </c>
      <c r="E211" s="686"/>
      <c r="F211" s="182"/>
      <c r="G211" s="459"/>
      <c r="H211" s="437"/>
      <c r="I211" s="200"/>
      <c r="J211" s="219">
        <f t="shared" si="198"/>
        <v>0</v>
      </c>
      <c r="K211" s="81"/>
      <c r="L211" s="43"/>
      <c r="M211" s="43"/>
      <c r="N211" s="1"/>
      <c r="O211" s="1"/>
      <c r="P211" s="82"/>
      <c r="Q211" s="81"/>
      <c r="R211" s="1"/>
      <c r="S211" s="1"/>
      <c r="T211" s="1"/>
      <c r="U211" s="1"/>
      <c r="V211" s="89"/>
      <c r="W211" s="1"/>
      <c r="X211" s="43"/>
      <c r="Y211" s="1"/>
      <c r="Z211" s="366"/>
      <c r="AA211" s="89"/>
      <c r="AB211" s="46"/>
      <c r="AC211" s="378"/>
    </row>
    <row r="212" spans="1:29" ht="15.75" hidden="1" thickBot="1" x14ac:dyDescent="0.3">
      <c r="A212" s="139" t="s">
        <v>529</v>
      </c>
      <c r="B212" s="59"/>
      <c r="C212" s="2"/>
      <c r="D212" s="686" t="s">
        <v>1108</v>
      </c>
      <c r="E212" s="686"/>
      <c r="F212" s="182"/>
      <c r="G212" s="459"/>
      <c r="H212" s="437"/>
      <c r="I212" s="200"/>
      <c r="J212" s="219">
        <f t="shared" si="198"/>
        <v>0</v>
      </c>
      <c r="K212" s="81"/>
      <c r="L212" s="43"/>
      <c r="M212" s="43"/>
      <c r="N212" s="1"/>
      <c r="O212" s="1"/>
      <c r="P212" s="82"/>
      <c r="Q212" s="81"/>
      <c r="R212" s="1"/>
      <c r="S212" s="1"/>
      <c r="T212" s="1"/>
      <c r="U212" s="1"/>
      <c r="V212" s="89"/>
      <c r="W212" s="1"/>
      <c r="X212" s="43"/>
      <c r="Y212" s="1"/>
      <c r="Z212" s="366"/>
      <c r="AA212" s="89"/>
      <c r="AB212" s="46"/>
      <c r="AC212" s="378"/>
    </row>
    <row r="213" spans="1:29" ht="25.5" hidden="1" customHeight="1" x14ac:dyDescent="0.25">
      <c r="A213" s="139" t="s">
        <v>530</v>
      </c>
      <c r="B213" s="59"/>
      <c r="C213" s="2"/>
      <c r="D213" s="685" t="s">
        <v>822</v>
      </c>
      <c r="E213" s="685"/>
      <c r="F213" s="192"/>
      <c r="G213" s="471"/>
      <c r="H213" s="449"/>
      <c r="I213" s="210"/>
      <c r="J213" s="219">
        <f t="shared" si="198"/>
        <v>0</v>
      </c>
      <c r="K213" s="81"/>
      <c r="L213" s="43"/>
      <c r="M213" s="43"/>
      <c r="N213" s="1"/>
      <c r="O213" s="1"/>
      <c r="P213" s="82"/>
      <c r="Q213" s="81"/>
      <c r="R213" s="1"/>
      <c r="S213" s="1"/>
      <c r="T213" s="1"/>
      <c r="U213" s="1"/>
      <c r="V213" s="89"/>
      <c r="W213" s="1"/>
      <c r="X213" s="43"/>
      <c r="Y213" s="1"/>
      <c r="Z213" s="366"/>
      <c r="AA213" s="89"/>
      <c r="AB213" s="46"/>
      <c r="AC213" s="378"/>
    </row>
    <row r="214" spans="1:29" ht="25.5" hidden="1" customHeight="1" x14ac:dyDescent="0.25">
      <c r="A214" s="139" t="s">
        <v>531</v>
      </c>
      <c r="B214" s="59"/>
      <c r="C214" s="2"/>
      <c r="D214" s="685" t="s">
        <v>825</v>
      </c>
      <c r="E214" s="685"/>
      <c r="F214" s="192"/>
      <c r="G214" s="471"/>
      <c r="H214" s="449"/>
      <c r="I214" s="210"/>
      <c r="J214" s="219">
        <f t="shared" si="198"/>
        <v>0</v>
      </c>
      <c r="K214" s="81"/>
      <c r="L214" s="43"/>
      <c r="M214" s="43"/>
      <c r="N214" s="1"/>
      <c r="O214" s="1"/>
      <c r="P214" s="82"/>
      <c r="Q214" s="81"/>
      <c r="R214" s="1"/>
      <c r="S214" s="1"/>
      <c r="T214" s="1"/>
      <c r="U214" s="1"/>
      <c r="V214" s="89"/>
      <c r="W214" s="1"/>
      <c r="X214" s="43"/>
      <c r="Y214" s="1"/>
      <c r="Z214" s="366"/>
      <c r="AA214" s="89"/>
      <c r="AB214" s="46"/>
      <c r="AC214" s="378"/>
    </row>
    <row r="215" spans="1:29" ht="15.75" hidden="1" thickBot="1" x14ac:dyDescent="0.3">
      <c r="A215" s="139" t="s">
        <v>532</v>
      </c>
      <c r="B215" s="59"/>
      <c r="C215" s="2"/>
      <c r="D215" s="686" t="s">
        <v>1109</v>
      </c>
      <c r="E215" s="686"/>
      <c r="F215" s="182"/>
      <c r="G215" s="459"/>
      <c r="H215" s="437"/>
      <c r="I215" s="200"/>
      <c r="J215" s="219">
        <f t="shared" si="198"/>
        <v>0</v>
      </c>
      <c r="K215" s="81"/>
      <c r="L215" s="43"/>
      <c r="M215" s="43"/>
      <c r="N215" s="1"/>
      <c r="O215" s="1"/>
      <c r="P215" s="82"/>
      <c r="Q215" s="81"/>
      <c r="R215" s="1"/>
      <c r="S215" s="1"/>
      <c r="T215" s="1"/>
      <c r="U215" s="1"/>
      <c r="V215" s="89"/>
      <c r="W215" s="1"/>
      <c r="X215" s="43"/>
      <c r="Y215" s="1"/>
      <c r="Z215" s="366"/>
      <c r="AA215" s="89"/>
      <c r="AB215" s="46"/>
      <c r="AC215" s="378"/>
    </row>
    <row r="216" spans="1:29" ht="15.75" hidden="1" thickBot="1" x14ac:dyDescent="0.3">
      <c r="A216" s="139" t="s">
        <v>533</v>
      </c>
      <c r="B216" s="59"/>
      <c r="C216" s="2"/>
      <c r="D216" s="686" t="s">
        <v>645</v>
      </c>
      <c r="E216" s="686"/>
      <c r="F216" s="182"/>
      <c r="G216" s="459"/>
      <c r="H216" s="437"/>
      <c r="I216" s="200"/>
      <c r="J216" s="219">
        <f t="shared" si="198"/>
        <v>0</v>
      </c>
      <c r="K216" s="81"/>
      <c r="L216" s="43"/>
      <c r="M216" s="43"/>
      <c r="N216" s="1"/>
      <c r="O216" s="1"/>
      <c r="P216" s="82"/>
      <c r="Q216" s="81"/>
      <c r="R216" s="1"/>
      <c r="S216" s="1"/>
      <c r="T216" s="1"/>
      <c r="U216" s="1"/>
      <c r="V216" s="89"/>
      <c r="W216" s="1"/>
      <c r="X216" s="43"/>
      <c r="Y216" s="1"/>
      <c r="Z216" s="366"/>
      <c r="AA216" s="89"/>
      <c r="AB216" s="46"/>
      <c r="AC216" s="378"/>
    </row>
    <row r="217" spans="1:29" ht="15.75" hidden="1" thickBot="1" x14ac:dyDescent="0.3">
      <c r="A217" s="139" t="s">
        <v>534</v>
      </c>
      <c r="B217" s="59"/>
      <c r="C217" s="2"/>
      <c r="D217" s="686" t="s">
        <v>1110</v>
      </c>
      <c r="E217" s="686"/>
      <c r="F217" s="182"/>
      <c r="G217" s="459"/>
      <c r="H217" s="437"/>
      <c r="I217" s="200"/>
      <c r="J217" s="219">
        <f t="shared" si="198"/>
        <v>0</v>
      </c>
      <c r="K217" s="81"/>
      <c r="L217" s="43"/>
      <c r="M217" s="43"/>
      <c r="N217" s="1"/>
      <c r="O217" s="1"/>
      <c r="P217" s="82"/>
      <c r="Q217" s="81"/>
      <c r="R217" s="1"/>
      <c r="S217" s="1"/>
      <c r="T217" s="1"/>
      <c r="U217" s="1"/>
      <c r="V217" s="89"/>
      <c r="W217" s="1"/>
      <c r="X217" s="43"/>
      <c r="Y217" s="1"/>
      <c r="Z217" s="366"/>
      <c r="AA217" s="89"/>
      <c r="AB217" s="46"/>
      <c r="AC217" s="378"/>
    </row>
    <row r="218" spans="1:29" ht="15.75" hidden="1" thickBot="1" x14ac:dyDescent="0.3">
      <c r="A218" s="139" t="s">
        <v>535</v>
      </c>
      <c r="B218" s="59"/>
      <c r="C218" s="2"/>
      <c r="D218" s="686" t="s">
        <v>851</v>
      </c>
      <c r="E218" s="686"/>
      <c r="F218" s="182"/>
      <c r="G218" s="459"/>
      <c r="H218" s="437"/>
      <c r="I218" s="200"/>
      <c r="J218" s="219">
        <f t="shared" si="198"/>
        <v>0</v>
      </c>
      <c r="K218" s="81"/>
      <c r="L218" s="43"/>
      <c r="M218" s="43"/>
      <c r="N218" s="1"/>
      <c r="O218" s="1"/>
      <c r="P218" s="82"/>
      <c r="Q218" s="81"/>
      <c r="R218" s="1"/>
      <c r="S218" s="1"/>
      <c r="T218" s="1"/>
      <c r="U218" s="1"/>
      <c r="V218" s="89"/>
      <c r="W218" s="1"/>
      <c r="X218" s="43"/>
      <c r="Y218" s="1"/>
      <c r="Z218" s="366"/>
      <c r="AA218" s="89"/>
      <c r="AB218" s="46"/>
      <c r="AC218" s="378"/>
    </row>
    <row r="219" spans="1:29" s="19" customFormat="1" ht="15.75" hidden="1" thickBot="1" x14ac:dyDescent="0.3">
      <c r="A219" s="139" t="s">
        <v>536</v>
      </c>
      <c r="B219" s="100" t="s">
        <v>974</v>
      </c>
      <c r="C219" s="694" t="s">
        <v>537</v>
      </c>
      <c r="D219" s="695"/>
      <c r="E219" s="695"/>
      <c r="F219" s="183"/>
      <c r="G219" s="460"/>
      <c r="H219" s="438"/>
      <c r="I219" s="201"/>
      <c r="J219" s="218">
        <f t="shared" si="198"/>
        <v>0</v>
      </c>
      <c r="K219" s="103"/>
      <c r="L219" s="106"/>
      <c r="M219" s="106"/>
      <c r="N219" s="104"/>
      <c r="O219" s="104"/>
      <c r="P219" s="105"/>
      <c r="Q219" s="103"/>
      <c r="R219" s="104"/>
      <c r="S219" s="104"/>
      <c r="T219" s="104"/>
      <c r="U219" s="104"/>
      <c r="V219" s="107"/>
      <c r="W219" s="104"/>
      <c r="X219" s="106"/>
      <c r="Y219" s="104"/>
      <c r="Z219" s="367"/>
      <c r="AA219" s="107"/>
      <c r="AB219" s="108"/>
      <c r="AC219" s="379"/>
    </row>
    <row r="220" spans="1:29" s="19" customFormat="1" ht="15.75" hidden="1" thickBot="1" x14ac:dyDescent="0.3">
      <c r="A220" s="139" t="s">
        <v>538</v>
      </c>
      <c r="B220" s="100" t="s">
        <v>975</v>
      </c>
      <c r="C220" s="694" t="s">
        <v>539</v>
      </c>
      <c r="D220" s="695"/>
      <c r="E220" s="695"/>
      <c r="F220" s="183"/>
      <c r="G220" s="460"/>
      <c r="H220" s="438"/>
      <c r="I220" s="201"/>
      <c r="J220" s="218">
        <f t="shared" si="198"/>
        <v>0</v>
      </c>
      <c r="K220" s="103"/>
      <c r="L220" s="106"/>
      <c r="M220" s="106"/>
      <c r="N220" s="104"/>
      <c r="O220" s="104"/>
      <c r="P220" s="105"/>
      <c r="Q220" s="103"/>
      <c r="R220" s="104"/>
      <c r="S220" s="104"/>
      <c r="T220" s="104"/>
      <c r="U220" s="104"/>
      <c r="V220" s="107"/>
      <c r="W220" s="104"/>
      <c r="X220" s="106"/>
      <c r="Y220" s="104"/>
      <c r="Z220" s="367"/>
      <c r="AA220" s="107"/>
      <c r="AB220" s="108"/>
      <c r="AC220" s="379"/>
    </row>
    <row r="221" spans="1:29" s="19" customFormat="1" ht="15.75" hidden="1" thickBot="1" x14ac:dyDescent="0.3">
      <c r="A221" s="139" t="s">
        <v>540</v>
      </c>
      <c r="B221" s="100" t="s">
        <v>976</v>
      </c>
      <c r="C221" s="694" t="s">
        <v>541</v>
      </c>
      <c r="D221" s="695"/>
      <c r="E221" s="695"/>
      <c r="F221" s="183">
        <f>F222+F223+F224+F225+F226+F227+F228+F229+F230+F231</f>
        <v>0</v>
      </c>
      <c r="G221" s="460">
        <f>G222+G223+G224+G225+G226+G227+G228+G229+G230+G231</f>
        <v>0</v>
      </c>
      <c r="H221" s="438">
        <f t="shared" ref="H221:I221" si="211">H222+H223+H224+H225+H226+H227+H228+H229+H230+H231</f>
        <v>0</v>
      </c>
      <c r="I221" s="201">
        <f t="shared" si="211"/>
        <v>0</v>
      </c>
      <c r="J221" s="218">
        <f t="shared" si="198"/>
        <v>0</v>
      </c>
      <c r="K221" s="103">
        <f t="shared" ref="K221:AC221" si="212">K222+K223+K224+K225+K226+K227+K228+K229+K230+K231</f>
        <v>0</v>
      </c>
      <c r="L221" s="106">
        <f t="shared" si="212"/>
        <v>0</v>
      </c>
      <c r="M221" s="106">
        <f t="shared" ref="M221" si="213">M222+M223+M224+M225+M226+M227+M228+M229+M230+M231</f>
        <v>0</v>
      </c>
      <c r="N221" s="104">
        <f t="shared" si="212"/>
        <v>0</v>
      </c>
      <c r="O221" s="104">
        <f t="shared" ref="O221" si="214">O222+O223+O224+O225+O226+O227+O228+O229+O230+O231</f>
        <v>0</v>
      </c>
      <c r="P221" s="105">
        <f t="shared" si="212"/>
        <v>0</v>
      </c>
      <c r="Q221" s="103">
        <f t="shared" si="212"/>
        <v>0</v>
      </c>
      <c r="R221" s="104">
        <f t="shared" si="212"/>
        <v>0</v>
      </c>
      <c r="S221" s="104">
        <f t="shared" si="212"/>
        <v>0</v>
      </c>
      <c r="T221" s="104">
        <f t="shared" si="212"/>
        <v>0</v>
      </c>
      <c r="U221" s="104">
        <f t="shared" si="212"/>
        <v>0</v>
      </c>
      <c r="V221" s="107">
        <f t="shared" ref="V221" si="215">V222+V223+V224+V225+V226+V227+V228+V229+V230+V231</f>
        <v>0</v>
      </c>
      <c r="W221" s="104">
        <f t="shared" si="212"/>
        <v>0</v>
      </c>
      <c r="X221" s="106">
        <f t="shared" si="212"/>
        <v>0</v>
      </c>
      <c r="Y221" s="104">
        <f t="shared" si="212"/>
        <v>0</v>
      </c>
      <c r="Z221" s="367">
        <f t="shared" ref="Z221" si="216">Z222+Z223+Z224+Z225+Z226+Z227+Z228+Z229+Z230+Z231</f>
        <v>0</v>
      </c>
      <c r="AA221" s="107">
        <f t="shared" si="212"/>
        <v>0</v>
      </c>
      <c r="AB221" s="108">
        <f t="shared" si="212"/>
        <v>0</v>
      </c>
      <c r="AC221" s="379">
        <f t="shared" si="212"/>
        <v>0</v>
      </c>
    </row>
    <row r="222" spans="1:29" ht="15.75" hidden="1" thickBot="1" x14ac:dyDescent="0.3">
      <c r="A222" s="139" t="s">
        <v>542</v>
      </c>
      <c r="B222" s="59"/>
      <c r="C222" s="2"/>
      <c r="D222" s="686" t="s">
        <v>647</v>
      </c>
      <c r="E222" s="686"/>
      <c r="F222" s="182"/>
      <c r="G222" s="459"/>
      <c r="H222" s="437"/>
      <c r="I222" s="200"/>
      <c r="J222" s="219">
        <f t="shared" si="198"/>
        <v>0</v>
      </c>
      <c r="K222" s="81"/>
      <c r="L222" s="43"/>
      <c r="M222" s="43"/>
      <c r="N222" s="1"/>
      <c r="O222" s="1"/>
      <c r="P222" s="82"/>
      <c r="Q222" s="81"/>
      <c r="R222" s="1"/>
      <c r="S222" s="1"/>
      <c r="T222" s="1"/>
      <c r="U222" s="1"/>
      <c r="V222" s="89"/>
      <c r="W222" s="1"/>
      <c r="X222" s="43"/>
      <c r="Y222" s="1"/>
      <c r="Z222" s="366"/>
      <c r="AA222" s="89"/>
      <c r="AB222" s="46"/>
      <c r="AC222" s="378"/>
    </row>
    <row r="223" spans="1:29" ht="15.75" hidden="1" thickBot="1" x14ac:dyDescent="0.3">
      <c r="A223" s="139" t="s">
        <v>543</v>
      </c>
      <c r="B223" s="59"/>
      <c r="C223" s="2"/>
      <c r="D223" s="686" t="s">
        <v>648</v>
      </c>
      <c r="E223" s="686"/>
      <c r="F223" s="182"/>
      <c r="G223" s="459"/>
      <c r="H223" s="437"/>
      <c r="I223" s="200"/>
      <c r="J223" s="219">
        <f t="shared" si="198"/>
        <v>0</v>
      </c>
      <c r="K223" s="81"/>
      <c r="L223" s="43"/>
      <c r="M223" s="43"/>
      <c r="N223" s="1"/>
      <c r="O223" s="1"/>
      <c r="P223" s="82"/>
      <c r="Q223" s="81"/>
      <c r="R223" s="1"/>
      <c r="S223" s="1"/>
      <c r="T223" s="1"/>
      <c r="U223" s="1"/>
      <c r="V223" s="89"/>
      <c r="W223" s="1"/>
      <c r="X223" s="43"/>
      <c r="Y223" s="1"/>
      <c r="Z223" s="366"/>
      <c r="AA223" s="89"/>
      <c r="AB223" s="46"/>
      <c r="AC223" s="378"/>
    </row>
    <row r="224" spans="1:29" ht="15.75" hidden="1" thickBot="1" x14ac:dyDescent="0.3">
      <c r="A224" s="139" t="s">
        <v>544</v>
      </c>
      <c r="B224" s="59"/>
      <c r="C224" s="2"/>
      <c r="D224" s="686" t="s">
        <v>649</v>
      </c>
      <c r="E224" s="686"/>
      <c r="F224" s="182"/>
      <c r="G224" s="459"/>
      <c r="H224" s="437"/>
      <c r="I224" s="200"/>
      <c r="J224" s="219">
        <f t="shared" si="198"/>
        <v>0</v>
      </c>
      <c r="K224" s="81"/>
      <c r="L224" s="43"/>
      <c r="M224" s="43"/>
      <c r="N224" s="1"/>
      <c r="O224" s="1"/>
      <c r="P224" s="82"/>
      <c r="Q224" s="81"/>
      <c r="R224" s="1"/>
      <c r="S224" s="1"/>
      <c r="T224" s="1"/>
      <c r="U224" s="1"/>
      <c r="V224" s="89"/>
      <c r="W224" s="1"/>
      <c r="X224" s="43"/>
      <c r="Y224" s="1"/>
      <c r="Z224" s="366"/>
      <c r="AA224" s="89"/>
      <c r="AB224" s="46"/>
      <c r="AC224" s="378"/>
    </row>
    <row r="225" spans="1:29" ht="15.75" hidden="1" thickBot="1" x14ac:dyDescent="0.3">
      <c r="A225" s="139" t="s">
        <v>545</v>
      </c>
      <c r="B225" s="59"/>
      <c r="C225" s="2"/>
      <c r="D225" s="686" t="s">
        <v>650</v>
      </c>
      <c r="E225" s="686"/>
      <c r="F225" s="182"/>
      <c r="G225" s="459"/>
      <c r="H225" s="437"/>
      <c r="I225" s="200"/>
      <c r="J225" s="219">
        <f t="shared" si="198"/>
        <v>0</v>
      </c>
      <c r="K225" s="81"/>
      <c r="L225" s="43"/>
      <c r="M225" s="43"/>
      <c r="N225" s="1"/>
      <c r="O225" s="1"/>
      <c r="P225" s="82"/>
      <c r="Q225" s="81"/>
      <c r="R225" s="1"/>
      <c r="S225" s="1"/>
      <c r="T225" s="1"/>
      <c r="U225" s="1"/>
      <c r="V225" s="89"/>
      <c r="W225" s="1"/>
      <c r="X225" s="43"/>
      <c r="Y225" s="1"/>
      <c r="Z225" s="366"/>
      <c r="AA225" s="89"/>
      <c r="AB225" s="46"/>
      <c r="AC225" s="378"/>
    </row>
    <row r="226" spans="1:29" ht="15.75" hidden="1" thickBot="1" x14ac:dyDescent="0.3">
      <c r="A226" s="139" t="s">
        <v>546</v>
      </c>
      <c r="B226" s="59"/>
      <c r="C226" s="2"/>
      <c r="D226" s="686" t="s">
        <v>651</v>
      </c>
      <c r="E226" s="686"/>
      <c r="F226" s="182"/>
      <c r="G226" s="459"/>
      <c r="H226" s="437"/>
      <c r="I226" s="200"/>
      <c r="J226" s="219">
        <f t="shared" si="198"/>
        <v>0</v>
      </c>
      <c r="K226" s="81"/>
      <c r="L226" s="43"/>
      <c r="M226" s="43"/>
      <c r="N226" s="1"/>
      <c r="O226" s="1"/>
      <c r="P226" s="82"/>
      <c r="Q226" s="81"/>
      <c r="R226" s="1"/>
      <c r="S226" s="1"/>
      <c r="T226" s="1"/>
      <c r="U226" s="1"/>
      <c r="V226" s="89"/>
      <c r="W226" s="1"/>
      <c r="X226" s="43"/>
      <c r="Y226" s="1"/>
      <c r="Z226" s="366"/>
      <c r="AA226" s="89"/>
      <c r="AB226" s="46"/>
      <c r="AC226" s="378"/>
    </row>
    <row r="227" spans="1:29" ht="25.5" hidden="1" customHeight="1" x14ac:dyDescent="0.25">
      <c r="A227" s="139" t="s">
        <v>547</v>
      </c>
      <c r="B227" s="59"/>
      <c r="C227" s="2"/>
      <c r="D227" s="685" t="s">
        <v>823</v>
      </c>
      <c r="E227" s="685"/>
      <c r="F227" s="192"/>
      <c r="G227" s="471"/>
      <c r="H227" s="449"/>
      <c r="I227" s="210"/>
      <c r="J227" s="219">
        <f t="shared" si="198"/>
        <v>0</v>
      </c>
      <c r="K227" s="81"/>
      <c r="L227" s="43"/>
      <c r="M227" s="43"/>
      <c r="N227" s="1"/>
      <c r="O227" s="1"/>
      <c r="P227" s="82"/>
      <c r="Q227" s="81"/>
      <c r="R227" s="1"/>
      <c r="S227" s="1"/>
      <c r="T227" s="1"/>
      <c r="U227" s="1"/>
      <c r="V227" s="89"/>
      <c r="W227" s="1"/>
      <c r="X227" s="43"/>
      <c r="Y227" s="1"/>
      <c r="Z227" s="366"/>
      <c r="AA227" s="89"/>
      <c r="AB227" s="46"/>
      <c r="AC227" s="378"/>
    </row>
    <row r="228" spans="1:29" ht="25.5" hidden="1" customHeight="1" x14ac:dyDescent="0.25">
      <c r="A228" s="139" t="s">
        <v>548</v>
      </c>
      <c r="B228" s="59"/>
      <c r="C228" s="2"/>
      <c r="D228" s="685" t="s">
        <v>826</v>
      </c>
      <c r="E228" s="685"/>
      <c r="F228" s="192"/>
      <c r="G228" s="471"/>
      <c r="H228" s="449"/>
      <c r="I228" s="210"/>
      <c r="J228" s="219">
        <f t="shared" si="198"/>
        <v>0</v>
      </c>
      <c r="K228" s="81"/>
      <c r="L228" s="43"/>
      <c r="M228" s="43"/>
      <c r="N228" s="1"/>
      <c r="O228" s="1"/>
      <c r="P228" s="82"/>
      <c r="Q228" s="81"/>
      <c r="R228" s="1"/>
      <c r="S228" s="1"/>
      <c r="T228" s="1"/>
      <c r="U228" s="1"/>
      <c r="V228" s="89"/>
      <c r="W228" s="1"/>
      <c r="X228" s="43"/>
      <c r="Y228" s="1"/>
      <c r="Z228" s="366"/>
      <c r="AA228" s="89"/>
      <c r="AB228" s="46"/>
      <c r="AC228" s="378"/>
    </row>
    <row r="229" spans="1:29" ht="15.75" hidden="1" thickBot="1" x14ac:dyDescent="0.3">
      <c r="A229" s="139" t="s">
        <v>549</v>
      </c>
      <c r="B229" s="59"/>
      <c r="C229" s="2"/>
      <c r="D229" s="686" t="s">
        <v>652</v>
      </c>
      <c r="E229" s="686"/>
      <c r="F229" s="182"/>
      <c r="G229" s="459"/>
      <c r="H229" s="437"/>
      <c r="I229" s="200"/>
      <c r="J229" s="219">
        <f t="shared" si="198"/>
        <v>0</v>
      </c>
      <c r="K229" s="81"/>
      <c r="L229" s="43"/>
      <c r="M229" s="43"/>
      <c r="N229" s="1"/>
      <c r="O229" s="1"/>
      <c r="P229" s="82"/>
      <c r="Q229" s="81"/>
      <c r="R229" s="1"/>
      <c r="S229" s="1"/>
      <c r="T229" s="1"/>
      <c r="U229" s="1"/>
      <c r="V229" s="89"/>
      <c r="W229" s="1"/>
      <c r="X229" s="43"/>
      <c r="Y229" s="1"/>
      <c r="Z229" s="366"/>
      <c r="AA229" s="89"/>
      <c r="AB229" s="46"/>
      <c r="AC229" s="378"/>
    </row>
    <row r="230" spans="1:29" ht="15.75" hidden="1" thickBot="1" x14ac:dyDescent="0.3">
      <c r="A230" s="139" t="s">
        <v>550</v>
      </c>
      <c r="B230" s="59"/>
      <c r="C230" s="2"/>
      <c r="D230" s="686" t="s">
        <v>653</v>
      </c>
      <c r="E230" s="686"/>
      <c r="F230" s="182"/>
      <c r="G230" s="459"/>
      <c r="H230" s="437"/>
      <c r="I230" s="200"/>
      <c r="J230" s="219">
        <f t="shared" si="198"/>
        <v>0</v>
      </c>
      <c r="K230" s="81"/>
      <c r="L230" s="43"/>
      <c r="M230" s="43"/>
      <c r="N230" s="1"/>
      <c r="O230" s="1"/>
      <c r="P230" s="82"/>
      <c r="Q230" s="81"/>
      <c r="R230" s="1"/>
      <c r="S230" s="1"/>
      <c r="T230" s="1"/>
      <c r="U230" s="1"/>
      <c r="V230" s="89"/>
      <c r="W230" s="1"/>
      <c r="X230" s="43"/>
      <c r="Y230" s="1"/>
      <c r="Z230" s="366"/>
      <c r="AA230" s="89"/>
      <c r="AB230" s="46"/>
      <c r="AC230" s="378"/>
    </row>
    <row r="231" spans="1:29" ht="15.75" hidden="1" thickBot="1" x14ac:dyDescent="0.3">
      <c r="A231" s="139" t="s">
        <v>551</v>
      </c>
      <c r="B231" s="61"/>
      <c r="C231" s="21"/>
      <c r="D231" s="700" t="s">
        <v>852</v>
      </c>
      <c r="E231" s="700"/>
      <c r="F231" s="184"/>
      <c r="G231" s="461"/>
      <c r="H231" s="439"/>
      <c r="I231" s="202"/>
      <c r="J231" s="219">
        <f t="shared" si="198"/>
        <v>0</v>
      </c>
      <c r="K231" s="81"/>
      <c r="L231" s="43"/>
      <c r="M231" s="43"/>
      <c r="N231" s="1"/>
      <c r="O231" s="1"/>
      <c r="P231" s="82"/>
      <c r="Q231" s="81"/>
      <c r="R231" s="1"/>
      <c r="S231" s="1"/>
      <c r="T231" s="1"/>
      <c r="U231" s="1"/>
      <c r="V231" s="89"/>
      <c r="W231" s="1"/>
      <c r="X231" s="43"/>
      <c r="Y231" s="1"/>
      <c r="Z231" s="366"/>
      <c r="AA231" s="89"/>
      <c r="AB231" s="46"/>
      <c r="AC231" s="378"/>
    </row>
    <row r="232" spans="1:29" ht="15.75" thickBot="1" x14ac:dyDescent="0.3">
      <c r="B232" s="109" t="s">
        <v>552</v>
      </c>
      <c r="C232" s="701" t="s">
        <v>553</v>
      </c>
      <c r="D232" s="702"/>
      <c r="E232" s="702"/>
      <c r="F232" s="185">
        <f>F233+F251+F257</f>
        <v>97615519</v>
      </c>
      <c r="G232" s="462">
        <f>G233+G251+G257</f>
        <v>98764244</v>
      </c>
      <c r="H232" s="440">
        <f t="shared" ref="H232:I232" si="217">H233+H251+H257</f>
        <v>98640012</v>
      </c>
      <c r="I232" s="203">
        <f t="shared" si="217"/>
        <v>0</v>
      </c>
      <c r="J232" s="216">
        <f t="shared" si="198"/>
        <v>98640012</v>
      </c>
      <c r="K232" s="94">
        <f t="shared" ref="K232:AC232" si="218">K233+K251+K257</f>
        <v>4564943</v>
      </c>
      <c r="L232" s="97">
        <f t="shared" si="218"/>
        <v>94075069</v>
      </c>
      <c r="M232" s="97">
        <f t="shared" ref="M232" si="219">M233+M251+M257</f>
        <v>0</v>
      </c>
      <c r="N232" s="95">
        <f t="shared" si="218"/>
        <v>0</v>
      </c>
      <c r="O232" s="95">
        <f t="shared" ref="O232" si="220">O233+O251+O257</f>
        <v>0</v>
      </c>
      <c r="P232" s="96">
        <f t="shared" si="218"/>
        <v>0</v>
      </c>
      <c r="Q232" s="94">
        <f t="shared" si="218"/>
        <v>12199298</v>
      </c>
      <c r="R232" s="95">
        <f t="shared" si="218"/>
        <v>7539015</v>
      </c>
      <c r="S232" s="95">
        <f t="shared" si="218"/>
        <v>7985755</v>
      </c>
      <c r="T232" s="95">
        <f t="shared" si="218"/>
        <v>8777440</v>
      </c>
      <c r="U232" s="95">
        <f t="shared" si="218"/>
        <v>7995919</v>
      </c>
      <c r="V232" s="98">
        <f t="shared" ref="V232" si="221">V233+V251+V257</f>
        <v>8260500</v>
      </c>
      <c r="W232" s="95">
        <f t="shared" si="218"/>
        <v>7319475</v>
      </c>
      <c r="X232" s="97">
        <f t="shared" si="218"/>
        <v>7225383</v>
      </c>
      <c r="Y232" s="95">
        <f t="shared" si="218"/>
        <v>7367252</v>
      </c>
      <c r="Z232" s="363">
        <f t="shared" ref="Z232" si="222">Z233+Z251+Z257</f>
        <v>74670037</v>
      </c>
      <c r="AA232" s="98">
        <f t="shared" si="218"/>
        <v>8117996</v>
      </c>
      <c r="AB232" s="99">
        <f t="shared" si="218"/>
        <v>7848513</v>
      </c>
      <c r="AC232" s="376">
        <f t="shared" si="218"/>
        <v>8003466</v>
      </c>
    </row>
    <row r="233" spans="1:29" x14ac:dyDescent="0.25">
      <c r="B233" s="127" t="s">
        <v>977</v>
      </c>
      <c r="C233" s="714" t="s">
        <v>554</v>
      </c>
      <c r="D233" s="715"/>
      <c r="E233" s="715"/>
      <c r="F233" s="181">
        <f>F234+F238+F243+F244+F249+F250</f>
        <v>97615519</v>
      </c>
      <c r="G233" s="458">
        <f>G234+G238+G243+G244+G249+G250</f>
        <v>98764244</v>
      </c>
      <c r="H233" s="436">
        <f t="shared" ref="H233:I233" si="223">H234+H238+H243+H244+H249+H250</f>
        <v>98640012</v>
      </c>
      <c r="I233" s="199">
        <f t="shared" si="223"/>
        <v>0</v>
      </c>
      <c r="J233" s="217">
        <f t="shared" si="198"/>
        <v>98640012</v>
      </c>
      <c r="K233" s="130">
        <f t="shared" ref="K233:AC233" si="224">K234+K238+K243+K244+K249+K250</f>
        <v>4564943</v>
      </c>
      <c r="L233" s="133">
        <f t="shared" si="224"/>
        <v>94075069</v>
      </c>
      <c r="M233" s="133">
        <f t="shared" ref="M233" si="225">M234+M238+M243+M244+M249+M250</f>
        <v>0</v>
      </c>
      <c r="N233" s="131">
        <f t="shared" si="224"/>
        <v>0</v>
      </c>
      <c r="O233" s="131">
        <f t="shared" ref="O233" si="226">O234+O238+O243+O244+O249+O250</f>
        <v>0</v>
      </c>
      <c r="P233" s="132">
        <f t="shared" si="224"/>
        <v>0</v>
      </c>
      <c r="Q233" s="130">
        <f t="shared" si="224"/>
        <v>12199298</v>
      </c>
      <c r="R233" s="131">
        <f t="shared" si="224"/>
        <v>7539015</v>
      </c>
      <c r="S233" s="131">
        <f t="shared" si="224"/>
        <v>7985755</v>
      </c>
      <c r="T233" s="131">
        <f t="shared" si="224"/>
        <v>8777440</v>
      </c>
      <c r="U233" s="131">
        <f t="shared" si="224"/>
        <v>7995919</v>
      </c>
      <c r="V233" s="134">
        <f t="shared" ref="V233" si="227">V234+V238+V243+V244+V249+V250</f>
        <v>8260500</v>
      </c>
      <c r="W233" s="131">
        <f t="shared" si="224"/>
        <v>7319475</v>
      </c>
      <c r="X233" s="133">
        <f t="shared" si="224"/>
        <v>7225383</v>
      </c>
      <c r="Y233" s="131">
        <f t="shared" si="224"/>
        <v>7367252</v>
      </c>
      <c r="Z233" s="364">
        <f t="shared" ref="Z233" si="228">Z234+Z238+Z243+Z244+Z249+Z250</f>
        <v>74670037</v>
      </c>
      <c r="AA233" s="134">
        <f t="shared" si="224"/>
        <v>8117996</v>
      </c>
      <c r="AB233" s="135">
        <f t="shared" si="224"/>
        <v>7848513</v>
      </c>
      <c r="AC233" s="377">
        <f t="shared" si="224"/>
        <v>8003466</v>
      </c>
    </row>
    <row r="234" spans="1:29" s="19" customFormat="1" hidden="1" x14ac:dyDescent="0.25">
      <c r="A234" s="139"/>
      <c r="B234" s="57" t="s">
        <v>978</v>
      </c>
      <c r="C234" s="653" t="s">
        <v>555</v>
      </c>
      <c r="D234" s="654"/>
      <c r="E234" s="654"/>
      <c r="F234" s="189">
        <f>F235+F236+F237</f>
        <v>0</v>
      </c>
      <c r="G234" s="466">
        <f>G235+G236+G237</f>
        <v>0</v>
      </c>
      <c r="H234" s="444">
        <f t="shared" ref="H234:I234" si="229">H235+H236+H237</f>
        <v>0</v>
      </c>
      <c r="I234" s="207">
        <f t="shared" si="229"/>
        <v>0</v>
      </c>
      <c r="J234" s="220">
        <f t="shared" si="198"/>
        <v>0</v>
      </c>
      <c r="K234" s="83">
        <f t="shared" ref="K234:AC234" si="230">K235+K236+K237</f>
        <v>0</v>
      </c>
      <c r="L234" s="44">
        <f t="shared" si="230"/>
        <v>0</v>
      </c>
      <c r="M234" s="44"/>
      <c r="N234" s="13">
        <f t="shared" si="230"/>
        <v>0</v>
      </c>
      <c r="O234" s="13">
        <f t="shared" ref="O234" si="231">O235+O236+O237</f>
        <v>0</v>
      </c>
      <c r="P234" s="84">
        <f t="shared" si="230"/>
        <v>0</v>
      </c>
      <c r="Q234" s="83">
        <f t="shared" si="230"/>
        <v>0</v>
      </c>
      <c r="R234" s="13">
        <f t="shared" si="230"/>
        <v>0</v>
      </c>
      <c r="S234" s="13">
        <f t="shared" si="230"/>
        <v>0</v>
      </c>
      <c r="T234" s="13">
        <f t="shared" si="230"/>
        <v>0</v>
      </c>
      <c r="U234" s="13">
        <f t="shared" si="230"/>
        <v>0</v>
      </c>
      <c r="V234" s="90">
        <f t="shared" ref="V234" si="232">V235+V236+V237</f>
        <v>0</v>
      </c>
      <c r="W234" s="13">
        <f t="shared" si="230"/>
        <v>0</v>
      </c>
      <c r="X234" s="44">
        <f t="shared" si="230"/>
        <v>0</v>
      </c>
      <c r="Y234" s="13">
        <f t="shared" si="230"/>
        <v>0</v>
      </c>
      <c r="Z234" s="365">
        <f t="shared" ref="Z234" si="233">Z235+Z236+Z237</f>
        <v>0</v>
      </c>
      <c r="AA234" s="90">
        <f t="shared" si="230"/>
        <v>0</v>
      </c>
      <c r="AB234" s="47">
        <f t="shared" si="230"/>
        <v>0</v>
      </c>
      <c r="AC234" s="380">
        <f t="shared" si="230"/>
        <v>0</v>
      </c>
    </row>
    <row r="235" spans="1:29" hidden="1" x14ac:dyDescent="0.25">
      <c r="A235" s="139" t="s">
        <v>556</v>
      </c>
      <c r="B235" s="59" t="s">
        <v>979</v>
      </c>
      <c r="C235" s="151"/>
      <c r="D235" s="721" t="s">
        <v>991</v>
      </c>
      <c r="E235" s="721"/>
      <c r="F235" s="187"/>
      <c r="G235" s="464"/>
      <c r="H235" s="442"/>
      <c r="I235" s="205"/>
      <c r="J235" s="219">
        <f t="shared" si="198"/>
        <v>0</v>
      </c>
      <c r="K235" s="81"/>
      <c r="L235" s="43"/>
      <c r="M235" s="43"/>
      <c r="N235" s="1"/>
      <c r="O235" s="1"/>
      <c r="P235" s="82"/>
      <c r="Q235" s="81"/>
      <c r="R235" s="1"/>
      <c r="S235" s="1"/>
      <c r="T235" s="1"/>
      <c r="U235" s="1"/>
      <c r="V235" s="89"/>
      <c r="W235" s="1"/>
      <c r="X235" s="43"/>
      <c r="Y235" s="1"/>
      <c r="Z235" s="366"/>
      <c r="AA235" s="89"/>
      <c r="AB235" s="46"/>
      <c r="AC235" s="378"/>
    </row>
    <row r="236" spans="1:29" hidden="1" x14ac:dyDescent="0.25">
      <c r="A236" s="139" t="s">
        <v>557</v>
      </c>
      <c r="B236" s="59" t="s">
        <v>980</v>
      </c>
      <c r="C236" s="2"/>
      <c r="D236" s="686" t="s">
        <v>992</v>
      </c>
      <c r="E236" s="686"/>
      <c r="F236" s="182"/>
      <c r="G236" s="459"/>
      <c r="H236" s="437"/>
      <c r="I236" s="200"/>
      <c r="J236" s="219">
        <f t="shared" si="198"/>
        <v>0</v>
      </c>
      <c r="K236" s="81"/>
      <c r="L236" s="43"/>
      <c r="M236" s="43"/>
      <c r="N236" s="1"/>
      <c r="O236" s="1"/>
      <c r="P236" s="82"/>
      <c r="Q236" s="81"/>
      <c r="R236" s="1"/>
      <c r="S236" s="1"/>
      <c r="T236" s="1"/>
      <c r="U236" s="1"/>
      <c r="V236" s="89"/>
      <c r="W236" s="1"/>
      <c r="X236" s="43"/>
      <c r="Y236" s="1"/>
      <c r="Z236" s="366"/>
      <c r="AA236" s="89"/>
      <c r="AB236" s="46"/>
      <c r="AC236" s="378"/>
    </row>
    <row r="237" spans="1:29" hidden="1" x14ac:dyDescent="0.25">
      <c r="A237" s="139" t="s">
        <v>558</v>
      </c>
      <c r="B237" s="59" t="s">
        <v>981</v>
      </c>
      <c r="C237" s="2"/>
      <c r="D237" s="686" t="s">
        <v>993</v>
      </c>
      <c r="E237" s="686"/>
      <c r="F237" s="182"/>
      <c r="G237" s="459"/>
      <c r="H237" s="437"/>
      <c r="I237" s="200"/>
      <c r="J237" s="219">
        <f t="shared" si="198"/>
        <v>0</v>
      </c>
      <c r="K237" s="81"/>
      <c r="L237" s="43"/>
      <c r="M237" s="43"/>
      <c r="N237" s="1"/>
      <c r="O237" s="1"/>
      <c r="P237" s="82"/>
      <c r="Q237" s="81"/>
      <c r="R237" s="1"/>
      <c r="S237" s="1"/>
      <c r="T237" s="1"/>
      <c r="U237" s="1"/>
      <c r="V237" s="89"/>
      <c r="W237" s="1"/>
      <c r="X237" s="43"/>
      <c r="Y237" s="1"/>
      <c r="Z237" s="366"/>
      <c r="AA237" s="89"/>
      <c r="AB237" s="46"/>
      <c r="AC237" s="378"/>
    </row>
    <row r="238" spans="1:29" s="19" customFormat="1" hidden="1" x14ac:dyDescent="0.25">
      <c r="A238" s="139"/>
      <c r="B238" s="57" t="s">
        <v>982</v>
      </c>
      <c r="C238" s="653" t="s">
        <v>559</v>
      </c>
      <c r="D238" s="654"/>
      <c r="E238" s="654"/>
      <c r="F238" s="189">
        <f>F239+F240+F241+F242</f>
        <v>0</v>
      </c>
      <c r="G238" s="466">
        <f>G239+G240+G241+G242</f>
        <v>0</v>
      </c>
      <c r="H238" s="444">
        <f t="shared" ref="H238:I238" si="234">H239+H240+H241+H242</f>
        <v>0</v>
      </c>
      <c r="I238" s="207">
        <f t="shared" si="234"/>
        <v>0</v>
      </c>
      <c r="J238" s="220">
        <f t="shared" si="198"/>
        <v>0</v>
      </c>
      <c r="K238" s="83">
        <f t="shared" ref="K238:AC238" si="235">K239+K240+K241+K242</f>
        <v>0</v>
      </c>
      <c r="L238" s="44">
        <f t="shared" si="235"/>
        <v>0</v>
      </c>
      <c r="M238" s="44"/>
      <c r="N238" s="13">
        <f t="shared" si="235"/>
        <v>0</v>
      </c>
      <c r="O238" s="13">
        <f t="shared" ref="O238" si="236">O239+O240+O241+O242</f>
        <v>0</v>
      </c>
      <c r="P238" s="84">
        <f t="shared" si="235"/>
        <v>0</v>
      </c>
      <c r="Q238" s="83">
        <f t="shared" si="235"/>
        <v>0</v>
      </c>
      <c r="R238" s="13">
        <f t="shared" si="235"/>
        <v>0</v>
      </c>
      <c r="S238" s="13">
        <f t="shared" si="235"/>
        <v>0</v>
      </c>
      <c r="T238" s="13">
        <f t="shared" si="235"/>
        <v>0</v>
      </c>
      <c r="U238" s="13">
        <f t="shared" si="235"/>
        <v>0</v>
      </c>
      <c r="V238" s="90">
        <f t="shared" ref="V238" si="237">V239+V240+V241+V242</f>
        <v>0</v>
      </c>
      <c r="W238" s="13">
        <f t="shared" si="235"/>
        <v>0</v>
      </c>
      <c r="X238" s="44">
        <f t="shared" si="235"/>
        <v>0</v>
      </c>
      <c r="Y238" s="13">
        <f t="shared" si="235"/>
        <v>0</v>
      </c>
      <c r="Z238" s="365">
        <f t="shared" ref="Z238" si="238">Z239+Z240+Z241+Z242</f>
        <v>0</v>
      </c>
      <c r="AA238" s="90">
        <f t="shared" si="235"/>
        <v>0</v>
      </c>
      <c r="AB238" s="47">
        <f t="shared" si="235"/>
        <v>0</v>
      </c>
      <c r="AC238" s="380">
        <f t="shared" si="235"/>
        <v>0</v>
      </c>
    </row>
    <row r="239" spans="1:29" hidden="1" x14ac:dyDescent="0.25">
      <c r="A239" s="139" t="s">
        <v>560</v>
      </c>
      <c r="B239" s="59" t="s">
        <v>983</v>
      </c>
      <c r="C239" s="2"/>
      <c r="D239" s="686" t="s">
        <v>654</v>
      </c>
      <c r="E239" s="686"/>
      <c r="F239" s="182"/>
      <c r="G239" s="459"/>
      <c r="H239" s="437"/>
      <c r="I239" s="200"/>
      <c r="J239" s="219">
        <f t="shared" si="198"/>
        <v>0</v>
      </c>
      <c r="K239" s="81"/>
      <c r="L239" s="43"/>
      <c r="M239" s="43"/>
      <c r="N239" s="1"/>
      <c r="O239" s="1"/>
      <c r="P239" s="82"/>
      <c r="Q239" s="81"/>
      <c r="R239" s="1"/>
      <c r="S239" s="1"/>
      <c r="T239" s="1"/>
      <c r="U239" s="1"/>
      <c r="V239" s="89"/>
      <c r="W239" s="1"/>
      <c r="X239" s="43"/>
      <c r="Y239" s="1"/>
      <c r="Z239" s="366"/>
      <c r="AA239" s="89"/>
      <c r="AB239" s="46"/>
      <c r="AC239" s="378"/>
    </row>
    <row r="240" spans="1:29" hidden="1" x14ac:dyDescent="0.25">
      <c r="A240" s="139" t="s">
        <v>561</v>
      </c>
      <c r="B240" s="59" t="s">
        <v>984</v>
      </c>
      <c r="C240" s="2"/>
      <c r="D240" s="686" t="s">
        <v>655</v>
      </c>
      <c r="E240" s="686"/>
      <c r="F240" s="182"/>
      <c r="G240" s="459"/>
      <c r="H240" s="437"/>
      <c r="I240" s="200"/>
      <c r="J240" s="219">
        <f t="shared" si="198"/>
        <v>0</v>
      </c>
      <c r="K240" s="81"/>
      <c r="L240" s="43"/>
      <c r="M240" s="43"/>
      <c r="N240" s="1"/>
      <c r="O240" s="1"/>
      <c r="P240" s="82"/>
      <c r="Q240" s="81"/>
      <c r="R240" s="1"/>
      <c r="S240" s="1"/>
      <c r="T240" s="1"/>
      <c r="U240" s="1"/>
      <c r="V240" s="89"/>
      <c r="W240" s="1"/>
      <c r="X240" s="43"/>
      <c r="Y240" s="1"/>
      <c r="Z240" s="366"/>
      <c r="AA240" s="89"/>
      <c r="AB240" s="46"/>
      <c r="AC240" s="378"/>
    </row>
    <row r="241" spans="1:29" hidden="1" x14ac:dyDescent="0.25">
      <c r="A241" s="139" t="s">
        <v>562</v>
      </c>
      <c r="B241" s="59" t="s">
        <v>985</v>
      </c>
      <c r="C241" s="2"/>
      <c r="D241" s="686" t="s">
        <v>563</v>
      </c>
      <c r="E241" s="686"/>
      <c r="F241" s="182"/>
      <c r="G241" s="459"/>
      <c r="H241" s="437"/>
      <c r="I241" s="200"/>
      <c r="J241" s="219">
        <f t="shared" si="198"/>
        <v>0</v>
      </c>
      <c r="K241" s="81"/>
      <c r="L241" s="43"/>
      <c r="M241" s="43"/>
      <c r="N241" s="1"/>
      <c r="O241" s="1"/>
      <c r="P241" s="82"/>
      <c r="Q241" s="81"/>
      <c r="R241" s="1"/>
      <c r="S241" s="1"/>
      <c r="T241" s="1"/>
      <c r="U241" s="1"/>
      <c r="V241" s="89"/>
      <c r="W241" s="1"/>
      <c r="X241" s="43"/>
      <c r="Y241" s="1"/>
      <c r="Z241" s="366"/>
      <c r="AA241" s="89"/>
      <c r="AB241" s="46"/>
      <c r="AC241" s="378"/>
    </row>
    <row r="242" spans="1:29" hidden="1" x14ac:dyDescent="0.25">
      <c r="A242" s="139" t="s">
        <v>564</v>
      </c>
      <c r="B242" s="59" t="s">
        <v>986</v>
      </c>
      <c r="C242" s="2"/>
      <c r="D242" s="686" t="s">
        <v>565</v>
      </c>
      <c r="E242" s="686"/>
      <c r="F242" s="182"/>
      <c r="G242" s="459"/>
      <c r="H242" s="437"/>
      <c r="I242" s="200"/>
      <c r="J242" s="219">
        <f t="shared" si="198"/>
        <v>0</v>
      </c>
      <c r="K242" s="81"/>
      <c r="L242" s="43"/>
      <c r="M242" s="43"/>
      <c r="N242" s="1"/>
      <c r="O242" s="1"/>
      <c r="P242" s="82"/>
      <c r="Q242" s="81"/>
      <c r="R242" s="1"/>
      <c r="S242" s="1"/>
      <c r="T242" s="1"/>
      <c r="U242" s="1"/>
      <c r="V242" s="89"/>
      <c r="W242" s="1"/>
      <c r="X242" s="43"/>
      <c r="Y242" s="1"/>
      <c r="Z242" s="366"/>
      <c r="AA242" s="89"/>
      <c r="AB242" s="46"/>
      <c r="AC242" s="378"/>
    </row>
    <row r="243" spans="1:29" s="42" customFormat="1" x14ac:dyDescent="0.25">
      <c r="A243" s="139" t="s">
        <v>566</v>
      </c>
      <c r="B243" s="57" t="s">
        <v>987</v>
      </c>
      <c r="C243" s="653" t="s">
        <v>567</v>
      </c>
      <c r="D243" s="654"/>
      <c r="E243" s="654"/>
      <c r="F243" s="189">
        <v>4624943</v>
      </c>
      <c r="G243" s="466">
        <v>4564943</v>
      </c>
      <c r="H243" s="444">
        <f>SUM(Z243:AC243)</f>
        <v>4564943</v>
      </c>
      <c r="I243" s="207"/>
      <c r="J243" s="220">
        <f t="shared" si="198"/>
        <v>4564943</v>
      </c>
      <c r="K243" s="83">
        <f>J243</f>
        <v>4564943</v>
      </c>
      <c r="L243" s="44"/>
      <c r="M243" s="44"/>
      <c r="N243" s="13"/>
      <c r="O243" s="13"/>
      <c r="P243" s="84"/>
      <c r="Q243" s="83">
        <v>4564943</v>
      </c>
      <c r="R243" s="13"/>
      <c r="S243" s="13"/>
      <c r="T243" s="13"/>
      <c r="U243" s="13"/>
      <c r="V243" s="90"/>
      <c r="W243" s="13"/>
      <c r="X243" s="44"/>
      <c r="Y243" s="13"/>
      <c r="Z243" s="365">
        <f>SUM(Q243:Y243)</f>
        <v>4564943</v>
      </c>
      <c r="AA243" s="90"/>
      <c r="AB243" s="47"/>
      <c r="AC243" s="380"/>
    </row>
    <row r="244" spans="1:29" s="42" customFormat="1" ht="15.75" thickBot="1" x14ac:dyDescent="0.3">
      <c r="A244" s="139" t="s">
        <v>568</v>
      </c>
      <c r="B244" s="57" t="s">
        <v>988</v>
      </c>
      <c r="C244" s="653" t="s">
        <v>569</v>
      </c>
      <c r="D244" s="654"/>
      <c r="E244" s="654"/>
      <c r="F244" s="189">
        <f>SUM(F245:F248)</f>
        <v>92990576</v>
      </c>
      <c r="G244" s="466">
        <f>SUM(G245:G248)</f>
        <v>94199301</v>
      </c>
      <c r="H244" s="444">
        <f t="shared" ref="H244:AC244" si="239">SUM(H245:H248)</f>
        <v>94075069</v>
      </c>
      <c r="I244" s="207">
        <f t="shared" si="239"/>
        <v>0</v>
      </c>
      <c r="J244" s="220">
        <f t="shared" si="198"/>
        <v>94075069</v>
      </c>
      <c r="K244" s="83">
        <f t="shared" si="239"/>
        <v>0</v>
      </c>
      <c r="L244" s="44">
        <f t="shared" si="239"/>
        <v>94075069</v>
      </c>
      <c r="M244" s="44">
        <f t="shared" si="239"/>
        <v>0</v>
      </c>
      <c r="N244" s="13">
        <f t="shared" si="239"/>
        <v>0</v>
      </c>
      <c r="O244" s="13">
        <f t="shared" ref="O244" si="240">SUM(O245:O248)</f>
        <v>0</v>
      </c>
      <c r="P244" s="84">
        <f t="shared" si="239"/>
        <v>0</v>
      </c>
      <c r="Q244" s="83">
        <f t="shared" si="239"/>
        <v>7634355</v>
      </c>
      <c r="R244" s="13">
        <f t="shared" si="239"/>
        <v>7539015</v>
      </c>
      <c r="S244" s="13">
        <f t="shared" si="239"/>
        <v>7985755</v>
      </c>
      <c r="T244" s="13">
        <f t="shared" si="239"/>
        <v>8777440</v>
      </c>
      <c r="U244" s="13">
        <f t="shared" si="239"/>
        <v>7995919</v>
      </c>
      <c r="V244" s="90">
        <f t="shared" ref="V244" si="241">SUM(V245:V248)</f>
        <v>8260500</v>
      </c>
      <c r="W244" s="13">
        <f t="shared" si="239"/>
        <v>7319475</v>
      </c>
      <c r="X244" s="44">
        <f t="shared" si="239"/>
        <v>7225383</v>
      </c>
      <c r="Y244" s="13">
        <f t="shared" si="239"/>
        <v>7367252</v>
      </c>
      <c r="Z244" s="365">
        <f t="shared" ref="Z244" si="242">SUM(Z245:Z248)</f>
        <v>70105094</v>
      </c>
      <c r="AA244" s="90">
        <f t="shared" si="239"/>
        <v>8117996</v>
      </c>
      <c r="AB244" s="47">
        <f t="shared" si="239"/>
        <v>7848513</v>
      </c>
      <c r="AC244" s="380">
        <f t="shared" si="239"/>
        <v>8003466</v>
      </c>
    </row>
    <row r="245" spans="1:29" hidden="1" x14ac:dyDescent="0.25">
      <c r="B245" s="59"/>
      <c r="C245" s="232"/>
      <c r="D245" s="686" t="s">
        <v>1257</v>
      </c>
      <c r="E245" s="698"/>
      <c r="F245" s="182">
        <v>33022000</v>
      </c>
      <c r="G245" s="459">
        <v>33021800</v>
      </c>
      <c r="H245" s="437">
        <f t="shared" ref="H245:H248" si="243">SUM(Z245:AC245)</f>
        <v>33021800</v>
      </c>
      <c r="I245" s="200"/>
      <c r="J245" s="219">
        <f t="shared" si="198"/>
        <v>33021800</v>
      </c>
      <c r="K245" s="81"/>
      <c r="L245" s="43">
        <f>J245</f>
        <v>33021800</v>
      </c>
      <c r="M245" s="43"/>
      <c r="N245" s="1"/>
      <c r="O245" s="1"/>
      <c r="P245" s="82"/>
      <c r="Q245" s="81">
        <v>2751817</v>
      </c>
      <c r="R245" s="1">
        <v>2419770</v>
      </c>
      <c r="S245" s="1">
        <v>3083864</v>
      </c>
      <c r="T245" s="1">
        <v>2751817</v>
      </c>
      <c r="U245" s="1">
        <v>2751817</v>
      </c>
      <c r="V245" s="89">
        <v>2751817</v>
      </c>
      <c r="W245" s="1">
        <v>2578858</v>
      </c>
      <c r="X245" s="43">
        <v>2486364</v>
      </c>
      <c r="Y245" s="1">
        <v>2461183</v>
      </c>
      <c r="Z245" s="366">
        <f t="shared" ref="Z245:Z248" si="244">SUM(Q245:Y245)</f>
        <v>24037307</v>
      </c>
      <c r="AA245" s="89">
        <v>3480863</v>
      </c>
      <c r="AB245" s="46">
        <v>2580352</v>
      </c>
      <c r="AC245" s="378">
        <v>2923278</v>
      </c>
    </row>
    <row r="246" spans="1:29" hidden="1" x14ac:dyDescent="0.25">
      <c r="B246" s="59"/>
      <c r="C246" s="232"/>
      <c r="D246" s="686" t="s">
        <v>1167</v>
      </c>
      <c r="E246" s="698"/>
      <c r="F246" s="182">
        <v>1839000</v>
      </c>
      <c r="G246" s="459">
        <v>2299200</v>
      </c>
      <c r="H246" s="437">
        <f t="shared" si="243"/>
        <v>2469577</v>
      </c>
      <c r="I246" s="200"/>
      <c r="J246" s="219">
        <f t="shared" si="198"/>
        <v>2469577</v>
      </c>
      <c r="K246" s="81"/>
      <c r="L246" s="43">
        <f t="shared" ref="L246:L248" si="245">J246</f>
        <v>2469577</v>
      </c>
      <c r="M246" s="43"/>
      <c r="N246" s="1"/>
      <c r="O246" s="1"/>
      <c r="P246" s="82"/>
      <c r="Q246" s="81">
        <v>158344</v>
      </c>
      <c r="R246" s="1"/>
      <c r="S246" s="1">
        <v>156916</v>
      </c>
      <c r="T246" s="1">
        <v>1551582</v>
      </c>
      <c r="U246" s="1">
        <v>214820</v>
      </c>
      <c r="V246" s="89">
        <v>402262</v>
      </c>
      <c r="W246" s="1"/>
      <c r="X246" s="43"/>
      <c r="Y246" s="1">
        <v>-184724</v>
      </c>
      <c r="Z246" s="366">
        <f t="shared" si="244"/>
        <v>2299200</v>
      </c>
      <c r="AA246" s="89">
        <v>119707</v>
      </c>
      <c r="AB246" s="46">
        <v>-119707</v>
      </c>
      <c r="AC246" s="378">
        <v>170377</v>
      </c>
    </row>
    <row r="247" spans="1:29" hidden="1" x14ac:dyDescent="0.25">
      <c r="B247" s="59"/>
      <c r="C247" s="232"/>
      <c r="D247" s="686" t="s">
        <v>1258</v>
      </c>
      <c r="E247" s="698"/>
      <c r="F247" s="182">
        <v>51355576</v>
      </c>
      <c r="G247" s="459">
        <v>51355576</v>
      </c>
      <c r="H247" s="437">
        <f t="shared" si="243"/>
        <v>50834276</v>
      </c>
      <c r="I247" s="200"/>
      <c r="J247" s="219">
        <f t="shared" si="198"/>
        <v>50834276</v>
      </c>
      <c r="K247" s="81"/>
      <c r="L247" s="43">
        <f t="shared" si="245"/>
        <v>50834276</v>
      </c>
      <c r="M247" s="43"/>
      <c r="N247" s="1"/>
      <c r="O247" s="1"/>
      <c r="P247" s="82"/>
      <c r="Q247" s="81">
        <v>4724194</v>
      </c>
      <c r="R247" s="1">
        <v>4798189</v>
      </c>
      <c r="S247" s="1">
        <v>4111437</v>
      </c>
      <c r="T247" s="1">
        <v>4111437</v>
      </c>
      <c r="U247" s="1">
        <v>4111437</v>
      </c>
      <c r="V247" s="89">
        <v>4111437</v>
      </c>
      <c r="W247" s="1">
        <v>4111437</v>
      </c>
      <c r="X247" s="43">
        <v>4111437</v>
      </c>
      <c r="Y247" s="1">
        <v>4291142</v>
      </c>
      <c r="Z247" s="366">
        <f t="shared" si="244"/>
        <v>38482147</v>
      </c>
      <c r="AA247" s="89">
        <v>4291142</v>
      </c>
      <c r="AB247" s="46">
        <v>4291142</v>
      </c>
      <c r="AC247" s="378">
        <v>3769845</v>
      </c>
    </row>
    <row r="248" spans="1:29" ht="15.75" hidden="1" thickBot="1" x14ac:dyDescent="0.3">
      <c r="B248" s="59"/>
      <c r="C248" s="232"/>
      <c r="D248" s="686" t="s">
        <v>1168</v>
      </c>
      <c r="E248" s="698"/>
      <c r="F248" s="182">
        <v>6774000</v>
      </c>
      <c r="G248" s="459">
        <v>7522725</v>
      </c>
      <c r="H248" s="437">
        <f t="shared" si="243"/>
        <v>7749416</v>
      </c>
      <c r="I248" s="200"/>
      <c r="J248" s="219">
        <f t="shared" si="198"/>
        <v>7749416</v>
      </c>
      <c r="K248" s="81"/>
      <c r="L248" s="43">
        <f t="shared" si="245"/>
        <v>7749416</v>
      </c>
      <c r="M248" s="43"/>
      <c r="N248" s="1"/>
      <c r="O248" s="1"/>
      <c r="P248" s="82"/>
      <c r="Q248" s="81"/>
      <c r="R248" s="1">
        <v>321056</v>
      </c>
      <c r="S248" s="1">
        <v>633538</v>
      </c>
      <c r="T248" s="1">
        <v>362604</v>
      </c>
      <c r="U248" s="1">
        <v>917845</v>
      </c>
      <c r="V248" s="89">
        <v>994984</v>
      </c>
      <c r="W248" s="1">
        <v>629180</v>
      </c>
      <c r="X248" s="43">
        <v>627582</v>
      </c>
      <c r="Y248" s="1">
        <v>799651</v>
      </c>
      <c r="Z248" s="366">
        <f t="shared" si="244"/>
        <v>5286440</v>
      </c>
      <c r="AA248" s="89">
        <v>226284</v>
      </c>
      <c r="AB248" s="46">
        <v>1096726</v>
      </c>
      <c r="AC248" s="378">
        <v>1139966</v>
      </c>
    </row>
    <row r="249" spans="1:29" s="42" customFormat="1" ht="15.75" hidden="1" thickBot="1" x14ac:dyDescent="0.3">
      <c r="A249" s="139" t="s">
        <v>570</v>
      </c>
      <c r="B249" s="57" t="s">
        <v>989</v>
      </c>
      <c r="C249" s="653" t="s">
        <v>571</v>
      </c>
      <c r="D249" s="654"/>
      <c r="E249" s="654"/>
      <c r="F249" s="189"/>
      <c r="G249" s="466"/>
      <c r="H249" s="444"/>
      <c r="I249" s="207"/>
      <c r="J249" s="220">
        <f t="shared" si="198"/>
        <v>0</v>
      </c>
      <c r="K249" s="83"/>
      <c r="L249" s="44"/>
      <c r="M249" s="44"/>
      <c r="N249" s="13"/>
      <c r="O249" s="13"/>
      <c r="P249" s="84"/>
      <c r="Q249" s="83"/>
      <c r="R249" s="13"/>
      <c r="S249" s="13"/>
      <c r="T249" s="13"/>
      <c r="U249" s="13"/>
      <c r="V249" s="90"/>
      <c r="W249" s="13"/>
      <c r="X249" s="44"/>
      <c r="Y249" s="13"/>
      <c r="Z249" s="365"/>
      <c r="AA249" s="90"/>
      <c r="AB249" s="47"/>
      <c r="AC249" s="380"/>
    </row>
    <row r="250" spans="1:29" s="42" customFormat="1" ht="15.75" hidden="1" thickBot="1" x14ac:dyDescent="0.3">
      <c r="A250" s="139" t="s">
        <v>572</v>
      </c>
      <c r="B250" s="57" t="s">
        <v>990</v>
      </c>
      <c r="C250" s="653" t="s">
        <v>573</v>
      </c>
      <c r="D250" s="654"/>
      <c r="E250" s="654"/>
      <c r="F250" s="189"/>
      <c r="G250" s="466"/>
      <c r="H250" s="444"/>
      <c r="I250" s="207"/>
      <c r="J250" s="220">
        <f t="shared" si="198"/>
        <v>0</v>
      </c>
      <c r="K250" s="83"/>
      <c r="L250" s="44"/>
      <c r="M250" s="44"/>
      <c r="N250" s="13"/>
      <c r="O250" s="13"/>
      <c r="P250" s="84"/>
      <c r="Q250" s="83"/>
      <c r="R250" s="13"/>
      <c r="S250" s="13"/>
      <c r="T250" s="13"/>
      <c r="U250" s="13"/>
      <c r="V250" s="90"/>
      <c r="W250" s="13"/>
      <c r="X250" s="44"/>
      <c r="Y250" s="13"/>
      <c r="Z250" s="365"/>
      <c r="AA250" s="90"/>
      <c r="AB250" s="47"/>
      <c r="AC250" s="380"/>
    </row>
    <row r="251" spans="1:29" ht="15.75" hidden="1" thickBot="1" x14ac:dyDescent="0.3">
      <c r="B251" s="100" t="s">
        <v>994</v>
      </c>
      <c r="C251" s="694" t="s">
        <v>574</v>
      </c>
      <c r="D251" s="695"/>
      <c r="E251" s="695"/>
      <c r="F251" s="183">
        <f>F252+F253+F254+F255+F256</f>
        <v>0</v>
      </c>
      <c r="G251" s="460">
        <f>G252+G253+G254+G255+G256</f>
        <v>0</v>
      </c>
      <c r="H251" s="438">
        <f t="shared" ref="H251:I251" si="246">H252+H253+H254+H255+H256</f>
        <v>0</v>
      </c>
      <c r="I251" s="201">
        <f t="shared" si="246"/>
        <v>0</v>
      </c>
      <c r="J251" s="218">
        <f t="shared" si="198"/>
        <v>0</v>
      </c>
      <c r="K251" s="103">
        <f t="shared" ref="K251:AC251" si="247">K252+K253+K254+K255+K256</f>
        <v>0</v>
      </c>
      <c r="L251" s="106">
        <f t="shared" si="247"/>
        <v>0</v>
      </c>
      <c r="M251" s="106"/>
      <c r="N251" s="104">
        <f t="shared" si="247"/>
        <v>0</v>
      </c>
      <c r="O251" s="104">
        <f t="shared" ref="O251" si="248">O252+O253+O254+O255+O256</f>
        <v>0</v>
      </c>
      <c r="P251" s="105">
        <f t="shared" si="247"/>
        <v>0</v>
      </c>
      <c r="Q251" s="103">
        <f t="shared" si="247"/>
        <v>0</v>
      </c>
      <c r="R251" s="104">
        <f t="shared" si="247"/>
        <v>0</v>
      </c>
      <c r="S251" s="104">
        <f t="shared" si="247"/>
        <v>0</v>
      </c>
      <c r="T251" s="104">
        <f t="shared" si="247"/>
        <v>0</v>
      </c>
      <c r="U251" s="104">
        <f t="shared" si="247"/>
        <v>0</v>
      </c>
      <c r="V251" s="107">
        <f t="shared" ref="V251" si="249">V252+V253+V254+V255+V256</f>
        <v>0</v>
      </c>
      <c r="W251" s="104">
        <f t="shared" si="247"/>
        <v>0</v>
      </c>
      <c r="X251" s="106">
        <f t="shared" si="247"/>
        <v>0</v>
      </c>
      <c r="Y251" s="104">
        <f t="shared" si="247"/>
        <v>0</v>
      </c>
      <c r="Z251" s="367">
        <f t="shared" ref="Z251" si="250">Z252+Z253+Z254+Z255+Z256</f>
        <v>0</v>
      </c>
      <c r="AA251" s="107">
        <f t="shared" si="247"/>
        <v>0</v>
      </c>
      <c r="AB251" s="108">
        <f t="shared" si="247"/>
        <v>0</v>
      </c>
      <c r="AC251" s="379">
        <f t="shared" si="247"/>
        <v>0</v>
      </c>
    </row>
    <row r="252" spans="1:29" ht="15.75" hidden="1" thickBot="1" x14ac:dyDescent="0.3">
      <c r="A252" s="139" t="s">
        <v>575</v>
      </c>
      <c r="B252" s="61" t="s">
        <v>995</v>
      </c>
      <c r="C252" s="722" t="s">
        <v>656</v>
      </c>
      <c r="D252" s="700"/>
      <c r="E252" s="700"/>
      <c r="F252" s="184"/>
      <c r="G252" s="461"/>
      <c r="H252" s="439"/>
      <c r="I252" s="202"/>
      <c r="J252" s="223">
        <f t="shared" si="198"/>
        <v>0</v>
      </c>
      <c r="K252" s="225"/>
      <c r="L252" s="45"/>
      <c r="M252" s="45"/>
      <c r="N252" s="15"/>
      <c r="O252" s="15"/>
      <c r="P252" s="226"/>
      <c r="Q252" s="225"/>
      <c r="R252" s="15"/>
      <c r="S252" s="15"/>
      <c r="T252" s="15"/>
      <c r="U252" s="15"/>
      <c r="V252" s="374"/>
      <c r="W252" s="15"/>
      <c r="X252" s="45"/>
      <c r="Y252" s="15"/>
      <c r="Z252" s="388"/>
      <c r="AA252" s="374"/>
      <c r="AB252" s="48"/>
      <c r="AC252" s="384"/>
    </row>
    <row r="253" spans="1:29" ht="15.75" hidden="1" thickBot="1" x14ac:dyDescent="0.3">
      <c r="A253" s="139" t="s">
        <v>576</v>
      </c>
      <c r="B253" s="61" t="s">
        <v>996</v>
      </c>
      <c r="C253" s="722" t="s">
        <v>657</v>
      </c>
      <c r="D253" s="700"/>
      <c r="E253" s="700"/>
      <c r="F253" s="184"/>
      <c r="G253" s="461"/>
      <c r="H253" s="439"/>
      <c r="I253" s="202"/>
      <c r="J253" s="223">
        <f t="shared" si="198"/>
        <v>0</v>
      </c>
      <c r="K253" s="225"/>
      <c r="L253" s="45"/>
      <c r="M253" s="45"/>
      <c r="N253" s="15"/>
      <c r="O253" s="15"/>
      <c r="P253" s="226"/>
      <c r="Q253" s="225"/>
      <c r="R253" s="15"/>
      <c r="S253" s="15"/>
      <c r="T253" s="15"/>
      <c r="U253" s="15"/>
      <c r="V253" s="374"/>
      <c r="W253" s="15"/>
      <c r="X253" s="45"/>
      <c r="Y253" s="15"/>
      <c r="Z253" s="388"/>
      <c r="AA253" s="374"/>
      <c r="AB253" s="48"/>
      <c r="AC253" s="384"/>
    </row>
    <row r="254" spans="1:29" ht="15.75" hidden="1" thickBot="1" x14ac:dyDescent="0.3">
      <c r="A254" s="139" t="s">
        <v>577</v>
      </c>
      <c r="B254" s="61" t="s">
        <v>997</v>
      </c>
      <c r="C254" s="722" t="s">
        <v>578</v>
      </c>
      <c r="D254" s="700"/>
      <c r="E254" s="700"/>
      <c r="F254" s="184"/>
      <c r="G254" s="461"/>
      <c r="H254" s="439"/>
      <c r="I254" s="202"/>
      <c r="J254" s="223">
        <f t="shared" si="198"/>
        <v>0</v>
      </c>
      <c r="K254" s="225"/>
      <c r="L254" s="45"/>
      <c r="M254" s="45"/>
      <c r="N254" s="15"/>
      <c r="O254" s="15"/>
      <c r="P254" s="226"/>
      <c r="Q254" s="225"/>
      <c r="R254" s="15"/>
      <c r="S254" s="15"/>
      <c r="T254" s="15"/>
      <c r="U254" s="15"/>
      <c r="V254" s="374"/>
      <c r="W254" s="15"/>
      <c r="X254" s="45"/>
      <c r="Y254" s="15"/>
      <c r="Z254" s="388"/>
      <c r="AA254" s="374"/>
      <c r="AB254" s="48"/>
      <c r="AC254" s="384"/>
    </row>
    <row r="255" spans="1:29" ht="15.75" hidden="1" thickBot="1" x14ac:dyDescent="0.3">
      <c r="A255" s="139" t="s">
        <v>579</v>
      </c>
      <c r="B255" s="61" t="s">
        <v>998</v>
      </c>
      <c r="C255" s="722" t="s">
        <v>580</v>
      </c>
      <c r="D255" s="700"/>
      <c r="E255" s="700"/>
      <c r="F255" s="184"/>
      <c r="G255" s="461"/>
      <c r="H255" s="439"/>
      <c r="I255" s="202"/>
      <c r="J255" s="223">
        <f t="shared" si="198"/>
        <v>0</v>
      </c>
      <c r="K255" s="225"/>
      <c r="L255" s="45"/>
      <c r="M255" s="45"/>
      <c r="N255" s="15"/>
      <c r="O255" s="15"/>
      <c r="P255" s="226"/>
      <c r="Q255" s="225"/>
      <c r="R255" s="15"/>
      <c r="S255" s="15"/>
      <c r="T255" s="15"/>
      <c r="U255" s="15"/>
      <c r="V255" s="374"/>
      <c r="W255" s="15"/>
      <c r="X255" s="45"/>
      <c r="Y255" s="15"/>
      <c r="Z255" s="388"/>
      <c r="AA255" s="374"/>
      <c r="AB255" s="48"/>
      <c r="AC255" s="384"/>
    </row>
    <row r="256" spans="1:29" ht="15.75" hidden="1" thickBot="1" x14ac:dyDescent="0.3">
      <c r="A256" s="139" t="s">
        <v>581</v>
      </c>
      <c r="B256" s="61" t="s">
        <v>999</v>
      </c>
      <c r="C256" s="722" t="s">
        <v>658</v>
      </c>
      <c r="D256" s="700"/>
      <c r="E256" s="700"/>
      <c r="F256" s="184"/>
      <c r="G256" s="461"/>
      <c r="H256" s="439"/>
      <c r="I256" s="202"/>
      <c r="J256" s="223">
        <f t="shared" si="198"/>
        <v>0</v>
      </c>
      <c r="K256" s="225"/>
      <c r="L256" s="45"/>
      <c r="M256" s="45"/>
      <c r="N256" s="15"/>
      <c r="O256" s="15"/>
      <c r="P256" s="226"/>
      <c r="Q256" s="225"/>
      <c r="R256" s="15"/>
      <c r="S256" s="15"/>
      <c r="T256" s="15"/>
      <c r="U256" s="15"/>
      <c r="V256" s="374"/>
      <c r="W256" s="15"/>
      <c r="X256" s="45"/>
      <c r="Y256" s="15"/>
      <c r="Z256" s="388"/>
      <c r="AA256" s="374"/>
      <c r="AB256" s="48"/>
      <c r="AC256" s="384"/>
    </row>
    <row r="257" spans="1:29" ht="15.75" hidden="1" thickBot="1" x14ac:dyDescent="0.3">
      <c r="B257" s="100" t="s">
        <v>1000</v>
      </c>
      <c r="C257" s="694" t="s">
        <v>582</v>
      </c>
      <c r="D257" s="695"/>
      <c r="E257" s="695"/>
      <c r="F257" s="183">
        <f>F258</f>
        <v>0</v>
      </c>
      <c r="G257" s="460">
        <f>G258</f>
        <v>0</v>
      </c>
      <c r="H257" s="438">
        <f t="shared" ref="H257:I257" si="251">H258</f>
        <v>0</v>
      </c>
      <c r="I257" s="201">
        <f t="shared" si="251"/>
        <v>0</v>
      </c>
      <c r="J257" s="218">
        <f t="shared" si="198"/>
        <v>0</v>
      </c>
      <c r="K257" s="103">
        <f t="shared" ref="K257:AC257" si="252">K258</f>
        <v>0</v>
      </c>
      <c r="L257" s="106">
        <f t="shared" si="252"/>
        <v>0</v>
      </c>
      <c r="M257" s="106"/>
      <c r="N257" s="104">
        <f t="shared" si="252"/>
        <v>0</v>
      </c>
      <c r="O257" s="104">
        <f t="shared" si="252"/>
        <v>0</v>
      </c>
      <c r="P257" s="105">
        <f t="shared" si="252"/>
        <v>0</v>
      </c>
      <c r="Q257" s="103">
        <f t="shared" si="252"/>
        <v>0</v>
      </c>
      <c r="R257" s="104">
        <f t="shared" si="252"/>
        <v>0</v>
      </c>
      <c r="S257" s="104">
        <f t="shared" si="252"/>
        <v>0</v>
      </c>
      <c r="T257" s="104">
        <f t="shared" si="252"/>
        <v>0</v>
      </c>
      <c r="U257" s="104">
        <f t="shared" si="252"/>
        <v>0</v>
      </c>
      <c r="V257" s="107">
        <f t="shared" si="252"/>
        <v>0</v>
      </c>
      <c r="W257" s="104">
        <f t="shared" si="252"/>
        <v>0</v>
      </c>
      <c r="X257" s="106">
        <f t="shared" si="252"/>
        <v>0</v>
      </c>
      <c r="Y257" s="104">
        <f t="shared" si="252"/>
        <v>0</v>
      </c>
      <c r="Z257" s="367">
        <f t="shared" si="252"/>
        <v>0</v>
      </c>
      <c r="AA257" s="107">
        <f t="shared" si="252"/>
        <v>0</v>
      </c>
      <c r="AB257" s="108">
        <f t="shared" si="252"/>
        <v>0</v>
      </c>
      <c r="AC257" s="379">
        <f t="shared" si="252"/>
        <v>0</v>
      </c>
    </row>
    <row r="258" spans="1:29" ht="15.75" hidden="1" thickBot="1" x14ac:dyDescent="0.3">
      <c r="A258" s="139" t="s">
        <v>583</v>
      </c>
      <c r="B258" s="61"/>
      <c r="C258" s="722" t="s">
        <v>584</v>
      </c>
      <c r="D258" s="700"/>
      <c r="E258" s="700"/>
      <c r="F258" s="184"/>
      <c r="G258" s="461"/>
      <c r="H258" s="439"/>
      <c r="I258" s="202"/>
      <c r="J258" s="223">
        <f t="shared" si="198"/>
        <v>0</v>
      </c>
      <c r="K258" s="225"/>
      <c r="L258" s="45"/>
      <c r="M258" s="45"/>
      <c r="N258" s="15"/>
      <c r="O258" s="15"/>
      <c r="P258" s="226"/>
      <c r="Q258" s="225"/>
      <c r="R258" s="15"/>
      <c r="S258" s="15"/>
      <c r="T258" s="15"/>
      <c r="U258" s="15"/>
      <c r="V258" s="374"/>
      <c r="W258" s="15"/>
      <c r="X258" s="45"/>
      <c r="Y258" s="15"/>
      <c r="Z258" s="388"/>
      <c r="AA258" s="374"/>
      <c r="AB258" s="48"/>
      <c r="AC258" s="384"/>
    </row>
    <row r="259" spans="1:29" ht="15.75" thickBot="1" x14ac:dyDescent="0.3">
      <c r="B259" s="723" t="s">
        <v>585</v>
      </c>
      <c r="C259" s="724"/>
      <c r="D259" s="724"/>
      <c r="E259" s="724"/>
      <c r="F259" s="180">
        <f>F5+F24+F32+F59+F74+F154+F164+F169+F232</f>
        <v>102139519</v>
      </c>
      <c r="G259" s="457">
        <f>G5+G24+G32+G59+G74+G154+G164+G169+G232</f>
        <v>114665481</v>
      </c>
      <c r="H259" s="435">
        <f>H5+H24+H32+H59+H74+H154+H164+H169+H232</f>
        <v>117890186.18000001</v>
      </c>
      <c r="I259" s="198">
        <f>I5+I24+I32+I59+I74+I154+I164+I169+I232</f>
        <v>3468000</v>
      </c>
      <c r="J259" s="216">
        <f t="shared" si="198"/>
        <v>121358186.18000001</v>
      </c>
      <c r="K259" s="94">
        <f>K5+K24+K32+K59+K74+K154+K164+K169+K232</f>
        <v>15289056</v>
      </c>
      <c r="L259" s="97">
        <f>L5+L24+L32+L59+L74+L154+L164+L169+L232</f>
        <v>94075069</v>
      </c>
      <c r="M259" s="97">
        <f>M5+M24+M32+M59+M74+M154+M164+M169+M232</f>
        <v>3468000</v>
      </c>
      <c r="N259" s="95">
        <f t="shared" ref="N259:AC259" si="253">N5+N24+N32+N59+N74+N154+N164+N169+N232</f>
        <v>2936061</v>
      </c>
      <c r="O259" s="95">
        <f t="shared" ref="O259" si="254">O5+O24+O32+O59+O74+O154+O164+O169+O232</f>
        <v>4609000.18</v>
      </c>
      <c r="P259" s="96">
        <f t="shared" si="253"/>
        <v>981000</v>
      </c>
      <c r="Q259" s="94">
        <f t="shared" si="253"/>
        <v>13457953</v>
      </c>
      <c r="R259" s="95">
        <f t="shared" si="253"/>
        <v>7695265</v>
      </c>
      <c r="S259" s="95">
        <f t="shared" si="253"/>
        <v>8027005</v>
      </c>
      <c r="T259" s="95">
        <f t="shared" si="253"/>
        <v>18214157</v>
      </c>
      <c r="U259" s="95">
        <f t="shared" si="253"/>
        <v>8736735</v>
      </c>
      <c r="V259" s="98">
        <f t="shared" ref="V259" si="255">V5+V24+V32+V59+V74+V154+V164+V169+V232</f>
        <v>9821781</v>
      </c>
      <c r="W259" s="95">
        <f t="shared" si="253"/>
        <v>7537256</v>
      </c>
      <c r="X259" s="97">
        <f t="shared" si="253"/>
        <v>8261983</v>
      </c>
      <c r="Y259" s="95">
        <f t="shared" si="253"/>
        <v>7673399</v>
      </c>
      <c r="Z259" s="363">
        <f t="shared" ref="Z259" si="256">Z5+Z24+Z32+Z59+Z74+Z154+Z164+Z169+Z232</f>
        <v>89425534</v>
      </c>
      <c r="AA259" s="98">
        <f t="shared" si="253"/>
        <v>10304517</v>
      </c>
      <c r="AB259" s="99">
        <f t="shared" si="253"/>
        <v>8562799</v>
      </c>
      <c r="AC259" s="376">
        <f t="shared" si="253"/>
        <v>13065336.18</v>
      </c>
    </row>
    <row r="260" spans="1:29" x14ac:dyDescent="0.25">
      <c r="B260" s="23"/>
      <c r="C260" s="24"/>
      <c r="D260" s="24"/>
      <c r="E260" s="25"/>
      <c r="F260" s="25"/>
      <c r="G260" s="25"/>
      <c r="H260" s="25"/>
      <c r="I260" s="25"/>
      <c r="J260" s="64"/>
      <c r="K260" s="64"/>
      <c r="L260" s="64"/>
      <c r="M260" s="64"/>
      <c r="N260" s="64"/>
      <c r="O260" s="64"/>
      <c r="P260" s="6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x14ac:dyDescent="0.25">
      <c r="B261" s="26"/>
      <c r="C261" s="27"/>
      <c r="D261" s="27"/>
      <c r="E261" s="25"/>
      <c r="F261" s="14"/>
      <c r="G261" s="14"/>
      <c r="H261" s="39"/>
      <c r="I261" s="25"/>
      <c r="J261" s="64"/>
      <c r="K261" s="64"/>
      <c r="L261" s="64"/>
      <c r="M261" s="64"/>
      <c r="N261" s="64"/>
      <c r="O261" s="64"/>
      <c r="P261" s="6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x14ac:dyDescent="0.25">
      <c r="B262" s="28"/>
      <c r="C262" s="25"/>
      <c r="D262" s="25"/>
      <c r="E262" s="29"/>
      <c r="F262" s="284"/>
      <c r="G262" s="284"/>
      <c r="H262" s="284"/>
      <c r="I262" s="29"/>
      <c r="J262" s="64"/>
      <c r="K262" s="64"/>
      <c r="L262" s="64"/>
      <c r="M262" s="64"/>
      <c r="N262" s="64"/>
      <c r="O262" s="64"/>
      <c r="P262" s="6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x14ac:dyDescent="0.25">
      <c r="B263" s="28"/>
      <c r="C263" s="25"/>
      <c r="D263" s="25"/>
      <c r="E263" s="29"/>
      <c r="F263" s="333"/>
      <c r="G263" s="333"/>
      <c r="H263" s="284"/>
      <c r="I263" s="29"/>
      <c r="J263" s="64"/>
      <c r="K263" s="64"/>
      <c r="L263" s="64"/>
      <c r="M263" s="64"/>
      <c r="N263" s="64"/>
      <c r="O263" s="64"/>
      <c r="P263" s="64"/>
      <c r="Q263" s="14"/>
      <c r="R263" s="14"/>
      <c r="S263" s="14"/>
      <c r="T263" s="357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x14ac:dyDescent="0.25">
      <c r="B264" s="28"/>
      <c r="C264" s="25"/>
      <c r="D264" s="25"/>
      <c r="E264" s="29"/>
      <c r="F264" s="29"/>
      <c r="G264" s="29"/>
      <c r="H264" s="284"/>
      <c r="I264" s="29"/>
      <c r="J264" s="64"/>
      <c r="K264" s="64"/>
      <c r="L264" s="64"/>
      <c r="M264" s="64"/>
      <c r="N264" s="64"/>
      <c r="O264" s="64"/>
      <c r="P264" s="6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x14ac:dyDescent="0.25">
      <c r="B265" s="28"/>
      <c r="C265" s="25"/>
      <c r="D265" s="25"/>
      <c r="E265" s="29"/>
      <c r="F265" s="29"/>
      <c r="G265" s="29"/>
      <c r="H265" s="29"/>
      <c r="I265" s="29"/>
      <c r="J265" s="64"/>
      <c r="K265" s="64"/>
      <c r="L265" s="64"/>
      <c r="M265" s="64"/>
      <c r="N265" s="64"/>
      <c r="O265" s="64"/>
      <c r="P265" s="6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x14ac:dyDescent="0.25">
      <c r="B266" s="28"/>
      <c r="C266" s="25"/>
      <c r="D266" s="25"/>
      <c r="E266" s="29"/>
      <c r="F266" s="29"/>
      <c r="G266" s="29"/>
      <c r="H266" s="29"/>
      <c r="I266" s="29"/>
      <c r="J266" s="64"/>
      <c r="K266" s="64"/>
      <c r="L266" s="64"/>
      <c r="M266" s="64"/>
      <c r="N266" s="64"/>
      <c r="O266" s="64"/>
      <c r="P266" s="6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x14ac:dyDescent="0.25">
      <c r="B267" s="28"/>
      <c r="C267" s="25"/>
      <c r="D267" s="25"/>
      <c r="E267" s="29"/>
      <c r="F267" s="29"/>
      <c r="G267" s="29"/>
      <c r="H267" s="29"/>
      <c r="I267" s="29"/>
      <c r="J267" s="64"/>
      <c r="K267" s="64"/>
      <c r="L267" s="64"/>
      <c r="M267" s="64"/>
      <c r="N267" s="64"/>
      <c r="O267" s="64"/>
      <c r="P267" s="6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8"/>
      <c r="C268" s="29"/>
      <c r="D268" s="29"/>
      <c r="E268" s="25"/>
      <c r="F268" s="25"/>
      <c r="G268" s="25"/>
      <c r="H268" s="25"/>
      <c r="I268" s="25"/>
      <c r="J268" s="64"/>
      <c r="K268" s="64"/>
      <c r="L268" s="64"/>
      <c r="M268" s="64"/>
      <c r="N268" s="64"/>
      <c r="O268" s="64"/>
      <c r="P268" s="6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8"/>
      <c r="C269" s="29"/>
      <c r="D269" s="29"/>
      <c r="E269" s="25"/>
      <c r="F269" s="25"/>
      <c r="G269" s="25"/>
      <c r="H269" s="25"/>
      <c r="I269" s="25"/>
      <c r="J269" s="64"/>
      <c r="K269" s="64"/>
      <c r="L269" s="64"/>
      <c r="M269" s="64"/>
      <c r="N269" s="64"/>
      <c r="O269" s="64"/>
      <c r="P269" s="6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B270" s="28"/>
      <c r="C270" s="29"/>
      <c r="D270" s="29"/>
      <c r="E270" s="25"/>
      <c r="F270" s="25"/>
      <c r="G270" s="25"/>
      <c r="H270" s="25"/>
      <c r="I270" s="25"/>
      <c r="J270" s="64"/>
      <c r="K270" s="64"/>
      <c r="L270" s="64"/>
      <c r="M270" s="64"/>
      <c r="N270" s="64"/>
      <c r="O270" s="64"/>
      <c r="P270" s="6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B271" s="28"/>
      <c r="C271" s="25"/>
      <c r="D271" s="25"/>
      <c r="E271" s="29"/>
      <c r="F271" s="29"/>
      <c r="G271" s="29"/>
      <c r="H271" s="29"/>
      <c r="I271" s="29"/>
      <c r="J271" s="64"/>
      <c r="K271" s="64"/>
      <c r="L271" s="64"/>
      <c r="M271" s="64"/>
      <c r="N271" s="64"/>
      <c r="O271" s="64"/>
      <c r="P271" s="6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B272" s="28"/>
      <c r="C272" s="25"/>
      <c r="D272" s="25"/>
      <c r="E272" s="29"/>
      <c r="F272" s="29"/>
      <c r="G272" s="29"/>
      <c r="H272" s="29"/>
      <c r="I272" s="29"/>
      <c r="J272" s="64"/>
      <c r="K272" s="64"/>
      <c r="L272" s="64"/>
      <c r="M272" s="64"/>
      <c r="N272" s="64"/>
      <c r="O272" s="64"/>
      <c r="P272" s="6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B273" s="28"/>
      <c r="C273" s="25"/>
      <c r="D273" s="25"/>
      <c r="E273" s="29"/>
      <c r="F273" s="29"/>
      <c r="G273" s="29"/>
      <c r="H273" s="29"/>
      <c r="I273" s="29"/>
      <c r="J273" s="64"/>
      <c r="K273" s="64"/>
      <c r="L273" s="64"/>
      <c r="M273" s="64"/>
      <c r="N273" s="64"/>
      <c r="O273" s="64"/>
      <c r="P273" s="6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A274" s="141"/>
      <c r="B274" s="28"/>
      <c r="C274" s="25"/>
      <c r="D274" s="25"/>
      <c r="E274" s="29"/>
      <c r="F274" s="29"/>
      <c r="G274" s="29"/>
      <c r="H274" s="29"/>
      <c r="I274" s="29"/>
      <c r="J274" s="64"/>
      <c r="K274" s="64"/>
      <c r="L274" s="64"/>
      <c r="M274" s="64"/>
      <c r="N274" s="64"/>
      <c r="O274" s="64"/>
      <c r="P274" s="6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A275" s="141"/>
      <c r="B275" s="28"/>
      <c r="C275" s="25"/>
      <c r="D275" s="25"/>
      <c r="E275" s="29"/>
      <c r="F275" s="29"/>
      <c r="G275" s="29"/>
      <c r="H275" s="29"/>
      <c r="I275" s="29"/>
      <c r="J275" s="64"/>
      <c r="K275" s="64"/>
      <c r="L275" s="64"/>
      <c r="M275" s="64"/>
      <c r="N275" s="64"/>
      <c r="O275" s="64"/>
      <c r="P275" s="6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A276" s="141"/>
      <c r="B276" s="28"/>
      <c r="C276" s="25"/>
      <c r="D276" s="25"/>
      <c r="E276" s="29"/>
      <c r="F276" s="29"/>
      <c r="G276" s="29"/>
      <c r="H276" s="29"/>
      <c r="I276" s="29"/>
      <c r="J276" s="64"/>
      <c r="K276" s="64"/>
      <c r="L276" s="64"/>
      <c r="M276" s="64"/>
      <c r="N276" s="64"/>
      <c r="O276" s="64"/>
      <c r="P276" s="6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A277" s="141"/>
      <c r="B277" s="28"/>
      <c r="C277" s="25"/>
      <c r="D277" s="25"/>
      <c r="E277" s="29"/>
      <c r="F277" s="29"/>
      <c r="G277" s="29"/>
      <c r="H277" s="29"/>
      <c r="I277" s="29"/>
      <c r="J277" s="64"/>
      <c r="K277" s="64"/>
      <c r="L277" s="64"/>
      <c r="M277" s="64"/>
      <c r="N277" s="64"/>
      <c r="O277" s="64"/>
      <c r="P277" s="6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A278" s="141"/>
      <c r="B278" s="28"/>
      <c r="C278" s="25"/>
      <c r="D278" s="25"/>
      <c r="E278" s="29"/>
      <c r="F278" s="29"/>
      <c r="G278" s="29"/>
      <c r="H278" s="29"/>
      <c r="I278" s="29"/>
      <c r="J278" s="64"/>
      <c r="K278" s="64"/>
      <c r="L278" s="64"/>
      <c r="M278" s="64"/>
      <c r="N278" s="64"/>
      <c r="O278" s="64"/>
      <c r="P278" s="6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A279" s="141"/>
      <c r="B279" s="28"/>
      <c r="C279" s="25"/>
      <c r="D279" s="25"/>
      <c r="E279" s="29"/>
      <c r="F279" s="29"/>
      <c r="G279" s="29"/>
      <c r="H279" s="29"/>
      <c r="I279" s="29"/>
      <c r="J279" s="64"/>
      <c r="K279" s="64"/>
      <c r="L279" s="64"/>
      <c r="M279" s="64"/>
      <c r="N279" s="64"/>
      <c r="O279" s="64"/>
      <c r="P279" s="6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A280" s="141"/>
      <c r="B280" s="28"/>
      <c r="C280" s="25"/>
      <c r="D280" s="25"/>
      <c r="E280" s="29"/>
      <c r="F280" s="29"/>
      <c r="G280" s="29"/>
      <c r="H280" s="29"/>
      <c r="I280" s="29"/>
      <c r="J280" s="64"/>
      <c r="K280" s="64"/>
      <c r="L280" s="64"/>
      <c r="M280" s="64"/>
      <c r="N280" s="64"/>
      <c r="O280" s="64"/>
      <c r="P280" s="6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41"/>
      <c r="B281" s="28"/>
      <c r="C281" s="29"/>
      <c r="D281" s="29"/>
      <c r="E281" s="25"/>
      <c r="F281" s="25"/>
      <c r="G281" s="25"/>
      <c r="H281" s="25"/>
      <c r="I281" s="25"/>
      <c r="J281" s="64"/>
      <c r="K281" s="64"/>
      <c r="L281" s="64"/>
      <c r="M281" s="64"/>
      <c r="N281" s="64"/>
      <c r="O281" s="64"/>
      <c r="P281" s="6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41"/>
      <c r="B282" s="28"/>
      <c r="C282" s="25"/>
      <c r="D282" s="25"/>
      <c r="E282" s="29"/>
      <c r="F282" s="29"/>
      <c r="G282" s="29"/>
      <c r="H282" s="29"/>
      <c r="I282" s="29"/>
      <c r="J282" s="64"/>
      <c r="K282" s="64"/>
      <c r="L282" s="64"/>
      <c r="M282" s="64"/>
      <c r="N282" s="64"/>
      <c r="O282" s="64"/>
      <c r="P282" s="6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41"/>
      <c r="B283" s="28"/>
      <c r="C283" s="25"/>
      <c r="D283" s="25"/>
      <c r="E283" s="29"/>
      <c r="F283" s="29"/>
      <c r="G283" s="29"/>
      <c r="H283" s="29"/>
      <c r="I283" s="29"/>
      <c r="J283" s="64"/>
      <c r="K283" s="64"/>
      <c r="L283" s="64"/>
      <c r="M283" s="64"/>
      <c r="N283" s="64"/>
      <c r="O283" s="64"/>
      <c r="P283" s="6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41"/>
      <c r="B284" s="28"/>
      <c r="C284" s="25"/>
      <c r="D284" s="25"/>
      <c r="E284" s="29"/>
      <c r="F284" s="29"/>
      <c r="G284" s="29"/>
      <c r="H284" s="29"/>
      <c r="I284" s="29"/>
      <c r="J284" s="64"/>
      <c r="K284" s="64"/>
      <c r="L284" s="64"/>
      <c r="M284" s="64"/>
      <c r="N284" s="64"/>
      <c r="O284" s="64"/>
      <c r="P284" s="6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41"/>
      <c r="B285" s="28"/>
      <c r="C285" s="25"/>
      <c r="D285" s="25"/>
      <c r="E285" s="29"/>
      <c r="F285" s="29"/>
      <c r="G285" s="29"/>
      <c r="H285" s="29"/>
      <c r="I285" s="29"/>
      <c r="J285" s="64"/>
      <c r="K285" s="64"/>
      <c r="L285" s="64"/>
      <c r="M285" s="64"/>
      <c r="N285" s="64"/>
      <c r="O285" s="64"/>
      <c r="P285" s="6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41"/>
      <c r="B286" s="28"/>
      <c r="C286" s="25"/>
      <c r="D286" s="25"/>
      <c r="E286" s="29"/>
      <c r="F286" s="29"/>
      <c r="G286" s="29"/>
      <c r="H286" s="29"/>
      <c r="I286" s="29"/>
      <c r="J286" s="64"/>
      <c r="K286" s="64"/>
      <c r="L286" s="64"/>
      <c r="M286" s="64"/>
      <c r="N286" s="64"/>
      <c r="O286" s="64"/>
      <c r="P286" s="6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41"/>
      <c r="B287" s="28"/>
      <c r="C287" s="25"/>
      <c r="D287" s="25"/>
      <c r="E287" s="29"/>
      <c r="F287" s="29"/>
      <c r="G287" s="29"/>
      <c r="H287" s="29"/>
      <c r="I287" s="29"/>
      <c r="J287" s="64"/>
      <c r="K287" s="64"/>
      <c r="L287" s="64"/>
      <c r="M287" s="64"/>
      <c r="N287" s="64"/>
      <c r="O287" s="64"/>
      <c r="P287" s="6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41"/>
      <c r="B288" s="28"/>
      <c r="C288" s="25"/>
      <c r="D288" s="25"/>
      <c r="E288" s="29"/>
      <c r="F288" s="29"/>
      <c r="G288" s="29"/>
      <c r="H288" s="29"/>
      <c r="I288" s="29"/>
      <c r="J288" s="64"/>
      <c r="K288" s="64"/>
      <c r="L288" s="64"/>
      <c r="M288" s="64"/>
      <c r="N288" s="64"/>
      <c r="O288" s="64"/>
      <c r="P288" s="6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41"/>
      <c r="B289" s="28"/>
      <c r="C289" s="25"/>
      <c r="D289" s="25"/>
      <c r="E289" s="29"/>
      <c r="F289" s="29"/>
      <c r="G289" s="29"/>
      <c r="H289" s="29"/>
      <c r="I289" s="29"/>
      <c r="J289" s="64"/>
      <c r="K289" s="64"/>
      <c r="L289" s="64"/>
      <c r="M289" s="64"/>
      <c r="N289" s="64"/>
      <c r="O289" s="64"/>
      <c r="P289" s="6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41"/>
      <c r="B290" s="28"/>
      <c r="C290" s="25"/>
      <c r="D290" s="25"/>
      <c r="E290" s="29"/>
      <c r="F290" s="29"/>
      <c r="G290" s="29"/>
      <c r="H290" s="29"/>
      <c r="I290" s="29"/>
      <c r="J290" s="64"/>
      <c r="K290" s="64"/>
      <c r="L290" s="64"/>
      <c r="M290" s="64"/>
      <c r="N290" s="64"/>
      <c r="O290" s="64"/>
      <c r="P290" s="6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41"/>
      <c r="B291" s="28"/>
      <c r="C291" s="25"/>
      <c r="D291" s="25"/>
      <c r="E291" s="29"/>
      <c r="F291" s="29"/>
      <c r="G291" s="29"/>
      <c r="H291" s="29"/>
      <c r="I291" s="29"/>
      <c r="J291" s="64"/>
      <c r="K291" s="64"/>
      <c r="L291" s="64"/>
      <c r="M291" s="64"/>
      <c r="N291" s="64"/>
      <c r="O291" s="64"/>
      <c r="P291" s="6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41"/>
      <c r="B292" s="28"/>
      <c r="C292" s="29"/>
      <c r="D292" s="29"/>
      <c r="E292" s="25"/>
      <c r="F292" s="25"/>
      <c r="G292" s="25"/>
      <c r="H292" s="25"/>
      <c r="I292" s="25"/>
      <c r="J292" s="64"/>
      <c r="K292" s="64"/>
      <c r="L292" s="64"/>
      <c r="M292" s="64"/>
      <c r="N292" s="64"/>
      <c r="O292" s="64"/>
      <c r="P292" s="6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41"/>
      <c r="B293" s="28"/>
      <c r="C293" s="25"/>
      <c r="D293" s="25"/>
      <c r="E293" s="29"/>
      <c r="F293" s="29"/>
      <c r="G293" s="29"/>
      <c r="H293" s="29"/>
      <c r="I293" s="29"/>
      <c r="J293" s="64"/>
      <c r="K293" s="64"/>
      <c r="L293" s="64"/>
      <c r="M293" s="64"/>
      <c r="N293" s="64"/>
      <c r="O293" s="64"/>
      <c r="P293" s="6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41"/>
      <c r="B294" s="28"/>
      <c r="C294" s="25"/>
      <c r="D294" s="25"/>
      <c r="E294" s="29"/>
      <c r="F294" s="29"/>
      <c r="G294" s="29"/>
      <c r="H294" s="29"/>
      <c r="I294" s="29"/>
      <c r="J294" s="64"/>
      <c r="K294" s="64"/>
      <c r="L294" s="64"/>
      <c r="M294" s="64"/>
      <c r="N294" s="64"/>
      <c r="O294" s="64"/>
      <c r="P294" s="6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41"/>
      <c r="B295" s="28"/>
      <c r="C295" s="25"/>
      <c r="D295" s="25"/>
      <c r="E295" s="29"/>
      <c r="F295" s="29"/>
      <c r="G295" s="29"/>
      <c r="H295" s="29"/>
      <c r="I295" s="29"/>
      <c r="J295" s="64"/>
      <c r="K295" s="64"/>
      <c r="L295" s="64"/>
      <c r="M295" s="64"/>
      <c r="N295" s="64"/>
      <c r="O295" s="64"/>
      <c r="P295" s="6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41"/>
      <c r="B296" s="28"/>
      <c r="C296" s="25"/>
      <c r="D296" s="25"/>
      <c r="E296" s="29"/>
      <c r="F296" s="29"/>
      <c r="G296" s="29"/>
      <c r="H296" s="29"/>
      <c r="I296" s="29"/>
      <c r="J296" s="64"/>
      <c r="K296" s="64"/>
      <c r="L296" s="64"/>
      <c r="M296" s="64"/>
      <c r="N296" s="64"/>
      <c r="O296" s="64"/>
      <c r="P296" s="6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41"/>
      <c r="B297" s="28"/>
      <c r="C297" s="25"/>
      <c r="D297" s="25"/>
      <c r="E297" s="29"/>
      <c r="F297" s="29"/>
      <c r="G297" s="29"/>
      <c r="H297" s="29"/>
      <c r="I297" s="29"/>
      <c r="J297" s="64"/>
      <c r="K297" s="64"/>
      <c r="L297" s="64"/>
      <c r="M297" s="64"/>
      <c r="N297" s="64"/>
      <c r="O297" s="64"/>
      <c r="P297" s="6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41"/>
      <c r="B298" s="28"/>
      <c r="C298" s="25"/>
      <c r="D298" s="25"/>
      <c r="E298" s="29"/>
      <c r="F298" s="29"/>
      <c r="G298" s="29"/>
      <c r="H298" s="29"/>
      <c r="I298" s="29"/>
      <c r="J298" s="64"/>
      <c r="K298" s="64"/>
      <c r="L298" s="64"/>
      <c r="M298" s="64"/>
      <c r="N298" s="64"/>
      <c r="O298" s="64"/>
      <c r="P298" s="6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41"/>
      <c r="B299" s="28"/>
      <c r="C299" s="25"/>
      <c r="D299" s="25"/>
      <c r="E299" s="29"/>
      <c r="F299" s="29"/>
      <c r="G299" s="29"/>
      <c r="H299" s="29"/>
      <c r="I299" s="29"/>
      <c r="J299" s="64"/>
      <c r="K299" s="64"/>
      <c r="L299" s="64"/>
      <c r="M299" s="64"/>
      <c r="N299" s="64"/>
      <c r="O299" s="64"/>
      <c r="P299" s="6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41"/>
      <c r="B300" s="28"/>
      <c r="C300" s="25"/>
      <c r="D300" s="25"/>
      <c r="E300" s="29"/>
      <c r="F300" s="29"/>
      <c r="G300" s="29"/>
      <c r="H300" s="29"/>
      <c r="I300" s="29"/>
      <c r="J300" s="64"/>
      <c r="K300" s="64"/>
      <c r="L300" s="64"/>
      <c r="M300" s="64"/>
      <c r="N300" s="64"/>
      <c r="O300" s="64"/>
      <c r="P300" s="6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41"/>
      <c r="B301" s="28"/>
      <c r="C301" s="25"/>
      <c r="D301" s="25"/>
      <c r="E301" s="29"/>
      <c r="F301" s="29"/>
      <c r="G301" s="29"/>
      <c r="H301" s="29"/>
      <c r="I301" s="29"/>
      <c r="J301" s="64"/>
      <c r="K301" s="64"/>
      <c r="L301" s="64"/>
      <c r="M301" s="64"/>
      <c r="N301" s="64"/>
      <c r="O301" s="64"/>
      <c r="P301" s="6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41"/>
      <c r="B302" s="28"/>
      <c r="C302" s="25"/>
      <c r="D302" s="25"/>
      <c r="E302" s="29"/>
      <c r="F302" s="29"/>
      <c r="G302" s="29"/>
      <c r="H302" s="29"/>
      <c r="I302" s="29"/>
      <c r="J302" s="64"/>
      <c r="K302" s="64"/>
      <c r="L302" s="64"/>
      <c r="M302" s="64"/>
      <c r="N302" s="64"/>
      <c r="O302" s="64"/>
      <c r="P302" s="6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41"/>
      <c r="B303" s="30"/>
      <c r="C303" s="24"/>
      <c r="D303" s="24"/>
      <c r="E303" s="25"/>
      <c r="F303" s="25"/>
      <c r="G303" s="25"/>
      <c r="H303" s="25"/>
      <c r="I303" s="25"/>
      <c r="J303" s="64"/>
      <c r="K303" s="64"/>
      <c r="L303" s="64"/>
      <c r="M303" s="64"/>
      <c r="N303" s="64"/>
      <c r="O303" s="64"/>
      <c r="P303" s="6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41"/>
      <c r="B304" s="28"/>
      <c r="C304" s="29"/>
      <c r="D304" s="29"/>
      <c r="E304" s="25"/>
      <c r="F304" s="25"/>
      <c r="G304" s="25"/>
      <c r="H304" s="25"/>
      <c r="I304" s="25"/>
      <c r="J304" s="64"/>
      <c r="K304" s="64"/>
      <c r="L304" s="64"/>
      <c r="M304" s="64"/>
      <c r="N304" s="64"/>
      <c r="O304" s="64"/>
      <c r="P304" s="6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41"/>
      <c r="B305" s="28"/>
      <c r="C305" s="29"/>
      <c r="D305" s="29"/>
      <c r="E305" s="25"/>
      <c r="F305" s="25"/>
      <c r="G305" s="25"/>
      <c r="H305" s="25"/>
      <c r="I305" s="25"/>
      <c r="J305" s="64"/>
      <c r="K305" s="64"/>
      <c r="L305" s="64"/>
      <c r="M305" s="64"/>
      <c r="N305" s="64"/>
      <c r="O305" s="64"/>
      <c r="P305" s="6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41"/>
      <c r="B306" s="28"/>
      <c r="C306" s="29"/>
      <c r="D306" s="29"/>
      <c r="E306" s="25"/>
      <c r="F306" s="25"/>
      <c r="G306" s="25"/>
      <c r="H306" s="25"/>
      <c r="I306" s="25"/>
      <c r="J306" s="64"/>
      <c r="K306" s="64"/>
      <c r="L306" s="64"/>
      <c r="M306" s="64"/>
      <c r="N306" s="64"/>
      <c r="O306" s="64"/>
      <c r="P306" s="6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41"/>
      <c r="B307" s="28"/>
      <c r="C307" s="25"/>
      <c r="D307" s="25"/>
      <c r="E307" s="29"/>
      <c r="F307" s="29"/>
      <c r="G307" s="29"/>
      <c r="H307" s="29"/>
      <c r="I307" s="29"/>
      <c r="J307" s="64"/>
      <c r="K307" s="64"/>
      <c r="L307" s="64"/>
      <c r="M307" s="64"/>
      <c r="N307" s="64"/>
      <c r="O307" s="64"/>
      <c r="P307" s="6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41"/>
      <c r="B308" s="28"/>
      <c r="C308" s="25"/>
      <c r="D308" s="25"/>
      <c r="E308" s="29"/>
      <c r="F308" s="29"/>
      <c r="G308" s="29"/>
      <c r="H308" s="29"/>
      <c r="I308" s="29"/>
      <c r="J308" s="64"/>
      <c r="K308" s="64"/>
      <c r="L308" s="64"/>
      <c r="M308" s="64"/>
      <c r="N308" s="64"/>
      <c r="O308" s="64"/>
      <c r="P308" s="6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41"/>
      <c r="B309" s="28"/>
      <c r="C309" s="25"/>
      <c r="D309" s="25"/>
      <c r="E309" s="29"/>
      <c r="F309" s="29"/>
      <c r="G309" s="29"/>
      <c r="H309" s="29"/>
      <c r="I309" s="29"/>
      <c r="J309" s="64"/>
      <c r="K309" s="64"/>
      <c r="L309" s="64"/>
      <c r="M309" s="64"/>
      <c r="N309" s="64"/>
      <c r="O309" s="64"/>
      <c r="P309" s="6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41"/>
      <c r="B310" s="28"/>
      <c r="C310" s="25"/>
      <c r="D310" s="25"/>
      <c r="E310" s="29"/>
      <c r="F310" s="29"/>
      <c r="G310" s="29"/>
      <c r="H310" s="29"/>
      <c r="I310" s="29"/>
      <c r="J310" s="64"/>
      <c r="K310" s="64"/>
      <c r="L310" s="64"/>
      <c r="M310" s="64"/>
      <c r="N310" s="64"/>
      <c r="O310" s="64"/>
      <c r="P310" s="6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41"/>
      <c r="B311" s="28"/>
      <c r="C311" s="25"/>
      <c r="D311" s="25"/>
      <c r="E311" s="29"/>
      <c r="F311" s="29"/>
      <c r="G311" s="29"/>
      <c r="H311" s="29"/>
      <c r="I311" s="29"/>
      <c r="J311" s="64"/>
      <c r="K311" s="64"/>
      <c r="L311" s="64"/>
      <c r="M311" s="64"/>
      <c r="N311" s="64"/>
      <c r="O311" s="64"/>
      <c r="P311" s="6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41"/>
      <c r="B312" s="28"/>
      <c r="C312" s="25"/>
      <c r="D312" s="25"/>
      <c r="E312" s="29"/>
      <c r="F312" s="29"/>
      <c r="G312" s="29"/>
      <c r="H312" s="29"/>
      <c r="I312" s="29"/>
      <c r="J312" s="64"/>
      <c r="K312" s="64"/>
      <c r="L312" s="64"/>
      <c r="M312" s="64"/>
      <c r="N312" s="64"/>
      <c r="O312" s="64"/>
      <c r="P312" s="6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41"/>
      <c r="B313" s="28"/>
      <c r="C313" s="25"/>
      <c r="D313" s="25"/>
      <c r="E313" s="29"/>
      <c r="F313" s="29"/>
      <c r="G313" s="29"/>
      <c r="H313" s="29"/>
      <c r="I313" s="29"/>
      <c r="J313" s="64"/>
      <c r="K313" s="64"/>
      <c r="L313" s="64"/>
      <c r="M313" s="64"/>
      <c r="N313" s="64"/>
      <c r="O313" s="64"/>
      <c r="P313" s="6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41"/>
      <c r="B314" s="28"/>
      <c r="C314" s="25"/>
      <c r="D314" s="25"/>
      <c r="E314" s="29"/>
      <c r="F314" s="29"/>
      <c r="G314" s="29"/>
      <c r="H314" s="29"/>
      <c r="I314" s="29"/>
      <c r="J314" s="64"/>
      <c r="K314" s="64"/>
      <c r="L314" s="64"/>
      <c r="M314" s="64"/>
      <c r="N314" s="64"/>
      <c r="O314" s="64"/>
      <c r="P314" s="6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41"/>
      <c r="B315" s="28"/>
      <c r="C315" s="25"/>
      <c r="D315" s="25"/>
      <c r="E315" s="29"/>
      <c r="F315" s="29"/>
      <c r="G315" s="29"/>
      <c r="H315" s="29"/>
      <c r="I315" s="29"/>
      <c r="J315" s="64"/>
      <c r="K315" s="64"/>
      <c r="L315" s="64"/>
      <c r="M315" s="64"/>
      <c r="N315" s="64"/>
      <c r="O315" s="64"/>
      <c r="P315" s="6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41"/>
      <c r="B316" s="28"/>
      <c r="C316" s="25"/>
      <c r="D316" s="25"/>
      <c r="E316" s="29"/>
      <c r="F316" s="29"/>
      <c r="G316" s="29"/>
      <c r="H316" s="29"/>
      <c r="I316" s="29"/>
      <c r="J316" s="64"/>
      <c r="K316" s="64"/>
      <c r="L316" s="64"/>
      <c r="M316" s="64"/>
      <c r="N316" s="64"/>
      <c r="O316" s="64"/>
      <c r="P316" s="6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41"/>
      <c r="B317" s="28"/>
      <c r="C317" s="29"/>
      <c r="D317" s="29"/>
      <c r="E317" s="25"/>
      <c r="F317" s="25"/>
      <c r="G317" s="25"/>
      <c r="H317" s="25"/>
      <c r="I317" s="25"/>
      <c r="J317" s="64"/>
      <c r="K317" s="64"/>
      <c r="L317" s="64"/>
      <c r="M317" s="64"/>
      <c r="N317" s="64"/>
      <c r="O317" s="64"/>
      <c r="P317" s="6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1:29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64"/>
      <c r="K318" s="64"/>
      <c r="L318" s="64"/>
      <c r="M318" s="64"/>
      <c r="N318" s="64"/>
      <c r="O318" s="64"/>
      <c r="P318" s="6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1:29" x14ac:dyDescent="0.25">
      <c r="A319" s="141"/>
      <c r="B319" s="28"/>
      <c r="C319" s="25"/>
      <c r="D319" s="25"/>
      <c r="E319" s="29"/>
      <c r="F319" s="29"/>
      <c r="G319" s="29"/>
      <c r="H319" s="29"/>
      <c r="I319" s="29"/>
      <c r="J319" s="64"/>
      <c r="K319" s="64"/>
      <c r="L319" s="64"/>
      <c r="M319" s="64"/>
      <c r="N319" s="64"/>
      <c r="O319" s="64"/>
      <c r="P319" s="6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</row>
    <row r="320" spans="1:29" x14ac:dyDescent="0.25">
      <c r="A320" s="141"/>
      <c r="B320" s="28"/>
      <c r="C320" s="25"/>
      <c r="D320" s="25"/>
      <c r="E320" s="29"/>
      <c r="F320" s="29"/>
      <c r="G320" s="29"/>
      <c r="H320" s="29"/>
      <c r="I320" s="29"/>
      <c r="J320" s="64"/>
      <c r="K320" s="64"/>
      <c r="L320" s="64"/>
      <c r="M320" s="64"/>
      <c r="N320" s="64"/>
      <c r="O320" s="64"/>
      <c r="P320" s="6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</row>
    <row r="321" spans="1:29" x14ac:dyDescent="0.25">
      <c r="A321" s="141"/>
      <c r="B321" s="28"/>
      <c r="C321" s="25"/>
      <c r="D321" s="25"/>
      <c r="E321" s="29"/>
      <c r="F321" s="29"/>
      <c r="G321" s="29"/>
      <c r="H321" s="29"/>
      <c r="I321" s="29"/>
    </row>
    <row r="322" spans="1:29" x14ac:dyDescent="0.25">
      <c r="B322" s="28"/>
      <c r="C322" s="25"/>
      <c r="D322" s="25"/>
      <c r="E322" s="29"/>
      <c r="F322" s="29"/>
      <c r="G322" s="29"/>
      <c r="H322" s="29"/>
      <c r="I322" s="29"/>
      <c r="J322" s="19"/>
      <c r="K322" s="19"/>
      <c r="L322" s="19"/>
      <c r="M322" s="19"/>
      <c r="N322" s="19"/>
      <c r="O322" s="19"/>
      <c r="P322" s="19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1:29" s="12" customFormat="1" x14ac:dyDescent="0.25">
      <c r="A323" s="142"/>
      <c r="B323" s="28"/>
      <c r="C323" s="25"/>
      <c r="D323" s="25"/>
      <c r="E323" s="29"/>
      <c r="F323" s="29"/>
      <c r="G323" s="29"/>
      <c r="H323" s="29"/>
      <c r="I323" s="29"/>
      <c r="J323" s="53"/>
      <c r="K323" s="53"/>
      <c r="L323" s="53"/>
      <c r="M323" s="53"/>
      <c r="N323" s="53"/>
      <c r="O323" s="53"/>
      <c r="P323" s="53"/>
    </row>
    <row r="324" spans="1:29" s="12" customFormat="1" x14ac:dyDescent="0.25">
      <c r="A324" s="142"/>
      <c r="B324" s="28"/>
      <c r="C324" s="25"/>
      <c r="D324" s="25"/>
      <c r="E324" s="29"/>
      <c r="F324" s="29"/>
      <c r="G324" s="29"/>
      <c r="H324" s="29"/>
      <c r="I324" s="29"/>
      <c r="J324" s="53"/>
      <c r="K324" s="53"/>
      <c r="L324" s="53"/>
      <c r="M324" s="53"/>
      <c r="N324" s="53"/>
      <c r="O324" s="53"/>
      <c r="P324" s="53"/>
    </row>
    <row r="325" spans="1:29" s="12" customFormat="1" x14ac:dyDescent="0.25">
      <c r="A325" s="142"/>
      <c r="B325" s="28"/>
      <c r="C325" s="25"/>
      <c r="D325" s="25"/>
      <c r="E325" s="29"/>
      <c r="F325" s="29"/>
      <c r="G325" s="29"/>
      <c r="H325" s="29"/>
      <c r="I325" s="29"/>
      <c r="J325" s="53"/>
      <c r="K325" s="53"/>
      <c r="L325" s="53"/>
      <c r="M325" s="53"/>
      <c r="N325" s="53"/>
      <c r="O325" s="53"/>
      <c r="P325" s="53"/>
    </row>
    <row r="326" spans="1:29" s="12" customFormat="1" x14ac:dyDescent="0.25">
      <c r="A326" s="142"/>
      <c r="B326" s="28"/>
      <c r="C326" s="25"/>
      <c r="D326" s="25"/>
      <c r="E326" s="29"/>
      <c r="F326" s="29"/>
      <c r="G326" s="29"/>
      <c r="H326" s="29"/>
      <c r="I326" s="29"/>
      <c r="J326" s="53"/>
      <c r="K326" s="53"/>
      <c r="L326" s="53"/>
      <c r="M326" s="53"/>
      <c r="N326" s="53"/>
      <c r="O326" s="53"/>
      <c r="P326" s="53"/>
    </row>
    <row r="327" spans="1:29" s="12" customFormat="1" x14ac:dyDescent="0.25">
      <c r="A327" s="142"/>
      <c r="B327" s="28"/>
      <c r="C327" s="25"/>
      <c r="D327" s="25"/>
      <c r="E327" s="29"/>
      <c r="F327" s="29"/>
      <c r="G327" s="29"/>
      <c r="H327" s="29"/>
      <c r="I327" s="29"/>
      <c r="J327" s="53"/>
      <c r="K327" s="53"/>
      <c r="L327" s="53"/>
      <c r="M327" s="53"/>
      <c r="N327" s="53"/>
      <c r="O327" s="53"/>
      <c r="P327" s="53"/>
    </row>
    <row r="328" spans="1:29" s="12" customFormat="1" x14ac:dyDescent="0.25">
      <c r="A328" s="142"/>
      <c r="B328" s="28"/>
      <c r="C328" s="29"/>
      <c r="D328" s="29"/>
      <c r="E328" s="25"/>
      <c r="F328" s="25"/>
      <c r="G328" s="25"/>
      <c r="H328" s="25"/>
      <c r="I328" s="25"/>
      <c r="J328" s="53"/>
      <c r="K328" s="53"/>
      <c r="L328" s="53"/>
      <c r="M328" s="53"/>
      <c r="N328" s="53"/>
      <c r="O328" s="53"/>
      <c r="P328" s="53"/>
    </row>
    <row r="329" spans="1:29" s="12" customFormat="1" x14ac:dyDescent="0.25">
      <c r="A329" s="142"/>
      <c r="B329" s="28"/>
      <c r="C329" s="25"/>
      <c r="D329" s="25"/>
      <c r="E329" s="29"/>
      <c r="F329" s="29"/>
      <c r="G329" s="29"/>
      <c r="H329" s="29"/>
      <c r="I329" s="29"/>
      <c r="J329" s="53"/>
      <c r="K329" s="53"/>
      <c r="L329" s="53"/>
      <c r="M329" s="53"/>
      <c r="N329" s="53"/>
      <c r="O329" s="53"/>
      <c r="P329" s="53"/>
    </row>
    <row r="330" spans="1:29" s="12" customFormat="1" x14ac:dyDescent="0.25">
      <c r="A330" s="142"/>
      <c r="B330" s="28"/>
      <c r="C330" s="25"/>
      <c r="D330" s="25"/>
      <c r="E330" s="29"/>
      <c r="F330" s="29"/>
      <c r="G330" s="29"/>
      <c r="H330" s="29"/>
      <c r="I330" s="29"/>
      <c r="J330" s="53"/>
      <c r="K330" s="53"/>
      <c r="L330" s="53"/>
      <c r="M330" s="53"/>
      <c r="N330" s="53"/>
      <c r="O330" s="53"/>
      <c r="P330" s="53"/>
    </row>
    <row r="331" spans="1:29" s="12" customFormat="1" x14ac:dyDescent="0.25">
      <c r="A331" s="142"/>
      <c r="B331" s="28"/>
      <c r="C331" s="25"/>
      <c r="D331" s="25"/>
      <c r="E331" s="29"/>
      <c r="F331" s="29"/>
      <c r="G331" s="29"/>
      <c r="H331" s="29"/>
      <c r="I331" s="29"/>
      <c r="J331" s="53"/>
      <c r="K331" s="53"/>
      <c r="L331" s="53"/>
      <c r="M331" s="53"/>
      <c r="N331" s="53"/>
      <c r="O331" s="53"/>
      <c r="P331" s="53"/>
    </row>
    <row r="332" spans="1:29" s="12" customFormat="1" x14ac:dyDescent="0.25">
      <c r="A332" s="142"/>
      <c r="B332" s="28"/>
      <c r="C332" s="25"/>
      <c r="D332" s="25"/>
      <c r="E332" s="29"/>
      <c r="F332" s="29"/>
      <c r="G332" s="29"/>
      <c r="H332" s="29"/>
      <c r="I332" s="29"/>
      <c r="J332" s="53"/>
      <c r="K332" s="53"/>
      <c r="L332" s="53"/>
      <c r="M332" s="53"/>
      <c r="N332" s="53"/>
      <c r="O332" s="53"/>
      <c r="P332" s="53"/>
    </row>
    <row r="333" spans="1:29" s="12" customFormat="1" x14ac:dyDescent="0.25">
      <c r="A333" s="142"/>
      <c r="B333" s="28"/>
      <c r="C333" s="25"/>
      <c r="D333" s="25"/>
      <c r="E333" s="29"/>
      <c r="F333" s="29"/>
      <c r="G333" s="29"/>
      <c r="H333" s="29"/>
      <c r="I333" s="29"/>
      <c r="J333" s="53"/>
      <c r="K333" s="53"/>
      <c r="L333" s="53"/>
      <c r="M333" s="53"/>
      <c r="N333" s="53"/>
      <c r="O333" s="53"/>
      <c r="P333" s="53"/>
    </row>
    <row r="334" spans="1:29" s="12" customFormat="1" x14ac:dyDescent="0.25">
      <c r="A334" s="142"/>
      <c r="B334" s="28"/>
      <c r="C334" s="25"/>
      <c r="D334" s="25"/>
      <c r="E334" s="29"/>
      <c r="F334" s="29"/>
      <c r="G334" s="29"/>
      <c r="H334" s="29"/>
      <c r="I334" s="29"/>
      <c r="J334" s="53"/>
      <c r="K334" s="53"/>
      <c r="L334" s="53"/>
      <c r="M334" s="53"/>
      <c r="N334" s="53"/>
      <c r="O334" s="53"/>
      <c r="P334" s="53"/>
    </row>
    <row r="335" spans="1:29" s="12" customFormat="1" x14ac:dyDescent="0.25">
      <c r="A335" s="142"/>
      <c r="B335" s="28"/>
      <c r="C335" s="25"/>
      <c r="D335" s="25"/>
      <c r="E335" s="29"/>
      <c r="F335" s="29"/>
      <c r="G335" s="29"/>
      <c r="H335" s="29"/>
      <c r="I335" s="29"/>
      <c r="J335" s="53"/>
      <c r="K335" s="53"/>
      <c r="L335" s="53"/>
      <c r="M335" s="53"/>
      <c r="N335" s="53"/>
      <c r="O335" s="53"/>
      <c r="P335" s="53"/>
    </row>
    <row r="336" spans="1:29" s="12" customFormat="1" x14ac:dyDescent="0.25">
      <c r="A336" s="142"/>
      <c r="B336" s="28"/>
      <c r="C336" s="25"/>
      <c r="D336" s="25"/>
      <c r="E336" s="29"/>
      <c r="F336" s="29"/>
      <c r="G336" s="29"/>
      <c r="H336" s="29"/>
      <c r="I336" s="29"/>
      <c r="J336" s="53"/>
      <c r="K336" s="53"/>
      <c r="L336" s="53"/>
      <c r="M336" s="53"/>
      <c r="N336" s="53"/>
      <c r="O336" s="53"/>
      <c r="P336" s="53"/>
    </row>
    <row r="337" spans="1:29" s="12" customFormat="1" x14ac:dyDescent="0.25">
      <c r="A337" s="142"/>
      <c r="B337" s="28"/>
      <c r="C337" s="25"/>
      <c r="D337" s="25"/>
      <c r="E337" s="29"/>
      <c r="F337" s="29"/>
      <c r="G337" s="29"/>
      <c r="H337" s="29"/>
      <c r="I337" s="29"/>
      <c r="J337" s="53"/>
      <c r="K337" s="53"/>
      <c r="L337" s="53"/>
      <c r="M337" s="53"/>
      <c r="N337" s="53"/>
      <c r="O337" s="53"/>
      <c r="P337" s="53"/>
    </row>
    <row r="338" spans="1:29" s="12" customFormat="1" x14ac:dyDescent="0.25">
      <c r="A338" s="142"/>
      <c r="B338" s="28"/>
      <c r="C338" s="25"/>
      <c r="D338" s="25"/>
      <c r="E338" s="29"/>
      <c r="F338" s="29"/>
      <c r="G338" s="29"/>
      <c r="H338" s="29"/>
      <c r="I338" s="29"/>
      <c r="J338" s="53"/>
      <c r="K338" s="53"/>
      <c r="L338" s="53"/>
      <c r="M338" s="53"/>
      <c r="N338" s="53"/>
      <c r="O338" s="53"/>
      <c r="P338" s="53"/>
    </row>
    <row r="339" spans="1:29" x14ac:dyDescent="0.25">
      <c r="B339" s="30"/>
      <c r="C339" s="24"/>
      <c r="D339" s="24"/>
      <c r="E339" s="29"/>
      <c r="F339" s="29"/>
      <c r="G339" s="29"/>
      <c r="H339" s="29"/>
      <c r="I339" s="29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1:29" x14ac:dyDescent="0.25">
      <c r="B340" s="31"/>
      <c r="C340" s="27"/>
      <c r="D340" s="27"/>
      <c r="E340" s="25"/>
      <c r="F340" s="25"/>
      <c r="G340" s="25"/>
      <c r="H340" s="25"/>
      <c r="I340" s="25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1:29" x14ac:dyDescent="0.25">
      <c r="B341" s="28"/>
      <c r="C341" s="25"/>
      <c r="D341" s="25"/>
      <c r="E341" s="29"/>
      <c r="F341" s="29"/>
      <c r="G341" s="29"/>
      <c r="H341" s="29"/>
      <c r="I341" s="29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1:29" x14ac:dyDescent="0.25">
      <c r="B342" s="28"/>
      <c r="C342" s="29"/>
      <c r="D342" s="29"/>
      <c r="E342" s="25"/>
      <c r="F342" s="25"/>
      <c r="G342" s="25"/>
      <c r="H342" s="25"/>
      <c r="I342" s="25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1:29" x14ac:dyDescent="0.25">
      <c r="B343" s="28"/>
      <c r="C343" s="25"/>
      <c r="D343" s="25"/>
      <c r="E343" s="29"/>
      <c r="F343" s="29"/>
      <c r="G343" s="29"/>
      <c r="H343" s="29"/>
      <c r="I343" s="29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1:29" x14ac:dyDescent="0.25">
      <c r="B344" s="28"/>
      <c r="C344" s="25"/>
      <c r="D344" s="25"/>
      <c r="E344" s="29"/>
      <c r="F344" s="29"/>
      <c r="G344" s="29"/>
      <c r="H344" s="29"/>
      <c r="I344" s="29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1:29" x14ac:dyDescent="0.25">
      <c r="B345" s="28"/>
      <c r="C345" s="25"/>
      <c r="D345" s="25"/>
      <c r="E345" s="29"/>
      <c r="F345" s="29"/>
      <c r="G345" s="29"/>
      <c r="H345" s="29"/>
      <c r="I345" s="29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1:29" x14ac:dyDescent="0.25">
      <c r="B346" s="28"/>
      <c r="C346" s="25"/>
      <c r="D346" s="25"/>
      <c r="E346" s="29"/>
      <c r="F346" s="29"/>
      <c r="G346" s="29"/>
      <c r="H346" s="29"/>
      <c r="I346" s="29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1:29" x14ac:dyDescent="0.25">
      <c r="B347" s="28"/>
      <c r="C347" s="29"/>
      <c r="D347" s="29"/>
      <c r="E347" s="25"/>
      <c r="F347" s="25"/>
      <c r="G347" s="25"/>
      <c r="H347" s="25"/>
      <c r="I347" s="25"/>
      <c r="J347" s="64"/>
      <c r="K347" s="64"/>
      <c r="L347" s="64"/>
      <c r="M347" s="64"/>
      <c r="N347" s="64"/>
      <c r="O347" s="64"/>
      <c r="P347" s="6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x14ac:dyDescent="0.25">
      <c r="B348" s="28"/>
      <c r="C348" s="25"/>
      <c r="D348" s="25"/>
      <c r="E348" s="29"/>
      <c r="F348" s="29"/>
      <c r="G348" s="29"/>
      <c r="H348" s="29"/>
      <c r="I348" s="29"/>
      <c r="J348" s="64"/>
      <c r="K348" s="64"/>
      <c r="L348" s="64"/>
      <c r="M348" s="64"/>
      <c r="N348" s="64"/>
      <c r="O348" s="64"/>
      <c r="P348" s="6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x14ac:dyDescent="0.25">
      <c r="B349" s="28"/>
      <c r="C349" s="25"/>
      <c r="D349" s="25"/>
      <c r="E349" s="29"/>
      <c r="F349" s="29"/>
      <c r="G349" s="29"/>
      <c r="H349" s="29"/>
      <c r="I349" s="29"/>
      <c r="J349" s="64"/>
      <c r="K349" s="64"/>
      <c r="L349" s="64"/>
      <c r="M349" s="64"/>
      <c r="N349" s="64"/>
      <c r="O349" s="64"/>
      <c r="P349" s="6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x14ac:dyDescent="0.25">
      <c r="B350" s="28"/>
      <c r="C350" s="29"/>
      <c r="D350" s="29"/>
      <c r="E350" s="25"/>
      <c r="F350" s="25"/>
      <c r="G350" s="25"/>
      <c r="H350" s="25"/>
      <c r="I350" s="25"/>
      <c r="J350" s="64"/>
      <c r="K350" s="64"/>
      <c r="L350" s="64"/>
      <c r="M350" s="64"/>
      <c r="N350" s="64"/>
      <c r="O350" s="64"/>
      <c r="P350" s="6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x14ac:dyDescent="0.25">
      <c r="B351" s="28"/>
      <c r="C351" s="29"/>
      <c r="D351" s="29"/>
      <c r="E351" s="25"/>
      <c r="F351" s="25"/>
      <c r="G351" s="25"/>
      <c r="H351" s="25"/>
      <c r="I351" s="25"/>
      <c r="J351" s="64"/>
      <c r="K351" s="64"/>
      <c r="L351" s="64"/>
      <c r="M351" s="64"/>
      <c r="N351" s="64"/>
      <c r="O351" s="64"/>
      <c r="P351" s="6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x14ac:dyDescent="0.25">
      <c r="B352" s="28"/>
      <c r="C352" s="25"/>
      <c r="D352" s="25"/>
      <c r="E352" s="29"/>
      <c r="F352" s="29"/>
      <c r="G352" s="29"/>
      <c r="H352" s="29"/>
      <c r="I352" s="29"/>
      <c r="J352" s="64"/>
      <c r="K352" s="64"/>
      <c r="L352" s="64"/>
      <c r="M352" s="64"/>
      <c r="N352" s="64"/>
      <c r="O352" s="64"/>
      <c r="P352" s="6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x14ac:dyDescent="0.25">
      <c r="B353" s="28"/>
      <c r="C353" s="25"/>
      <c r="D353" s="25"/>
      <c r="E353" s="29"/>
      <c r="F353" s="29"/>
      <c r="G353" s="29"/>
      <c r="H353" s="29"/>
      <c r="I353" s="29"/>
      <c r="J353" s="64"/>
      <c r="K353" s="64"/>
      <c r="L353" s="64"/>
      <c r="M353" s="64"/>
      <c r="N353" s="64"/>
      <c r="O353" s="64"/>
      <c r="P353" s="6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x14ac:dyDescent="0.25">
      <c r="A354" s="141"/>
      <c r="B354" s="28"/>
      <c r="C354" s="25"/>
      <c r="D354" s="25"/>
      <c r="E354" s="29"/>
      <c r="F354" s="29"/>
      <c r="G354" s="29"/>
      <c r="H354" s="29"/>
      <c r="I354" s="29"/>
      <c r="J354" s="64"/>
      <c r="K354" s="64"/>
      <c r="L354" s="64"/>
      <c r="M354" s="64"/>
      <c r="N354" s="64"/>
      <c r="O354" s="64"/>
      <c r="P354" s="6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A355" s="141"/>
      <c r="B355" s="28"/>
      <c r="C355" s="29"/>
      <c r="D355" s="29"/>
      <c r="E355" s="25"/>
      <c r="F355" s="25"/>
      <c r="G355" s="25"/>
      <c r="H355" s="25"/>
      <c r="I355" s="25"/>
      <c r="J355" s="64"/>
      <c r="K355" s="64"/>
      <c r="L355" s="64"/>
      <c r="M355" s="64"/>
      <c r="N355" s="64"/>
      <c r="O355" s="64"/>
      <c r="P355" s="6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A356" s="141"/>
      <c r="B356" s="28"/>
      <c r="C356" s="25"/>
      <c r="D356" s="25"/>
      <c r="E356" s="29"/>
      <c r="F356" s="29"/>
      <c r="G356" s="29"/>
      <c r="H356" s="29"/>
      <c r="I356" s="29"/>
      <c r="J356" s="64"/>
      <c r="K356" s="64"/>
      <c r="L356" s="64"/>
      <c r="M356" s="64"/>
      <c r="N356" s="64"/>
      <c r="O356" s="64"/>
      <c r="P356" s="6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A357" s="141"/>
      <c r="B357" s="28"/>
      <c r="C357" s="25"/>
      <c r="D357" s="25"/>
      <c r="E357" s="29"/>
      <c r="F357" s="29"/>
      <c r="G357" s="29"/>
      <c r="H357" s="29"/>
      <c r="I357" s="29"/>
      <c r="J357" s="64"/>
      <c r="K357" s="64"/>
      <c r="L357" s="64"/>
      <c r="M357" s="64"/>
      <c r="N357" s="64"/>
      <c r="O357" s="64"/>
      <c r="P357" s="6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A358" s="141"/>
      <c r="B358" s="28"/>
      <c r="C358" s="25"/>
      <c r="D358" s="25"/>
      <c r="E358" s="29"/>
      <c r="F358" s="29"/>
      <c r="G358" s="29"/>
      <c r="H358" s="29"/>
      <c r="I358" s="29"/>
      <c r="J358" s="64"/>
      <c r="K358" s="64"/>
      <c r="L358" s="64"/>
      <c r="M358" s="64"/>
      <c r="N358" s="64"/>
      <c r="O358" s="64"/>
      <c r="P358" s="6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A359" s="141"/>
      <c r="B359" s="28"/>
      <c r="C359" s="25"/>
      <c r="D359" s="25"/>
      <c r="E359" s="29"/>
      <c r="F359" s="29"/>
      <c r="G359" s="29"/>
      <c r="H359" s="29"/>
      <c r="I359" s="29"/>
      <c r="J359" s="64"/>
      <c r="K359" s="64"/>
      <c r="L359" s="64"/>
      <c r="M359" s="64"/>
      <c r="N359" s="64"/>
      <c r="O359" s="64"/>
      <c r="P359" s="6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A360" s="141"/>
      <c r="B360" s="28"/>
      <c r="C360" s="25"/>
      <c r="D360" s="25"/>
      <c r="E360" s="29"/>
      <c r="F360" s="29"/>
      <c r="G360" s="29"/>
      <c r="H360" s="29"/>
      <c r="I360" s="29"/>
      <c r="J360" s="64"/>
      <c r="K360" s="64"/>
      <c r="L360" s="64"/>
      <c r="M360" s="64"/>
      <c r="N360" s="64"/>
      <c r="O360" s="64"/>
      <c r="P360" s="6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41"/>
      <c r="B361" s="28"/>
      <c r="C361" s="25"/>
      <c r="D361" s="25"/>
      <c r="E361" s="29"/>
      <c r="F361" s="29"/>
      <c r="G361" s="29"/>
      <c r="H361" s="29"/>
      <c r="I361" s="29"/>
      <c r="J361" s="64"/>
      <c r="K361" s="64"/>
      <c r="L361" s="64"/>
      <c r="M361" s="64"/>
      <c r="N361" s="64"/>
      <c r="O361" s="64"/>
      <c r="P361" s="6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41"/>
      <c r="B362" s="28"/>
      <c r="C362" s="25"/>
      <c r="D362" s="25"/>
      <c r="E362" s="29"/>
      <c r="F362" s="29"/>
      <c r="G362" s="29"/>
      <c r="H362" s="29"/>
      <c r="I362" s="29"/>
      <c r="J362" s="64"/>
      <c r="K362" s="64"/>
      <c r="L362" s="64"/>
      <c r="M362" s="64"/>
      <c r="N362" s="64"/>
      <c r="O362" s="64"/>
      <c r="P362" s="6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41"/>
      <c r="B363" s="28"/>
      <c r="C363" s="25"/>
      <c r="D363" s="25"/>
      <c r="E363" s="29"/>
      <c r="F363" s="29"/>
      <c r="G363" s="29"/>
      <c r="H363" s="29"/>
      <c r="I363" s="29"/>
      <c r="J363" s="64"/>
      <c r="K363" s="64"/>
      <c r="L363" s="64"/>
      <c r="M363" s="64"/>
      <c r="N363" s="64"/>
      <c r="O363" s="64"/>
      <c r="P363" s="6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41"/>
      <c r="B364" s="28"/>
      <c r="C364" s="25"/>
      <c r="D364" s="25"/>
      <c r="E364" s="29"/>
      <c r="F364" s="29"/>
      <c r="G364" s="29"/>
      <c r="H364" s="29"/>
      <c r="I364" s="29"/>
      <c r="J364" s="64"/>
      <c r="K364" s="64"/>
      <c r="L364" s="64"/>
      <c r="M364" s="64"/>
      <c r="N364" s="64"/>
      <c r="O364" s="64"/>
      <c r="P364" s="6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41"/>
      <c r="B365" s="28"/>
      <c r="C365" s="25"/>
      <c r="D365" s="25"/>
      <c r="E365" s="29"/>
      <c r="F365" s="29"/>
      <c r="G365" s="29"/>
      <c r="H365" s="29"/>
      <c r="I365" s="29"/>
      <c r="J365" s="64"/>
      <c r="K365" s="64"/>
      <c r="L365" s="64"/>
      <c r="M365" s="64"/>
      <c r="N365" s="64"/>
      <c r="O365" s="64"/>
      <c r="P365" s="6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41"/>
      <c r="B366" s="30"/>
      <c r="C366" s="24"/>
      <c r="D366" s="24"/>
      <c r="E366" s="25"/>
      <c r="F366" s="25"/>
      <c r="G366" s="25"/>
      <c r="H366" s="25"/>
      <c r="I366" s="25"/>
      <c r="J366" s="64"/>
      <c r="K366" s="64"/>
      <c r="L366" s="64"/>
      <c r="M366" s="64"/>
      <c r="N366" s="64"/>
      <c r="O366" s="64"/>
      <c r="P366" s="6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41"/>
      <c r="B367" s="28"/>
      <c r="C367" s="29"/>
      <c r="D367" s="29"/>
      <c r="E367" s="25"/>
      <c r="F367" s="25"/>
      <c r="G367" s="25"/>
      <c r="H367" s="25"/>
      <c r="I367" s="25"/>
      <c r="J367" s="64"/>
      <c r="K367" s="64"/>
      <c r="L367" s="64"/>
      <c r="M367" s="64"/>
      <c r="N367" s="64"/>
      <c r="O367" s="64"/>
      <c r="P367" s="6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41"/>
      <c r="B368" s="28"/>
      <c r="C368" s="29"/>
      <c r="D368" s="29"/>
      <c r="E368" s="25"/>
      <c r="F368" s="25"/>
      <c r="G368" s="25"/>
      <c r="H368" s="25"/>
      <c r="I368" s="25"/>
      <c r="J368" s="64"/>
      <c r="K368" s="64"/>
      <c r="L368" s="64"/>
      <c r="M368" s="64"/>
      <c r="N368" s="64"/>
      <c r="O368" s="64"/>
      <c r="P368" s="6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41"/>
      <c r="B369" s="28"/>
      <c r="C369" s="25"/>
      <c r="D369" s="25"/>
      <c r="E369" s="29"/>
      <c r="F369" s="29"/>
      <c r="G369" s="29"/>
      <c r="H369" s="29"/>
      <c r="I369" s="29"/>
      <c r="J369" s="64"/>
      <c r="K369" s="64"/>
      <c r="L369" s="64"/>
      <c r="M369" s="64"/>
      <c r="N369" s="64"/>
      <c r="O369" s="64"/>
      <c r="P369" s="6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41"/>
      <c r="B370" s="28"/>
      <c r="C370" s="25"/>
      <c r="D370" s="25"/>
      <c r="E370" s="29"/>
      <c r="F370" s="29"/>
      <c r="G370" s="29"/>
      <c r="H370" s="29"/>
      <c r="I370" s="29"/>
      <c r="J370" s="64"/>
      <c r="K370" s="64"/>
      <c r="L370" s="64"/>
      <c r="M370" s="64"/>
      <c r="N370" s="64"/>
      <c r="O370" s="64"/>
      <c r="P370" s="6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41"/>
      <c r="B371" s="28"/>
      <c r="C371" s="25"/>
      <c r="D371" s="25"/>
      <c r="E371" s="29"/>
      <c r="F371" s="29"/>
      <c r="G371" s="29"/>
      <c r="H371" s="29"/>
      <c r="I371" s="29"/>
      <c r="J371" s="64"/>
      <c r="K371" s="64"/>
      <c r="L371" s="64"/>
      <c r="M371" s="64"/>
      <c r="N371" s="64"/>
      <c r="O371" s="64"/>
      <c r="P371" s="6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41"/>
      <c r="B372" s="28"/>
      <c r="C372" s="29"/>
      <c r="D372" s="29"/>
      <c r="E372" s="25"/>
      <c r="F372" s="25"/>
      <c r="G372" s="25"/>
      <c r="H372" s="25"/>
      <c r="I372" s="25"/>
      <c r="J372" s="64"/>
      <c r="K372" s="64"/>
      <c r="L372" s="64"/>
      <c r="M372" s="64"/>
      <c r="N372" s="64"/>
      <c r="O372" s="64"/>
      <c r="P372" s="6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41"/>
      <c r="B373" s="28"/>
      <c r="C373" s="25"/>
      <c r="D373" s="25"/>
      <c r="E373" s="29"/>
      <c r="F373" s="29"/>
      <c r="G373" s="29"/>
      <c r="H373" s="29"/>
      <c r="I373" s="29"/>
      <c r="J373" s="64"/>
      <c r="K373" s="64"/>
      <c r="L373" s="64"/>
      <c r="M373" s="64"/>
      <c r="N373" s="64"/>
      <c r="O373" s="64"/>
      <c r="P373" s="6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41"/>
      <c r="B374" s="28"/>
      <c r="C374" s="25"/>
      <c r="D374" s="25"/>
      <c r="E374" s="29"/>
      <c r="F374" s="29"/>
      <c r="G374" s="29"/>
      <c r="H374" s="29"/>
      <c r="I374" s="29"/>
      <c r="J374" s="64"/>
      <c r="K374" s="64"/>
      <c r="L374" s="64"/>
      <c r="M374" s="64"/>
      <c r="N374" s="64"/>
      <c r="O374" s="64"/>
      <c r="P374" s="6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41"/>
      <c r="B375" s="28"/>
      <c r="C375" s="29"/>
      <c r="D375" s="29"/>
      <c r="E375" s="25"/>
      <c r="F375" s="25"/>
      <c r="G375" s="25"/>
      <c r="H375" s="25"/>
      <c r="I375" s="25"/>
      <c r="J375" s="64"/>
      <c r="K375" s="64"/>
      <c r="L375" s="64"/>
      <c r="M375" s="64"/>
      <c r="N375" s="64"/>
      <c r="O375" s="64"/>
      <c r="P375" s="6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41"/>
      <c r="B376" s="28"/>
      <c r="C376" s="25"/>
      <c r="D376" s="25"/>
      <c r="E376" s="29"/>
      <c r="F376" s="29"/>
      <c r="G376" s="29"/>
      <c r="H376" s="29"/>
      <c r="I376" s="29"/>
      <c r="J376" s="64"/>
      <c r="K376" s="64"/>
      <c r="L376" s="64"/>
      <c r="M376" s="64"/>
      <c r="N376" s="64"/>
      <c r="O376" s="64"/>
      <c r="P376" s="6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41"/>
      <c r="B377" s="28"/>
      <c r="C377" s="25"/>
      <c r="D377" s="25"/>
      <c r="E377" s="29"/>
      <c r="F377" s="29"/>
      <c r="G377" s="29"/>
      <c r="H377" s="29"/>
      <c r="I377" s="29"/>
      <c r="J377" s="64"/>
      <c r="K377" s="64"/>
      <c r="L377" s="64"/>
      <c r="M377" s="64"/>
      <c r="N377" s="64"/>
      <c r="O377" s="64"/>
      <c r="P377" s="6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41"/>
      <c r="B378" s="28"/>
      <c r="C378" s="25"/>
      <c r="D378" s="25"/>
      <c r="E378" s="29"/>
      <c r="F378" s="29"/>
      <c r="G378" s="29"/>
      <c r="H378" s="29"/>
      <c r="I378" s="29"/>
      <c r="J378" s="64"/>
      <c r="K378" s="64"/>
      <c r="L378" s="64"/>
      <c r="M378" s="64"/>
      <c r="N378" s="64"/>
      <c r="O378" s="64"/>
      <c r="P378" s="6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41"/>
      <c r="B379" s="28"/>
      <c r="C379" s="25"/>
      <c r="D379" s="25"/>
      <c r="E379" s="29"/>
      <c r="F379" s="29"/>
      <c r="G379" s="29"/>
      <c r="H379" s="29"/>
      <c r="I379" s="29"/>
      <c r="J379" s="64"/>
      <c r="K379" s="64"/>
      <c r="L379" s="64"/>
      <c r="M379" s="64"/>
      <c r="N379" s="64"/>
      <c r="O379" s="64"/>
      <c r="P379" s="6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41"/>
      <c r="B380" s="28"/>
      <c r="C380" s="25"/>
      <c r="D380" s="25"/>
      <c r="E380" s="29"/>
      <c r="F380" s="29"/>
      <c r="G380" s="29"/>
      <c r="H380" s="29"/>
      <c r="I380" s="29"/>
      <c r="J380" s="64"/>
      <c r="K380" s="64"/>
      <c r="L380" s="64"/>
      <c r="M380" s="64"/>
      <c r="N380" s="64"/>
      <c r="O380" s="64"/>
      <c r="P380" s="6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41"/>
      <c r="B381" s="28"/>
      <c r="C381" s="25"/>
      <c r="D381" s="25"/>
      <c r="E381" s="29"/>
      <c r="F381" s="29"/>
      <c r="G381" s="29"/>
      <c r="H381" s="29"/>
      <c r="I381" s="29"/>
      <c r="J381" s="64"/>
      <c r="K381" s="64"/>
      <c r="L381" s="64"/>
      <c r="M381" s="64"/>
      <c r="N381" s="64"/>
      <c r="O381" s="64"/>
      <c r="P381" s="6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41"/>
      <c r="B382" s="28"/>
      <c r="C382" s="25"/>
      <c r="D382" s="25"/>
      <c r="E382" s="29"/>
      <c r="F382" s="29"/>
      <c r="G382" s="29"/>
      <c r="H382" s="29"/>
      <c r="I382" s="29"/>
      <c r="J382" s="64"/>
      <c r="K382" s="64"/>
      <c r="L382" s="64"/>
      <c r="M382" s="64"/>
      <c r="N382" s="64"/>
      <c r="O382" s="64"/>
      <c r="P382" s="6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41"/>
      <c r="B383" s="28"/>
      <c r="C383" s="29"/>
      <c r="D383" s="29"/>
      <c r="E383" s="25"/>
      <c r="F383" s="25"/>
      <c r="G383" s="25"/>
      <c r="H383" s="25"/>
      <c r="I383" s="25"/>
      <c r="J383" s="64"/>
      <c r="K383" s="64"/>
      <c r="L383" s="64"/>
      <c r="M383" s="64"/>
      <c r="N383" s="64"/>
      <c r="O383" s="64"/>
      <c r="P383" s="6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41"/>
      <c r="B384" s="28"/>
      <c r="C384" s="29"/>
      <c r="D384" s="29"/>
      <c r="E384" s="25"/>
      <c r="F384" s="25"/>
      <c r="G384" s="25"/>
      <c r="H384" s="25"/>
      <c r="I384" s="25"/>
      <c r="J384" s="64"/>
      <c r="K384" s="64"/>
      <c r="L384" s="64"/>
      <c r="M384" s="64"/>
      <c r="N384" s="64"/>
      <c r="O384" s="64"/>
      <c r="P384" s="6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41"/>
      <c r="B385" s="28"/>
      <c r="C385" s="29"/>
      <c r="D385" s="29"/>
      <c r="E385" s="25"/>
      <c r="F385" s="25"/>
      <c r="G385" s="25"/>
      <c r="H385" s="25"/>
      <c r="I385" s="25"/>
      <c r="J385" s="64"/>
      <c r="K385" s="64"/>
      <c r="L385" s="64"/>
      <c r="M385" s="64"/>
      <c r="N385" s="64"/>
      <c r="O385" s="64"/>
      <c r="P385" s="6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41"/>
      <c r="B386" s="28"/>
      <c r="C386" s="29"/>
      <c r="D386" s="29"/>
      <c r="E386" s="25"/>
      <c r="F386" s="25"/>
      <c r="G386" s="25"/>
      <c r="H386" s="25"/>
      <c r="I386" s="25"/>
      <c r="J386" s="64"/>
      <c r="K386" s="64"/>
      <c r="L386" s="64"/>
      <c r="M386" s="64"/>
      <c r="N386" s="64"/>
      <c r="O386" s="64"/>
      <c r="P386" s="6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41"/>
      <c r="B387" s="28"/>
      <c r="C387" s="25"/>
      <c r="D387" s="25"/>
      <c r="E387" s="29"/>
      <c r="F387" s="29"/>
      <c r="G387" s="29"/>
      <c r="H387" s="29"/>
      <c r="I387" s="29"/>
      <c r="J387" s="64"/>
      <c r="K387" s="64"/>
      <c r="L387" s="64"/>
      <c r="M387" s="64"/>
      <c r="N387" s="64"/>
      <c r="O387" s="64"/>
      <c r="P387" s="6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41"/>
      <c r="B388" s="28"/>
      <c r="C388" s="25"/>
      <c r="D388" s="25"/>
      <c r="E388" s="29"/>
      <c r="F388" s="29"/>
      <c r="G388" s="29"/>
      <c r="H388" s="29"/>
      <c r="I388" s="29"/>
      <c r="J388" s="64"/>
      <c r="K388" s="64"/>
      <c r="L388" s="64"/>
      <c r="M388" s="64"/>
      <c r="N388" s="64"/>
      <c r="O388" s="64"/>
      <c r="P388" s="6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41"/>
      <c r="B389" s="28"/>
      <c r="C389" s="25"/>
      <c r="D389" s="25"/>
      <c r="E389" s="29"/>
      <c r="F389" s="29"/>
      <c r="G389" s="29"/>
      <c r="H389" s="29"/>
      <c r="I389" s="29"/>
      <c r="J389" s="64"/>
      <c r="K389" s="64"/>
      <c r="L389" s="64"/>
      <c r="M389" s="64"/>
      <c r="N389" s="64"/>
      <c r="O389" s="64"/>
      <c r="P389" s="6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41"/>
      <c r="B390" s="28"/>
      <c r="C390" s="25"/>
      <c r="D390" s="25"/>
      <c r="E390" s="29"/>
      <c r="F390" s="29"/>
      <c r="G390" s="29"/>
      <c r="H390" s="29"/>
      <c r="I390" s="29"/>
      <c r="J390" s="64"/>
      <c r="K390" s="64"/>
      <c r="L390" s="64"/>
      <c r="M390" s="64"/>
      <c r="N390" s="64"/>
      <c r="O390" s="64"/>
      <c r="P390" s="6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41"/>
      <c r="B391" s="28"/>
      <c r="C391" s="29"/>
      <c r="D391" s="29"/>
      <c r="E391" s="25"/>
      <c r="F391" s="25"/>
      <c r="G391" s="25"/>
      <c r="H391" s="25"/>
      <c r="I391" s="25"/>
      <c r="J391" s="64"/>
      <c r="K391" s="64"/>
      <c r="L391" s="64"/>
      <c r="M391" s="64"/>
      <c r="N391" s="64"/>
      <c r="O391" s="64"/>
      <c r="P391" s="6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41"/>
      <c r="B392" s="28"/>
      <c r="C392" s="25"/>
      <c r="D392" s="25"/>
      <c r="E392" s="29"/>
      <c r="F392" s="29"/>
      <c r="G392" s="29"/>
      <c r="H392" s="29"/>
      <c r="I392" s="29"/>
      <c r="J392" s="64"/>
      <c r="K392" s="64"/>
      <c r="L392" s="64"/>
      <c r="M392" s="64"/>
      <c r="N392" s="64"/>
      <c r="O392" s="64"/>
      <c r="P392" s="6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41"/>
      <c r="B393" s="28"/>
      <c r="C393" s="25"/>
      <c r="D393" s="25"/>
      <c r="E393" s="29"/>
      <c r="F393" s="29"/>
      <c r="G393" s="29"/>
      <c r="H393" s="29"/>
      <c r="I393" s="29"/>
      <c r="J393" s="64"/>
      <c r="K393" s="64"/>
      <c r="L393" s="64"/>
      <c r="M393" s="64"/>
      <c r="N393" s="64"/>
      <c r="O393" s="64"/>
      <c r="P393" s="6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41"/>
      <c r="B394" s="28"/>
      <c r="C394" s="25"/>
      <c r="D394" s="25"/>
      <c r="E394" s="29"/>
      <c r="F394" s="29"/>
      <c r="G394" s="29"/>
      <c r="H394" s="29"/>
      <c r="I394" s="29"/>
      <c r="J394" s="64"/>
      <c r="K394" s="64"/>
      <c r="L394" s="64"/>
      <c r="M394" s="64"/>
      <c r="N394" s="64"/>
      <c r="O394" s="64"/>
      <c r="P394" s="6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41"/>
      <c r="B395" s="28"/>
      <c r="C395" s="25"/>
      <c r="D395" s="25"/>
      <c r="E395" s="29"/>
      <c r="F395" s="29"/>
      <c r="G395" s="29"/>
      <c r="H395" s="29"/>
      <c r="I395" s="29"/>
      <c r="J395" s="64"/>
      <c r="K395" s="64"/>
      <c r="L395" s="64"/>
      <c r="M395" s="64"/>
      <c r="N395" s="64"/>
      <c r="O395" s="64"/>
      <c r="P395" s="6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41"/>
      <c r="B396" s="28"/>
      <c r="C396" s="25"/>
      <c r="D396" s="25"/>
      <c r="E396" s="29"/>
      <c r="F396" s="29"/>
      <c r="G396" s="29"/>
      <c r="H396" s="29"/>
      <c r="I396" s="29"/>
      <c r="J396" s="64"/>
      <c r="K396" s="64"/>
      <c r="L396" s="64"/>
      <c r="M396" s="64"/>
      <c r="N396" s="64"/>
      <c r="O396" s="64"/>
      <c r="P396" s="6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41"/>
      <c r="B397" s="28"/>
      <c r="C397" s="29"/>
      <c r="D397" s="29"/>
      <c r="E397" s="25"/>
      <c r="F397" s="25"/>
      <c r="G397" s="25"/>
      <c r="H397" s="25"/>
      <c r="I397" s="25"/>
      <c r="J397" s="64"/>
      <c r="K397" s="64"/>
      <c r="L397" s="64"/>
      <c r="M397" s="64"/>
      <c r="N397" s="64"/>
      <c r="O397" s="64"/>
      <c r="P397" s="6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41"/>
      <c r="B398" s="28"/>
      <c r="C398" s="29"/>
      <c r="D398" s="29"/>
      <c r="E398" s="25"/>
      <c r="F398" s="25"/>
      <c r="G398" s="25"/>
      <c r="H398" s="25"/>
      <c r="I398" s="25"/>
      <c r="J398" s="64"/>
      <c r="K398" s="64"/>
      <c r="L398" s="64"/>
      <c r="M398" s="64"/>
      <c r="N398" s="64"/>
      <c r="O398" s="64"/>
      <c r="P398" s="6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41"/>
      <c r="B399" s="28"/>
      <c r="C399" s="25"/>
      <c r="D399" s="25"/>
      <c r="E399" s="29"/>
      <c r="F399" s="29"/>
      <c r="G399" s="29"/>
      <c r="H399" s="29"/>
      <c r="I399" s="29"/>
      <c r="J399" s="64"/>
      <c r="K399" s="64"/>
      <c r="L399" s="64"/>
      <c r="M399" s="64"/>
      <c r="N399" s="64"/>
      <c r="O399" s="64"/>
      <c r="P399" s="6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41"/>
      <c r="B400" s="28"/>
      <c r="C400" s="25"/>
      <c r="D400" s="25"/>
      <c r="E400" s="29"/>
      <c r="F400" s="29"/>
      <c r="G400" s="29"/>
      <c r="H400" s="29"/>
      <c r="I400" s="29"/>
      <c r="J400" s="64"/>
      <c r="K400" s="64"/>
      <c r="L400" s="64"/>
      <c r="M400" s="64"/>
      <c r="N400" s="64"/>
      <c r="O400" s="64"/>
      <c r="P400" s="6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41"/>
      <c r="B401" s="28"/>
      <c r="C401" s="25"/>
      <c r="D401" s="25"/>
      <c r="E401" s="29"/>
      <c r="F401" s="29"/>
      <c r="G401" s="29"/>
      <c r="H401" s="29"/>
      <c r="I401" s="29"/>
      <c r="J401" s="64"/>
      <c r="K401" s="64"/>
      <c r="L401" s="64"/>
      <c r="M401" s="64"/>
      <c r="N401" s="64"/>
      <c r="O401" s="64"/>
      <c r="P401" s="6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41"/>
      <c r="B402" s="30"/>
      <c r="C402" s="24"/>
      <c r="D402" s="24"/>
      <c r="E402" s="25"/>
      <c r="F402" s="25"/>
      <c r="G402" s="25"/>
      <c r="H402" s="25"/>
      <c r="I402" s="25"/>
      <c r="J402" s="64"/>
      <c r="K402" s="64"/>
      <c r="L402" s="64"/>
      <c r="M402" s="64"/>
      <c r="N402" s="64"/>
      <c r="O402" s="64"/>
      <c r="P402" s="6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41"/>
      <c r="B403" s="28"/>
      <c r="C403" s="29"/>
      <c r="D403" s="29"/>
      <c r="E403" s="25"/>
      <c r="F403" s="25"/>
      <c r="G403" s="25"/>
      <c r="H403" s="25"/>
      <c r="I403" s="25"/>
      <c r="J403" s="64"/>
      <c r="K403" s="64"/>
      <c r="L403" s="64"/>
      <c r="M403" s="64"/>
      <c r="N403" s="64"/>
      <c r="O403" s="64"/>
      <c r="P403" s="6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41"/>
      <c r="B404" s="28"/>
      <c r="C404" s="29"/>
      <c r="D404" s="29"/>
      <c r="E404" s="25"/>
      <c r="F404" s="25"/>
      <c r="G404" s="25"/>
      <c r="H404" s="25"/>
      <c r="I404" s="25"/>
      <c r="J404" s="64"/>
      <c r="K404" s="64"/>
      <c r="L404" s="64"/>
      <c r="M404" s="64"/>
      <c r="N404" s="64"/>
      <c r="O404" s="64"/>
      <c r="P404" s="6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41"/>
      <c r="B405" s="28"/>
      <c r="C405" s="25"/>
      <c r="D405" s="25"/>
      <c r="E405" s="29"/>
      <c r="F405" s="29"/>
      <c r="G405" s="29"/>
      <c r="H405" s="29"/>
      <c r="I405" s="29"/>
      <c r="J405" s="64"/>
      <c r="K405" s="64"/>
      <c r="L405" s="64"/>
      <c r="M405" s="64"/>
      <c r="N405" s="64"/>
      <c r="O405" s="64"/>
      <c r="P405" s="6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41"/>
      <c r="B406" s="28"/>
      <c r="C406" s="25"/>
      <c r="D406" s="25"/>
      <c r="E406" s="29"/>
      <c r="F406" s="29"/>
      <c r="G406" s="29"/>
      <c r="H406" s="29"/>
      <c r="I406" s="29"/>
      <c r="J406" s="64"/>
      <c r="K406" s="64"/>
      <c r="L406" s="64"/>
      <c r="M406" s="64"/>
      <c r="N406" s="64"/>
      <c r="O406" s="64"/>
      <c r="P406" s="6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41"/>
      <c r="B407" s="28"/>
      <c r="C407" s="29"/>
      <c r="D407" s="29"/>
      <c r="E407" s="25"/>
      <c r="F407" s="25"/>
      <c r="G407" s="25"/>
      <c r="H407" s="25"/>
      <c r="I407" s="25"/>
      <c r="J407" s="64"/>
      <c r="K407" s="64"/>
      <c r="L407" s="64"/>
      <c r="M407" s="64"/>
      <c r="N407" s="64"/>
      <c r="O407" s="64"/>
      <c r="P407" s="6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41"/>
      <c r="B408" s="28"/>
      <c r="C408" s="29"/>
      <c r="D408" s="29"/>
      <c r="E408" s="25"/>
      <c r="F408" s="25"/>
      <c r="G408" s="25"/>
      <c r="H408" s="25"/>
      <c r="I408" s="25"/>
      <c r="J408" s="64"/>
      <c r="K408" s="64"/>
      <c r="L408" s="64"/>
      <c r="M408" s="64"/>
      <c r="N408" s="64"/>
      <c r="O408" s="64"/>
      <c r="P408" s="6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41"/>
      <c r="B409" s="28"/>
      <c r="C409" s="25"/>
      <c r="D409" s="25"/>
      <c r="E409" s="29"/>
      <c r="F409" s="29"/>
      <c r="G409" s="29"/>
      <c r="H409" s="29"/>
      <c r="I409" s="29"/>
      <c r="J409" s="64"/>
      <c r="K409" s="64"/>
      <c r="L409" s="64"/>
      <c r="M409" s="64"/>
      <c r="N409" s="64"/>
      <c r="O409" s="64"/>
      <c r="P409" s="6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41"/>
      <c r="B410" s="28"/>
      <c r="C410" s="25"/>
      <c r="D410" s="25"/>
      <c r="E410" s="29"/>
      <c r="F410" s="29"/>
      <c r="G410" s="29"/>
      <c r="H410" s="29"/>
      <c r="I410" s="29"/>
      <c r="J410" s="64"/>
      <c r="K410" s="64"/>
      <c r="L410" s="64"/>
      <c r="M410" s="64"/>
      <c r="N410" s="64"/>
      <c r="O410" s="64"/>
      <c r="P410" s="6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41"/>
      <c r="B411" s="28"/>
      <c r="C411" s="29"/>
      <c r="D411" s="29"/>
      <c r="E411" s="25"/>
      <c r="F411" s="25"/>
      <c r="G411" s="25"/>
      <c r="H411" s="25"/>
      <c r="I411" s="25"/>
      <c r="J411" s="64"/>
      <c r="K411" s="64"/>
      <c r="L411" s="64"/>
      <c r="M411" s="64"/>
      <c r="N411" s="64"/>
      <c r="O411" s="64"/>
      <c r="P411" s="6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41"/>
      <c r="B412" s="30"/>
      <c r="C412" s="24"/>
      <c r="D412" s="24"/>
      <c r="E412" s="25"/>
      <c r="F412" s="25"/>
      <c r="G412" s="25"/>
      <c r="H412" s="25"/>
      <c r="I412" s="25"/>
      <c r="J412" s="64"/>
      <c r="K412" s="64"/>
      <c r="L412" s="64"/>
      <c r="M412" s="64"/>
      <c r="N412" s="64"/>
      <c r="O412" s="64"/>
      <c r="P412" s="6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41"/>
      <c r="B413" s="28"/>
      <c r="C413" s="29"/>
      <c r="D413" s="29"/>
      <c r="E413" s="25"/>
      <c r="F413" s="25"/>
      <c r="G413" s="25"/>
      <c r="H413" s="25"/>
      <c r="I413" s="25"/>
      <c r="J413" s="64"/>
      <c r="K413" s="64"/>
      <c r="L413" s="64"/>
      <c r="M413" s="64"/>
      <c r="N413" s="64"/>
      <c r="O413" s="64"/>
      <c r="P413" s="6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41"/>
      <c r="B414" s="28"/>
      <c r="C414" s="29"/>
      <c r="D414" s="29"/>
      <c r="E414" s="25"/>
      <c r="F414" s="25"/>
      <c r="G414" s="25"/>
      <c r="H414" s="25"/>
      <c r="I414" s="25"/>
      <c r="J414" s="64"/>
      <c r="K414" s="64"/>
      <c r="L414" s="64"/>
      <c r="M414" s="64"/>
      <c r="N414" s="64"/>
      <c r="O414" s="64"/>
      <c r="P414" s="6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41"/>
      <c r="B415" s="28"/>
      <c r="C415" s="29"/>
      <c r="D415" s="29"/>
      <c r="E415" s="25"/>
      <c r="F415" s="25"/>
      <c r="G415" s="25"/>
      <c r="H415" s="25"/>
      <c r="I415" s="25"/>
      <c r="J415" s="64"/>
      <c r="K415" s="64"/>
      <c r="L415" s="64"/>
      <c r="M415" s="64"/>
      <c r="N415" s="64"/>
      <c r="O415" s="64"/>
      <c r="P415" s="6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41"/>
      <c r="B416" s="28"/>
      <c r="C416" s="29"/>
      <c r="D416" s="29"/>
      <c r="E416" s="25"/>
      <c r="F416" s="25"/>
      <c r="G416" s="25"/>
      <c r="H416" s="25"/>
      <c r="I416" s="25"/>
      <c r="J416" s="64"/>
      <c r="K416" s="64"/>
      <c r="L416" s="64"/>
      <c r="M416" s="64"/>
      <c r="N416" s="64"/>
      <c r="O416" s="64"/>
      <c r="P416" s="6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41"/>
      <c r="B417" s="28"/>
      <c r="C417" s="25"/>
      <c r="D417" s="25"/>
      <c r="E417" s="29"/>
      <c r="F417" s="29"/>
      <c r="G417" s="29"/>
      <c r="H417" s="29"/>
      <c r="I417" s="29"/>
      <c r="J417" s="64"/>
      <c r="K417" s="64"/>
      <c r="L417" s="64"/>
      <c r="M417" s="64"/>
      <c r="N417" s="64"/>
      <c r="O417" s="64"/>
      <c r="P417" s="6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41"/>
      <c r="B418" s="28"/>
      <c r="C418" s="25"/>
      <c r="D418" s="25"/>
      <c r="E418" s="29"/>
      <c r="F418" s="29"/>
      <c r="G418" s="29"/>
      <c r="H418" s="29"/>
      <c r="I418" s="29"/>
      <c r="J418" s="64"/>
      <c r="K418" s="64"/>
      <c r="L418" s="64"/>
      <c r="M418" s="64"/>
      <c r="N418" s="64"/>
      <c r="O418" s="64"/>
      <c r="P418" s="6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41"/>
      <c r="B419" s="28"/>
      <c r="C419" s="25"/>
      <c r="D419" s="25"/>
      <c r="E419" s="29"/>
      <c r="F419" s="29"/>
      <c r="G419" s="29"/>
      <c r="H419" s="29"/>
      <c r="I419" s="29"/>
      <c r="J419" s="64"/>
      <c r="K419" s="64"/>
      <c r="L419" s="64"/>
      <c r="M419" s="64"/>
      <c r="N419" s="64"/>
      <c r="O419" s="64"/>
      <c r="P419" s="6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41"/>
      <c r="B420" s="28"/>
      <c r="C420" s="25"/>
      <c r="D420" s="25"/>
      <c r="E420" s="29"/>
      <c r="F420" s="29"/>
      <c r="G420" s="29"/>
      <c r="H420" s="29"/>
      <c r="I420" s="29"/>
      <c r="J420" s="64"/>
      <c r="K420" s="64"/>
      <c r="L420" s="64"/>
      <c r="M420" s="64"/>
      <c r="N420" s="64"/>
      <c r="O420" s="64"/>
      <c r="P420" s="6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41"/>
      <c r="B421" s="28"/>
      <c r="C421" s="25"/>
      <c r="D421" s="25"/>
      <c r="E421" s="29"/>
      <c r="F421" s="29"/>
      <c r="G421" s="29"/>
      <c r="H421" s="29"/>
      <c r="I421" s="29"/>
      <c r="J421" s="64"/>
      <c r="K421" s="64"/>
      <c r="L421" s="64"/>
      <c r="M421" s="64"/>
      <c r="N421" s="64"/>
      <c r="O421" s="64"/>
      <c r="P421" s="6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41"/>
      <c r="B422" s="28"/>
      <c r="C422" s="25"/>
      <c r="D422" s="25"/>
      <c r="E422" s="29"/>
      <c r="F422" s="29"/>
      <c r="G422" s="29"/>
      <c r="H422" s="29"/>
      <c r="I422" s="29"/>
      <c r="J422" s="64"/>
      <c r="K422" s="64"/>
      <c r="L422" s="64"/>
      <c r="M422" s="64"/>
      <c r="N422" s="64"/>
      <c r="O422" s="64"/>
      <c r="P422" s="6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41"/>
      <c r="B423" s="28"/>
      <c r="C423" s="25"/>
      <c r="D423" s="25"/>
      <c r="E423" s="29"/>
      <c r="F423" s="29"/>
      <c r="G423" s="29"/>
      <c r="H423" s="29"/>
      <c r="I423" s="29"/>
      <c r="J423" s="64"/>
      <c r="K423" s="64"/>
      <c r="L423" s="64"/>
      <c r="M423" s="64"/>
      <c r="N423" s="64"/>
      <c r="O423" s="64"/>
      <c r="P423" s="6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41"/>
      <c r="B424" s="28"/>
      <c r="C424" s="25"/>
      <c r="D424" s="25"/>
      <c r="E424" s="29"/>
      <c r="F424" s="29"/>
      <c r="G424" s="29"/>
      <c r="H424" s="29"/>
      <c r="I424" s="29"/>
      <c r="J424" s="64"/>
      <c r="K424" s="64"/>
      <c r="L424" s="64"/>
      <c r="M424" s="64"/>
      <c r="N424" s="64"/>
      <c r="O424" s="64"/>
      <c r="P424" s="6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41"/>
      <c r="B425" s="28"/>
      <c r="C425" s="25"/>
      <c r="D425" s="25"/>
      <c r="E425" s="29"/>
      <c r="F425" s="29"/>
      <c r="G425" s="29"/>
      <c r="H425" s="29"/>
      <c r="I425" s="29"/>
      <c r="J425" s="64"/>
      <c r="K425" s="64"/>
      <c r="L425" s="64"/>
      <c r="M425" s="64"/>
      <c r="N425" s="64"/>
      <c r="O425" s="64"/>
      <c r="P425" s="6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41"/>
      <c r="B426" s="28"/>
      <c r="C426" s="29"/>
      <c r="D426" s="29"/>
      <c r="E426" s="25"/>
      <c r="F426" s="25"/>
      <c r="G426" s="25"/>
      <c r="H426" s="25"/>
      <c r="I426" s="25"/>
      <c r="J426" s="64"/>
      <c r="K426" s="64"/>
      <c r="L426" s="64"/>
      <c r="M426" s="64"/>
      <c r="N426" s="64"/>
      <c r="O426" s="64"/>
      <c r="P426" s="6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41"/>
      <c r="B427" s="28"/>
      <c r="C427" s="25"/>
      <c r="D427" s="25"/>
      <c r="E427" s="29"/>
      <c r="F427" s="29"/>
      <c r="G427" s="29"/>
      <c r="H427" s="29"/>
      <c r="I427" s="29"/>
      <c r="J427" s="64"/>
      <c r="K427" s="64"/>
      <c r="L427" s="64"/>
      <c r="M427" s="64"/>
      <c r="N427" s="64"/>
      <c r="O427" s="64"/>
      <c r="P427" s="6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41"/>
      <c r="B428" s="28"/>
      <c r="C428" s="25"/>
      <c r="D428" s="25"/>
      <c r="E428" s="29"/>
      <c r="F428" s="29"/>
      <c r="G428" s="29"/>
      <c r="H428" s="29"/>
      <c r="I428" s="29"/>
      <c r="J428" s="64"/>
      <c r="K428" s="64"/>
      <c r="L428" s="64"/>
      <c r="M428" s="64"/>
      <c r="N428" s="64"/>
      <c r="O428" s="64"/>
      <c r="P428" s="6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41"/>
      <c r="B429" s="28"/>
      <c r="C429" s="25"/>
      <c r="D429" s="25"/>
      <c r="E429" s="29"/>
      <c r="F429" s="29"/>
      <c r="G429" s="29"/>
      <c r="H429" s="29"/>
      <c r="I429" s="29"/>
      <c r="J429" s="64"/>
      <c r="K429" s="64"/>
      <c r="L429" s="64"/>
      <c r="M429" s="64"/>
      <c r="N429" s="64"/>
      <c r="O429" s="64"/>
      <c r="P429" s="6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41"/>
      <c r="B430" s="28"/>
      <c r="C430" s="25"/>
      <c r="D430" s="25"/>
      <c r="E430" s="29"/>
      <c r="F430" s="29"/>
      <c r="G430" s="29"/>
      <c r="H430" s="29"/>
      <c r="I430" s="29"/>
      <c r="J430" s="64"/>
      <c r="K430" s="64"/>
      <c r="L430" s="64"/>
      <c r="M430" s="64"/>
      <c r="N430" s="64"/>
      <c r="O430" s="64"/>
      <c r="P430" s="6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41"/>
      <c r="B431" s="28"/>
      <c r="C431" s="25"/>
      <c r="D431" s="25"/>
      <c r="E431" s="29"/>
      <c r="F431" s="29"/>
      <c r="G431" s="29"/>
      <c r="H431" s="29"/>
      <c r="I431" s="29"/>
      <c r="J431" s="64"/>
      <c r="K431" s="64"/>
      <c r="L431" s="64"/>
      <c r="M431" s="64"/>
      <c r="N431" s="64"/>
      <c r="O431" s="64"/>
      <c r="P431" s="6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41"/>
      <c r="B432" s="28"/>
      <c r="C432" s="25"/>
      <c r="D432" s="25"/>
      <c r="E432" s="29"/>
      <c r="F432" s="29"/>
      <c r="G432" s="29"/>
      <c r="H432" s="29"/>
      <c r="I432" s="29"/>
      <c r="J432" s="64"/>
      <c r="K432" s="64"/>
      <c r="L432" s="64"/>
      <c r="M432" s="64"/>
      <c r="N432" s="64"/>
      <c r="O432" s="64"/>
      <c r="P432" s="6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41"/>
      <c r="B433" s="28"/>
      <c r="C433" s="25"/>
      <c r="D433" s="25"/>
      <c r="E433" s="29"/>
      <c r="F433" s="29"/>
      <c r="G433" s="29"/>
      <c r="H433" s="29"/>
      <c r="I433" s="29"/>
      <c r="J433" s="64"/>
      <c r="K433" s="64"/>
      <c r="L433" s="64"/>
      <c r="M433" s="64"/>
      <c r="N433" s="64"/>
      <c r="O433" s="64"/>
      <c r="P433" s="6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41"/>
      <c r="B434" s="28"/>
      <c r="C434" s="25"/>
      <c r="D434" s="25"/>
      <c r="E434" s="29"/>
      <c r="F434" s="29"/>
      <c r="G434" s="29"/>
      <c r="H434" s="29"/>
      <c r="I434" s="29"/>
      <c r="J434" s="64"/>
      <c r="K434" s="64"/>
      <c r="L434" s="64"/>
      <c r="M434" s="64"/>
      <c r="N434" s="64"/>
      <c r="O434" s="64"/>
      <c r="P434" s="6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41"/>
      <c r="B435" s="28"/>
      <c r="C435" s="25"/>
      <c r="D435" s="25"/>
      <c r="E435" s="29"/>
      <c r="F435" s="29"/>
      <c r="G435" s="29"/>
      <c r="H435" s="29"/>
      <c r="I435" s="29"/>
      <c r="J435" s="64"/>
      <c r="K435" s="64"/>
      <c r="L435" s="64"/>
      <c r="M435" s="64"/>
      <c r="N435" s="64"/>
      <c r="O435" s="64"/>
      <c r="P435" s="6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41"/>
      <c r="B436" s="28"/>
      <c r="C436" s="25"/>
      <c r="D436" s="25"/>
      <c r="E436" s="29"/>
      <c r="F436" s="29"/>
      <c r="G436" s="29"/>
      <c r="H436" s="29"/>
      <c r="I436" s="29"/>
      <c r="J436" s="64"/>
      <c r="K436" s="64"/>
      <c r="L436" s="64"/>
      <c r="M436" s="64"/>
      <c r="N436" s="64"/>
      <c r="O436" s="64"/>
      <c r="P436" s="6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41"/>
      <c r="B437" s="28"/>
      <c r="C437" s="25"/>
      <c r="D437" s="25"/>
      <c r="E437" s="29"/>
      <c r="F437" s="29"/>
      <c r="G437" s="29"/>
      <c r="H437" s="29"/>
      <c r="I437" s="29"/>
      <c r="J437" s="64"/>
      <c r="K437" s="64"/>
      <c r="L437" s="64"/>
      <c r="M437" s="64"/>
      <c r="N437" s="64"/>
      <c r="O437" s="64"/>
      <c r="P437" s="6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41"/>
      <c r="B438" s="30"/>
      <c r="C438" s="24"/>
      <c r="D438" s="24"/>
      <c r="E438" s="25"/>
      <c r="F438" s="25"/>
      <c r="G438" s="25"/>
      <c r="H438" s="25"/>
      <c r="I438" s="25"/>
      <c r="J438" s="64"/>
      <c r="K438" s="64"/>
      <c r="L438" s="64"/>
      <c r="M438" s="64"/>
      <c r="N438" s="64"/>
      <c r="O438" s="64"/>
      <c r="P438" s="6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41"/>
      <c r="B439" s="28"/>
      <c r="C439" s="29"/>
      <c r="D439" s="29"/>
      <c r="E439" s="25"/>
      <c r="F439" s="25"/>
      <c r="G439" s="25"/>
      <c r="H439" s="25"/>
      <c r="I439" s="25"/>
      <c r="J439" s="64"/>
      <c r="K439" s="64"/>
      <c r="L439" s="64"/>
      <c r="M439" s="64"/>
      <c r="N439" s="64"/>
      <c r="O439" s="64"/>
      <c r="P439" s="6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41"/>
      <c r="B440" s="28"/>
      <c r="C440" s="29"/>
      <c r="D440" s="29"/>
      <c r="E440" s="25"/>
      <c r="F440" s="25"/>
      <c r="G440" s="25"/>
      <c r="H440" s="25"/>
      <c r="I440" s="25"/>
      <c r="J440" s="64"/>
      <c r="K440" s="64"/>
      <c r="L440" s="64"/>
      <c r="M440" s="64"/>
      <c r="N440" s="64"/>
      <c r="O440" s="64"/>
      <c r="P440" s="6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41"/>
      <c r="B441" s="28"/>
      <c r="C441" s="29"/>
      <c r="D441" s="29"/>
      <c r="E441" s="25"/>
      <c r="F441" s="25"/>
      <c r="G441" s="25"/>
      <c r="H441" s="25"/>
      <c r="I441" s="25"/>
      <c r="J441" s="64"/>
      <c r="K441" s="64"/>
      <c r="L441" s="64"/>
      <c r="M441" s="64"/>
      <c r="N441" s="64"/>
      <c r="O441" s="64"/>
      <c r="P441" s="6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41"/>
      <c r="B442" s="28"/>
      <c r="C442" s="29"/>
      <c r="D442" s="29"/>
      <c r="E442" s="25"/>
      <c r="F442" s="25"/>
      <c r="G442" s="25"/>
      <c r="H442" s="25"/>
      <c r="I442" s="25"/>
      <c r="J442" s="64"/>
      <c r="K442" s="64"/>
      <c r="L442" s="64"/>
      <c r="M442" s="64"/>
      <c r="N442" s="64"/>
      <c r="O442" s="64"/>
      <c r="P442" s="6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41"/>
      <c r="B443" s="28"/>
      <c r="C443" s="25"/>
      <c r="D443" s="25"/>
      <c r="E443" s="29"/>
      <c r="F443" s="29"/>
      <c r="G443" s="29"/>
      <c r="H443" s="29"/>
      <c r="I443" s="29"/>
      <c r="J443" s="64"/>
      <c r="K443" s="64"/>
      <c r="L443" s="64"/>
      <c r="M443" s="64"/>
      <c r="N443" s="64"/>
      <c r="O443" s="64"/>
      <c r="P443" s="6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41"/>
      <c r="B444" s="28"/>
      <c r="C444" s="25"/>
      <c r="D444" s="25"/>
      <c r="E444" s="29"/>
      <c r="F444" s="29"/>
      <c r="G444" s="29"/>
      <c r="H444" s="29"/>
      <c r="I444" s="29"/>
      <c r="J444" s="64"/>
      <c r="K444" s="64"/>
      <c r="L444" s="64"/>
      <c r="M444" s="64"/>
      <c r="N444" s="64"/>
      <c r="O444" s="64"/>
      <c r="P444" s="6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41"/>
      <c r="B445" s="28"/>
      <c r="C445" s="25"/>
      <c r="D445" s="25"/>
      <c r="E445" s="29"/>
      <c r="F445" s="29"/>
      <c r="G445" s="29"/>
      <c r="H445" s="29"/>
      <c r="I445" s="29"/>
      <c r="J445" s="64"/>
      <c r="K445" s="64"/>
      <c r="L445" s="64"/>
      <c r="M445" s="64"/>
      <c r="N445" s="64"/>
      <c r="O445" s="64"/>
      <c r="P445" s="6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41"/>
      <c r="B446" s="28"/>
      <c r="C446" s="25"/>
      <c r="D446" s="25"/>
      <c r="E446" s="29"/>
      <c r="F446" s="29"/>
      <c r="G446" s="29"/>
      <c r="H446" s="29"/>
      <c r="I446" s="29"/>
      <c r="J446" s="64"/>
      <c r="K446" s="64"/>
      <c r="L446" s="64"/>
      <c r="M446" s="64"/>
      <c r="N446" s="64"/>
      <c r="O446" s="64"/>
      <c r="P446" s="6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41"/>
      <c r="B447" s="28"/>
      <c r="C447" s="25"/>
      <c r="D447" s="25"/>
      <c r="E447" s="29"/>
      <c r="F447" s="29"/>
      <c r="G447" s="29"/>
      <c r="H447" s="29"/>
      <c r="I447" s="29"/>
      <c r="J447" s="64"/>
      <c r="K447" s="64"/>
      <c r="L447" s="64"/>
      <c r="M447" s="64"/>
      <c r="N447" s="64"/>
      <c r="O447" s="64"/>
      <c r="P447" s="6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41"/>
      <c r="B448" s="28"/>
      <c r="C448" s="25"/>
      <c r="D448" s="25"/>
      <c r="E448" s="29"/>
      <c r="F448" s="29"/>
      <c r="G448" s="29"/>
      <c r="H448" s="29"/>
      <c r="I448" s="29"/>
      <c r="J448" s="64"/>
      <c r="K448" s="64"/>
      <c r="L448" s="64"/>
      <c r="M448" s="64"/>
      <c r="N448" s="64"/>
      <c r="O448" s="64"/>
      <c r="P448" s="6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41"/>
      <c r="B449" s="28"/>
      <c r="C449" s="25"/>
      <c r="D449" s="25"/>
      <c r="E449" s="29"/>
      <c r="F449" s="29"/>
      <c r="G449" s="29"/>
      <c r="H449" s="29"/>
      <c r="I449" s="29"/>
      <c r="J449" s="64"/>
      <c r="K449" s="64"/>
      <c r="L449" s="64"/>
      <c r="M449" s="64"/>
      <c r="N449" s="64"/>
      <c r="O449" s="64"/>
      <c r="P449" s="6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41"/>
      <c r="B450" s="28"/>
      <c r="C450" s="25"/>
      <c r="D450" s="25"/>
      <c r="E450" s="29"/>
      <c r="F450" s="29"/>
      <c r="G450" s="29"/>
      <c r="H450" s="29"/>
      <c r="I450" s="29"/>
      <c r="J450" s="64"/>
      <c r="K450" s="64"/>
      <c r="L450" s="64"/>
      <c r="M450" s="64"/>
      <c r="N450" s="64"/>
      <c r="O450" s="64"/>
      <c r="P450" s="6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41"/>
      <c r="B451" s="28"/>
      <c r="C451" s="25"/>
      <c r="D451" s="25"/>
      <c r="E451" s="29"/>
      <c r="F451" s="29"/>
      <c r="G451" s="29"/>
      <c r="H451" s="29"/>
      <c r="I451" s="29"/>
      <c r="J451" s="64"/>
      <c r="K451" s="64"/>
      <c r="L451" s="64"/>
      <c r="M451" s="64"/>
      <c r="N451" s="64"/>
      <c r="O451" s="64"/>
      <c r="P451" s="6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41"/>
      <c r="B452" s="28"/>
      <c r="C452" s="29"/>
      <c r="D452" s="29"/>
      <c r="E452" s="25"/>
      <c r="F452" s="25"/>
      <c r="G452" s="25"/>
      <c r="H452" s="25"/>
      <c r="I452" s="25"/>
      <c r="J452" s="64"/>
      <c r="K452" s="64"/>
      <c r="L452" s="64"/>
      <c r="M452" s="64"/>
      <c r="N452" s="64"/>
      <c r="O452" s="64"/>
      <c r="P452" s="6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41"/>
      <c r="B453" s="28"/>
      <c r="C453" s="25"/>
      <c r="D453" s="25"/>
      <c r="E453" s="29"/>
      <c r="F453" s="29"/>
      <c r="G453" s="29"/>
      <c r="H453" s="29"/>
      <c r="I453" s="29"/>
      <c r="J453" s="64"/>
      <c r="K453" s="64"/>
      <c r="L453" s="64"/>
      <c r="M453" s="64"/>
      <c r="N453" s="64"/>
      <c r="O453" s="64"/>
      <c r="P453" s="6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41"/>
      <c r="B454" s="28"/>
      <c r="C454" s="25"/>
      <c r="D454" s="25"/>
      <c r="E454" s="29"/>
      <c r="F454" s="29"/>
      <c r="G454" s="29"/>
      <c r="H454" s="29"/>
      <c r="I454" s="29"/>
      <c r="J454" s="64"/>
      <c r="K454" s="64"/>
      <c r="L454" s="64"/>
      <c r="M454" s="64"/>
      <c r="N454" s="64"/>
      <c r="O454" s="64"/>
      <c r="P454" s="6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41"/>
      <c r="B455" s="28"/>
      <c r="C455" s="25"/>
      <c r="D455" s="25"/>
      <c r="E455" s="29"/>
      <c r="F455" s="29"/>
      <c r="G455" s="29"/>
      <c r="H455" s="29"/>
      <c r="I455" s="29"/>
      <c r="J455" s="64"/>
      <c r="K455" s="64"/>
      <c r="L455" s="64"/>
      <c r="M455" s="64"/>
      <c r="N455" s="64"/>
      <c r="O455" s="64"/>
      <c r="P455" s="6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41"/>
      <c r="B456" s="28"/>
      <c r="C456" s="25"/>
      <c r="D456" s="25"/>
      <c r="E456" s="29"/>
      <c r="F456" s="29"/>
      <c r="G456" s="29"/>
      <c r="H456" s="29"/>
      <c r="I456" s="29"/>
      <c r="J456" s="64"/>
      <c r="K456" s="64"/>
      <c r="L456" s="64"/>
      <c r="M456" s="64"/>
      <c r="N456" s="64"/>
      <c r="O456" s="64"/>
      <c r="P456" s="6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41"/>
      <c r="B457" s="28"/>
      <c r="C457" s="25"/>
      <c r="D457" s="25"/>
      <c r="E457" s="29"/>
      <c r="F457" s="29"/>
      <c r="G457" s="29"/>
      <c r="H457" s="29"/>
      <c r="I457" s="29"/>
      <c r="J457" s="64"/>
      <c r="K457" s="64"/>
      <c r="L457" s="64"/>
      <c r="M457" s="64"/>
      <c r="N457" s="64"/>
      <c r="O457" s="64"/>
      <c r="P457" s="6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41"/>
      <c r="B458" s="28"/>
      <c r="C458" s="25"/>
      <c r="D458" s="25"/>
      <c r="E458" s="29"/>
      <c r="F458" s="29"/>
      <c r="G458" s="29"/>
      <c r="H458" s="29"/>
      <c r="I458" s="29"/>
      <c r="J458" s="64"/>
      <c r="K458" s="64"/>
      <c r="L458" s="64"/>
      <c r="M458" s="64"/>
      <c r="N458" s="64"/>
      <c r="O458" s="64"/>
      <c r="P458" s="6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41"/>
      <c r="B459" s="28"/>
      <c r="C459" s="25"/>
      <c r="D459" s="25"/>
      <c r="E459" s="29"/>
      <c r="F459" s="29"/>
      <c r="G459" s="29"/>
      <c r="H459" s="29"/>
      <c r="I459" s="29"/>
      <c r="J459" s="64"/>
      <c r="K459" s="64"/>
      <c r="L459" s="64"/>
      <c r="M459" s="64"/>
      <c r="N459" s="64"/>
      <c r="O459" s="64"/>
      <c r="P459" s="6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41"/>
      <c r="B460" s="28"/>
      <c r="C460" s="25"/>
      <c r="D460" s="25"/>
      <c r="E460" s="29"/>
      <c r="F460" s="29"/>
      <c r="G460" s="29"/>
      <c r="H460" s="29"/>
      <c r="I460" s="29"/>
      <c r="J460" s="64"/>
      <c r="K460" s="64"/>
      <c r="L460" s="64"/>
      <c r="M460" s="64"/>
      <c r="N460" s="64"/>
      <c r="O460" s="64"/>
      <c r="P460" s="6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41"/>
      <c r="B461" s="28"/>
      <c r="C461" s="25"/>
      <c r="D461" s="25"/>
      <c r="E461" s="29"/>
      <c r="F461" s="29"/>
      <c r="G461" s="29"/>
      <c r="H461" s="29"/>
      <c r="I461" s="29"/>
      <c r="J461" s="64"/>
      <c r="K461" s="64"/>
      <c r="L461" s="64"/>
      <c r="M461" s="64"/>
      <c r="N461" s="64"/>
      <c r="O461" s="64"/>
      <c r="P461" s="6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41"/>
      <c r="B462" s="28"/>
      <c r="C462" s="25"/>
      <c r="D462" s="25"/>
      <c r="E462" s="29"/>
      <c r="F462" s="29"/>
      <c r="G462" s="29"/>
      <c r="H462" s="29"/>
      <c r="I462" s="29"/>
      <c r="J462" s="64"/>
      <c r="K462" s="64"/>
      <c r="L462" s="64"/>
      <c r="M462" s="64"/>
      <c r="N462" s="64"/>
      <c r="O462" s="64"/>
      <c r="P462" s="6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41"/>
      <c r="B463" s="28"/>
      <c r="C463" s="25"/>
      <c r="D463" s="25"/>
      <c r="E463" s="29"/>
      <c r="F463" s="29"/>
      <c r="G463" s="29"/>
      <c r="H463" s="29"/>
      <c r="I463" s="29"/>
      <c r="J463" s="64"/>
      <c r="K463" s="64"/>
      <c r="L463" s="64"/>
      <c r="M463" s="64"/>
      <c r="N463" s="64"/>
      <c r="O463" s="64"/>
      <c r="P463" s="6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41"/>
      <c r="B464" s="30"/>
      <c r="C464" s="24"/>
      <c r="D464" s="24"/>
      <c r="E464" s="25"/>
      <c r="F464" s="25"/>
      <c r="G464" s="25"/>
      <c r="H464" s="25"/>
      <c r="I464" s="25"/>
      <c r="J464" s="64"/>
      <c r="K464" s="64"/>
      <c r="L464" s="64"/>
      <c r="M464" s="64"/>
      <c r="N464" s="64"/>
      <c r="O464" s="64"/>
      <c r="P464" s="6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41"/>
      <c r="B465" s="33"/>
      <c r="C465" s="34"/>
      <c r="D465" s="34"/>
      <c r="E465" s="25"/>
      <c r="F465" s="25"/>
      <c r="G465" s="25"/>
      <c r="H465" s="25"/>
      <c r="I465" s="25"/>
      <c r="J465" s="64"/>
      <c r="K465" s="64"/>
      <c r="L465" s="64"/>
      <c r="M465" s="64"/>
      <c r="N465" s="64"/>
      <c r="O465" s="64"/>
      <c r="P465" s="6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41"/>
      <c r="B466" s="35"/>
      <c r="C466" s="36"/>
      <c r="D466" s="36"/>
      <c r="E466" s="37"/>
      <c r="F466" s="37"/>
      <c r="G466" s="37"/>
      <c r="H466" s="37"/>
      <c r="I466" s="37"/>
      <c r="J466" s="64"/>
      <c r="K466" s="64"/>
      <c r="L466" s="64"/>
      <c r="M466" s="64"/>
      <c r="N466" s="64"/>
      <c r="O466" s="64"/>
      <c r="P466" s="6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41"/>
      <c r="B467" s="20"/>
      <c r="C467" s="38"/>
      <c r="D467" s="38"/>
      <c r="E467" s="25"/>
      <c r="F467" s="25"/>
      <c r="G467" s="25"/>
      <c r="H467" s="25"/>
      <c r="I467" s="25"/>
      <c r="J467" s="64"/>
      <c r="K467" s="64"/>
      <c r="L467" s="64"/>
      <c r="M467" s="64"/>
      <c r="N467" s="64"/>
      <c r="O467" s="64"/>
      <c r="P467" s="6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41"/>
      <c r="B468" s="20"/>
      <c r="C468" s="38"/>
      <c r="D468" s="38"/>
      <c r="E468" s="25"/>
      <c r="F468" s="25"/>
      <c r="G468" s="25"/>
      <c r="H468" s="25"/>
      <c r="I468" s="25"/>
      <c r="J468" s="64"/>
      <c r="K468" s="64"/>
      <c r="L468" s="64"/>
      <c r="M468" s="64"/>
      <c r="N468" s="64"/>
      <c r="O468" s="64"/>
      <c r="P468" s="6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</row>
    <row r="469" spans="1:29" x14ac:dyDescent="0.25">
      <c r="A469" s="141"/>
      <c r="B469" s="20"/>
      <c r="C469" s="38"/>
      <c r="D469" s="38"/>
      <c r="E469" s="25"/>
      <c r="F469" s="25"/>
      <c r="G469" s="25"/>
      <c r="H469" s="25"/>
      <c r="I469" s="25"/>
      <c r="J469" s="64"/>
      <c r="K469" s="64"/>
      <c r="L469" s="64"/>
      <c r="M469" s="64"/>
      <c r="N469" s="64"/>
      <c r="O469" s="64"/>
      <c r="P469" s="6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</row>
    <row r="470" spans="1:29" x14ac:dyDescent="0.25">
      <c r="A470" s="141"/>
      <c r="B470" s="35"/>
      <c r="C470" s="36"/>
      <c r="D470" s="36"/>
      <c r="E470" s="37"/>
      <c r="F470" s="37"/>
      <c r="G470" s="37"/>
      <c r="H470" s="37"/>
      <c r="I470" s="37"/>
      <c r="J470" s="64"/>
      <c r="K470" s="64"/>
      <c r="L470" s="64"/>
      <c r="M470" s="64"/>
      <c r="N470" s="64"/>
      <c r="O470" s="64"/>
      <c r="P470" s="6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</row>
    <row r="471" spans="1:29" x14ac:dyDescent="0.25">
      <c r="A471" s="141"/>
      <c r="B471" s="20"/>
      <c r="C471" s="38"/>
      <c r="D471" s="38"/>
      <c r="E471" s="25"/>
      <c r="F471" s="25"/>
      <c r="G471" s="25"/>
      <c r="H471" s="25"/>
      <c r="I471" s="25"/>
      <c r="J471" s="64"/>
      <c r="K471" s="64"/>
      <c r="L471" s="64"/>
      <c r="M471" s="64"/>
      <c r="N471" s="64"/>
      <c r="O471" s="64"/>
      <c r="P471" s="6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</row>
    <row r="472" spans="1:29" x14ac:dyDescent="0.25">
      <c r="A472" s="141"/>
      <c r="B472" s="20"/>
      <c r="C472" s="25"/>
      <c r="D472" s="25"/>
      <c r="E472" s="38"/>
      <c r="F472" s="38"/>
      <c r="G472" s="38"/>
      <c r="H472" s="38"/>
      <c r="I472" s="38"/>
    </row>
    <row r="473" spans="1:29" x14ac:dyDescent="0.25">
      <c r="A473" s="141"/>
      <c r="B473" s="20"/>
      <c r="C473" s="25"/>
      <c r="D473" s="25"/>
      <c r="E473" s="38"/>
      <c r="F473" s="38"/>
      <c r="G473" s="38"/>
      <c r="H473" s="38"/>
      <c r="I473" s="38"/>
    </row>
    <row r="474" spans="1:29" x14ac:dyDescent="0.25">
      <c r="A474" s="141"/>
      <c r="B474" s="20"/>
      <c r="C474" s="25"/>
      <c r="D474" s="25"/>
      <c r="E474" s="38"/>
      <c r="F474" s="38"/>
      <c r="G474" s="38"/>
      <c r="H474" s="38"/>
      <c r="I474" s="38"/>
    </row>
    <row r="475" spans="1:29" x14ac:dyDescent="0.25">
      <c r="A475" s="141"/>
      <c r="B475" s="20"/>
      <c r="C475" s="25"/>
      <c r="D475" s="25"/>
      <c r="E475" s="38"/>
      <c r="F475" s="38"/>
      <c r="G475" s="38"/>
      <c r="H475" s="38"/>
      <c r="I475" s="38"/>
    </row>
    <row r="476" spans="1:29" x14ac:dyDescent="0.25">
      <c r="A476" s="141"/>
      <c r="B476" s="20"/>
      <c r="C476" s="25"/>
      <c r="D476" s="25"/>
      <c r="E476" s="38"/>
      <c r="F476" s="38"/>
      <c r="G476" s="38"/>
      <c r="H476" s="38"/>
      <c r="I476" s="38"/>
    </row>
    <row r="477" spans="1:29" x14ac:dyDescent="0.25">
      <c r="A477" s="141"/>
      <c r="B477" s="20"/>
      <c r="C477" s="25"/>
      <c r="D477" s="25"/>
      <c r="E477" s="38"/>
      <c r="F477" s="38"/>
      <c r="G477" s="38"/>
      <c r="H477" s="38"/>
      <c r="I477" s="38"/>
    </row>
    <row r="478" spans="1:29" x14ac:dyDescent="0.25">
      <c r="A478" s="141"/>
      <c r="B478" s="35"/>
      <c r="C478" s="36"/>
      <c r="D478" s="36"/>
      <c r="E478" s="37"/>
      <c r="F478" s="37"/>
      <c r="G478" s="37"/>
      <c r="H478" s="37"/>
      <c r="I478" s="37"/>
    </row>
    <row r="479" spans="1:29" x14ac:dyDescent="0.25">
      <c r="A479" s="141"/>
      <c r="B479" s="20"/>
      <c r="C479" s="38"/>
      <c r="D479" s="38"/>
      <c r="E479" s="25"/>
      <c r="F479" s="25"/>
      <c r="G479" s="25"/>
      <c r="H479" s="25"/>
      <c r="I479" s="25"/>
    </row>
    <row r="480" spans="1:29" x14ac:dyDescent="0.25">
      <c r="A480" s="141"/>
      <c r="B480" s="20"/>
      <c r="C480" s="38"/>
      <c r="D480" s="38"/>
      <c r="E480" s="25"/>
      <c r="F480" s="25"/>
      <c r="G480" s="25"/>
      <c r="H480" s="25"/>
      <c r="I480" s="25"/>
    </row>
    <row r="481" spans="1:29" x14ac:dyDescent="0.25">
      <c r="A481" s="141"/>
      <c r="B481" s="20"/>
      <c r="C481" s="38"/>
      <c r="D481" s="38"/>
      <c r="E481" s="25"/>
      <c r="F481" s="25"/>
      <c r="G481" s="25"/>
      <c r="H481" s="25"/>
      <c r="I481" s="25"/>
    </row>
    <row r="482" spans="1:29" x14ac:dyDescent="0.25">
      <c r="B482" s="20"/>
      <c r="C482" s="38"/>
      <c r="D482" s="38"/>
      <c r="E482" s="25"/>
      <c r="F482" s="25"/>
      <c r="G482" s="25"/>
      <c r="H482" s="25"/>
      <c r="I482" s="25"/>
      <c r="J482" s="19"/>
      <c r="K482" s="19"/>
      <c r="L482" s="19"/>
      <c r="M482" s="19"/>
      <c r="N482" s="19"/>
      <c r="O482" s="19"/>
      <c r="P482" s="19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</row>
    <row r="483" spans="1:29" s="12" customFormat="1" x14ac:dyDescent="0.25">
      <c r="A483" s="142"/>
      <c r="B483" s="20"/>
      <c r="C483" s="38"/>
      <c r="D483" s="38"/>
      <c r="E483" s="25"/>
      <c r="F483" s="25"/>
      <c r="G483" s="25"/>
      <c r="H483" s="25"/>
      <c r="I483" s="25"/>
      <c r="J483" s="53"/>
      <c r="K483" s="53"/>
      <c r="L483" s="53"/>
      <c r="M483" s="53"/>
      <c r="N483" s="53"/>
      <c r="O483" s="53"/>
      <c r="P483" s="53"/>
    </row>
    <row r="484" spans="1:29" s="12" customFormat="1" x14ac:dyDescent="0.25">
      <c r="A484" s="142"/>
      <c r="B484" s="33"/>
      <c r="C484" s="34"/>
      <c r="D484" s="34"/>
      <c r="E484" s="25"/>
      <c r="F484" s="25"/>
      <c r="G484" s="25"/>
      <c r="H484" s="25"/>
      <c r="I484" s="25"/>
      <c r="J484" s="53"/>
      <c r="K484" s="53"/>
      <c r="L484" s="53"/>
      <c r="M484" s="53"/>
      <c r="N484" s="53"/>
      <c r="O484" s="53"/>
      <c r="P484" s="53"/>
    </row>
    <row r="485" spans="1:29" s="12" customFormat="1" x14ac:dyDescent="0.25">
      <c r="A485" s="142"/>
      <c r="B485" s="20"/>
      <c r="C485" s="38"/>
      <c r="D485" s="38"/>
      <c r="E485" s="25"/>
      <c r="F485" s="25"/>
      <c r="G485" s="25"/>
      <c r="H485" s="25"/>
      <c r="I485" s="25"/>
      <c r="J485" s="53"/>
      <c r="K485" s="53"/>
      <c r="L485" s="53"/>
      <c r="M485" s="53"/>
      <c r="N485" s="53"/>
      <c r="O485" s="53"/>
      <c r="P485" s="53"/>
    </row>
    <row r="486" spans="1:29" s="12" customFormat="1" x14ac:dyDescent="0.25">
      <c r="A486" s="142"/>
      <c r="B486" s="20"/>
      <c r="C486" s="38"/>
      <c r="D486" s="38"/>
      <c r="E486" s="25"/>
      <c r="F486" s="25"/>
      <c r="G486" s="25"/>
      <c r="H486" s="25"/>
      <c r="I486" s="25"/>
      <c r="J486" s="53"/>
      <c r="K486" s="53"/>
      <c r="L486" s="53"/>
      <c r="M486" s="53"/>
      <c r="N486" s="53"/>
      <c r="O486" s="53"/>
      <c r="P486" s="53"/>
    </row>
    <row r="487" spans="1:29" s="12" customFormat="1" x14ac:dyDescent="0.25">
      <c r="A487" s="142"/>
      <c r="B487" s="20"/>
      <c r="C487" s="38"/>
      <c r="D487" s="38"/>
      <c r="E487" s="25"/>
      <c r="F487" s="25"/>
      <c r="G487" s="25"/>
      <c r="H487" s="25"/>
      <c r="I487" s="25"/>
      <c r="J487" s="53"/>
      <c r="K487" s="53"/>
      <c r="L487" s="53"/>
      <c r="M487" s="53"/>
      <c r="N487" s="53"/>
      <c r="O487" s="53"/>
      <c r="P487" s="53"/>
    </row>
    <row r="488" spans="1:29" s="12" customFormat="1" x14ac:dyDescent="0.25">
      <c r="A488" s="142"/>
      <c r="B488" s="20"/>
      <c r="C488" s="38"/>
      <c r="D488" s="38"/>
      <c r="E488" s="25"/>
      <c r="F488" s="25"/>
      <c r="G488" s="25"/>
      <c r="H488" s="25"/>
      <c r="I488" s="25"/>
      <c r="J488" s="53"/>
      <c r="K488" s="53"/>
      <c r="L488" s="53"/>
      <c r="M488" s="53"/>
      <c r="N488" s="53"/>
      <c r="O488" s="53"/>
      <c r="P488" s="53"/>
    </row>
    <row r="489" spans="1:29" s="12" customFormat="1" x14ac:dyDescent="0.25">
      <c r="A489" s="142"/>
      <c r="B489" s="20"/>
      <c r="C489" s="38"/>
      <c r="D489" s="38"/>
      <c r="E489" s="25"/>
      <c r="F489" s="25"/>
      <c r="G489" s="25"/>
      <c r="H489" s="25"/>
      <c r="I489" s="25"/>
      <c r="J489" s="53"/>
      <c r="K489" s="53"/>
      <c r="L489" s="53"/>
      <c r="M489" s="53"/>
      <c r="N489" s="53"/>
      <c r="O489" s="53"/>
      <c r="P489" s="53"/>
    </row>
    <row r="490" spans="1:29" s="12" customFormat="1" x14ac:dyDescent="0.25">
      <c r="A490" s="142"/>
      <c r="B490" s="20"/>
      <c r="C490" s="38"/>
      <c r="D490" s="38"/>
      <c r="E490" s="25"/>
      <c r="F490" s="25"/>
      <c r="G490" s="25"/>
      <c r="H490" s="25"/>
      <c r="I490" s="25"/>
      <c r="J490" s="53"/>
      <c r="K490" s="53"/>
      <c r="L490" s="53"/>
      <c r="M490" s="53"/>
      <c r="N490" s="53"/>
      <c r="O490" s="53"/>
      <c r="P490" s="53"/>
    </row>
    <row r="491" spans="1:29" x14ac:dyDescent="0.25">
      <c r="A491" s="141"/>
      <c r="B491" s="18"/>
      <c r="C491" s="18"/>
      <c r="D491" s="18"/>
      <c r="E491" s="18"/>
      <c r="F491" s="18"/>
      <c r="G491" s="18"/>
      <c r="H491" s="18"/>
      <c r="I491" s="18"/>
      <c r="J491" s="19"/>
      <c r="K491" s="19"/>
      <c r="L491" s="19"/>
      <c r="M491" s="19"/>
      <c r="N491" s="19"/>
      <c r="O491" s="19"/>
      <c r="P491" s="19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</row>
    <row r="492" spans="1:29" x14ac:dyDescent="0.25">
      <c r="A492" s="141"/>
      <c r="B492" s="18"/>
      <c r="C492" s="18"/>
      <c r="D492" s="18"/>
      <c r="E492" s="18"/>
      <c r="F492" s="18"/>
      <c r="G492" s="18"/>
      <c r="H492" s="18"/>
      <c r="I492" s="18"/>
      <c r="J492" s="19"/>
      <c r="K492" s="19"/>
      <c r="L492" s="19"/>
      <c r="M492" s="19"/>
      <c r="N492" s="19"/>
      <c r="O492" s="19"/>
      <c r="P492" s="19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</row>
    <row r="493" spans="1:29" x14ac:dyDescent="0.25">
      <c r="A493" s="141"/>
      <c r="B493" s="18"/>
      <c r="C493" s="18"/>
      <c r="D493" s="18"/>
      <c r="E493" s="18"/>
      <c r="F493" s="18"/>
      <c r="G493" s="18"/>
      <c r="H493" s="18"/>
      <c r="I493" s="18"/>
      <c r="J493" s="19"/>
      <c r="K493" s="19"/>
      <c r="L493" s="19"/>
      <c r="M493" s="19"/>
      <c r="N493" s="19"/>
      <c r="O493" s="19"/>
      <c r="P493" s="19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</row>
    <row r="494" spans="1:29" x14ac:dyDescent="0.25">
      <c r="A494" s="141"/>
      <c r="B494" s="18"/>
      <c r="C494" s="18"/>
      <c r="D494" s="18"/>
      <c r="E494" s="18"/>
      <c r="F494" s="18"/>
      <c r="G494" s="18"/>
      <c r="H494" s="18"/>
      <c r="I494" s="18"/>
      <c r="J494" s="19"/>
      <c r="K494" s="19"/>
      <c r="L494" s="19"/>
      <c r="M494" s="19"/>
      <c r="N494" s="19"/>
      <c r="O494" s="19"/>
      <c r="P494" s="19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</row>
    <row r="495" spans="1:29" x14ac:dyDescent="0.25">
      <c r="A495" s="141"/>
      <c r="B495" s="18"/>
      <c r="C495" s="18"/>
      <c r="D495" s="18"/>
      <c r="E495" s="18"/>
      <c r="F495" s="18"/>
      <c r="G495" s="18"/>
      <c r="H495" s="18"/>
      <c r="I495" s="18"/>
      <c r="J495" s="19"/>
      <c r="K495" s="19"/>
      <c r="L495" s="19"/>
      <c r="M495" s="19"/>
      <c r="N495" s="19"/>
      <c r="O495" s="19"/>
      <c r="P495" s="19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</row>
    <row r="496" spans="1:29" x14ac:dyDescent="0.25">
      <c r="A496" s="141"/>
      <c r="B496" s="18"/>
      <c r="C496" s="18"/>
      <c r="D496" s="18"/>
      <c r="E496" s="18"/>
      <c r="F496" s="18"/>
      <c r="G496" s="18"/>
      <c r="H496" s="18"/>
      <c r="I496" s="18"/>
      <c r="J496" s="19"/>
      <c r="K496" s="19"/>
      <c r="L496" s="19"/>
      <c r="M496" s="19"/>
      <c r="N496" s="19"/>
      <c r="O496" s="19"/>
      <c r="P496" s="19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</row>
    <row r="497" spans="1:29" x14ac:dyDescent="0.25">
      <c r="A497" s="141"/>
      <c r="B497" s="18"/>
      <c r="C497" s="18"/>
      <c r="D497" s="18"/>
      <c r="E497" s="18"/>
      <c r="F497" s="18"/>
      <c r="G497" s="18"/>
      <c r="H497" s="18"/>
      <c r="I497" s="18"/>
      <c r="J497" s="19"/>
      <c r="K497" s="19"/>
      <c r="L497" s="19"/>
      <c r="M497" s="19"/>
      <c r="N497" s="19"/>
      <c r="O497" s="19"/>
      <c r="P497" s="19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</row>
    <row r="498" spans="1:29" x14ac:dyDescent="0.25">
      <c r="A498" s="141"/>
      <c r="B498" s="18"/>
      <c r="C498" s="18"/>
      <c r="D498" s="18"/>
      <c r="E498" s="18"/>
      <c r="F498" s="18"/>
      <c r="G498" s="18"/>
      <c r="H498" s="18"/>
      <c r="I498" s="18"/>
      <c r="J498" s="19"/>
      <c r="K498" s="19"/>
      <c r="L498" s="19"/>
      <c r="M498" s="19"/>
      <c r="N498" s="19"/>
      <c r="O498" s="19"/>
      <c r="P498" s="19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</row>
    <row r="499" spans="1:29" x14ac:dyDescent="0.25">
      <c r="A499" s="141"/>
      <c r="B499" s="18"/>
      <c r="C499" s="18"/>
      <c r="D499" s="18"/>
      <c r="E499" s="18"/>
      <c r="F499" s="18"/>
      <c r="G499" s="18"/>
      <c r="H499" s="18"/>
      <c r="I499" s="18"/>
      <c r="J499" s="19"/>
      <c r="K499" s="19"/>
      <c r="L499" s="19"/>
      <c r="M499" s="19"/>
      <c r="N499" s="19"/>
      <c r="O499" s="19"/>
      <c r="P499" s="19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</row>
    <row r="500" spans="1:29" x14ac:dyDescent="0.25">
      <c r="A500" s="141"/>
      <c r="B500" s="18"/>
      <c r="C500" s="18"/>
      <c r="D500" s="18"/>
      <c r="E500" s="18"/>
      <c r="F500" s="18"/>
      <c r="G500" s="18"/>
      <c r="H500" s="18"/>
      <c r="I500" s="18"/>
      <c r="J500" s="19"/>
      <c r="K500" s="19"/>
      <c r="L500" s="19"/>
      <c r="M500" s="19"/>
      <c r="N500" s="19"/>
      <c r="O500" s="19"/>
      <c r="P500" s="19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</row>
    <row r="501" spans="1:29" x14ac:dyDescent="0.25">
      <c r="A501" s="141"/>
      <c r="B501" s="18"/>
      <c r="C501" s="18"/>
      <c r="D501" s="18"/>
      <c r="E501" s="18"/>
      <c r="F501" s="18"/>
      <c r="G501" s="18"/>
      <c r="H501" s="18"/>
      <c r="I501" s="18"/>
      <c r="J501" s="19"/>
      <c r="K501" s="19"/>
      <c r="L501" s="19"/>
      <c r="M501" s="19"/>
      <c r="N501" s="19"/>
      <c r="O501" s="19"/>
      <c r="P501" s="19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</row>
    <row r="502" spans="1:29" x14ac:dyDescent="0.25">
      <c r="A502" s="141"/>
      <c r="B502" s="18"/>
      <c r="C502" s="18"/>
      <c r="D502" s="18"/>
      <c r="E502" s="18"/>
      <c r="F502" s="18"/>
      <c r="G502" s="18"/>
      <c r="H502" s="18"/>
      <c r="I502" s="18"/>
      <c r="J502" s="19"/>
      <c r="K502" s="19"/>
      <c r="L502" s="19"/>
      <c r="M502" s="19"/>
      <c r="N502" s="19"/>
      <c r="O502" s="19"/>
      <c r="P502" s="19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</row>
    <row r="503" spans="1:29" x14ac:dyDescent="0.25">
      <c r="A503" s="141"/>
      <c r="B503" s="18"/>
      <c r="C503" s="18"/>
      <c r="D503" s="18"/>
      <c r="E503" s="18"/>
      <c r="F503" s="18"/>
      <c r="G503" s="18"/>
      <c r="H503" s="18"/>
      <c r="I503" s="18"/>
      <c r="J503" s="19"/>
      <c r="K503" s="19"/>
      <c r="L503" s="19"/>
      <c r="M503" s="19"/>
      <c r="N503" s="19"/>
      <c r="O503" s="19"/>
      <c r="P503" s="19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</row>
    <row r="504" spans="1:29" x14ac:dyDescent="0.25">
      <c r="A504" s="141"/>
      <c r="B504" s="18"/>
      <c r="C504" s="18"/>
      <c r="D504" s="18"/>
      <c r="E504" s="18"/>
      <c r="F504" s="18"/>
      <c r="G504" s="18"/>
      <c r="H504" s="18"/>
      <c r="I504" s="18"/>
      <c r="J504" s="19"/>
      <c r="K504" s="19"/>
      <c r="L504" s="19"/>
      <c r="M504" s="19"/>
      <c r="N504" s="19"/>
      <c r="O504" s="19"/>
      <c r="P504" s="19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</row>
    <row r="505" spans="1:29" x14ac:dyDescent="0.25">
      <c r="A505" s="141"/>
      <c r="B505" s="18"/>
      <c r="C505" s="18"/>
      <c r="D505" s="18"/>
      <c r="E505" s="18"/>
      <c r="F505" s="18"/>
      <c r="G505" s="18"/>
      <c r="H505" s="18"/>
      <c r="I505" s="18"/>
      <c r="J505" s="19"/>
      <c r="K505" s="19"/>
      <c r="L505" s="19"/>
      <c r="M505" s="19"/>
      <c r="N505" s="19"/>
      <c r="O505" s="19"/>
      <c r="P505" s="19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</row>
    <row r="506" spans="1:29" x14ac:dyDescent="0.25">
      <c r="A506" s="141"/>
      <c r="B506" s="18"/>
      <c r="C506" s="18"/>
      <c r="D506" s="18"/>
      <c r="E506" s="18"/>
      <c r="F506" s="18"/>
      <c r="G506" s="18"/>
      <c r="H506" s="18"/>
      <c r="I506" s="18"/>
      <c r="J506" s="19"/>
      <c r="K506" s="19"/>
      <c r="L506" s="19"/>
      <c r="M506" s="19"/>
      <c r="N506" s="19"/>
      <c r="O506" s="19"/>
      <c r="P506" s="19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</row>
    <row r="507" spans="1:29" x14ac:dyDescent="0.25">
      <c r="A507" s="141"/>
      <c r="B507" s="18"/>
      <c r="C507" s="18"/>
      <c r="D507" s="18"/>
      <c r="E507" s="18"/>
      <c r="F507" s="18"/>
      <c r="G507" s="18"/>
      <c r="H507" s="18"/>
      <c r="I507" s="18"/>
      <c r="J507" s="19"/>
      <c r="K507" s="19"/>
      <c r="L507" s="19"/>
      <c r="M507" s="19"/>
      <c r="N507" s="19"/>
      <c r="O507" s="19"/>
      <c r="P507" s="19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</row>
    <row r="508" spans="1:29" x14ac:dyDescent="0.25">
      <c r="A508" s="141"/>
      <c r="B508" s="18"/>
      <c r="C508" s="18"/>
      <c r="D508" s="18"/>
      <c r="E508" s="18"/>
      <c r="F508" s="18"/>
      <c r="G508" s="18"/>
      <c r="H508" s="18"/>
      <c r="I508" s="18"/>
      <c r="J508" s="19"/>
      <c r="K508" s="19"/>
      <c r="L508" s="19"/>
      <c r="M508" s="19"/>
      <c r="N508" s="19"/>
      <c r="O508" s="19"/>
      <c r="P508" s="19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</row>
    <row r="509" spans="1:29" x14ac:dyDescent="0.25">
      <c r="A509" s="141"/>
      <c r="B509" s="18"/>
      <c r="C509" s="18"/>
      <c r="D509" s="18"/>
      <c r="E509" s="18"/>
      <c r="F509" s="18"/>
      <c r="G509" s="18"/>
      <c r="H509" s="18"/>
      <c r="I509" s="18"/>
      <c r="J509" s="19"/>
      <c r="K509" s="19"/>
      <c r="L509" s="19"/>
      <c r="M509" s="19"/>
      <c r="N509" s="19"/>
      <c r="O509" s="19"/>
      <c r="P509" s="19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</row>
    <row r="510" spans="1:29" x14ac:dyDescent="0.25">
      <c r="A510" s="141"/>
      <c r="B510" s="18"/>
      <c r="C510" s="18"/>
      <c r="D510" s="18"/>
      <c r="E510" s="18"/>
      <c r="F510" s="18"/>
      <c r="G510" s="18"/>
      <c r="H510" s="18"/>
      <c r="I510" s="18"/>
      <c r="J510" s="19"/>
      <c r="K510" s="19"/>
      <c r="L510" s="19"/>
      <c r="M510" s="19"/>
      <c r="N510" s="19"/>
      <c r="O510" s="19"/>
      <c r="P510" s="19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</row>
    <row r="511" spans="1:29" x14ac:dyDescent="0.25">
      <c r="A511" s="141"/>
      <c r="B511" s="18"/>
      <c r="C511" s="18"/>
      <c r="D511" s="18"/>
      <c r="E511" s="18"/>
      <c r="F511" s="18"/>
      <c r="G511" s="18"/>
      <c r="H511" s="18"/>
      <c r="I511" s="18"/>
      <c r="J511" s="19"/>
      <c r="K511" s="19"/>
      <c r="L511" s="19"/>
      <c r="M511" s="19"/>
      <c r="N511" s="19"/>
      <c r="O511" s="19"/>
      <c r="P511" s="19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</row>
    <row r="512" spans="1:29" x14ac:dyDescent="0.25">
      <c r="A512" s="141"/>
      <c r="B512" s="18"/>
      <c r="C512" s="18"/>
      <c r="D512" s="18"/>
      <c r="E512" s="18"/>
      <c r="F512" s="18"/>
      <c r="G512" s="18"/>
      <c r="H512" s="18"/>
      <c r="I512" s="18"/>
      <c r="J512" s="19"/>
      <c r="K512" s="19"/>
      <c r="L512" s="19"/>
      <c r="M512" s="19"/>
      <c r="N512" s="19"/>
      <c r="O512" s="19"/>
      <c r="P512" s="19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</row>
    <row r="513" spans="1:29" x14ac:dyDescent="0.25">
      <c r="A513" s="141"/>
      <c r="B513" s="18"/>
      <c r="C513" s="18"/>
      <c r="D513" s="18"/>
      <c r="E513" s="18"/>
      <c r="F513" s="18"/>
      <c r="G513" s="18"/>
      <c r="H513" s="18"/>
      <c r="I513" s="18"/>
      <c r="J513" s="19"/>
      <c r="K513" s="19"/>
      <c r="L513" s="19"/>
      <c r="M513" s="19"/>
      <c r="N513" s="19"/>
      <c r="O513" s="19"/>
      <c r="P513" s="19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</row>
    <row r="514" spans="1:29" x14ac:dyDescent="0.25">
      <c r="A514" s="141"/>
      <c r="B514" s="18"/>
      <c r="C514" s="18"/>
      <c r="D514" s="18"/>
      <c r="E514" s="18"/>
      <c r="F514" s="18"/>
      <c r="G514" s="18"/>
      <c r="H514" s="18"/>
      <c r="I514" s="18"/>
      <c r="J514" s="19"/>
      <c r="K514" s="19"/>
      <c r="L514" s="19"/>
      <c r="M514" s="19"/>
      <c r="N514" s="19"/>
      <c r="O514" s="19"/>
      <c r="P514" s="19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</row>
    <row r="515" spans="1:29" x14ac:dyDescent="0.25">
      <c r="A515" s="141"/>
      <c r="B515" s="18"/>
      <c r="C515" s="18"/>
      <c r="D515" s="18"/>
      <c r="E515" s="18"/>
      <c r="F515" s="18"/>
      <c r="G515" s="18"/>
      <c r="H515" s="18"/>
      <c r="I515" s="18"/>
      <c r="J515" s="19"/>
      <c r="K515" s="19"/>
      <c r="L515" s="19"/>
      <c r="M515" s="19"/>
      <c r="N515" s="19"/>
      <c r="O515" s="19"/>
      <c r="P515" s="19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</row>
    <row r="516" spans="1:29" x14ac:dyDescent="0.25">
      <c r="A516" s="141"/>
      <c r="B516" s="18"/>
      <c r="C516" s="18"/>
      <c r="D516" s="18"/>
      <c r="E516" s="18"/>
      <c r="F516" s="18"/>
      <c r="G516" s="18"/>
      <c r="H516" s="18"/>
      <c r="I516" s="18"/>
      <c r="J516" s="19"/>
      <c r="K516" s="19"/>
      <c r="L516" s="19"/>
      <c r="M516" s="19"/>
      <c r="N516" s="19"/>
      <c r="O516" s="19"/>
      <c r="P516" s="19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</row>
    <row r="517" spans="1:29" x14ac:dyDescent="0.25">
      <c r="A517" s="141"/>
      <c r="B517" s="18"/>
      <c r="C517" s="18"/>
      <c r="D517" s="18"/>
      <c r="E517" s="18"/>
      <c r="F517" s="18"/>
      <c r="G517" s="18"/>
      <c r="H517" s="18"/>
      <c r="I517" s="18"/>
      <c r="J517" s="19"/>
      <c r="K517" s="19"/>
      <c r="L517" s="19"/>
      <c r="M517" s="19"/>
      <c r="N517" s="19"/>
      <c r="O517" s="19"/>
      <c r="P517" s="19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</row>
    <row r="518" spans="1:29" x14ac:dyDescent="0.25">
      <c r="A518" s="141"/>
      <c r="B518" s="18"/>
      <c r="C518" s="18"/>
      <c r="D518" s="18"/>
      <c r="E518" s="18"/>
      <c r="F518" s="18"/>
      <c r="G518" s="18"/>
      <c r="H518" s="18"/>
      <c r="I518" s="18"/>
      <c r="J518" s="19"/>
      <c r="K518" s="19"/>
      <c r="L518" s="19"/>
      <c r="M518" s="19"/>
      <c r="N518" s="19"/>
      <c r="O518" s="19"/>
      <c r="P518" s="19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</row>
    <row r="519" spans="1:29" x14ac:dyDescent="0.25">
      <c r="A519" s="141"/>
      <c r="B519" s="18"/>
      <c r="C519" s="18"/>
      <c r="D519" s="18"/>
      <c r="E519" s="18"/>
      <c r="F519" s="18"/>
      <c r="G519" s="18"/>
      <c r="H519" s="18"/>
      <c r="I519" s="18"/>
      <c r="J519" s="19"/>
      <c r="K519" s="19"/>
      <c r="L519" s="19"/>
      <c r="M519" s="19"/>
      <c r="N519" s="19"/>
      <c r="O519" s="19"/>
      <c r="P519" s="19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</row>
    <row r="520" spans="1:29" x14ac:dyDescent="0.25">
      <c r="A520" s="141"/>
      <c r="B520" s="18"/>
      <c r="C520" s="18"/>
      <c r="D520" s="18"/>
      <c r="E520" s="18"/>
      <c r="F520" s="18"/>
      <c r="G520" s="18"/>
      <c r="H520" s="18"/>
      <c r="I520" s="18"/>
      <c r="J520" s="19"/>
      <c r="K520" s="19"/>
      <c r="L520" s="19"/>
      <c r="M520" s="19"/>
      <c r="N520" s="19"/>
      <c r="O520" s="19"/>
      <c r="P520" s="19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</row>
    <row r="521" spans="1:29" x14ac:dyDescent="0.25">
      <c r="A521" s="141"/>
      <c r="B521" s="18"/>
      <c r="C521" s="18"/>
      <c r="D521" s="18"/>
      <c r="E521" s="18"/>
      <c r="F521" s="18"/>
      <c r="G521" s="18"/>
      <c r="H521" s="18"/>
      <c r="I521" s="18"/>
      <c r="J521" s="19"/>
      <c r="K521" s="19"/>
      <c r="L521" s="19"/>
      <c r="M521" s="19"/>
      <c r="N521" s="19"/>
      <c r="O521" s="19"/>
      <c r="P521" s="19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</row>
    <row r="522" spans="1:29" x14ac:dyDescent="0.25">
      <c r="A522" s="141"/>
      <c r="B522" s="18"/>
      <c r="C522" s="18"/>
      <c r="D522" s="18"/>
      <c r="E522" s="18"/>
      <c r="F522" s="18"/>
      <c r="G522" s="18"/>
      <c r="H522" s="18"/>
      <c r="I522" s="18"/>
      <c r="J522" s="19"/>
      <c r="K522" s="19"/>
      <c r="L522" s="19"/>
      <c r="M522" s="19"/>
      <c r="N522" s="19"/>
      <c r="O522" s="19"/>
      <c r="P522" s="19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</row>
    <row r="523" spans="1:29" x14ac:dyDescent="0.25">
      <c r="A523" s="141"/>
      <c r="B523" s="18"/>
      <c r="C523" s="18"/>
      <c r="D523" s="18"/>
      <c r="E523" s="18"/>
      <c r="F523" s="18"/>
      <c r="G523" s="18"/>
      <c r="H523" s="18"/>
      <c r="I523" s="18"/>
      <c r="J523" s="19"/>
      <c r="K523" s="19"/>
      <c r="L523" s="19"/>
      <c r="M523" s="19"/>
      <c r="N523" s="19"/>
      <c r="O523" s="19"/>
      <c r="P523" s="19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</row>
    <row r="524" spans="1:29" x14ac:dyDescent="0.25">
      <c r="A524" s="141"/>
      <c r="B524" s="18"/>
      <c r="C524" s="18"/>
      <c r="D524" s="18"/>
      <c r="E524" s="18"/>
      <c r="F524" s="18"/>
      <c r="G524" s="18"/>
      <c r="H524" s="18"/>
      <c r="I524" s="18"/>
      <c r="J524" s="19"/>
      <c r="K524" s="19"/>
      <c r="L524" s="19"/>
      <c r="M524" s="19"/>
      <c r="N524" s="19"/>
      <c r="O524" s="19"/>
      <c r="P524" s="19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</row>
    <row r="525" spans="1:29" x14ac:dyDescent="0.25">
      <c r="A525" s="141"/>
      <c r="B525" s="18"/>
      <c r="C525" s="18"/>
      <c r="D525" s="18"/>
      <c r="E525" s="18"/>
      <c r="F525" s="18"/>
      <c r="G525" s="18"/>
      <c r="H525" s="18"/>
      <c r="I525" s="18"/>
      <c r="J525" s="19"/>
      <c r="K525" s="19"/>
      <c r="L525" s="19"/>
      <c r="M525" s="19"/>
      <c r="N525" s="19"/>
      <c r="O525" s="19"/>
      <c r="P525" s="19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</row>
    <row r="526" spans="1:29" x14ac:dyDescent="0.25">
      <c r="A526" s="141"/>
      <c r="B526" s="18"/>
      <c r="C526" s="18"/>
      <c r="D526" s="18"/>
      <c r="E526" s="18"/>
      <c r="F526" s="18"/>
      <c r="G526" s="18"/>
      <c r="H526" s="18"/>
      <c r="I526" s="18"/>
      <c r="J526" s="19"/>
      <c r="K526" s="19"/>
      <c r="L526" s="19"/>
      <c r="M526" s="19"/>
      <c r="N526" s="19"/>
      <c r="O526" s="19"/>
      <c r="P526" s="19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</row>
    <row r="527" spans="1:29" x14ac:dyDescent="0.25">
      <c r="A527" s="141"/>
      <c r="B527" s="18"/>
      <c r="C527" s="18"/>
      <c r="D527" s="18"/>
      <c r="E527" s="18"/>
      <c r="F527" s="18"/>
      <c r="G527" s="18"/>
      <c r="H527" s="18"/>
      <c r="I527" s="18"/>
      <c r="J527" s="19"/>
      <c r="K527" s="19"/>
      <c r="L527" s="19"/>
      <c r="M527" s="19"/>
      <c r="N527" s="19"/>
      <c r="O527" s="19"/>
      <c r="P527" s="19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</row>
    <row r="528" spans="1:29" x14ac:dyDescent="0.25">
      <c r="A528" s="141"/>
      <c r="B528" s="18"/>
      <c r="C528" s="18"/>
      <c r="D528" s="18"/>
      <c r="E528" s="18"/>
      <c r="F528" s="18"/>
      <c r="G528" s="18"/>
      <c r="H528" s="18"/>
      <c r="I528" s="18"/>
      <c r="J528" s="19"/>
      <c r="K528" s="19"/>
      <c r="L528" s="19"/>
      <c r="M528" s="19"/>
      <c r="N528" s="19"/>
      <c r="O528" s="19"/>
      <c r="P528" s="19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</row>
    <row r="529" spans="1:29" x14ac:dyDescent="0.25">
      <c r="A529" s="141"/>
      <c r="B529" s="18"/>
      <c r="C529" s="18"/>
      <c r="D529" s="18"/>
      <c r="E529" s="18"/>
      <c r="F529" s="18"/>
      <c r="G529" s="18"/>
      <c r="H529" s="18"/>
      <c r="I529" s="18"/>
      <c r="J529" s="19"/>
      <c r="K529" s="19"/>
      <c r="L529" s="19"/>
      <c r="M529" s="19"/>
      <c r="N529" s="19"/>
      <c r="O529" s="19"/>
      <c r="P529" s="19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</row>
    <row r="530" spans="1:29" x14ac:dyDescent="0.25">
      <c r="A530" s="141"/>
      <c r="B530" s="18"/>
      <c r="C530" s="18"/>
      <c r="D530" s="18"/>
      <c r="E530" s="18"/>
      <c r="F530" s="18"/>
      <c r="G530" s="18"/>
      <c r="H530" s="18"/>
      <c r="I530" s="18"/>
      <c r="J530" s="19"/>
      <c r="K530" s="19"/>
      <c r="L530" s="19"/>
      <c r="M530" s="19"/>
      <c r="N530" s="19"/>
      <c r="O530" s="19"/>
      <c r="P530" s="19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</row>
    <row r="531" spans="1:29" x14ac:dyDescent="0.25">
      <c r="A531" s="141"/>
      <c r="B531" s="18"/>
      <c r="C531" s="18"/>
      <c r="D531" s="18"/>
      <c r="E531" s="18"/>
      <c r="F531" s="18"/>
      <c r="G531" s="18"/>
      <c r="H531" s="18"/>
      <c r="I531" s="18"/>
      <c r="J531" s="19"/>
      <c r="K531" s="19"/>
      <c r="L531" s="19"/>
      <c r="M531" s="19"/>
      <c r="N531" s="19"/>
      <c r="O531" s="19"/>
      <c r="P531" s="19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</row>
    <row r="532" spans="1:29" x14ac:dyDescent="0.25">
      <c r="A532" s="141"/>
      <c r="B532" s="18"/>
      <c r="C532" s="18"/>
      <c r="D532" s="18"/>
      <c r="E532" s="18"/>
      <c r="F532" s="18"/>
      <c r="G532" s="18"/>
      <c r="H532" s="18"/>
      <c r="I532" s="18"/>
      <c r="J532" s="19"/>
      <c r="K532" s="19"/>
      <c r="L532" s="19"/>
      <c r="M532" s="19"/>
      <c r="N532" s="19"/>
      <c r="O532" s="19"/>
      <c r="P532" s="19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</row>
    <row r="533" spans="1:29" x14ac:dyDescent="0.25">
      <c r="A533" s="141"/>
      <c r="B533" s="18"/>
      <c r="C533" s="18"/>
      <c r="D533" s="18"/>
      <c r="E533" s="18"/>
      <c r="F533" s="18"/>
      <c r="G533" s="18"/>
      <c r="H533" s="18"/>
      <c r="I533" s="18"/>
      <c r="J533" s="19"/>
      <c r="K533" s="19"/>
      <c r="L533" s="19"/>
      <c r="M533" s="19"/>
      <c r="N533" s="19"/>
      <c r="O533" s="19"/>
      <c r="P533" s="19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</row>
    <row r="534" spans="1:29" x14ac:dyDescent="0.25">
      <c r="A534" s="141"/>
      <c r="B534" s="18"/>
      <c r="C534" s="18"/>
      <c r="D534" s="18"/>
      <c r="E534" s="18"/>
      <c r="F534" s="18"/>
      <c r="G534" s="18"/>
      <c r="H534" s="18"/>
      <c r="I534" s="18"/>
      <c r="J534" s="19"/>
      <c r="K534" s="19"/>
      <c r="L534" s="19"/>
      <c r="M534" s="19"/>
      <c r="N534" s="19"/>
      <c r="O534" s="19"/>
      <c r="P534" s="19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</row>
    <row r="535" spans="1:29" x14ac:dyDescent="0.25">
      <c r="A535" s="141"/>
      <c r="B535" s="18"/>
      <c r="C535" s="18"/>
      <c r="D535" s="18"/>
      <c r="E535" s="18"/>
      <c r="F535" s="18"/>
      <c r="G535" s="18"/>
      <c r="H535" s="18"/>
      <c r="I535" s="18"/>
      <c r="J535" s="19"/>
      <c r="K535" s="19"/>
      <c r="L535" s="19"/>
      <c r="M535" s="19"/>
      <c r="N535" s="19"/>
      <c r="O535" s="19"/>
      <c r="P535" s="19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</row>
    <row r="536" spans="1:29" x14ac:dyDescent="0.25">
      <c r="A536" s="141"/>
      <c r="B536" s="18"/>
      <c r="C536" s="18"/>
      <c r="D536" s="18"/>
      <c r="E536" s="18"/>
      <c r="F536" s="18"/>
      <c r="G536" s="18"/>
      <c r="H536" s="18"/>
      <c r="I536" s="18"/>
      <c r="J536" s="19"/>
      <c r="K536" s="19"/>
      <c r="L536" s="19"/>
      <c r="M536" s="19"/>
      <c r="N536" s="19"/>
      <c r="O536" s="19"/>
      <c r="P536" s="19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</row>
    <row r="537" spans="1:29" x14ac:dyDescent="0.25">
      <c r="A537" s="141"/>
      <c r="B537" s="18"/>
      <c r="C537" s="18"/>
      <c r="D537" s="18"/>
      <c r="E537" s="18"/>
      <c r="F537" s="18"/>
      <c r="G537" s="18"/>
      <c r="H537" s="18"/>
      <c r="I537" s="18"/>
      <c r="J537" s="19"/>
      <c r="K537" s="19"/>
      <c r="L537" s="19"/>
      <c r="M537" s="19"/>
      <c r="N537" s="19"/>
      <c r="O537" s="19"/>
      <c r="P537" s="19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</row>
    <row r="538" spans="1:29" x14ac:dyDescent="0.25">
      <c r="A538" s="141"/>
      <c r="B538" s="18"/>
      <c r="C538" s="18"/>
      <c r="D538" s="18"/>
      <c r="E538" s="18"/>
      <c r="F538" s="18"/>
      <c r="G538" s="18"/>
      <c r="H538" s="18"/>
      <c r="I538" s="18"/>
      <c r="J538" s="19"/>
      <c r="K538" s="19"/>
      <c r="L538" s="19"/>
      <c r="M538" s="19"/>
      <c r="N538" s="19"/>
      <c r="O538" s="19"/>
      <c r="P538" s="19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</row>
    <row r="539" spans="1:29" x14ac:dyDescent="0.25">
      <c r="A539" s="141"/>
      <c r="B539" s="18"/>
      <c r="C539" s="18"/>
      <c r="D539" s="18"/>
      <c r="E539" s="18"/>
      <c r="F539" s="18"/>
      <c r="G539" s="18"/>
      <c r="H539" s="18"/>
      <c r="I539" s="18"/>
      <c r="J539" s="19"/>
      <c r="K539" s="19"/>
      <c r="L539" s="19"/>
      <c r="M539" s="19"/>
      <c r="N539" s="19"/>
      <c r="O539" s="19"/>
      <c r="P539" s="19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</row>
    <row r="540" spans="1:29" x14ac:dyDescent="0.25">
      <c r="A540" s="141"/>
      <c r="B540" s="18"/>
      <c r="C540" s="18"/>
      <c r="D540" s="18"/>
      <c r="E540" s="18"/>
      <c r="F540" s="18"/>
      <c r="G540" s="18"/>
      <c r="H540" s="18"/>
      <c r="I540" s="18"/>
      <c r="J540" s="19"/>
      <c r="K540" s="19"/>
      <c r="L540" s="19"/>
      <c r="M540" s="19"/>
      <c r="N540" s="19"/>
      <c r="O540" s="19"/>
      <c r="P540" s="19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</row>
    <row r="541" spans="1:29" x14ac:dyDescent="0.25">
      <c r="A541" s="141"/>
      <c r="B541" s="18"/>
      <c r="C541" s="18"/>
      <c r="D541" s="18"/>
      <c r="E541" s="18"/>
      <c r="F541" s="18"/>
      <c r="G541" s="18"/>
      <c r="H541" s="18"/>
      <c r="I541" s="18"/>
      <c r="J541" s="19"/>
      <c r="K541" s="19"/>
      <c r="L541" s="19"/>
      <c r="M541" s="19"/>
      <c r="N541" s="19"/>
      <c r="O541" s="19"/>
      <c r="P541" s="19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</row>
    <row r="542" spans="1:29" x14ac:dyDescent="0.25">
      <c r="A542" s="141"/>
      <c r="B542" s="18"/>
      <c r="C542" s="18"/>
      <c r="D542" s="18"/>
      <c r="E542" s="18"/>
      <c r="F542" s="18"/>
      <c r="G542" s="18"/>
      <c r="H542" s="18"/>
      <c r="I542" s="18"/>
      <c r="J542" s="19"/>
      <c r="K542" s="19"/>
      <c r="L542" s="19"/>
      <c r="M542" s="19"/>
      <c r="N542" s="19"/>
      <c r="O542" s="19"/>
      <c r="P542" s="19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</row>
    <row r="543" spans="1:29" x14ac:dyDescent="0.25">
      <c r="A543" s="141"/>
      <c r="B543" s="18"/>
      <c r="C543" s="18"/>
      <c r="D543" s="18"/>
      <c r="E543" s="18"/>
      <c r="F543" s="18"/>
      <c r="G543" s="18"/>
      <c r="H543" s="18"/>
      <c r="I543" s="18"/>
      <c r="J543" s="19"/>
      <c r="K543" s="19"/>
      <c r="L543" s="19"/>
      <c r="M543" s="19"/>
      <c r="N543" s="19"/>
      <c r="O543" s="19"/>
      <c r="P543" s="19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</row>
    <row r="544" spans="1:29" x14ac:dyDescent="0.25">
      <c r="A544" s="141"/>
      <c r="B544" s="18"/>
      <c r="C544" s="18"/>
      <c r="D544" s="18"/>
      <c r="E544" s="18"/>
      <c r="F544" s="18"/>
      <c r="G544" s="18"/>
      <c r="H544" s="18"/>
      <c r="I544" s="18"/>
      <c r="J544" s="19"/>
      <c r="K544" s="19"/>
      <c r="L544" s="19"/>
      <c r="M544" s="19"/>
      <c r="N544" s="19"/>
      <c r="O544" s="19"/>
      <c r="P544" s="19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</row>
    <row r="545" spans="1:29" x14ac:dyDescent="0.25">
      <c r="A545" s="141"/>
      <c r="B545" s="18"/>
      <c r="C545" s="18"/>
      <c r="D545" s="18"/>
      <c r="E545" s="18"/>
      <c r="F545" s="18"/>
      <c r="G545" s="18"/>
      <c r="H545" s="18"/>
      <c r="I545" s="18"/>
      <c r="J545" s="19"/>
      <c r="K545" s="19"/>
      <c r="L545" s="19"/>
      <c r="M545" s="19"/>
      <c r="N545" s="19"/>
      <c r="O545" s="19"/>
      <c r="P545" s="19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</row>
    <row r="546" spans="1:29" x14ac:dyDescent="0.25">
      <c r="A546" s="141"/>
      <c r="B546" s="18"/>
      <c r="C546" s="18"/>
      <c r="D546" s="18"/>
      <c r="E546" s="18"/>
      <c r="F546" s="18"/>
      <c r="G546" s="18"/>
      <c r="H546" s="18"/>
      <c r="I546" s="18"/>
      <c r="J546" s="19"/>
      <c r="K546" s="19"/>
      <c r="L546" s="19"/>
      <c r="M546" s="19"/>
      <c r="N546" s="19"/>
      <c r="O546" s="19"/>
      <c r="P546" s="19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</row>
    <row r="547" spans="1:29" x14ac:dyDescent="0.25">
      <c r="A547" s="141"/>
      <c r="B547" s="18"/>
      <c r="C547" s="18"/>
      <c r="D547" s="18"/>
      <c r="E547" s="18"/>
      <c r="F547" s="18"/>
      <c r="G547" s="18"/>
      <c r="H547" s="18"/>
      <c r="I547" s="18"/>
      <c r="J547" s="19"/>
      <c r="K547" s="19"/>
      <c r="L547" s="19"/>
      <c r="M547" s="19"/>
      <c r="N547" s="19"/>
      <c r="O547" s="19"/>
      <c r="P547" s="19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</row>
    <row r="548" spans="1:29" x14ac:dyDescent="0.25">
      <c r="A548" s="141"/>
      <c r="B548" s="18"/>
      <c r="C548" s="18"/>
      <c r="D548" s="18"/>
      <c r="E548" s="18"/>
      <c r="F548" s="18"/>
      <c r="G548" s="18"/>
      <c r="H548" s="18"/>
      <c r="I548" s="18"/>
      <c r="J548" s="19"/>
      <c r="K548" s="19"/>
      <c r="L548" s="19"/>
      <c r="M548" s="19"/>
      <c r="N548" s="19"/>
      <c r="O548" s="19"/>
      <c r="P548" s="19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</row>
    <row r="549" spans="1:29" x14ac:dyDescent="0.25">
      <c r="A549" s="141"/>
      <c r="B549" s="18"/>
      <c r="C549" s="18"/>
      <c r="D549" s="18"/>
      <c r="E549" s="18"/>
      <c r="F549" s="18"/>
      <c r="G549" s="18"/>
      <c r="H549" s="18"/>
      <c r="I549" s="18"/>
      <c r="J549" s="19"/>
      <c r="K549" s="19"/>
      <c r="L549" s="19"/>
      <c r="M549" s="19"/>
      <c r="N549" s="19"/>
      <c r="O549" s="19"/>
      <c r="P549" s="19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</row>
    <row r="550" spans="1:29" x14ac:dyDescent="0.25">
      <c r="A550" s="141"/>
      <c r="B550" s="18"/>
      <c r="C550" s="18"/>
      <c r="D550" s="18"/>
      <c r="E550" s="18"/>
      <c r="F550" s="18"/>
      <c r="G550" s="18"/>
      <c r="H550" s="18"/>
      <c r="I550" s="18"/>
      <c r="J550" s="19"/>
      <c r="K550" s="19"/>
      <c r="L550" s="19"/>
      <c r="M550" s="19"/>
      <c r="N550" s="19"/>
      <c r="O550" s="19"/>
      <c r="P550" s="19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</row>
    <row r="551" spans="1:29" x14ac:dyDescent="0.25">
      <c r="A551" s="141"/>
      <c r="B551" s="18"/>
      <c r="C551" s="18"/>
      <c r="D551" s="18"/>
      <c r="E551" s="18"/>
      <c r="F551" s="18"/>
      <c r="G551" s="18"/>
      <c r="H551" s="18"/>
      <c r="I551" s="18"/>
      <c r="J551" s="19"/>
      <c r="K551" s="19"/>
      <c r="L551" s="19"/>
      <c r="M551" s="19"/>
      <c r="N551" s="19"/>
      <c r="O551" s="19"/>
      <c r="P551" s="19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</row>
    <row r="552" spans="1:29" x14ac:dyDescent="0.25">
      <c r="A552" s="141"/>
      <c r="B552" s="18"/>
      <c r="C552" s="18"/>
      <c r="D552" s="18"/>
      <c r="E552" s="18"/>
      <c r="F552" s="18"/>
      <c r="G552" s="18"/>
      <c r="H552" s="18"/>
      <c r="I552" s="18"/>
      <c r="J552" s="19"/>
      <c r="K552" s="19"/>
      <c r="L552" s="19"/>
      <c r="M552" s="19"/>
      <c r="N552" s="19"/>
      <c r="O552" s="19"/>
      <c r="P552" s="19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</row>
    <row r="553" spans="1:29" x14ac:dyDescent="0.25">
      <c r="A553" s="141"/>
      <c r="B553" s="18"/>
      <c r="C553" s="18"/>
      <c r="D553" s="18"/>
      <c r="E553" s="18"/>
      <c r="F553" s="18"/>
      <c r="G553" s="18"/>
      <c r="H553" s="18"/>
      <c r="I553" s="18"/>
      <c r="J553" s="19"/>
      <c r="K553" s="19"/>
      <c r="L553" s="19"/>
      <c r="M553" s="19"/>
      <c r="N553" s="19"/>
      <c r="O553" s="19"/>
      <c r="P553" s="19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</row>
    <row r="554" spans="1:29" x14ac:dyDescent="0.25">
      <c r="A554" s="141"/>
      <c r="B554" s="18"/>
      <c r="C554" s="18"/>
      <c r="D554" s="18"/>
      <c r="E554" s="18"/>
      <c r="F554" s="18"/>
      <c r="G554" s="18"/>
      <c r="H554" s="18"/>
      <c r="I554" s="18"/>
      <c r="J554" s="19"/>
      <c r="K554" s="19"/>
      <c r="L554" s="19"/>
      <c r="M554" s="19"/>
      <c r="N554" s="19"/>
      <c r="O554" s="19"/>
      <c r="P554" s="19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</row>
    <row r="555" spans="1:29" x14ac:dyDescent="0.25">
      <c r="A555" s="141"/>
      <c r="B555" s="18"/>
      <c r="C555" s="18"/>
      <c r="D555" s="18"/>
      <c r="E555" s="18"/>
      <c r="F555" s="18"/>
      <c r="G555" s="18"/>
      <c r="H555" s="18"/>
      <c r="I555" s="18"/>
      <c r="J555" s="19"/>
      <c r="K555" s="19"/>
      <c r="L555" s="19"/>
      <c r="M555" s="19"/>
      <c r="N555" s="19"/>
      <c r="O555" s="19"/>
      <c r="P555" s="19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</row>
    <row r="556" spans="1:29" x14ac:dyDescent="0.25">
      <c r="A556" s="141"/>
      <c r="B556" s="18"/>
      <c r="C556" s="18"/>
      <c r="D556" s="18"/>
      <c r="E556" s="18"/>
      <c r="F556" s="18"/>
      <c r="G556" s="18"/>
      <c r="H556" s="18"/>
      <c r="I556" s="18"/>
      <c r="J556" s="19"/>
      <c r="K556" s="19"/>
      <c r="L556" s="19"/>
      <c r="M556" s="19"/>
      <c r="N556" s="19"/>
      <c r="O556" s="19"/>
      <c r="P556" s="19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</row>
    <row r="557" spans="1:29" x14ac:dyDescent="0.25">
      <c r="A557" s="141"/>
      <c r="B557" s="18"/>
      <c r="C557" s="18"/>
      <c r="D557" s="18"/>
      <c r="E557" s="18"/>
      <c r="F557" s="18"/>
      <c r="G557" s="18"/>
      <c r="H557" s="18"/>
      <c r="I557" s="18"/>
      <c r="J557" s="19"/>
      <c r="K557" s="19"/>
      <c r="L557" s="19"/>
      <c r="M557" s="19"/>
      <c r="N557" s="19"/>
      <c r="O557" s="19"/>
      <c r="P557" s="19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</row>
    <row r="558" spans="1:29" x14ac:dyDescent="0.25">
      <c r="A558" s="141"/>
      <c r="B558" s="18"/>
      <c r="C558" s="18"/>
      <c r="D558" s="18"/>
      <c r="E558" s="18"/>
      <c r="F558" s="18"/>
      <c r="G558" s="18"/>
      <c r="H558" s="18"/>
      <c r="I558" s="18"/>
      <c r="J558" s="19"/>
      <c r="K558" s="19"/>
      <c r="L558" s="19"/>
      <c r="M558" s="19"/>
      <c r="N558" s="19"/>
      <c r="O558" s="19"/>
      <c r="P558" s="19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</row>
    <row r="559" spans="1:29" x14ac:dyDescent="0.25">
      <c r="A559" s="141"/>
      <c r="B559" s="18"/>
      <c r="C559" s="18"/>
      <c r="D559" s="18"/>
      <c r="E559" s="18"/>
      <c r="F559" s="18"/>
      <c r="G559" s="18"/>
      <c r="H559" s="18"/>
      <c r="I559" s="18"/>
      <c r="J559" s="19"/>
      <c r="K559" s="19"/>
      <c r="L559" s="19"/>
      <c r="M559" s="19"/>
      <c r="N559" s="19"/>
      <c r="O559" s="19"/>
      <c r="P559" s="19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</row>
    <row r="560" spans="1:29" x14ac:dyDescent="0.25">
      <c r="A560" s="141"/>
      <c r="B560" s="18"/>
      <c r="C560" s="18"/>
      <c r="D560" s="18"/>
      <c r="E560" s="18"/>
      <c r="F560" s="18"/>
      <c r="G560" s="18"/>
      <c r="H560" s="18"/>
      <c r="I560" s="18"/>
      <c r="J560" s="19"/>
      <c r="K560" s="19"/>
      <c r="L560" s="19"/>
      <c r="M560" s="19"/>
      <c r="N560" s="19"/>
      <c r="O560" s="19"/>
      <c r="P560" s="19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</row>
    <row r="561" spans="1:29" x14ac:dyDescent="0.25">
      <c r="A561" s="141"/>
      <c r="B561" s="18"/>
      <c r="C561" s="18"/>
      <c r="D561" s="18"/>
      <c r="E561" s="18"/>
      <c r="F561" s="18"/>
      <c r="G561" s="18"/>
      <c r="H561" s="18"/>
      <c r="I561" s="18"/>
      <c r="J561" s="19"/>
      <c r="K561" s="19"/>
      <c r="L561" s="19"/>
      <c r="M561" s="19"/>
      <c r="N561" s="19"/>
      <c r="O561" s="19"/>
      <c r="P561" s="19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</row>
    <row r="562" spans="1:29" x14ac:dyDescent="0.25">
      <c r="A562" s="141"/>
      <c r="B562" s="18"/>
      <c r="C562" s="18"/>
      <c r="D562" s="18"/>
      <c r="E562" s="18"/>
      <c r="F562" s="18"/>
      <c r="G562" s="18"/>
      <c r="H562" s="18"/>
      <c r="I562" s="18"/>
      <c r="J562" s="19"/>
      <c r="K562" s="19"/>
      <c r="L562" s="19"/>
      <c r="M562" s="19"/>
      <c r="N562" s="19"/>
      <c r="O562" s="19"/>
      <c r="P562" s="19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</row>
    <row r="563" spans="1:29" x14ac:dyDescent="0.25">
      <c r="A563" s="141"/>
      <c r="B563" s="18"/>
      <c r="C563" s="18"/>
      <c r="D563" s="18"/>
      <c r="E563" s="18"/>
      <c r="F563" s="18"/>
      <c r="G563" s="18"/>
      <c r="H563" s="18"/>
      <c r="I563" s="18"/>
      <c r="J563" s="19"/>
      <c r="K563" s="19"/>
      <c r="L563" s="19"/>
      <c r="M563" s="19"/>
      <c r="N563" s="19"/>
      <c r="O563" s="19"/>
      <c r="P563" s="19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</row>
    <row r="564" spans="1:29" x14ac:dyDescent="0.25">
      <c r="A564" s="141"/>
      <c r="B564" s="18"/>
      <c r="C564" s="18"/>
      <c r="D564" s="18"/>
      <c r="E564" s="18"/>
      <c r="F564" s="18"/>
      <c r="G564" s="18"/>
      <c r="H564" s="18"/>
      <c r="I564" s="18"/>
      <c r="J564" s="19"/>
      <c r="K564" s="19"/>
      <c r="L564" s="19"/>
      <c r="M564" s="19"/>
      <c r="N564" s="19"/>
      <c r="O564" s="19"/>
      <c r="P564" s="19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</row>
    <row r="565" spans="1:29" x14ac:dyDescent="0.25">
      <c r="A565" s="141"/>
      <c r="B565" s="18"/>
      <c r="C565" s="18"/>
      <c r="D565" s="18"/>
      <c r="E565" s="18"/>
      <c r="F565" s="18"/>
      <c r="G565" s="18"/>
      <c r="H565" s="18"/>
      <c r="I565" s="18"/>
      <c r="J565" s="19"/>
      <c r="K565" s="19"/>
      <c r="L565" s="19"/>
      <c r="M565" s="19"/>
      <c r="N565" s="19"/>
      <c r="O565" s="19"/>
      <c r="P565" s="19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</row>
    <row r="566" spans="1:29" x14ac:dyDescent="0.25">
      <c r="A566" s="141"/>
      <c r="B566" s="18"/>
      <c r="C566" s="18"/>
      <c r="D566" s="18"/>
      <c r="E566" s="18"/>
      <c r="F566" s="18"/>
      <c r="G566" s="18"/>
      <c r="H566" s="18"/>
      <c r="I566" s="18"/>
      <c r="J566" s="19"/>
      <c r="K566" s="19"/>
      <c r="L566" s="19"/>
      <c r="M566" s="19"/>
      <c r="N566" s="19"/>
      <c r="O566" s="19"/>
      <c r="P566" s="19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</row>
    <row r="567" spans="1:29" x14ac:dyDescent="0.25">
      <c r="A567" s="141"/>
      <c r="B567" s="18"/>
      <c r="C567" s="18"/>
      <c r="D567" s="18"/>
      <c r="E567" s="18"/>
      <c r="F567" s="18"/>
      <c r="G567" s="18"/>
      <c r="H567" s="18"/>
      <c r="I567" s="18"/>
      <c r="J567" s="19"/>
      <c r="K567" s="19"/>
      <c r="L567" s="19"/>
      <c r="M567" s="19"/>
      <c r="N567" s="19"/>
      <c r="O567" s="19"/>
      <c r="P567" s="19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</row>
    <row r="568" spans="1:29" x14ac:dyDescent="0.25">
      <c r="A568" s="141"/>
      <c r="B568" s="18"/>
      <c r="C568" s="18"/>
      <c r="D568" s="18"/>
      <c r="E568" s="18"/>
      <c r="F568" s="18"/>
      <c r="G568" s="18"/>
      <c r="H568" s="18"/>
      <c r="I568" s="18"/>
      <c r="J568" s="19"/>
      <c r="K568" s="19"/>
      <c r="L568" s="19"/>
      <c r="M568" s="19"/>
      <c r="N568" s="19"/>
      <c r="O568" s="19"/>
      <c r="P568" s="19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</row>
    <row r="569" spans="1:29" x14ac:dyDescent="0.25">
      <c r="A569" s="141"/>
      <c r="B569" s="18"/>
      <c r="C569" s="18"/>
      <c r="D569" s="18"/>
      <c r="E569" s="18"/>
      <c r="F569" s="18"/>
      <c r="G569" s="18"/>
      <c r="H569" s="18"/>
      <c r="I569" s="18"/>
      <c r="J569" s="19"/>
      <c r="K569" s="19"/>
      <c r="L569" s="19"/>
      <c r="M569" s="19"/>
      <c r="N569" s="19"/>
      <c r="O569" s="19"/>
      <c r="P569" s="19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</row>
    <row r="570" spans="1:29" x14ac:dyDescent="0.25">
      <c r="A570" s="141"/>
      <c r="B570" s="18"/>
      <c r="C570" s="18"/>
      <c r="D570" s="18"/>
      <c r="E570" s="18"/>
      <c r="F570" s="18"/>
      <c r="G570" s="18"/>
      <c r="H570" s="18"/>
      <c r="I570" s="18"/>
      <c r="J570" s="19"/>
      <c r="K570" s="19"/>
      <c r="L570" s="19"/>
      <c r="M570" s="19"/>
      <c r="N570" s="19"/>
      <c r="O570" s="19"/>
      <c r="P570" s="19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</row>
    <row r="571" spans="1:29" x14ac:dyDescent="0.25">
      <c r="A571" s="141"/>
      <c r="B571" s="18"/>
      <c r="C571" s="18"/>
      <c r="D571" s="18"/>
      <c r="E571" s="18"/>
      <c r="F571" s="18"/>
      <c r="G571" s="18"/>
      <c r="H571" s="18"/>
      <c r="I571" s="18"/>
      <c r="J571" s="19"/>
      <c r="K571" s="19"/>
      <c r="L571" s="19"/>
      <c r="M571" s="19"/>
      <c r="N571" s="19"/>
      <c r="O571" s="19"/>
      <c r="P571" s="19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</row>
    <row r="572" spans="1:29" x14ac:dyDescent="0.25">
      <c r="A572" s="141"/>
      <c r="B572" s="18"/>
      <c r="C572" s="18"/>
      <c r="D572" s="18"/>
      <c r="E572" s="18"/>
      <c r="F572" s="18"/>
      <c r="G572" s="18"/>
      <c r="H572" s="18"/>
      <c r="I572" s="18"/>
      <c r="J572" s="19"/>
      <c r="K572" s="19"/>
      <c r="L572" s="19"/>
      <c r="M572" s="19"/>
      <c r="N572" s="19"/>
      <c r="O572" s="19"/>
      <c r="P572" s="19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</row>
    <row r="573" spans="1:29" x14ac:dyDescent="0.25">
      <c r="A573" s="141"/>
      <c r="B573" s="18"/>
      <c r="C573" s="18"/>
      <c r="D573" s="18"/>
      <c r="E573" s="18"/>
      <c r="F573" s="18"/>
      <c r="G573" s="18"/>
      <c r="H573" s="18"/>
      <c r="I573" s="18"/>
      <c r="J573" s="19"/>
      <c r="K573" s="19"/>
      <c r="L573" s="19"/>
      <c r="M573" s="19"/>
      <c r="N573" s="19"/>
      <c r="O573" s="19"/>
      <c r="P573" s="19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</row>
    <row r="574" spans="1:29" x14ac:dyDescent="0.25">
      <c r="A574" s="141"/>
      <c r="B574" s="18"/>
      <c r="C574" s="18"/>
      <c r="D574" s="18"/>
      <c r="E574" s="18"/>
      <c r="F574" s="18"/>
      <c r="G574" s="18"/>
      <c r="H574" s="18"/>
      <c r="I574" s="18"/>
      <c r="J574" s="19"/>
      <c r="K574" s="19"/>
      <c r="L574" s="19"/>
      <c r="M574" s="19"/>
      <c r="N574" s="19"/>
      <c r="O574" s="19"/>
      <c r="P574" s="19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</row>
    <row r="575" spans="1:29" x14ac:dyDescent="0.25">
      <c r="A575" s="141"/>
      <c r="B575" s="18"/>
      <c r="C575" s="18"/>
      <c r="D575" s="18"/>
      <c r="E575" s="18"/>
      <c r="F575" s="18"/>
      <c r="G575" s="18"/>
      <c r="H575" s="18"/>
      <c r="I575" s="18"/>
      <c r="J575" s="19"/>
      <c r="K575" s="19"/>
      <c r="L575" s="19"/>
      <c r="M575" s="19"/>
      <c r="N575" s="19"/>
      <c r="O575" s="19"/>
      <c r="P575" s="19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</row>
    <row r="576" spans="1:29" x14ac:dyDescent="0.25">
      <c r="A576" s="141"/>
      <c r="B576" s="18"/>
      <c r="C576" s="18"/>
      <c r="D576" s="18"/>
      <c r="E576" s="18"/>
      <c r="F576" s="18"/>
      <c r="G576" s="18"/>
      <c r="H576" s="18"/>
      <c r="I576" s="18"/>
      <c r="J576" s="19"/>
      <c r="K576" s="19"/>
      <c r="L576" s="19"/>
      <c r="M576" s="19"/>
      <c r="N576" s="19"/>
      <c r="O576" s="19"/>
      <c r="P576" s="19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</row>
    <row r="577" spans="1:29" x14ac:dyDescent="0.25">
      <c r="A577" s="141"/>
      <c r="B577" s="18"/>
      <c r="C577" s="18"/>
      <c r="D577" s="18"/>
      <c r="E577" s="18"/>
      <c r="F577" s="18"/>
      <c r="G577" s="18"/>
      <c r="H577" s="18"/>
      <c r="I577" s="18"/>
      <c r="J577" s="19"/>
      <c r="K577" s="19"/>
      <c r="L577" s="19"/>
      <c r="M577" s="19"/>
      <c r="N577" s="19"/>
      <c r="O577" s="19"/>
      <c r="P577" s="19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</row>
    <row r="578" spans="1:29" x14ac:dyDescent="0.25">
      <c r="A578" s="141"/>
      <c r="B578" s="18"/>
      <c r="C578" s="18"/>
      <c r="D578" s="18"/>
      <c r="E578" s="18"/>
      <c r="F578" s="18"/>
      <c r="G578" s="18"/>
      <c r="H578" s="18"/>
      <c r="I578" s="18"/>
      <c r="J578" s="19"/>
      <c r="K578" s="19"/>
      <c r="L578" s="19"/>
      <c r="M578" s="19"/>
      <c r="N578" s="19"/>
      <c r="O578" s="19"/>
      <c r="P578" s="19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</row>
    <row r="579" spans="1:29" x14ac:dyDescent="0.25">
      <c r="A579" s="141"/>
      <c r="B579" s="18"/>
      <c r="C579" s="18"/>
      <c r="D579" s="18"/>
      <c r="E579" s="18"/>
      <c r="F579" s="18"/>
      <c r="G579" s="18"/>
      <c r="H579" s="18"/>
      <c r="I579" s="18"/>
      <c r="J579" s="19"/>
      <c r="K579" s="19"/>
      <c r="L579" s="19"/>
      <c r="M579" s="19"/>
      <c r="N579" s="19"/>
      <c r="O579" s="19"/>
      <c r="P579" s="19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</row>
    <row r="580" spans="1:29" x14ac:dyDescent="0.25">
      <c r="A580" s="141"/>
      <c r="B580" s="18"/>
      <c r="C580" s="18"/>
      <c r="D580" s="18"/>
      <c r="E580" s="18"/>
      <c r="F580" s="18"/>
      <c r="G580" s="18"/>
      <c r="H580" s="18"/>
      <c r="I580" s="18"/>
      <c r="J580" s="19"/>
      <c r="K580" s="19"/>
      <c r="L580" s="19"/>
      <c r="M580" s="19"/>
      <c r="N580" s="19"/>
      <c r="O580" s="19"/>
      <c r="P580" s="19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</row>
    <row r="581" spans="1:29" x14ac:dyDescent="0.25">
      <c r="A581" s="141"/>
      <c r="B581" s="18"/>
      <c r="C581" s="18"/>
      <c r="D581" s="18"/>
      <c r="E581" s="18"/>
      <c r="F581" s="18"/>
      <c r="G581" s="18"/>
      <c r="H581" s="18"/>
      <c r="I581" s="18"/>
      <c r="J581" s="19"/>
      <c r="K581" s="19"/>
      <c r="L581" s="19"/>
      <c r="M581" s="19"/>
      <c r="N581" s="19"/>
      <c r="O581" s="19"/>
      <c r="P581" s="19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</row>
    <row r="582" spans="1:29" x14ac:dyDescent="0.25">
      <c r="A582" s="141"/>
      <c r="B582" s="18"/>
      <c r="C582" s="18"/>
      <c r="D582" s="18"/>
      <c r="E582" s="18"/>
      <c r="F582" s="18"/>
      <c r="G582" s="18"/>
      <c r="H582" s="18"/>
      <c r="I582" s="18"/>
      <c r="J582" s="19"/>
      <c r="K582" s="19"/>
      <c r="L582" s="19"/>
      <c r="M582" s="19"/>
      <c r="N582" s="19"/>
      <c r="O582" s="19"/>
      <c r="P582" s="19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</row>
    <row r="583" spans="1:29" x14ac:dyDescent="0.25">
      <c r="A583" s="141"/>
      <c r="B583" s="18"/>
      <c r="C583" s="18"/>
      <c r="D583" s="18"/>
      <c r="E583" s="18"/>
      <c r="F583" s="18"/>
      <c r="G583" s="18"/>
      <c r="H583" s="18"/>
      <c r="I583" s="18"/>
      <c r="J583" s="19"/>
      <c r="K583" s="19"/>
      <c r="L583" s="19"/>
      <c r="M583" s="19"/>
      <c r="N583" s="19"/>
      <c r="O583" s="19"/>
      <c r="P583" s="19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</row>
    <row r="584" spans="1:29" x14ac:dyDescent="0.25">
      <c r="A584" s="141"/>
      <c r="B584" s="18"/>
      <c r="C584" s="18"/>
      <c r="D584" s="18"/>
      <c r="E584" s="18"/>
      <c r="F584" s="18"/>
      <c r="G584" s="18"/>
      <c r="H584" s="18"/>
      <c r="I584" s="18"/>
      <c r="J584" s="19"/>
      <c r="K584" s="19"/>
      <c r="L584" s="19"/>
      <c r="M584" s="19"/>
      <c r="N584" s="19"/>
      <c r="O584" s="19"/>
      <c r="P584" s="19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</row>
    <row r="585" spans="1:29" x14ac:dyDescent="0.25">
      <c r="A585" s="141"/>
      <c r="B585" s="18"/>
      <c r="C585" s="18"/>
      <c r="D585" s="18"/>
      <c r="E585" s="18"/>
      <c r="F585" s="18"/>
      <c r="G585" s="18"/>
      <c r="H585" s="18"/>
      <c r="I585" s="18"/>
      <c r="J585" s="19"/>
      <c r="K585" s="19"/>
      <c r="L585" s="19"/>
      <c r="M585" s="19"/>
      <c r="N585" s="19"/>
      <c r="O585" s="19"/>
      <c r="P585" s="19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</row>
    <row r="586" spans="1:29" x14ac:dyDescent="0.25">
      <c r="A586" s="141"/>
      <c r="B586" s="18"/>
      <c r="C586" s="18"/>
      <c r="D586" s="18"/>
      <c r="E586" s="18"/>
      <c r="F586" s="18"/>
      <c r="G586" s="18"/>
      <c r="H586" s="18"/>
      <c r="I586" s="18"/>
      <c r="J586" s="19"/>
      <c r="K586" s="19"/>
      <c r="L586" s="19"/>
      <c r="M586" s="19"/>
      <c r="N586" s="19"/>
      <c r="O586" s="19"/>
      <c r="P586" s="19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</row>
    <row r="587" spans="1:29" x14ac:dyDescent="0.25">
      <c r="A587" s="141"/>
      <c r="B587" s="18"/>
      <c r="C587" s="18"/>
      <c r="D587" s="18"/>
      <c r="E587" s="18"/>
      <c r="F587" s="18"/>
      <c r="G587" s="18"/>
      <c r="H587" s="18"/>
      <c r="I587" s="18"/>
      <c r="J587" s="19"/>
      <c r="K587" s="19"/>
      <c r="L587" s="19"/>
      <c r="M587" s="19"/>
      <c r="N587" s="19"/>
      <c r="O587" s="19"/>
      <c r="P587" s="19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</row>
    <row r="588" spans="1:29" x14ac:dyDescent="0.25">
      <c r="A588" s="141"/>
      <c r="B588" s="18"/>
      <c r="C588" s="18"/>
      <c r="D588" s="18"/>
      <c r="E588" s="18"/>
      <c r="F588" s="18"/>
      <c r="G588" s="18"/>
      <c r="H588" s="18"/>
      <c r="I588" s="18"/>
      <c r="J588" s="19"/>
      <c r="K588" s="19"/>
      <c r="L588" s="19"/>
      <c r="M588" s="19"/>
      <c r="N588" s="19"/>
      <c r="O588" s="19"/>
      <c r="P588" s="19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</row>
    <row r="589" spans="1:29" x14ac:dyDescent="0.25">
      <c r="A589" s="141"/>
      <c r="B589" s="18"/>
      <c r="C589" s="18"/>
      <c r="D589" s="18"/>
      <c r="E589" s="18"/>
      <c r="F589" s="18"/>
      <c r="G589" s="18"/>
      <c r="H589" s="18"/>
      <c r="I589" s="18"/>
      <c r="J589" s="19"/>
      <c r="K589" s="19"/>
      <c r="L589" s="19"/>
      <c r="M589" s="19"/>
      <c r="N589" s="19"/>
      <c r="O589" s="19"/>
      <c r="P589" s="19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</row>
    <row r="590" spans="1:29" x14ac:dyDescent="0.25">
      <c r="A590" s="141"/>
      <c r="B590" s="18"/>
      <c r="C590" s="18"/>
      <c r="D590" s="18"/>
      <c r="E590" s="18"/>
      <c r="F590" s="18"/>
      <c r="G590" s="18"/>
      <c r="H590" s="18"/>
      <c r="I590" s="18"/>
      <c r="J590" s="19"/>
      <c r="K590" s="19"/>
      <c r="L590" s="19"/>
      <c r="M590" s="19"/>
      <c r="N590" s="19"/>
      <c r="O590" s="19"/>
      <c r="P590" s="19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</row>
    <row r="591" spans="1:29" x14ac:dyDescent="0.25">
      <c r="A591" s="141"/>
      <c r="B591" s="18"/>
      <c r="C591" s="18"/>
      <c r="D591" s="18"/>
      <c r="E591" s="18"/>
      <c r="F591" s="18"/>
      <c r="G591" s="18"/>
      <c r="H591" s="18"/>
      <c r="I591" s="18"/>
      <c r="J591" s="19"/>
      <c r="K591" s="19"/>
      <c r="L591" s="19"/>
      <c r="M591" s="19"/>
      <c r="N591" s="19"/>
      <c r="O591" s="19"/>
      <c r="P591" s="19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</row>
    <row r="592" spans="1:29" x14ac:dyDescent="0.25">
      <c r="A592" s="141"/>
      <c r="B592" s="18"/>
      <c r="C592" s="18"/>
      <c r="D592" s="18"/>
      <c r="E592" s="18"/>
      <c r="F592" s="18"/>
      <c r="G592" s="18"/>
      <c r="H592" s="18"/>
      <c r="I592" s="18"/>
      <c r="J592" s="19"/>
      <c r="K592" s="19"/>
      <c r="L592" s="19"/>
      <c r="M592" s="19"/>
      <c r="N592" s="19"/>
      <c r="O592" s="19"/>
      <c r="P592" s="19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</row>
    <row r="593" spans="1:29" x14ac:dyDescent="0.25">
      <c r="A593" s="141"/>
      <c r="B593" s="18"/>
      <c r="C593" s="18"/>
      <c r="D593" s="18"/>
      <c r="E593" s="18"/>
      <c r="F593" s="18"/>
      <c r="G593" s="18"/>
      <c r="H593" s="18"/>
      <c r="I593" s="18"/>
      <c r="J593" s="19"/>
      <c r="K593" s="19"/>
      <c r="L593" s="19"/>
      <c r="M593" s="19"/>
      <c r="N593" s="19"/>
      <c r="O593" s="19"/>
      <c r="P593" s="19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</row>
    <row r="594" spans="1:29" x14ac:dyDescent="0.25">
      <c r="A594" s="141"/>
      <c r="B594" s="18"/>
      <c r="C594" s="18"/>
      <c r="D594" s="18"/>
      <c r="E594" s="18"/>
      <c r="F594" s="18"/>
      <c r="G594" s="18"/>
      <c r="H594" s="18"/>
      <c r="I594" s="18"/>
      <c r="J594" s="19"/>
      <c r="K594" s="19"/>
      <c r="L594" s="19"/>
      <c r="M594" s="19"/>
      <c r="N594" s="19"/>
      <c r="O594" s="19"/>
      <c r="P594" s="19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</row>
    <row r="595" spans="1:29" x14ac:dyDescent="0.25">
      <c r="A595" s="141"/>
      <c r="B595" s="18"/>
      <c r="C595" s="18"/>
      <c r="D595" s="18"/>
      <c r="E595" s="18"/>
      <c r="F595" s="18"/>
      <c r="G595" s="18"/>
      <c r="H595" s="18"/>
      <c r="I595" s="18"/>
      <c r="J595" s="19"/>
      <c r="K595" s="19"/>
      <c r="L595" s="19"/>
      <c r="M595" s="19"/>
      <c r="N595" s="19"/>
      <c r="O595" s="19"/>
      <c r="P595" s="19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</row>
    <row r="596" spans="1:29" x14ac:dyDescent="0.25">
      <c r="A596" s="141"/>
      <c r="B596" s="18"/>
      <c r="C596" s="18"/>
      <c r="D596" s="18"/>
      <c r="E596" s="18"/>
      <c r="F596" s="18"/>
      <c r="G596" s="18"/>
      <c r="H596" s="18"/>
      <c r="I596" s="18"/>
      <c r="J596" s="19"/>
      <c r="K596" s="19"/>
      <c r="L596" s="19"/>
      <c r="M596" s="19"/>
      <c r="N596" s="19"/>
      <c r="O596" s="19"/>
      <c r="P596" s="19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</row>
    <row r="597" spans="1:29" x14ac:dyDescent="0.25">
      <c r="A597" s="141"/>
      <c r="B597" s="18"/>
      <c r="C597" s="18"/>
      <c r="D597" s="18"/>
      <c r="E597" s="18"/>
      <c r="F597" s="18"/>
      <c r="G597" s="18"/>
      <c r="H597" s="18"/>
      <c r="I597" s="18"/>
      <c r="J597" s="19"/>
      <c r="K597" s="19"/>
      <c r="L597" s="19"/>
      <c r="M597" s="19"/>
      <c r="N597" s="19"/>
      <c r="O597" s="19"/>
      <c r="P597" s="19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</row>
    <row r="598" spans="1:29" x14ac:dyDescent="0.25">
      <c r="A598" s="141"/>
      <c r="B598" s="18"/>
      <c r="C598" s="18"/>
      <c r="D598" s="18"/>
      <c r="E598" s="18"/>
      <c r="F598" s="18"/>
      <c r="G598" s="18"/>
      <c r="H598" s="18"/>
      <c r="I598" s="18"/>
      <c r="J598" s="19"/>
      <c r="K598" s="19"/>
      <c r="L598" s="19"/>
      <c r="M598" s="19"/>
      <c r="N598" s="19"/>
      <c r="O598" s="19"/>
      <c r="P598" s="19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</row>
    <row r="599" spans="1:29" x14ac:dyDescent="0.25">
      <c r="A599" s="141"/>
      <c r="B599" s="18"/>
      <c r="C599" s="18"/>
      <c r="D599" s="18"/>
      <c r="E599" s="18"/>
      <c r="F599" s="18"/>
      <c r="G599" s="18"/>
      <c r="H599" s="18"/>
      <c r="I599" s="18"/>
      <c r="J599" s="19"/>
      <c r="K599" s="19"/>
      <c r="L599" s="19"/>
      <c r="M599" s="19"/>
      <c r="N599" s="19"/>
      <c r="O599" s="19"/>
      <c r="P599" s="19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</row>
    <row r="600" spans="1:29" x14ac:dyDescent="0.25">
      <c r="A600" s="141"/>
      <c r="B600" s="18"/>
      <c r="C600" s="18"/>
      <c r="D600" s="18"/>
      <c r="E600" s="18"/>
      <c r="F600" s="18"/>
      <c r="G600" s="18"/>
      <c r="H600" s="18"/>
      <c r="I600" s="18"/>
      <c r="J600" s="19"/>
      <c r="K600" s="19"/>
      <c r="L600" s="19"/>
      <c r="M600" s="19"/>
      <c r="N600" s="19"/>
      <c r="O600" s="19"/>
      <c r="P600" s="19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</row>
    <row r="601" spans="1:29" x14ac:dyDescent="0.25">
      <c r="A601" s="141"/>
      <c r="B601" s="18"/>
      <c r="C601" s="18"/>
      <c r="D601" s="18"/>
      <c r="E601" s="18"/>
      <c r="F601" s="18"/>
      <c r="G601" s="18"/>
      <c r="H601" s="18"/>
      <c r="I601" s="18"/>
      <c r="J601" s="19"/>
      <c r="K601" s="19"/>
      <c r="L601" s="19"/>
      <c r="M601" s="19"/>
      <c r="N601" s="19"/>
      <c r="O601" s="19"/>
      <c r="P601" s="19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</row>
    <row r="602" spans="1:29" x14ac:dyDescent="0.25">
      <c r="A602" s="141"/>
      <c r="B602" s="18"/>
      <c r="C602" s="18"/>
      <c r="D602" s="18"/>
      <c r="E602" s="18"/>
      <c r="F602" s="18"/>
      <c r="G602" s="18"/>
      <c r="H602" s="18"/>
      <c r="I602" s="18"/>
      <c r="J602" s="19"/>
      <c r="K602" s="19"/>
      <c r="L602" s="19"/>
      <c r="M602" s="19"/>
      <c r="N602" s="19"/>
      <c r="O602" s="19"/>
      <c r="P602" s="19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</row>
    <row r="603" spans="1:29" x14ac:dyDescent="0.25">
      <c r="A603" s="141"/>
      <c r="B603" s="18"/>
      <c r="C603" s="18"/>
      <c r="D603" s="18"/>
      <c r="E603" s="18"/>
      <c r="F603" s="18"/>
      <c r="G603" s="18"/>
      <c r="H603" s="18"/>
      <c r="I603" s="18"/>
      <c r="J603" s="19"/>
      <c r="K603" s="19"/>
      <c r="L603" s="19"/>
      <c r="M603" s="19"/>
      <c r="N603" s="19"/>
      <c r="O603" s="19"/>
      <c r="P603" s="19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</row>
    <row r="604" spans="1:29" x14ac:dyDescent="0.25">
      <c r="A604" s="141"/>
      <c r="B604" s="18"/>
      <c r="C604" s="18"/>
      <c r="D604" s="18"/>
      <c r="E604" s="18"/>
      <c r="F604" s="18"/>
      <c r="G604" s="18"/>
      <c r="H604" s="18"/>
      <c r="I604" s="18"/>
      <c r="J604" s="19"/>
      <c r="K604" s="19"/>
      <c r="L604" s="19"/>
      <c r="M604" s="19"/>
      <c r="N604" s="19"/>
      <c r="O604" s="19"/>
      <c r="P604" s="19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</row>
    <row r="605" spans="1:29" x14ac:dyDescent="0.25">
      <c r="A605" s="141"/>
      <c r="B605" s="18"/>
      <c r="C605" s="18"/>
      <c r="D605" s="18"/>
      <c r="E605" s="18"/>
      <c r="F605" s="18"/>
      <c r="G605" s="18"/>
      <c r="H605" s="18"/>
      <c r="I605" s="18"/>
      <c r="J605" s="19"/>
      <c r="K605" s="19"/>
      <c r="L605" s="19"/>
      <c r="M605" s="19"/>
      <c r="N605" s="19"/>
      <c r="O605" s="19"/>
      <c r="P605" s="19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</row>
    <row r="606" spans="1:29" x14ac:dyDescent="0.25">
      <c r="A606" s="141"/>
      <c r="B606" s="18"/>
      <c r="C606" s="18"/>
      <c r="D606" s="18"/>
      <c r="E606" s="18"/>
      <c r="F606" s="18"/>
      <c r="G606" s="18"/>
      <c r="H606" s="18"/>
      <c r="I606" s="18"/>
      <c r="J606" s="19"/>
      <c r="K606" s="19"/>
      <c r="L606" s="19"/>
      <c r="M606" s="19"/>
      <c r="N606" s="19"/>
      <c r="O606" s="19"/>
      <c r="P606" s="19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</row>
    <row r="607" spans="1:29" x14ac:dyDescent="0.25">
      <c r="A607" s="141"/>
      <c r="B607" s="18"/>
      <c r="C607" s="18"/>
      <c r="D607" s="18"/>
      <c r="E607" s="18"/>
      <c r="F607" s="18"/>
      <c r="G607" s="18"/>
      <c r="H607" s="18"/>
      <c r="I607" s="18"/>
      <c r="J607" s="19"/>
      <c r="K607" s="19"/>
      <c r="L607" s="19"/>
      <c r="M607" s="19"/>
      <c r="N607" s="19"/>
      <c r="O607" s="19"/>
      <c r="P607" s="19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</row>
    <row r="608" spans="1:29" x14ac:dyDescent="0.25">
      <c r="A608" s="141"/>
      <c r="B608" s="18"/>
      <c r="C608" s="18"/>
      <c r="D608" s="18"/>
      <c r="E608" s="18"/>
      <c r="F608" s="18"/>
      <c r="G608" s="18"/>
      <c r="H608" s="18"/>
      <c r="I608" s="18"/>
      <c r="J608" s="19"/>
      <c r="K608" s="19"/>
      <c r="L608" s="19"/>
      <c r="M608" s="19"/>
      <c r="N608" s="19"/>
      <c r="O608" s="19"/>
      <c r="P608" s="19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</row>
    <row r="609" spans="1:29" x14ac:dyDescent="0.25">
      <c r="A609" s="141"/>
      <c r="B609" s="18"/>
      <c r="C609" s="18"/>
      <c r="D609" s="18"/>
      <c r="E609" s="18"/>
      <c r="F609" s="18"/>
      <c r="G609" s="18"/>
      <c r="H609" s="18"/>
      <c r="I609" s="18"/>
      <c r="J609" s="19"/>
      <c r="K609" s="19"/>
      <c r="L609" s="19"/>
      <c r="M609" s="19"/>
      <c r="N609" s="19"/>
      <c r="O609" s="19"/>
      <c r="P609" s="19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</row>
    <row r="610" spans="1:29" x14ac:dyDescent="0.25">
      <c r="A610" s="141"/>
      <c r="B610" s="18"/>
      <c r="C610" s="18"/>
      <c r="D610" s="18"/>
      <c r="E610" s="18"/>
      <c r="F610" s="18"/>
      <c r="G610" s="18"/>
      <c r="H610" s="18"/>
      <c r="I610" s="18"/>
      <c r="J610" s="19"/>
      <c r="K610" s="19"/>
      <c r="L610" s="19"/>
      <c r="M610" s="19"/>
      <c r="N610" s="19"/>
      <c r="O610" s="19"/>
      <c r="P610" s="19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</row>
    <row r="611" spans="1:29" x14ac:dyDescent="0.25">
      <c r="A611" s="141"/>
      <c r="B611" s="18"/>
      <c r="C611" s="18"/>
      <c r="D611" s="18"/>
      <c r="E611" s="18"/>
      <c r="F611" s="18"/>
      <c r="G611" s="18"/>
      <c r="H611" s="18"/>
      <c r="I611" s="18"/>
      <c r="J611" s="19"/>
      <c r="K611" s="19"/>
      <c r="L611" s="19"/>
      <c r="M611" s="19"/>
      <c r="N611" s="19"/>
      <c r="O611" s="19"/>
      <c r="P611" s="19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</row>
    <row r="612" spans="1:29" x14ac:dyDescent="0.25">
      <c r="A612" s="141"/>
      <c r="B612" s="18"/>
      <c r="C612" s="18"/>
      <c r="D612" s="18"/>
      <c r="E612" s="18"/>
      <c r="F612" s="18"/>
      <c r="G612" s="18"/>
      <c r="H612" s="18"/>
      <c r="I612" s="18"/>
      <c r="J612" s="19"/>
      <c r="K612" s="19"/>
      <c r="L612" s="19"/>
      <c r="M612" s="19"/>
      <c r="N612" s="19"/>
      <c r="O612" s="19"/>
      <c r="P612" s="19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</row>
    <row r="613" spans="1:29" x14ac:dyDescent="0.25">
      <c r="A613" s="141"/>
      <c r="B613" s="18"/>
      <c r="C613" s="18"/>
      <c r="D613" s="18"/>
      <c r="E613" s="18"/>
      <c r="F613" s="18"/>
      <c r="G613" s="18"/>
      <c r="H613" s="18"/>
      <c r="I613" s="18"/>
      <c r="J613" s="19"/>
      <c r="K613" s="19"/>
      <c r="L613" s="19"/>
      <c r="M613" s="19"/>
      <c r="N613" s="19"/>
      <c r="O613" s="19"/>
      <c r="P613" s="19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</row>
    <row r="614" spans="1:29" x14ac:dyDescent="0.25">
      <c r="A614" s="141"/>
      <c r="B614" s="18"/>
      <c r="C614" s="18"/>
      <c r="D614" s="18"/>
      <c r="E614" s="18"/>
      <c r="F614" s="18"/>
      <c r="G614" s="18"/>
      <c r="H614" s="18"/>
      <c r="I614" s="18"/>
      <c r="J614" s="19"/>
      <c r="K614" s="19"/>
      <c r="L614" s="19"/>
      <c r="M614" s="19"/>
      <c r="N614" s="19"/>
      <c r="O614" s="19"/>
      <c r="P614" s="19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</row>
    <row r="615" spans="1:29" x14ac:dyDescent="0.25">
      <c r="A615" s="141"/>
      <c r="B615" s="18"/>
      <c r="C615" s="18"/>
      <c r="D615" s="18"/>
      <c r="E615" s="18"/>
      <c r="F615" s="18"/>
      <c r="G615" s="18"/>
      <c r="H615" s="18"/>
      <c r="I615" s="18"/>
      <c r="J615" s="19"/>
      <c r="K615" s="19"/>
      <c r="L615" s="19"/>
      <c r="M615" s="19"/>
      <c r="N615" s="19"/>
      <c r="O615" s="19"/>
      <c r="P615" s="19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</row>
    <row r="616" spans="1:29" x14ac:dyDescent="0.25">
      <c r="A616" s="141"/>
      <c r="B616" s="18"/>
      <c r="C616" s="18"/>
      <c r="D616" s="18"/>
      <c r="E616" s="18"/>
      <c r="F616" s="18"/>
      <c r="G616" s="18"/>
      <c r="H616" s="18"/>
      <c r="I616" s="18"/>
      <c r="J616" s="19"/>
      <c r="K616" s="19"/>
      <c r="L616" s="19"/>
      <c r="M616" s="19"/>
      <c r="N616" s="19"/>
      <c r="O616" s="19"/>
      <c r="P616" s="19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</row>
    <row r="617" spans="1:29" x14ac:dyDescent="0.25">
      <c r="A617" s="141"/>
      <c r="B617" s="18"/>
      <c r="C617" s="18"/>
      <c r="D617" s="18"/>
      <c r="E617" s="18"/>
      <c r="F617" s="18"/>
      <c r="G617" s="18"/>
      <c r="H617" s="18"/>
      <c r="I617" s="18"/>
      <c r="J617" s="19"/>
      <c r="K617" s="19"/>
      <c r="L617" s="19"/>
      <c r="M617" s="19"/>
      <c r="N617" s="19"/>
      <c r="O617" s="19"/>
      <c r="P617" s="19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</row>
    <row r="618" spans="1:29" x14ac:dyDescent="0.25">
      <c r="A618" s="141"/>
      <c r="B618" s="18"/>
      <c r="C618" s="18"/>
      <c r="D618" s="18"/>
      <c r="E618" s="18"/>
      <c r="F618" s="18"/>
      <c r="G618" s="18"/>
      <c r="H618" s="18"/>
      <c r="I618" s="18"/>
      <c r="J618" s="19"/>
      <c r="K618" s="19"/>
      <c r="L618" s="19"/>
      <c r="M618" s="19"/>
      <c r="N618" s="19"/>
      <c r="O618" s="19"/>
      <c r="P618" s="19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</row>
    <row r="619" spans="1:29" x14ac:dyDescent="0.25">
      <c r="A619" s="141"/>
      <c r="B619" s="18"/>
      <c r="C619" s="18"/>
      <c r="D619" s="18"/>
      <c r="E619" s="18"/>
      <c r="F619" s="18"/>
      <c r="G619" s="18"/>
      <c r="H619" s="18"/>
      <c r="I619" s="18"/>
      <c r="J619" s="19"/>
      <c r="K619" s="19"/>
      <c r="L619" s="19"/>
      <c r="M619" s="19"/>
      <c r="N619" s="19"/>
      <c r="O619" s="19"/>
      <c r="P619" s="19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</row>
    <row r="620" spans="1:29" x14ac:dyDescent="0.25">
      <c r="A620" s="141"/>
      <c r="B620" s="18"/>
      <c r="C620" s="18"/>
      <c r="D620" s="18"/>
      <c r="E620" s="18"/>
      <c r="F620" s="18"/>
      <c r="G620" s="18"/>
      <c r="H620" s="18"/>
      <c r="I620" s="18"/>
      <c r="J620" s="19"/>
      <c r="K620" s="19"/>
      <c r="L620" s="19"/>
      <c r="M620" s="19"/>
      <c r="N620" s="19"/>
      <c r="O620" s="19"/>
      <c r="P620" s="19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</row>
    <row r="621" spans="1:29" x14ac:dyDescent="0.25">
      <c r="A621" s="141"/>
      <c r="B621" s="18"/>
      <c r="C621" s="18"/>
      <c r="D621" s="18"/>
      <c r="E621" s="18"/>
      <c r="F621" s="18"/>
      <c r="G621" s="18"/>
      <c r="H621" s="18"/>
      <c r="I621" s="18"/>
      <c r="J621" s="19"/>
      <c r="K621" s="19"/>
      <c r="L621" s="19"/>
      <c r="M621" s="19"/>
      <c r="N621" s="19"/>
      <c r="O621" s="19"/>
      <c r="P621" s="19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</row>
    <row r="622" spans="1:29" x14ac:dyDescent="0.25">
      <c r="A622" s="141"/>
      <c r="B622" s="18"/>
      <c r="C622" s="18"/>
      <c r="D622" s="18"/>
      <c r="E622" s="18"/>
      <c r="F622" s="18"/>
      <c r="G622" s="18"/>
      <c r="H622" s="18"/>
      <c r="I622" s="18"/>
      <c r="J622" s="19"/>
      <c r="K622" s="19"/>
      <c r="L622" s="19"/>
      <c r="M622" s="19"/>
      <c r="N622" s="19"/>
      <c r="O622" s="19"/>
      <c r="P622" s="19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</row>
    <row r="623" spans="1:29" x14ac:dyDescent="0.25">
      <c r="A623" s="141"/>
      <c r="B623" s="18"/>
      <c r="C623" s="18"/>
      <c r="D623" s="18"/>
      <c r="E623" s="18"/>
      <c r="F623" s="18"/>
      <c r="G623" s="18"/>
      <c r="H623" s="18"/>
      <c r="I623" s="18"/>
      <c r="J623" s="19"/>
      <c r="K623" s="19"/>
      <c r="L623" s="19"/>
      <c r="M623" s="19"/>
      <c r="N623" s="19"/>
      <c r="O623" s="19"/>
      <c r="P623" s="19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</row>
    <row r="624" spans="1:29" x14ac:dyDescent="0.25">
      <c r="A624" s="141"/>
      <c r="B624" s="18"/>
      <c r="C624" s="18"/>
      <c r="D624" s="18"/>
      <c r="E624" s="18"/>
      <c r="F624" s="18"/>
      <c r="G624" s="18"/>
      <c r="H624" s="18"/>
      <c r="I624" s="18"/>
      <c r="J624" s="19"/>
      <c r="K624" s="19"/>
      <c r="L624" s="19"/>
      <c r="M624" s="19"/>
      <c r="N624" s="19"/>
      <c r="O624" s="19"/>
      <c r="P624" s="19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</row>
    <row r="625" spans="1:29" x14ac:dyDescent="0.25">
      <c r="A625" s="141"/>
      <c r="B625" s="18"/>
      <c r="C625" s="18"/>
      <c r="D625" s="18"/>
      <c r="E625" s="18"/>
      <c r="F625" s="18"/>
      <c r="G625" s="18"/>
      <c r="H625" s="18"/>
      <c r="I625" s="18"/>
      <c r="J625" s="19"/>
      <c r="K625" s="19"/>
      <c r="L625" s="19"/>
      <c r="M625" s="19"/>
      <c r="N625" s="19"/>
      <c r="O625" s="19"/>
      <c r="P625" s="19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</row>
    <row r="626" spans="1:29" x14ac:dyDescent="0.25">
      <c r="A626" s="141"/>
      <c r="B626" s="18"/>
      <c r="C626" s="18"/>
      <c r="D626" s="18"/>
      <c r="E626" s="18"/>
      <c r="F626" s="18"/>
      <c r="G626" s="18"/>
      <c r="H626" s="18"/>
      <c r="I626" s="18"/>
      <c r="J626" s="19"/>
      <c r="K626" s="19"/>
      <c r="L626" s="19"/>
      <c r="M626" s="19"/>
      <c r="N626" s="19"/>
      <c r="O626" s="19"/>
      <c r="P626" s="19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</row>
    <row r="627" spans="1:29" x14ac:dyDescent="0.25">
      <c r="A627" s="141"/>
      <c r="B627" s="18"/>
      <c r="C627" s="18"/>
      <c r="D627" s="18"/>
      <c r="E627" s="18"/>
      <c r="F627" s="18"/>
      <c r="G627" s="18"/>
      <c r="H627" s="18"/>
      <c r="I627" s="18"/>
      <c r="J627" s="19"/>
      <c r="K627" s="19"/>
      <c r="L627" s="19"/>
      <c r="M627" s="19"/>
      <c r="N627" s="19"/>
      <c r="O627" s="19"/>
      <c r="P627" s="19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</row>
    <row r="628" spans="1:29" x14ac:dyDescent="0.25">
      <c r="A628" s="141"/>
      <c r="B628" s="18"/>
      <c r="C628" s="18"/>
      <c r="D628" s="18"/>
      <c r="E628" s="18"/>
      <c r="F628" s="18"/>
      <c r="G628" s="18"/>
      <c r="H628" s="18"/>
      <c r="I628" s="18"/>
      <c r="J628" s="19"/>
      <c r="K628" s="19"/>
      <c r="L628" s="19"/>
      <c r="M628" s="19"/>
      <c r="N628" s="19"/>
      <c r="O628" s="19"/>
      <c r="P628" s="19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</row>
    <row r="629" spans="1:29" x14ac:dyDescent="0.25">
      <c r="A629" s="141"/>
      <c r="B629" s="18"/>
      <c r="C629" s="18"/>
      <c r="D629" s="18"/>
      <c r="E629" s="18"/>
      <c r="F629" s="18"/>
      <c r="G629" s="18"/>
      <c r="H629" s="18"/>
      <c r="I629" s="18"/>
      <c r="J629" s="19"/>
      <c r="K629" s="19"/>
      <c r="L629" s="19"/>
      <c r="M629" s="19"/>
      <c r="N629" s="19"/>
      <c r="O629" s="19"/>
      <c r="P629" s="19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</row>
    <row r="630" spans="1:29" x14ac:dyDescent="0.25">
      <c r="A630" s="141"/>
      <c r="B630" s="18"/>
      <c r="C630" s="18"/>
      <c r="D630" s="18"/>
      <c r="E630" s="18"/>
      <c r="F630" s="18"/>
      <c r="G630" s="18"/>
      <c r="H630" s="18"/>
      <c r="I630" s="18"/>
      <c r="J630" s="19"/>
      <c r="K630" s="19"/>
      <c r="L630" s="19"/>
      <c r="M630" s="19"/>
      <c r="N630" s="19"/>
      <c r="O630" s="19"/>
      <c r="P630" s="19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</row>
    <row r="631" spans="1:29" x14ac:dyDescent="0.25">
      <c r="A631" s="141"/>
      <c r="B631" s="18"/>
      <c r="C631" s="18"/>
      <c r="D631" s="18"/>
      <c r="E631" s="18"/>
      <c r="F631" s="18"/>
      <c r="G631" s="18"/>
      <c r="H631" s="18"/>
      <c r="I631" s="18"/>
      <c r="J631" s="19"/>
      <c r="K631" s="19"/>
      <c r="L631" s="19"/>
      <c r="M631" s="19"/>
      <c r="N631" s="19"/>
      <c r="O631" s="19"/>
      <c r="P631" s="19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</row>
    <row r="632" spans="1:29" x14ac:dyDescent="0.25">
      <c r="A632" s="141"/>
      <c r="B632" s="18"/>
      <c r="C632" s="18"/>
      <c r="D632" s="18"/>
      <c r="E632" s="18"/>
      <c r="F632" s="18"/>
      <c r="G632" s="18"/>
      <c r="H632" s="18"/>
      <c r="I632" s="18"/>
      <c r="J632" s="19"/>
      <c r="K632" s="19"/>
      <c r="L632" s="19"/>
      <c r="M632" s="19"/>
      <c r="N632" s="19"/>
      <c r="O632" s="19"/>
      <c r="P632" s="19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</row>
    <row r="633" spans="1:29" x14ac:dyDescent="0.25">
      <c r="A633" s="141"/>
      <c r="B633" s="18"/>
      <c r="C633" s="18"/>
      <c r="D633" s="18"/>
      <c r="E633" s="18"/>
      <c r="F633" s="18"/>
      <c r="G633" s="18"/>
      <c r="H633" s="18"/>
      <c r="I633" s="18"/>
      <c r="J633" s="19"/>
      <c r="K633" s="19"/>
      <c r="L633" s="19"/>
      <c r="M633" s="19"/>
      <c r="N633" s="19"/>
      <c r="O633" s="19"/>
      <c r="P633" s="19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</row>
    <row r="634" spans="1:29" x14ac:dyDescent="0.25">
      <c r="A634" s="141"/>
      <c r="B634" s="18"/>
      <c r="C634" s="18"/>
      <c r="D634" s="18"/>
      <c r="E634" s="18"/>
      <c r="F634" s="18"/>
      <c r="G634" s="18"/>
      <c r="H634" s="18"/>
      <c r="I634" s="18"/>
      <c r="J634" s="19"/>
      <c r="K634" s="19"/>
      <c r="L634" s="19"/>
      <c r="M634" s="19"/>
      <c r="N634" s="19"/>
      <c r="O634" s="19"/>
      <c r="P634" s="19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</row>
    <row r="635" spans="1:29" x14ac:dyDescent="0.25">
      <c r="A635" s="141"/>
      <c r="B635" s="18"/>
      <c r="C635" s="18"/>
      <c r="D635" s="18"/>
      <c r="E635" s="18"/>
      <c r="F635" s="18"/>
      <c r="G635" s="18"/>
      <c r="H635" s="18"/>
      <c r="I635" s="18"/>
      <c r="J635" s="19"/>
      <c r="K635" s="19"/>
      <c r="L635" s="19"/>
      <c r="M635" s="19"/>
      <c r="N635" s="19"/>
      <c r="O635" s="19"/>
      <c r="P635" s="19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</row>
    <row r="636" spans="1:29" x14ac:dyDescent="0.25">
      <c r="A636" s="141"/>
      <c r="B636" s="18"/>
      <c r="C636" s="18"/>
      <c r="D636" s="18"/>
      <c r="E636" s="18"/>
      <c r="F636" s="18"/>
      <c r="G636" s="18"/>
      <c r="H636" s="18"/>
      <c r="I636" s="18"/>
      <c r="J636" s="19"/>
      <c r="K636" s="19"/>
      <c r="L636" s="19"/>
      <c r="M636" s="19"/>
      <c r="N636" s="19"/>
      <c r="O636" s="19"/>
      <c r="P636" s="19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</row>
    <row r="637" spans="1:29" x14ac:dyDescent="0.25">
      <c r="A637" s="141"/>
      <c r="B637" s="18"/>
      <c r="C637" s="18"/>
      <c r="D637" s="18"/>
      <c r="E637" s="18"/>
      <c r="F637" s="18"/>
      <c r="G637" s="18"/>
      <c r="H637" s="18"/>
      <c r="I637" s="18"/>
      <c r="J637" s="19"/>
      <c r="K637" s="19"/>
      <c r="L637" s="19"/>
      <c r="M637" s="19"/>
      <c r="N637" s="19"/>
      <c r="O637" s="19"/>
      <c r="P637" s="19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</row>
    <row r="638" spans="1:29" x14ac:dyDescent="0.25">
      <c r="A638" s="141"/>
      <c r="B638" s="18"/>
      <c r="C638" s="18"/>
      <c r="D638" s="18"/>
      <c r="E638" s="18"/>
      <c r="F638" s="18"/>
      <c r="G638" s="18"/>
      <c r="H638" s="18"/>
      <c r="I638" s="18"/>
      <c r="J638" s="19"/>
      <c r="K638" s="19"/>
      <c r="L638" s="19"/>
      <c r="M638" s="19"/>
      <c r="N638" s="19"/>
      <c r="O638" s="19"/>
      <c r="P638" s="19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</row>
    <row r="639" spans="1:29" x14ac:dyDescent="0.25">
      <c r="A639" s="141"/>
      <c r="B639" s="18"/>
      <c r="C639" s="18"/>
      <c r="D639" s="18"/>
      <c r="E639" s="18"/>
      <c r="F639" s="18"/>
      <c r="G639" s="18"/>
      <c r="H639" s="18"/>
      <c r="I639" s="18"/>
      <c r="J639" s="19"/>
      <c r="K639" s="19"/>
      <c r="L639" s="19"/>
      <c r="M639" s="19"/>
      <c r="N639" s="19"/>
      <c r="O639" s="19"/>
      <c r="P639" s="19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</row>
    <row r="640" spans="1:29" x14ac:dyDescent="0.25">
      <c r="A640" s="141"/>
      <c r="B640" s="18"/>
      <c r="C640" s="18"/>
      <c r="D640" s="18"/>
      <c r="E640" s="18"/>
      <c r="F640" s="18"/>
      <c r="G640" s="18"/>
      <c r="H640" s="18"/>
      <c r="I640" s="18"/>
      <c r="J640" s="19"/>
      <c r="K640" s="19"/>
      <c r="L640" s="19"/>
      <c r="M640" s="19"/>
      <c r="N640" s="19"/>
      <c r="O640" s="19"/>
      <c r="P640" s="19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</row>
    <row r="641" spans="1:29" x14ac:dyDescent="0.25">
      <c r="A641" s="141"/>
      <c r="B641" s="18"/>
      <c r="C641" s="18"/>
      <c r="D641" s="18"/>
      <c r="E641" s="18"/>
      <c r="F641" s="18"/>
      <c r="G641" s="18"/>
      <c r="H641" s="18"/>
      <c r="I641" s="18"/>
      <c r="J641" s="19"/>
      <c r="K641" s="19"/>
      <c r="L641" s="19"/>
      <c r="M641" s="19"/>
      <c r="N641" s="19"/>
      <c r="O641" s="19"/>
      <c r="P641" s="19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</row>
    <row r="642" spans="1:29" x14ac:dyDescent="0.25">
      <c r="A642" s="141"/>
      <c r="B642" s="18"/>
      <c r="C642" s="18"/>
      <c r="D642" s="18"/>
      <c r="E642" s="18"/>
      <c r="F642" s="18"/>
      <c r="G642" s="18"/>
      <c r="H642" s="18"/>
      <c r="I642" s="18"/>
      <c r="J642" s="19"/>
      <c r="K642" s="19"/>
      <c r="L642" s="19"/>
      <c r="M642" s="19"/>
      <c r="N642" s="19"/>
      <c r="O642" s="19"/>
      <c r="P642" s="19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</row>
    <row r="643" spans="1:29" x14ac:dyDescent="0.25">
      <c r="A643" s="141"/>
      <c r="B643" s="18"/>
      <c r="C643" s="18"/>
      <c r="D643" s="18"/>
      <c r="E643" s="18"/>
      <c r="F643" s="18"/>
      <c r="G643" s="18"/>
      <c r="H643" s="18"/>
      <c r="I643" s="18"/>
      <c r="J643" s="19"/>
      <c r="K643" s="19"/>
      <c r="L643" s="19"/>
      <c r="M643" s="19"/>
      <c r="N643" s="19"/>
      <c r="O643" s="19"/>
      <c r="P643" s="19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</row>
    <row r="644" spans="1:29" x14ac:dyDescent="0.25">
      <c r="A644" s="141"/>
      <c r="B644" s="18"/>
      <c r="C644" s="18"/>
      <c r="D644" s="18"/>
      <c r="E644" s="18"/>
      <c r="F644" s="18"/>
      <c r="G644" s="18"/>
      <c r="H644" s="18"/>
      <c r="I644" s="18"/>
      <c r="J644" s="19"/>
      <c r="K644" s="19"/>
      <c r="L644" s="19"/>
      <c r="M644" s="19"/>
      <c r="N644" s="19"/>
      <c r="O644" s="19"/>
      <c r="P644" s="19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</row>
    <row r="645" spans="1:29" x14ac:dyDescent="0.25">
      <c r="A645" s="141"/>
      <c r="B645" s="18"/>
      <c r="C645" s="18"/>
      <c r="D645" s="18"/>
      <c r="E645" s="18"/>
      <c r="F645" s="18"/>
      <c r="G645" s="18"/>
      <c r="H645" s="18"/>
      <c r="I645" s="18"/>
      <c r="J645" s="19"/>
      <c r="K645" s="19"/>
      <c r="L645" s="19"/>
      <c r="M645" s="19"/>
      <c r="N645" s="19"/>
      <c r="O645" s="19"/>
      <c r="P645" s="19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</row>
    <row r="646" spans="1:29" x14ac:dyDescent="0.25">
      <c r="A646" s="141"/>
      <c r="B646" s="18"/>
      <c r="C646" s="18"/>
      <c r="D646" s="18"/>
      <c r="E646" s="18"/>
      <c r="F646" s="18"/>
      <c r="G646" s="18"/>
      <c r="H646" s="18"/>
      <c r="I646" s="18"/>
      <c r="J646" s="19"/>
      <c r="K646" s="19"/>
      <c r="L646" s="19"/>
      <c r="M646" s="19"/>
      <c r="N646" s="19"/>
      <c r="O646" s="19"/>
      <c r="P646" s="19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</row>
    <row r="647" spans="1:29" x14ac:dyDescent="0.25">
      <c r="A647" s="141"/>
      <c r="B647" s="18"/>
      <c r="C647" s="18"/>
      <c r="D647" s="18"/>
      <c r="E647" s="18"/>
      <c r="F647" s="18"/>
      <c r="G647" s="18"/>
      <c r="H647" s="18"/>
      <c r="I647" s="18"/>
      <c r="J647" s="19"/>
      <c r="K647" s="19"/>
      <c r="L647" s="19"/>
      <c r="M647" s="19"/>
      <c r="N647" s="19"/>
      <c r="O647" s="19"/>
      <c r="P647" s="19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</row>
    <row r="648" spans="1:29" x14ac:dyDescent="0.25">
      <c r="A648" s="141"/>
      <c r="B648" s="18"/>
      <c r="C648" s="18"/>
      <c r="D648" s="18"/>
      <c r="E648" s="18"/>
      <c r="F648" s="18"/>
      <c r="G648" s="18"/>
      <c r="H648" s="18"/>
      <c r="I648" s="18"/>
      <c r="J648" s="19"/>
      <c r="K648" s="19"/>
      <c r="L648" s="19"/>
      <c r="M648" s="19"/>
      <c r="N648" s="19"/>
      <c r="O648" s="19"/>
      <c r="P648" s="19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</row>
    <row r="649" spans="1:29" x14ac:dyDescent="0.25">
      <c r="A649" s="141"/>
      <c r="B649" s="18"/>
      <c r="C649" s="18"/>
      <c r="D649" s="18"/>
      <c r="E649" s="18"/>
      <c r="F649" s="18"/>
      <c r="G649" s="18"/>
      <c r="H649" s="18"/>
      <c r="I649" s="18"/>
      <c r="J649" s="19"/>
      <c r="K649" s="19"/>
      <c r="L649" s="19"/>
      <c r="M649" s="19"/>
      <c r="N649" s="19"/>
      <c r="O649" s="19"/>
      <c r="P649" s="19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</row>
    <row r="650" spans="1:29" x14ac:dyDescent="0.25">
      <c r="A650" s="141"/>
      <c r="B650" s="18"/>
      <c r="C650" s="18"/>
      <c r="D650" s="18"/>
      <c r="E650" s="18"/>
      <c r="F650" s="18"/>
      <c r="G650" s="18"/>
      <c r="H650" s="18"/>
      <c r="I650" s="18"/>
      <c r="J650" s="19"/>
      <c r="K650" s="19"/>
      <c r="L650" s="19"/>
      <c r="M650" s="19"/>
      <c r="N650" s="19"/>
      <c r="O650" s="19"/>
      <c r="P650" s="19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</row>
    <row r="651" spans="1:29" x14ac:dyDescent="0.25">
      <c r="A651" s="141"/>
      <c r="B651" s="18"/>
      <c r="C651" s="18"/>
      <c r="D651" s="18"/>
      <c r="E651" s="18"/>
      <c r="F651" s="18"/>
      <c r="G651" s="18"/>
      <c r="H651" s="18"/>
      <c r="I651" s="18"/>
      <c r="J651" s="19"/>
      <c r="K651" s="19"/>
      <c r="L651" s="19"/>
      <c r="M651" s="19"/>
      <c r="N651" s="19"/>
      <c r="O651" s="19"/>
      <c r="P651" s="19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</row>
    <row r="652" spans="1:29" x14ac:dyDescent="0.25">
      <c r="A652" s="141"/>
      <c r="B652" s="18"/>
      <c r="C652" s="18"/>
      <c r="D652" s="18"/>
      <c r="E652" s="18"/>
      <c r="F652" s="18"/>
      <c r="G652" s="18"/>
      <c r="H652" s="18"/>
      <c r="I652" s="18"/>
      <c r="J652" s="19"/>
      <c r="K652" s="19"/>
      <c r="L652" s="19"/>
      <c r="M652" s="19"/>
      <c r="N652" s="19"/>
      <c r="O652" s="19"/>
      <c r="P652" s="19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</row>
    <row r="653" spans="1:29" x14ac:dyDescent="0.25">
      <c r="A653" s="141"/>
      <c r="B653" s="18"/>
      <c r="C653" s="18"/>
      <c r="D653" s="18"/>
      <c r="E653" s="18"/>
      <c r="F653" s="18"/>
      <c r="G653" s="18"/>
      <c r="H653" s="18"/>
      <c r="I653" s="18"/>
      <c r="J653" s="19"/>
      <c r="K653" s="19"/>
      <c r="L653" s="19"/>
      <c r="M653" s="19"/>
      <c r="N653" s="19"/>
      <c r="O653" s="19"/>
      <c r="P653" s="19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</row>
    <row r="654" spans="1:29" x14ac:dyDescent="0.25">
      <c r="A654" s="141"/>
      <c r="B654" s="18"/>
      <c r="C654" s="18"/>
      <c r="D654" s="18"/>
      <c r="E654" s="18"/>
      <c r="F654" s="18"/>
      <c r="G654" s="18"/>
      <c r="H654" s="18"/>
      <c r="I654" s="18"/>
      <c r="J654" s="19"/>
      <c r="K654" s="19"/>
      <c r="L654" s="19"/>
      <c r="M654" s="19"/>
      <c r="N654" s="19"/>
      <c r="O654" s="19"/>
      <c r="P654" s="19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</row>
    <row r="655" spans="1:29" x14ac:dyDescent="0.25">
      <c r="A655" s="141"/>
      <c r="B655" s="18"/>
      <c r="C655" s="18"/>
      <c r="D655" s="18"/>
      <c r="E655" s="18"/>
      <c r="F655" s="18"/>
      <c r="G655" s="18"/>
      <c r="H655" s="18"/>
      <c r="I655" s="18"/>
      <c r="J655" s="19"/>
      <c r="K655" s="19"/>
      <c r="L655" s="19"/>
      <c r="M655" s="19"/>
      <c r="N655" s="19"/>
      <c r="O655" s="19"/>
      <c r="P655" s="19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</row>
    <row r="656" spans="1:29" x14ac:dyDescent="0.25">
      <c r="A656" s="141"/>
      <c r="B656" s="18"/>
      <c r="C656" s="18"/>
      <c r="D656" s="18"/>
      <c r="E656" s="18"/>
      <c r="F656" s="18"/>
      <c r="G656" s="18"/>
      <c r="H656" s="18"/>
      <c r="I656" s="18"/>
      <c r="J656" s="19"/>
      <c r="K656" s="19"/>
      <c r="L656" s="19"/>
      <c r="M656" s="19"/>
      <c r="N656" s="19"/>
      <c r="O656" s="19"/>
      <c r="P656" s="19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</row>
    <row r="657" spans="1:29" x14ac:dyDescent="0.25">
      <c r="A657" s="141"/>
      <c r="B657" s="18"/>
      <c r="C657" s="18"/>
      <c r="D657" s="18"/>
      <c r="E657" s="18"/>
      <c r="F657" s="18"/>
      <c r="G657" s="18"/>
      <c r="H657" s="18"/>
      <c r="I657" s="18"/>
      <c r="J657" s="19"/>
      <c r="K657" s="19"/>
      <c r="L657" s="19"/>
      <c r="M657" s="19"/>
      <c r="N657" s="19"/>
      <c r="O657" s="19"/>
      <c r="P657" s="19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</row>
    <row r="658" spans="1:29" x14ac:dyDescent="0.25">
      <c r="A658" s="141"/>
      <c r="B658" s="18"/>
      <c r="C658" s="18"/>
      <c r="D658" s="18"/>
      <c r="E658" s="18"/>
      <c r="F658" s="18"/>
      <c r="G658" s="18"/>
      <c r="H658" s="18"/>
      <c r="I658" s="18"/>
      <c r="J658" s="19"/>
      <c r="K658" s="19"/>
      <c r="L658" s="19"/>
      <c r="M658" s="19"/>
      <c r="N658" s="19"/>
      <c r="O658" s="19"/>
      <c r="P658" s="19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</row>
    <row r="659" spans="1:29" x14ac:dyDescent="0.25">
      <c r="A659" s="141"/>
      <c r="B659" s="18"/>
      <c r="C659" s="18"/>
      <c r="D659" s="18"/>
      <c r="E659" s="18"/>
      <c r="F659" s="18"/>
      <c r="G659" s="18"/>
      <c r="H659" s="18"/>
      <c r="I659" s="18"/>
      <c r="J659" s="19"/>
      <c r="K659" s="19"/>
      <c r="L659" s="19"/>
      <c r="M659" s="19"/>
      <c r="N659" s="19"/>
      <c r="O659" s="19"/>
      <c r="P659" s="19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</row>
    <row r="660" spans="1:29" x14ac:dyDescent="0.25">
      <c r="A660" s="141"/>
      <c r="B660" s="18"/>
      <c r="C660" s="18"/>
      <c r="D660" s="18"/>
      <c r="E660" s="18"/>
      <c r="F660" s="18"/>
      <c r="G660" s="18"/>
      <c r="H660" s="18"/>
      <c r="I660" s="18"/>
      <c r="J660" s="19"/>
      <c r="K660" s="19"/>
      <c r="L660" s="19"/>
      <c r="M660" s="19"/>
      <c r="N660" s="19"/>
      <c r="O660" s="19"/>
      <c r="P660" s="19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</row>
    <row r="661" spans="1:29" x14ac:dyDescent="0.25">
      <c r="A661" s="141"/>
      <c r="B661" s="18"/>
      <c r="C661" s="18"/>
      <c r="D661" s="18"/>
      <c r="E661" s="18"/>
      <c r="F661" s="18"/>
      <c r="G661" s="18"/>
      <c r="H661" s="18"/>
      <c r="I661" s="18"/>
      <c r="J661" s="19"/>
      <c r="K661" s="19"/>
      <c r="L661" s="19"/>
      <c r="M661" s="19"/>
      <c r="N661" s="19"/>
      <c r="O661" s="19"/>
      <c r="P661" s="19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</row>
    <row r="662" spans="1:29" x14ac:dyDescent="0.25">
      <c r="A662" s="141"/>
      <c r="B662" s="18"/>
      <c r="C662" s="18"/>
      <c r="D662" s="18"/>
      <c r="E662" s="18"/>
      <c r="F662" s="18"/>
      <c r="G662" s="18"/>
      <c r="H662" s="18"/>
      <c r="I662" s="18"/>
      <c r="J662" s="19"/>
      <c r="K662" s="19"/>
      <c r="L662" s="19"/>
      <c r="M662" s="19"/>
      <c r="N662" s="19"/>
      <c r="O662" s="19"/>
      <c r="P662" s="19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</row>
    <row r="663" spans="1:29" x14ac:dyDescent="0.25">
      <c r="A663" s="141"/>
      <c r="B663" s="18"/>
      <c r="C663" s="18"/>
      <c r="D663" s="18"/>
      <c r="E663" s="18"/>
      <c r="F663" s="18"/>
      <c r="G663" s="18"/>
      <c r="H663" s="18"/>
      <c r="I663" s="18"/>
      <c r="J663" s="19"/>
      <c r="K663" s="19"/>
      <c r="L663" s="19"/>
      <c r="M663" s="19"/>
      <c r="N663" s="19"/>
      <c r="O663" s="19"/>
      <c r="P663" s="19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</row>
    <row r="664" spans="1:29" x14ac:dyDescent="0.25">
      <c r="A664" s="141"/>
      <c r="B664" s="18"/>
      <c r="C664" s="18"/>
      <c r="D664" s="18"/>
      <c r="E664" s="18"/>
      <c r="F664" s="18"/>
      <c r="G664" s="18"/>
      <c r="H664" s="18"/>
      <c r="I664" s="18"/>
      <c r="J664" s="19"/>
      <c r="K664" s="19"/>
      <c r="L664" s="19"/>
      <c r="M664" s="19"/>
      <c r="N664" s="19"/>
      <c r="O664" s="19"/>
      <c r="P664" s="19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</row>
    <row r="665" spans="1:29" x14ac:dyDescent="0.25">
      <c r="A665" s="141"/>
      <c r="B665" s="18"/>
      <c r="C665" s="18"/>
      <c r="D665" s="18"/>
      <c r="E665" s="18"/>
      <c r="F665" s="18"/>
      <c r="G665" s="18"/>
      <c r="H665" s="18"/>
      <c r="I665" s="18"/>
      <c r="J665" s="19"/>
      <c r="K665" s="19"/>
      <c r="L665" s="19"/>
      <c r="M665" s="19"/>
      <c r="N665" s="19"/>
      <c r="O665" s="19"/>
      <c r="P665" s="19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</row>
    <row r="666" spans="1:29" x14ac:dyDescent="0.25">
      <c r="A666" s="141"/>
      <c r="B666" s="18"/>
      <c r="C666" s="18"/>
      <c r="D666" s="18"/>
      <c r="E666" s="18"/>
      <c r="F666" s="18"/>
      <c r="G666" s="18"/>
      <c r="H666" s="18"/>
      <c r="I666" s="18"/>
      <c r="J666" s="19"/>
      <c r="K666" s="19"/>
      <c r="L666" s="19"/>
      <c r="M666" s="19"/>
      <c r="N666" s="19"/>
      <c r="O666" s="19"/>
      <c r="P666" s="19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</row>
    <row r="667" spans="1:29" x14ac:dyDescent="0.25">
      <c r="A667" s="141"/>
      <c r="B667" s="18"/>
      <c r="C667" s="18"/>
      <c r="D667" s="18"/>
      <c r="E667" s="18"/>
      <c r="F667" s="18"/>
      <c r="G667" s="18"/>
      <c r="H667" s="18"/>
      <c r="I667" s="18"/>
      <c r="J667" s="19"/>
      <c r="K667" s="19"/>
      <c r="L667" s="19"/>
      <c r="M667" s="19"/>
      <c r="N667" s="19"/>
      <c r="O667" s="19"/>
      <c r="P667" s="19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</row>
    <row r="668" spans="1:29" x14ac:dyDescent="0.25">
      <c r="A668" s="141"/>
      <c r="B668" s="18"/>
      <c r="C668" s="18"/>
      <c r="D668" s="18"/>
      <c r="E668" s="18"/>
      <c r="F668" s="18"/>
      <c r="G668" s="18"/>
      <c r="H668" s="18"/>
      <c r="I668" s="18"/>
      <c r="J668" s="19"/>
      <c r="K668" s="19"/>
      <c r="L668" s="19"/>
      <c r="M668" s="19"/>
      <c r="N668" s="19"/>
      <c r="O668" s="19"/>
      <c r="P668" s="19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</row>
    <row r="669" spans="1:29" x14ac:dyDescent="0.25">
      <c r="A669" s="141"/>
      <c r="B669" s="18"/>
      <c r="C669" s="18"/>
      <c r="D669" s="18"/>
      <c r="E669" s="18"/>
      <c r="F669" s="18"/>
      <c r="G669" s="18"/>
      <c r="H669" s="18"/>
      <c r="I669" s="18"/>
      <c r="J669" s="19"/>
      <c r="K669" s="19"/>
      <c r="L669" s="19"/>
      <c r="M669" s="19"/>
      <c r="N669" s="19"/>
      <c r="O669" s="19"/>
      <c r="P669" s="19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</row>
    <row r="670" spans="1:29" x14ac:dyDescent="0.25">
      <c r="A670" s="141"/>
      <c r="B670" s="18"/>
      <c r="C670" s="18"/>
      <c r="D670" s="18"/>
      <c r="E670" s="18"/>
      <c r="F670" s="18"/>
      <c r="G670" s="18"/>
      <c r="H670" s="18"/>
      <c r="I670" s="18"/>
      <c r="J670" s="19"/>
      <c r="K670" s="19"/>
      <c r="L670" s="19"/>
      <c r="M670" s="19"/>
      <c r="N670" s="19"/>
      <c r="O670" s="19"/>
      <c r="P670" s="19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</row>
    <row r="671" spans="1:29" x14ac:dyDescent="0.25">
      <c r="A671" s="141"/>
      <c r="B671" s="18"/>
      <c r="C671" s="18"/>
      <c r="D671" s="18"/>
      <c r="E671" s="18"/>
      <c r="F671" s="18"/>
      <c r="G671" s="18"/>
      <c r="H671" s="18"/>
      <c r="I671" s="18"/>
      <c r="J671" s="19"/>
      <c r="K671" s="19"/>
      <c r="L671" s="19"/>
      <c r="M671" s="19"/>
      <c r="N671" s="19"/>
      <c r="O671" s="19"/>
      <c r="P671" s="19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</row>
    <row r="672" spans="1:29" x14ac:dyDescent="0.25">
      <c r="A672" s="141"/>
      <c r="B672" s="18"/>
      <c r="C672" s="18"/>
      <c r="D672" s="18"/>
      <c r="E672" s="18"/>
      <c r="F672" s="18"/>
      <c r="G672" s="18"/>
      <c r="H672" s="18"/>
      <c r="I672" s="18"/>
      <c r="J672" s="19"/>
      <c r="K672" s="19"/>
      <c r="L672" s="19"/>
      <c r="M672" s="19"/>
      <c r="N672" s="19"/>
      <c r="O672" s="19"/>
      <c r="P672" s="19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</row>
    <row r="673" spans="1:29" x14ac:dyDescent="0.25">
      <c r="A673" s="141"/>
      <c r="B673" s="18"/>
      <c r="C673" s="18"/>
      <c r="D673" s="18"/>
      <c r="E673" s="18"/>
      <c r="F673" s="18"/>
      <c r="G673" s="18"/>
      <c r="H673" s="18"/>
      <c r="I673" s="18"/>
      <c r="J673" s="19"/>
      <c r="K673" s="19"/>
      <c r="L673" s="19"/>
      <c r="M673" s="19"/>
      <c r="N673" s="19"/>
      <c r="O673" s="19"/>
      <c r="P673" s="19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</row>
    <row r="674" spans="1:29" x14ac:dyDescent="0.25">
      <c r="A674" s="141"/>
      <c r="B674" s="18"/>
      <c r="C674" s="18"/>
      <c r="D674" s="18"/>
      <c r="E674" s="18"/>
      <c r="F674" s="18"/>
      <c r="G674" s="18"/>
      <c r="H674" s="18"/>
      <c r="I674" s="18"/>
      <c r="J674" s="19"/>
      <c r="K674" s="19"/>
      <c r="L674" s="19"/>
      <c r="M674" s="19"/>
      <c r="N674" s="19"/>
      <c r="O674" s="19"/>
      <c r="P674" s="19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</row>
    <row r="675" spans="1:29" x14ac:dyDescent="0.25">
      <c r="A675" s="141"/>
      <c r="B675" s="18"/>
      <c r="C675" s="18"/>
      <c r="D675" s="18"/>
      <c r="E675" s="18"/>
      <c r="F675" s="18"/>
      <c r="G675" s="18"/>
      <c r="H675" s="18"/>
      <c r="I675" s="18"/>
      <c r="J675" s="19"/>
      <c r="K675" s="19"/>
      <c r="L675" s="19"/>
      <c r="M675" s="19"/>
      <c r="N675" s="19"/>
      <c r="O675" s="19"/>
      <c r="P675" s="19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</row>
    <row r="676" spans="1:29" x14ac:dyDescent="0.25">
      <c r="A676" s="141"/>
      <c r="B676" s="18"/>
      <c r="C676" s="18"/>
      <c r="D676" s="18"/>
      <c r="E676" s="18"/>
      <c r="F676" s="18"/>
      <c r="G676" s="18"/>
      <c r="H676" s="18"/>
      <c r="I676" s="18"/>
      <c r="J676" s="19"/>
      <c r="K676" s="19"/>
      <c r="L676" s="19"/>
      <c r="M676" s="19"/>
      <c r="N676" s="19"/>
      <c r="O676" s="19"/>
      <c r="P676" s="19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</row>
    <row r="677" spans="1:29" x14ac:dyDescent="0.25">
      <c r="A677" s="141"/>
      <c r="B677" s="18"/>
      <c r="C677" s="18"/>
      <c r="D677" s="18"/>
      <c r="E677" s="18"/>
      <c r="F677" s="18"/>
      <c r="G677" s="18"/>
      <c r="H677" s="18"/>
      <c r="I677" s="18"/>
      <c r="J677" s="19"/>
      <c r="K677" s="19"/>
      <c r="L677" s="19"/>
      <c r="M677" s="19"/>
      <c r="N677" s="19"/>
      <c r="O677" s="19"/>
      <c r="P677" s="19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</row>
    <row r="678" spans="1:29" x14ac:dyDescent="0.25">
      <c r="A678" s="141"/>
      <c r="B678" s="18"/>
      <c r="C678" s="18"/>
      <c r="D678" s="18"/>
      <c r="E678" s="18"/>
      <c r="F678" s="18"/>
      <c r="G678" s="18"/>
      <c r="H678" s="18"/>
      <c r="I678" s="18"/>
      <c r="J678" s="19"/>
      <c r="K678" s="19"/>
      <c r="L678" s="19"/>
      <c r="M678" s="19"/>
      <c r="N678" s="19"/>
      <c r="O678" s="19"/>
      <c r="P678" s="19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</row>
    <row r="679" spans="1:29" x14ac:dyDescent="0.25">
      <c r="A679" s="141"/>
      <c r="B679" s="18"/>
      <c r="C679" s="18"/>
      <c r="D679" s="18"/>
      <c r="E679" s="18"/>
      <c r="F679" s="18"/>
      <c r="G679" s="18"/>
      <c r="H679" s="18"/>
      <c r="I679" s="18"/>
      <c r="J679" s="19"/>
      <c r="K679" s="19"/>
      <c r="L679" s="19"/>
      <c r="M679" s="19"/>
      <c r="N679" s="19"/>
      <c r="O679" s="19"/>
      <c r="P679" s="19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</row>
    <row r="680" spans="1:29" x14ac:dyDescent="0.25">
      <c r="A680" s="141"/>
      <c r="B680" s="18"/>
      <c r="C680" s="18"/>
      <c r="D680" s="18"/>
      <c r="E680" s="18"/>
      <c r="F680" s="18"/>
      <c r="G680" s="18"/>
      <c r="H680" s="18"/>
      <c r="I680" s="18"/>
      <c r="J680" s="19"/>
      <c r="K680" s="19"/>
      <c r="L680" s="19"/>
      <c r="M680" s="19"/>
      <c r="N680" s="19"/>
      <c r="O680" s="19"/>
      <c r="P680" s="19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</row>
    <row r="681" spans="1:29" x14ac:dyDescent="0.25">
      <c r="A681" s="141"/>
      <c r="B681" s="18"/>
      <c r="C681" s="18"/>
      <c r="D681" s="18"/>
      <c r="E681" s="18"/>
      <c r="F681" s="18"/>
      <c r="G681" s="18"/>
      <c r="H681" s="18"/>
      <c r="I681" s="18"/>
      <c r="J681" s="19"/>
      <c r="K681" s="19"/>
      <c r="L681" s="19"/>
      <c r="M681" s="19"/>
      <c r="N681" s="19"/>
      <c r="O681" s="19"/>
      <c r="P681" s="19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</row>
    <row r="682" spans="1:29" x14ac:dyDescent="0.25">
      <c r="A682" s="141"/>
      <c r="B682" s="18"/>
      <c r="C682" s="18"/>
      <c r="D682" s="18"/>
      <c r="E682" s="18"/>
      <c r="F682" s="18"/>
      <c r="G682" s="18"/>
      <c r="H682" s="18"/>
      <c r="I682" s="18"/>
      <c r="J682" s="19"/>
      <c r="K682" s="19"/>
      <c r="L682" s="19"/>
      <c r="M682" s="19"/>
      <c r="N682" s="19"/>
      <c r="O682" s="19"/>
      <c r="P682" s="19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</row>
    <row r="683" spans="1:29" x14ac:dyDescent="0.25">
      <c r="A683" s="141"/>
      <c r="B683" s="18"/>
      <c r="C683" s="18"/>
      <c r="D683" s="18"/>
      <c r="E683" s="18"/>
      <c r="F683" s="18"/>
      <c r="G683" s="18"/>
      <c r="H683" s="18"/>
      <c r="I683" s="18"/>
      <c r="J683" s="19"/>
      <c r="K683" s="19"/>
      <c r="L683" s="19"/>
      <c r="M683" s="19"/>
      <c r="N683" s="19"/>
      <c r="O683" s="19"/>
      <c r="P683" s="19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</row>
    <row r="684" spans="1:29" x14ac:dyDescent="0.25">
      <c r="A684" s="141"/>
      <c r="B684" s="18"/>
      <c r="C684" s="18"/>
      <c r="D684" s="18"/>
      <c r="E684" s="18"/>
      <c r="F684" s="18"/>
      <c r="G684" s="18"/>
      <c r="H684" s="18"/>
      <c r="I684" s="18"/>
      <c r="J684" s="19"/>
      <c r="K684" s="19"/>
      <c r="L684" s="19"/>
      <c r="M684" s="19"/>
      <c r="N684" s="19"/>
      <c r="O684" s="19"/>
      <c r="P684" s="19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</row>
    <row r="685" spans="1:29" x14ac:dyDescent="0.25">
      <c r="A685" s="141"/>
      <c r="B685" s="18"/>
      <c r="C685" s="18"/>
      <c r="D685" s="18"/>
      <c r="E685" s="18"/>
      <c r="F685" s="18"/>
      <c r="G685" s="18"/>
      <c r="H685" s="18"/>
      <c r="I685" s="18"/>
      <c r="J685" s="19"/>
      <c r="K685" s="19"/>
      <c r="L685" s="19"/>
      <c r="M685" s="19"/>
      <c r="N685" s="19"/>
      <c r="O685" s="19"/>
      <c r="P685" s="19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</row>
    <row r="686" spans="1:29" x14ac:dyDescent="0.25">
      <c r="A686" s="141"/>
      <c r="B686" s="18"/>
      <c r="C686" s="18"/>
      <c r="D686" s="18"/>
      <c r="E686" s="18"/>
      <c r="F686" s="18"/>
      <c r="G686" s="18"/>
      <c r="H686" s="18"/>
      <c r="I686" s="18"/>
      <c r="J686" s="19"/>
      <c r="K686" s="19"/>
      <c r="L686" s="19"/>
      <c r="M686" s="19"/>
      <c r="N686" s="19"/>
      <c r="O686" s="19"/>
      <c r="P686" s="19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</row>
    <row r="687" spans="1:29" x14ac:dyDescent="0.25">
      <c r="A687" s="141"/>
      <c r="B687" s="18"/>
      <c r="C687" s="18"/>
      <c r="D687" s="18"/>
      <c r="E687" s="18"/>
      <c r="F687" s="18"/>
      <c r="G687" s="18"/>
      <c r="H687" s="18"/>
      <c r="I687" s="18"/>
      <c r="J687" s="19"/>
      <c r="K687" s="19"/>
      <c r="L687" s="19"/>
      <c r="M687" s="19"/>
      <c r="N687" s="19"/>
      <c r="O687" s="19"/>
      <c r="P687" s="19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</row>
    <row r="688" spans="1:29" x14ac:dyDescent="0.25">
      <c r="A688" s="141"/>
      <c r="B688" s="18"/>
      <c r="C688" s="18"/>
      <c r="D688" s="18"/>
      <c r="E688" s="18"/>
      <c r="F688" s="18"/>
      <c r="G688" s="18"/>
      <c r="H688" s="18"/>
      <c r="I688" s="18"/>
      <c r="J688" s="19"/>
      <c r="K688" s="19"/>
      <c r="L688" s="19"/>
      <c r="M688" s="19"/>
      <c r="N688" s="19"/>
      <c r="O688" s="19"/>
      <c r="P688" s="19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</row>
    <row r="689" spans="1:29" x14ac:dyDescent="0.25">
      <c r="A689" s="141"/>
      <c r="B689" s="18"/>
      <c r="C689" s="18"/>
      <c r="D689" s="18"/>
      <c r="E689" s="18"/>
      <c r="F689" s="18"/>
      <c r="G689" s="18"/>
      <c r="H689" s="18"/>
      <c r="I689" s="18"/>
      <c r="J689" s="19"/>
      <c r="K689" s="19"/>
      <c r="L689" s="19"/>
      <c r="M689" s="19"/>
      <c r="N689" s="19"/>
      <c r="O689" s="19"/>
      <c r="P689" s="19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</row>
    <row r="690" spans="1:29" x14ac:dyDescent="0.25">
      <c r="A690" s="141"/>
      <c r="B690" s="18"/>
      <c r="C690" s="18"/>
      <c r="D690" s="18"/>
      <c r="E690" s="18"/>
      <c r="F690" s="18"/>
      <c r="G690" s="18"/>
      <c r="H690" s="18"/>
      <c r="I690" s="18"/>
      <c r="J690" s="19"/>
      <c r="K690" s="19"/>
      <c r="L690" s="19"/>
      <c r="M690" s="19"/>
      <c r="N690" s="19"/>
      <c r="O690" s="19"/>
      <c r="P690" s="19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</row>
    <row r="691" spans="1:29" x14ac:dyDescent="0.25">
      <c r="A691" s="141"/>
      <c r="B691" s="18"/>
      <c r="C691" s="18"/>
      <c r="D691" s="18"/>
      <c r="E691" s="18"/>
      <c r="F691" s="18"/>
      <c r="G691" s="18"/>
      <c r="H691" s="18"/>
      <c r="I691" s="18"/>
      <c r="J691" s="19"/>
      <c r="K691" s="19"/>
      <c r="L691" s="19"/>
      <c r="M691" s="19"/>
      <c r="N691" s="19"/>
      <c r="O691" s="19"/>
      <c r="P691" s="19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</row>
    <row r="692" spans="1:29" x14ac:dyDescent="0.25">
      <c r="A692" s="141"/>
      <c r="B692" s="18"/>
      <c r="C692" s="18"/>
      <c r="D692" s="18"/>
      <c r="E692" s="18"/>
      <c r="F692" s="18"/>
      <c r="G692" s="18"/>
      <c r="H692" s="18"/>
      <c r="I692" s="18"/>
      <c r="J692" s="19"/>
      <c r="K692" s="19"/>
      <c r="L692" s="19"/>
      <c r="M692" s="19"/>
      <c r="N692" s="19"/>
      <c r="O692" s="19"/>
      <c r="P692" s="19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</row>
    <row r="693" spans="1:29" x14ac:dyDescent="0.25">
      <c r="A693" s="141"/>
      <c r="B693" s="18"/>
      <c r="C693" s="18"/>
      <c r="D693" s="18"/>
      <c r="E693" s="18"/>
      <c r="F693" s="18"/>
      <c r="G693" s="18"/>
      <c r="H693" s="18"/>
      <c r="I693" s="18"/>
      <c r="J693" s="19"/>
      <c r="K693" s="19"/>
      <c r="L693" s="19"/>
      <c r="M693" s="19"/>
      <c r="N693" s="19"/>
      <c r="O693" s="19"/>
      <c r="P693" s="19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</row>
    <row r="694" spans="1:29" x14ac:dyDescent="0.25">
      <c r="A694" s="141"/>
      <c r="B694" s="18"/>
      <c r="C694" s="18"/>
      <c r="D694" s="18"/>
      <c r="E694" s="18"/>
      <c r="F694" s="18"/>
      <c r="G694" s="18"/>
      <c r="H694" s="18"/>
      <c r="I694" s="18"/>
      <c r="J694" s="19"/>
      <c r="K694" s="19"/>
      <c r="L694" s="19"/>
      <c r="M694" s="19"/>
      <c r="N694" s="19"/>
      <c r="O694" s="19"/>
      <c r="P694" s="19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</row>
    <row r="695" spans="1:29" x14ac:dyDescent="0.25">
      <c r="A695" s="141"/>
      <c r="B695" s="18"/>
      <c r="C695" s="18"/>
      <c r="D695" s="18"/>
      <c r="E695" s="18"/>
      <c r="F695" s="18"/>
      <c r="G695" s="18"/>
      <c r="H695" s="18"/>
      <c r="I695" s="18"/>
      <c r="J695" s="19"/>
      <c r="K695" s="19"/>
      <c r="L695" s="19"/>
      <c r="M695" s="19"/>
      <c r="N695" s="19"/>
      <c r="O695" s="19"/>
      <c r="P695" s="19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</row>
    <row r="696" spans="1:29" x14ac:dyDescent="0.25">
      <c r="A696" s="141"/>
      <c r="B696" s="18"/>
      <c r="C696" s="18"/>
      <c r="D696" s="18"/>
      <c r="E696" s="18"/>
      <c r="F696" s="18"/>
      <c r="G696" s="18"/>
      <c r="H696" s="18"/>
      <c r="I696" s="18"/>
      <c r="J696" s="19"/>
      <c r="K696" s="19"/>
      <c r="L696" s="19"/>
      <c r="M696" s="19"/>
      <c r="N696" s="19"/>
      <c r="O696" s="19"/>
      <c r="P696" s="19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</row>
    <row r="697" spans="1:29" x14ac:dyDescent="0.25">
      <c r="A697" s="141"/>
      <c r="B697" s="18"/>
      <c r="C697" s="18"/>
      <c r="D697" s="18"/>
      <c r="E697" s="18"/>
      <c r="F697" s="18"/>
      <c r="G697" s="18"/>
      <c r="H697" s="18"/>
      <c r="I697" s="18"/>
      <c r="J697" s="19"/>
      <c r="K697" s="19"/>
      <c r="L697" s="19"/>
      <c r="M697" s="19"/>
      <c r="N697" s="19"/>
      <c r="O697" s="19"/>
      <c r="P697" s="19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</row>
    <row r="698" spans="1:29" x14ac:dyDescent="0.25">
      <c r="A698" s="141"/>
      <c r="B698" s="18"/>
      <c r="C698" s="18"/>
      <c r="D698" s="18"/>
      <c r="E698" s="18"/>
      <c r="F698" s="18"/>
      <c r="G698" s="18"/>
      <c r="H698" s="18"/>
      <c r="I698" s="18"/>
      <c r="J698" s="19"/>
      <c r="K698" s="19"/>
      <c r="L698" s="19"/>
      <c r="M698" s="19"/>
      <c r="N698" s="19"/>
      <c r="O698" s="19"/>
      <c r="P698" s="19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</row>
    <row r="699" spans="1:29" x14ac:dyDescent="0.25">
      <c r="A699" s="141"/>
      <c r="B699" s="18"/>
      <c r="C699" s="18"/>
      <c r="D699" s="18"/>
      <c r="E699" s="18"/>
      <c r="F699" s="18"/>
      <c r="G699" s="18"/>
      <c r="H699" s="18"/>
      <c r="I699" s="18"/>
      <c r="J699" s="19"/>
      <c r="K699" s="19"/>
      <c r="L699" s="19"/>
      <c r="M699" s="19"/>
      <c r="N699" s="19"/>
      <c r="O699" s="19"/>
      <c r="P699" s="19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</row>
    <row r="700" spans="1:29" x14ac:dyDescent="0.25">
      <c r="A700" s="141"/>
      <c r="B700" s="18"/>
      <c r="C700" s="18"/>
      <c r="D700" s="18"/>
      <c r="E700" s="18"/>
      <c r="F700" s="18"/>
      <c r="G700" s="18"/>
      <c r="H700" s="18"/>
      <c r="I700" s="18"/>
      <c r="J700" s="19"/>
      <c r="K700" s="19"/>
      <c r="L700" s="19"/>
      <c r="M700" s="19"/>
      <c r="N700" s="19"/>
      <c r="O700" s="19"/>
      <c r="P700" s="19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</row>
    <row r="701" spans="1:29" x14ac:dyDescent="0.25">
      <c r="A701" s="141"/>
      <c r="B701" s="18"/>
      <c r="C701" s="18"/>
      <c r="D701" s="18"/>
      <c r="E701" s="18"/>
      <c r="F701" s="18"/>
      <c r="G701" s="18"/>
      <c r="H701" s="18"/>
      <c r="I701" s="18"/>
      <c r="J701" s="19"/>
      <c r="K701" s="19"/>
      <c r="L701" s="19"/>
      <c r="M701" s="19"/>
      <c r="N701" s="19"/>
      <c r="O701" s="19"/>
      <c r="P701" s="19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</row>
    <row r="702" spans="1:29" x14ac:dyDescent="0.25">
      <c r="A702" s="141"/>
      <c r="B702" s="18"/>
      <c r="C702" s="18"/>
      <c r="D702" s="18"/>
      <c r="E702" s="18"/>
      <c r="F702" s="18"/>
      <c r="G702" s="18"/>
      <c r="H702" s="18"/>
      <c r="I702" s="18"/>
      <c r="J702" s="19"/>
      <c r="K702" s="19"/>
      <c r="L702" s="19"/>
      <c r="M702" s="19"/>
      <c r="N702" s="19"/>
      <c r="O702" s="19"/>
      <c r="P702" s="19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</row>
    <row r="703" spans="1:29" x14ac:dyDescent="0.25">
      <c r="A703" s="141"/>
      <c r="B703" s="18"/>
      <c r="C703" s="18"/>
      <c r="D703" s="18"/>
      <c r="E703" s="18"/>
      <c r="F703" s="18"/>
      <c r="G703" s="18"/>
      <c r="H703" s="18"/>
      <c r="I703" s="18"/>
      <c r="J703" s="19"/>
      <c r="K703" s="19"/>
      <c r="L703" s="19"/>
      <c r="M703" s="19"/>
      <c r="N703" s="19"/>
      <c r="O703" s="19"/>
      <c r="P703" s="19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</row>
    <row r="704" spans="1:29" x14ac:dyDescent="0.25">
      <c r="A704" s="141"/>
      <c r="B704" s="18"/>
      <c r="C704" s="18"/>
      <c r="D704" s="18"/>
      <c r="E704" s="18"/>
      <c r="F704" s="18"/>
      <c r="G704" s="18"/>
      <c r="H704" s="18"/>
      <c r="I704" s="18"/>
      <c r="J704" s="19"/>
      <c r="K704" s="19"/>
      <c r="L704" s="19"/>
      <c r="M704" s="19"/>
      <c r="N704" s="19"/>
      <c r="O704" s="19"/>
      <c r="P704" s="19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</row>
    <row r="705" spans="1:29" x14ac:dyDescent="0.25">
      <c r="A705" s="141"/>
      <c r="B705" s="18"/>
      <c r="C705" s="18"/>
      <c r="D705" s="18"/>
      <c r="E705" s="18"/>
      <c r="F705" s="18"/>
      <c r="G705" s="18"/>
      <c r="H705" s="18"/>
      <c r="I705" s="18"/>
      <c r="J705" s="19"/>
      <c r="K705" s="19"/>
      <c r="L705" s="19"/>
      <c r="M705" s="19"/>
      <c r="N705" s="19"/>
      <c r="O705" s="19"/>
      <c r="P705" s="19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</row>
    <row r="706" spans="1:29" x14ac:dyDescent="0.25">
      <c r="A706" s="141"/>
      <c r="B706" s="18"/>
      <c r="C706" s="18"/>
      <c r="D706" s="18"/>
      <c r="E706" s="18"/>
      <c r="F706" s="18"/>
      <c r="G706" s="18"/>
      <c r="H706" s="18"/>
      <c r="I706" s="18"/>
      <c r="J706" s="19"/>
      <c r="K706" s="19"/>
      <c r="L706" s="19"/>
      <c r="M706" s="19"/>
      <c r="N706" s="19"/>
      <c r="O706" s="19"/>
      <c r="P706" s="19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</row>
    <row r="707" spans="1:29" x14ac:dyDescent="0.25">
      <c r="A707" s="141"/>
      <c r="B707" s="18"/>
      <c r="C707" s="18"/>
      <c r="D707" s="18"/>
      <c r="E707" s="18"/>
      <c r="F707" s="18"/>
      <c r="G707" s="18"/>
      <c r="H707" s="18"/>
      <c r="I707" s="18"/>
      <c r="J707" s="19"/>
      <c r="K707" s="19"/>
      <c r="L707" s="19"/>
      <c r="M707" s="19"/>
      <c r="N707" s="19"/>
      <c r="O707" s="19"/>
      <c r="P707" s="19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</row>
    <row r="708" spans="1:29" x14ac:dyDescent="0.25">
      <c r="A708" s="141"/>
      <c r="B708" s="18"/>
      <c r="C708" s="18"/>
      <c r="D708" s="18"/>
      <c r="E708" s="18"/>
      <c r="F708" s="18"/>
      <c r="G708" s="18"/>
      <c r="H708" s="18"/>
      <c r="I708" s="18"/>
      <c r="J708" s="19"/>
      <c r="K708" s="19"/>
      <c r="L708" s="19"/>
      <c r="M708" s="19"/>
      <c r="N708" s="19"/>
      <c r="O708" s="19"/>
      <c r="P708" s="19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</row>
    <row r="709" spans="1:29" x14ac:dyDescent="0.25">
      <c r="A709" s="141"/>
      <c r="B709" s="18"/>
      <c r="C709" s="18"/>
      <c r="D709" s="18"/>
      <c r="E709" s="18"/>
      <c r="F709" s="18"/>
      <c r="G709" s="18"/>
      <c r="H709" s="18"/>
      <c r="I709" s="18"/>
      <c r="J709" s="19"/>
      <c r="K709" s="19"/>
      <c r="L709" s="19"/>
      <c r="M709" s="19"/>
      <c r="N709" s="19"/>
      <c r="O709" s="19"/>
      <c r="P709" s="19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</row>
    <row r="710" spans="1:29" x14ac:dyDescent="0.25">
      <c r="A710" s="141"/>
      <c r="B710" s="18"/>
      <c r="C710" s="18"/>
      <c r="D710" s="18"/>
      <c r="E710" s="18"/>
      <c r="F710" s="18"/>
      <c r="G710" s="18"/>
      <c r="H710" s="18"/>
      <c r="I710" s="18"/>
      <c r="J710" s="19"/>
      <c r="K710" s="19"/>
      <c r="L710" s="19"/>
      <c r="M710" s="19"/>
      <c r="N710" s="19"/>
      <c r="O710" s="19"/>
      <c r="P710" s="19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</row>
    <row r="711" spans="1:29" x14ac:dyDescent="0.25">
      <c r="A711" s="141"/>
      <c r="B711" s="18"/>
      <c r="C711" s="18"/>
      <c r="D711" s="18"/>
      <c r="E711" s="18"/>
      <c r="F711" s="18"/>
      <c r="G711" s="18"/>
      <c r="H711" s="18"/>
      <c r="I711" s="18"/>
      <c r="J711" s="19"/>
      <c r="K711" s="19"/>
      <c r="L711" s="19"/>
      <c r="M711" s="19"/>
      <c r="N711" s="19"/>
      <c r="O711" s="19"/>
      <c r="P711" s="19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</row>
    <row r="712" spans="1:29" x14ac:dyDescent="0.25">
      <c r="A712" s="141"/>
      <c r="B712" s="18"/>
      <c r="C712" s="18"/>
      <c r="D712" s="18"/>
      <c r="E712" s="18"/>
      <c r="F712" s="18"/>
      <c r="G712" s="18"/>
      <c r="H712" s="18"/>
      <c r="I712" s="18"/>
      <c r="J712" s="19"/>
      <c r="K712" s="19"/>
      <c r="L712" s="19"/>
      <c r="M712" s="19"/>
      <c r="N712" s="19"/>
      <c r="O712" s="19"/>
      <c r="P712" s="19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</row>
    <row r="713" spans="1:29" x14ac:dyDescent="0.25">
      <c r="A713" s="141"/>
      <c r="B713" s="18"/>
      <c r="C713" s="18"/>
      <c r="D713" s="18"/>
      <c r="E713" s="18"/>
      <c r="F713" s="18"/>
      <c r="G713" s="18"/>
      <c r="H713" s="18"/>
      <c r="I713" s="18"/>
      <c r="J713" s="19"/>
      <c r="K713" s="19"/>
      <c r="L713" s="19"/>
      <c r="M713" s="19"/>
      <c r="N713" s="19"/>
      <c r="O713" s="19"/>
      <c r="P713" s="19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</row>
    <row r="714" spans="1:29" x14ac:dyDescent="0.25">
      <c r="A714" s="141"/>
      <c r="B714" s="18"/>
      <c r="C714" s="18"/>
      <c r="D714" s="18"/>
      <c r="E714" s="18"/>
      <c r="F714" s="18"/>
      <c r="G714" s="18"/>
      <c r="H714" s="18"/>
      <c r="I714" s="18"/>
      <c r="J714" s="19"/>
      <c r="K714" s="19"/>
      <c r="L714" s="19"/>
      <c r="M714" s="19"/>
      <c r="N714" s="19"/>
      <c r="O714" s="19"/>
      <c r="P714" s="19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</row>
    <row r="715" spans="1:29" x14ac:dyDescent="0.25">
      <c r="A715" s="141"/>
      <c r="B715" s="18"/>
      <c r="C715" s="18"/>
      <c r="D715" s="18"/>
      <c r="E715" s="18"/>
      <c r="F715" s="18"/>
      <c r="G715" s="18"/>
      <c r="H715" s="18"/>
      <c r="I715" s="18"/>
      <c r="J715" s="19"/>
      <c r="K715" s="19"/>
      <c r="L715" s="19"/>
      <c r="M715" s="19"/>
      <c r="N715" s="19"/>
      <c r="O715" s="19"/>
      <c r="P715" s="19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</row>
    <row r="716" spans="1:29" x14ac:dyDescent="0.25">
      <c r="A716" s="141"/>
      <c r="B716" s="18"/>
      <c r="C716" s="18"/>
      <c r="D716" s="18"/>
      <c r="E716" s="18"/>
      <c r="F716" s="18"/>
      <c r="G716" s="18"/>
      <c r="H716" s="18"/>
      <c r="I716" s="18"/>
      <c r="J716" s="19"/>
      <c r="K716" s="19"/>
      <c r="L716" s="19"/>
      <c r="M716" s="19"/>
      <c r="N716" s="19"/>
      <c r="O716" s="19"/>
      <c r="P716" s="19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</row>
    <row r="717" spans="1:29" x14ac:dyDescent="0.25">
      <c r="A717" s="141"/>
      <c r="B717" s="18"/>
      <c r="C717" s="18"/>
      <c r="D717" s="18"/>
      <c r="E717" s="18"/>
      <c r="F717" s="18"/>
      <c r="G717" s="18"/>
      <c r="H717" s="18"/>
      <c r="I717" s="18"/>
      <c r="J717" s="19"/>
      <c r="K717" s="19"/>
      <c r="L717" s="19"/>
      <c r="M717" s="19"/>
      <c r="N717" s="19"/>
      <c r="O717" s="19"/>
      <c r="P717" s="19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</row>
    <row r="718" spans="1:29" x14ac:dyDescent="0.25">
      <c r="A718" s="141"/>
      <c r="B718" s="18"/>
      <c r="C718" s="18"/>
      <c r="D718" s="18"/>
      <c r="E718" s="18"/>
      <c r="F718" s="18"/>
      <c r="G718" s="18"/>
      <c r="H718" s="18"/>
      <c r="I718" s="18"/>
      <c r="J718" s="19"/>
      <c r="K718" s="19"/>
      <c r="L718" s="19"/>
      <c r="M718" s="19"/>
      <c r="N718" s="19"/>
      <c r="O718" s="19"/>
      <c r="P718" s="19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</row>
    <row r="719" spans="1:29" x14ac:dyDescent="0.25">
      <c r="A719" s="141"/>
      <c r="B719" s="18"/>
      <c r="C719" s="18"/>
      <c r="D719" s="18"/>
      <c r="E719" s="18"/>
      <c r="F719" s="18"/>
      <c r="G719" s="18"/>
      <c r="H719" s="18"/>
      <c r="I719" s="18"/>
      <c r="J719" s="19"/>
      <c r="K719" s="19"/>
      <c r="L719" s="19"/>
      <c r="M719" s="19"/>
      <c r="N719" s="19"/>
      <c r="O719" s="19"/>
      <c r="P719" s="19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</row>
    <row r="720" spans="1:29" x14ac:dyDescent="0.25">
      <c r="A720" s="141"/>
      <c r="B720" s="18"/>
      <c r="C720" s="18"/>
      <c r="D720" s="18"/>
      <c r="E720" s="18"/>
      <c r="F720" s="18"/>
      <c r="G720" s="18"/>
      <c r="H720" s="18"/>
      <c r="I720" s="18"/>
      <c r="J720" s="19"/>
      <c r="K720" s="19"/>
      <c r="L720" s="19"/>
      <c r="M720" s="19"/>
      <c r="N720" s="19"/>
      <c r="O720" s="19"/>
      <c r="P720" s="19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</row>
    <row r="721" spans="1:29" x14ac:dyDescent="0.25">
      <c r="A721" s="141"/>
      <c r="B721" s="18"/>
      <c r="C721" s="18"/>
      <c r="D721" s="18"/>
      <c r="E721" s="18"/>
      <c r="F721" s="18"/>
      <c r="G721" s="18"/>
      <c r="H721" s="18"/>
      <c r="I721" s="18"/>
      <c r="J721" s="19"/>
      <c r="K721" s="19"/>
      <c r="L721" s="19"/>
      <c r="M721" s="19"/>
      <c r="N721" s="19"/>
      <c r="O721" s="19"/>
      <c r="P721" s="19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</row>
    <row r="722" spans="1:29" x14ac:dyDescent="0.25">
      <c r="A722" s="141"/>
      <c r="B722" s="18"/>
      <c r="C722" s="18"/>
      <c r="D722" s="18"/>
      <c r="E722" s="18"/>
      <c r="F722" s="18"/>
      <c r="G722" s="18"/>
      <c r="H722" s="18"/>
      <c r="I722" s="18"/>
      <c r="J722" s="19"/>
      <c r="K722" s="19"/>
      <c r="L722" s="19"/>
      <c r="M722" s="19"/>
      <c r="N722" s="19"/>
      <c r="O722" s="19"/>
      <c r="P722" s="19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</row>
    <row r="723" spans="1:29" x14ac:dyDescent="0.25">
      <c r="A723" s="141"/>
      <c r="B723" s="18"/>
      <c r="C723" s="18"/>
      <c r="D723" s="18"/>
      <c r="E723" s="18"/>
      <c r="F723" s="18"/>
      <c r="G723" s="18"/>
      <c r="H723" s="18"/>
      <c r="I723" s="18"/>
      <c r="J723" s="19"/>
      <c r="K723" s="19"/>
      <c r="L723" s="19"/>
      <c r="M723" s="19"/>
      <c r="N723" s="19"/>
      <c r="O723" s="19"/>
      <c r="P723" s="19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</row>
  </sheetData>
  <mergeCells count="262">
    <mergeCell ref="C255:E255"/>
    <mergeCell ref="C256:E256"/>
    <mergeCell ref="C257:E257"/>
    <mergeCell ref="C258:E258"/>
    <mergeCell ref="B259:E259"/>
    <mergeCell ref="L3:L4"/>
    <mergeCell ref="C249:E249"/>
    <mergeCell ref="C250:E250"/>
    <mergeCell ref="C251:E251"/>
    <mergeCell ref="C252:E252"/>
    <mergeCell ref="C253:E253"/>
    <mergeCell ref="C254:E254"/>
    <mergeCell ref="D239:E239"/>
    <mergeCell ref="D240:E240"/>
    <mergeCell ref="D241:E241"/>
    <mergeCell ref="D242:E242"/>
    <mergeCell ref="C243:E243"/>
    <mergeCell ref="C244:E244"/>
    <mergeCell ref="C233:E233"/>
    <mergeCell ref="C234:E234"/>
    <mergeCell ref="D235:E235"/>
    <mergeCell ref="D236:E236"/>
    <mergeCell ref="D237:E237"/>
    <mergeCell ref="C238:E238"/>
    <mergeCell ref="D227:E227"/>
    <mergeCell ref="D228:E228"/>
    <mergeCell ref="D229:E229"/>
    <mergeCell ref="D230:E230"/>
    <mergeCell ref="D231:E231"/>
    <mergeCell ref="C232:E232"/>
    <mergeCell ref="C221:E221"/>
    <mergeCell ref="D222:E222"/>
    <mergeCell ref="D223:E223"/>
    <mergeCell ref="D224:E224"/>
    <mergeCell ref="D225:E225"/>
    <mergeCell ref="D226:E226"/>
    <mergeCell ref="D215:E215"/>
    <mergeCell ref="D216:E216"/>
    <mergeCell ref="D217:E217"/>
    <mergeCell ref="D218:E218"/>
    <mergeCell ref="C219:E219"/>
    <mergeCell ref="C220:E220"/>
    <mergeCell ref="D209:E209"/>
    <mergeCell ref="D210:E210"/>
    <mergeCell ref="D211:E211"/>
    <mergeCell ref="D212:E212"/>
    <mergeCell ref="D213:E213"/>
    <mergeCell ref="D214:E214"/>
    <mergeCell ref="D203:E203"/>
    <mergeCell ref="C204:E204"/>
    <mergeCell ref="D205:E205"/>
    <mergeCell ref="D206:E206"/>
    <mergeCell ref="C207:E207"/>
    <mergeCell ref="D208:E208"/>
    <mergeCell ref="D197:E197"/>
    <mergeCell ref="D198:E198"/>
    <mergeCell ref="D199:E199"/>
    <mergeCell ref="D200:E200"/>
    <mergeCell ref="D201:E201"/>
    <mergeCell ref="D202:E202"/>
    <mergeCell ref="D191:E191"/>
    <mergeCell ref="D192:E192"/>
    <mergeCell ref="C193:E193"/>
    <mergeCell ref="D194:E194"/>
    <mergeCell ref="D195:E195"/>
    <mergeCell ref="D196:E196"/>
    <mergeCell ref="D185:E185"/>
    <mergeCell ref="D186:E186"/>
    <mergeCell ref="D187:E187"/>
    <mergeCell ref="D188:E188"/>
    <mergeCell ref="D189:E189"/>
    <mergeCell ref="D190:E190"/>
    <mergeCell ref="D179:E179"/>
    <mergeCell ref="D180:E180"/>
    <mergeCell ref="D181:E181"/>
    <mergeCell ref="C182:E182"/>
    <mergeCell ref="D183:E183"/>
    <mergeCell ref="D184:E184"/>
    <mergeCell ref="D173:E173"/>
    <mergeCell ref="D174:E174"/>
    <mergeCell ref="D175:E175"/>
    <mergeCell ref="D176:E176"/>
    <mergeCell ref="D177:E177"/>
    <mergeCell ref="D178:E178"/>
    <mergeCell ref="C167:E167"/>
    <mergeCell ref="C168:E168"/>
    <mergeCell ref="C169:E169"/>
    <mergeCell ref="C170:E170"/>
    <mergeCell ref="C171:E171"/>
    <mergeCell ref="D172:E172"/>
    <mergeCell ref="C161:E161"/>
    <mergeCell ref="C162:E162"/>
    <mergeCell ref="C163:E163"/>
    <mergeCell ref="C164:E164"/>
    <mergeCell ref="C165:E165"/>
    <mergeCell ref="C166:E166"/>
    <mergeCell ref="C155:E155"/>
    <mergeCell ref="C156:E156"/>
    <mergeCell ref="D157:E157"/>
    <mergeCell ref="D158:E158"/>
    <mergeCell ref="C159:E159"/>
    <mergeCell ref="C160:E160"/>
    <mergeCell ref="D149:E149"/>
    <mergeCell ref="D150:E150"/>
    <mergeCell ref="D151:E151"/>
    <mergeCell ref="D152:E152"/>
    <mergeCell ref="C153:E153"/>
    <mergeCell ref="C154:E154"/>
    <mergeCell ref="D135:E135"/>
    <mergeCell ref="D136:E136"/>
    <mergeCell ref="D137:E137"/>
    <mergeCell ref="D146:E146"/>
    <mergeCell ref="D147:E147"/>
    <mergeCell ref="D148:E148"/>
    <mergeCell ref="D129:E129"/>
    <mergeCell ref="D130:E130"/>
    <mergeCell ref="C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17:E117"/>
    <mergeCell ref="D118:E118"/>
    <mergeCell ref="C119:E119"/>
    <mergeCell ref="D120:E120"/>
    <mergeCell ref="D121:E121"/>
    <mergeCell ref="D122:E122"/>
    <mergeCell ref="D110:E110"/>
    <mergeCell ref="D111:E111"/>
    <mergeCell ref="D112:E112"/>
    <mergeCell ref="D114:E114"/>
    <mergeCell ref="D115:E115"/>
    <mergeCell ref="C116:E116"/>
    <mergeCell ref="C104:E104"/>
    <mergeCell ref="D105:E105"/>
    <mergeCell ref="D106:E106"/>
    <mergeCell ref="D107:E107"/>
    <mergeCell ref="D108:E108"/>
    <mergeCell ref="D109:E109"/>
    <mergeCell ref="D98:E98"/>
    <mergeCell ref="D99:E99"/>
    <mergeCell ref="D100:E100"/>
    <mergeCell ref="D101:E101"/>
    <mergeCell ref="D102:E102"/>
    <mergeCell ref="D103:E103"/>
    <mergeCell ref="D92:E92"/>
    <mergeCell ref="C93:E93"/>
    <mergeCell ref="D94:E94"/>
    <mergeCell ref="D95:E95"/>
    <mergeCell ref="D96:E96"/>
    <mergeCell ref="D97:E97"/>
    <mergeCell ref="D86:E86"/>
    <mergeCell ref="D87:E87"/>
    <mergeCell ref="D88:E88"/>
    <mergeCell ref="D89:E89"/>
    <mergeCell ref="D90:E90"/>
    <mergeCell ref="D91:E91"/>
    <mergeCell ref="C80:E80"/>
    <mergeCell ref="C81:E81"/>
    <mergeCell ref="C82:E82"/>
    <mergeCell ref="D83:E83"/>
    <mergeCell ref="D84:E84"/>
    <mergeCell ref="D85:E85"/>
    <mergeCell ref="C74:E74"/>
    <mergeCell ref="C75:E75"/>
    <mergeCell ref="D76:E76"/>
    <mergeCell ref="D77:E77"/>
    <mergeCell ref="C78:E78"/>
    <mergeCell ref="C79:E79"/>
    <mergeCell ref="D68:E68"/>
    <mergeCell ref="C69:E69"/>
    <mergeCell ref="D70:E70"/>
    <mergeCell ref="D71:E71"/>
    <mergeCell ref="D72:E72"/>
    <mergeCell ref="D73:E73"/>
    <mergeCell ref="C62:E62"/>
    <mergeCell ref="C63:E63"/>
    <mergeCell ref="C64:E64"/>
    <mergeCell ref="C65:E65"/>
    <mergeCell ref="D66:E66"/>
    <mergeCell ref="D67:E67"/>
    <mergeCell ref="C56:E56"/>
    <mergeCell ref="C57:E57"/>
    <mergeCell ref="C58:E58"/>
    <mergeCell ref="C59:E59"/>
    <mergeCell ref="C60:E60"/>
    <mergeCell ref="C61:E61"/>
    <mergeCell ref="C50:E50"/>
    <mergeCell ref="C51:E51"/>
    <mergeCell ref="C52:E52"/>
    <mergeCell ref="C53:E53"/>
    <mergeCell ref="C54:E54"/>
    <mergeCell ref="C55:E55"/>
    <mergeCell ref="C44:E44"/>
    <mergeCell ref="C45:E45"/>
    <mergeCell ref="D46:E46"/>
    <mergeCell ref="D47:E47"/>
    <mergeCell ref="C48:E48"/>
    <mergeCell ref="C49:E49"/>
    <mergeCell ref="C38:E38"/>
    <mergeCell ref="C39:E39"/>
    <mergeCell ref="C40:E40"/>
    <mergeCell ref="C41:E41"/>
    <mergeCell ref="C42:E42"/>
    <mergeCell ref="C43:E43"/>
    <mergeCell ref="C32:E32"/>
    <mergeCell ref="C33:E33"/>
    <mergeCell ref="C34:E34"/>
    <mergeCell ref="C35:E35"/>
    <mergeCell ref="C36:E36"/>
    <mergeCell ref="C37:E37"/>
    <mergeCell ref="C28:E28"/>
    <mergeCell ref="C29:E29"/>
    <mergeCell ref="C30:E30"/>
    <mergeCell ref="C31:E31"/>
    <mergeCell ref="C20:E20"/>
    <mergeCell ref="C21:E21"/>
    <mergeCell ref="C22:E22"/>
    <mergeCell ref="C23:E23"/>
    <mergeCell ref="C24:E24"/>
    <mergeCell ref="C25:E25"/>
    <mergeCell ref="D245:E245"/>
    <mergeCell ref="D246:E246"/>
    <mergeCell ref="D247:E247"/>
    <mergeCell ref="D248:E248"/>
    <mergeCell ref="P3:P4"/>
    <mergeCell ref="C5:E5"/>
    <mergeCell ref="C6:E6"/>
    <mergeCell ref="C7:E7"/>
    <mergeCell ref="B2:E4"/>
    <mergeCell ref="G2:G4"/>
    <mergeCell ref="H2:J2"/>
    <mergeCell ref="K2:P2"/>
    <mergeCell ref="C16:E16"/>
    <mergeCell ref="C17:E17"/>
    <mergeCell ref="C18:E18"/>
    <mergeCell ref="C19:E19"/>
    <mergeCell ref="C8:E8"/>
    <mergeCell ref="C9:E9"/>
    <mergeCell ref="C10:E10"/>
    <mergeCell ref="C11:E11"/>
    <mergeCell ref="C12:E12"/>
    <mergeCell ref="C13:E13"/>
    <mergeCell ref="C26:E26"/>
    <mergeCell ref="C27:E27"/>
    <mergeCell ref="Q2:AC2"/>
    <mergeCell ref="H3:H4"/>
    <mergeCell ref="I3:I4"/>
    <mergeCell ref="J3:J4"/>
    <mergeCell ref="K3:K4"/>
    <mergeCell ref="N3:N4"/>
    <mergeCell ref="M3:M4"/>
    <mergeCell ref="C14:E14"/>
    <mergeCell ref="C15:E15"/>
    <mergeCell ref="F2:F4"/>
    <mergeCell ref="Q3:AA3"/>
    <mergeCell ref="O3:O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0" orientation="landscape" horizontalDpi="4294967293" r:id="rId1"/>
  <headerFooter>
    <oddHeader>&amp;C&amp;"Times New Roman,Félkövér"&amp;12Támogatás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K22"/>
  <sheetViews>
    <sheetView view="pageLayout" workbookViewId="0">
      <selection activeCell="D20" sqref="D20:E20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5" width="12.140625" customWidth="1"/>
    <col min="6" max="6" width="5.7109375" customWidth="1"/>
    <col min="7" max="7" width="31.28515625" customWidth="1"/>
    <col min="8" max="10" width="12.140625" customWidth="1"/>
    <col min="11" max="11" width="19.85546875" customWidth="1"/>
  </cols>
  <sheetData>
    <row r="1" spans="1:11" ht="15.75" thickBo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4" t="s">
        <v>1121</v>
      </c>
    </row>
    <row r="2" spans="1:11" ht="51.75" customHeight="1" x14ac:dyDescent="0.25">
      <c r="A2" s="621" t="s">
        <v>859</v>
      </c>
      <c r="B2" s="622"/>
      <c r="C2" s="622"/>
      <c r="D2" s="622"/>
      <c r="E2" s="623"/>
      <c r="F2" s="621" t="s">
        <v>860</v>
      </c>
      <c r="G2" s="622"/>
      <c r="H2" s="622"/>
      <c r="I2" s="622"/>
      <c r="J2" s="624"/>
      <c r="K2" s="625" t="s">
        <v>1113</v>
      </c>
    </row>
    <row r="3" spans="1:11" ht="42.75" customHeight="1" x14ac:dyDescent="0.25">
      <c r="A3" s="627" t="s">
        <v>861</v>
      </c>
      <c r="B3" s="628"/>
      <c r="C3" s="556" t="s">
        <v>1282</v>
      </c>
      <c r="D3" s="556" t="s">
        <v>1306</v>
      </c>
      <c r="E3" s="556" t="s">
        <v>1114</v>
      </c>
      <c r="F3" s="627" t="s">
        <v>862</v>
      </c>
      <c r="G3" s="628"/>
      <c r="H3" s="556" t="s">
        <v>1282</v>
      </c>
      <c r="I3" s="556" t="s">
        <v>1306</v>
      </c>
      <c r="J3" s="556" t="s">
        <v>1114</v>
      </c>
      <c r="K3" s="626"/>
    </row>
    <row r="4" spans="1:11" ht="30" x14ac:dyDescent="0.25">
      <c r="A4" s="612" t="s">
        <v>123</v>
      </c>
      <c r="B4" s="73" t="s">
        <v>2</v>
      </c>
      <c r="C4" s="74">
        <f>'Hivatal be'!F5</f>
        <v>0</v>
      </c>
      <c r="D4" s="74">
        <f>'Hivatal be'!G5</f>
        <v>0</v>
      </c>
      <c r="E4" s="75">
        <f>'Hivatal be'!H5</f>
        <v>843749</v>
      </c>
      <c r="F4" s="612" t="s">
        <v>857</v>
      </c>
      <c r="G4" s="73" t="s">
        <v>260</v>
      </c>
      <c r="H4" s="74">
        <f>'Hivatal ki'!F5</f>
        <v>23952000</v>
      </c>
      <c r="I4" s="74">
        <f>'Hivatal ki'!G5</f>
        <v>23847081</v>
      </c>
      <c r="J4" s="75">
        <f>'Hivatal ki'!H5</f>
        <v>24512618</v>
      </c>
      <c r="K4" s="76"/>
    </row>
    <row r="5" spans="1:11" ht="30" x14ac:dyDescent="0.25">
      <c r="A5" s="613"/>
      <c r="B5" s="73" t="s">
        <v>91</v>
      </c>
      <c r="C5" s="74">
        <f>'Hivatal be'!F84</f>
        <v>0</v>
      </c>
      <c r="D5" s="74">
        <f>'Hivatal be'!G84</f>
        <v>0</v>
      </c>
      <c r="E5" s="75">
        <f>'Hivatal be'!H84</f>
        <v>0</v>
      </c>
      <c r="F5" s="613"/>
      <c r="G5" s="73" t="s">
        <v>295</v>
      </c>
      <c r="H5" s="74">
        <f>'Hivatal ki'!F24</f>
        <v>6617000</v>
      </c>
      <c r="I5" s="74">
        <f>'Hivatal ki'!G24</f>
        <v>6689288</v>
      </c>
      <c r="J5" s="75">
        <f>'Hivatal ki'!H24</f>
        <v>6865810</v>
      </c>
      <c r="K5" s="76"/>
    </row>
    <row r="6" spans="1:11" x14ac:dyDescent="0.25">
      <c r="A6" s="613"/>
      <c r="B6" s="615" t="s">
        <v>123</v>
      </c>
      <c r="C6" s="617">
        <f>'Hivatal be'!F112</f>
        <v>0</v>
      </c>
      <c r="D6" s="617">
        <f>'Hivatal be'!G112</f>
        <v>3879</v>
      </c>
      <c r="E6" s="619">
        <f>'Hivatal be'!H112</f>
        <v>12313</v>
      </c>
      <c r="F6" s="613"/>
      <c r="G6" s="73" t="s">
        <v>311</v>
      </c>
      <c r="H6" s="74">
        <f>'Hivatal ki'!F32</f>
        <v>4804000</v>
      </c>
      <c r="I6" s="74">
        <f>'Hivatal ki'!G32</f>
        <v>4792510</v>
      </c>
      <c r="J6" s="75">
        <f>'Hivatal ki'!H32</f>
        <v>4973011</v>
      </c>
      <c r="K6" s="76"/>
    </row>
    <row r="7" spans="1:11" x14ac:dyDescent="0.25">
      <c r="A7" s="613"/>
      <c r="B7" s="616"/>
      <c r="C7" s="618"/>
      <c r="D7" s="618"/>
      <c r="E7" s="620"/>
      <c r="F7" s="613"/>
      <c r="G7" s="73" t="s">
        <v>863</v>
      </c>
      <c r="H7" s="74">
        <f>'Hivatal ki'!F77</f>
        <v>0</v>
      </c>
      <c r="I7" s="74">
        <f>'Hivatal ki'!G77</f>
        <v>0</v>
      </c>
      <c r="J7" s="75">
        <f>'Hivatal ki'!H77</f>
        <v>0</v>
      </c>
      <c r="K7" s="76"/>
    </row>
    <row r="8" spans="1:11" x14ac:dyDescent="0.25">
      <c r="A8" s="613"/>
      <c r="B8" s="73" t="s">
        <v>166</v>
      </c>
      <c r="C8" s="74">
        <f>'Hivatal be'!G157</f>
        <v>0</v>
      </c>
      <c r="D8" s="74">
        <f>'Hivatal be'!H157</f>
        <v>0</v>
      </c>
      <c r="E8" s="75">
        <f>'Hivatal be'!I157</f>
        <v>0</v>
      </c>
      <c r="F8" s="613"/>
      <c r="G8" s="73" t="s">
        <v>378</v>
      </c>
      <c r="H8" s="74">
        <f>'Hivatal ki'!F92</f>
        <v>0</v>
      </c>
      <c r="I8" s="74">
        <f>'Hivatal ki'!G92</f>
        <v>0</v>
      </c>
      <c r="J8" s="75">
        <f>'Hivatal ki'!H92</f>
        <v>0</v>
      </c>
      <c r="K8" s="76"/>
    </row>
    <row r="9" spans="1:11" x14ac:dyDescent="0.25">
      <c r="A9" s="614"/>
      <c r="B9" s="77" t="s">
        <v>864</v>
      </c>
      <c r="C9" s="78">
        <f>SUM(C4:C8)</f>
        <v>0</v>
      </c>
      <c r="D9" s="78">
        <f>SUM(D4:D8)</f>
        <v>3879</v>
      </c>
      <c r="E9" s="79">
        <f>SUM(E4:E8)</f>
        <v>856062</v>
      </c>
      <c r="F9" s="614"/>
      <c r="G9" s="77" t="s">
        <v>865</v>
      </c>
      <c r="H9" s="78">
        <f t="shared" ref="H9:J9" si="0">SUM(H4:H8)</f>
        <v>35373000</v>
      </c>
      <c r="I9" s="78">
        <f t="shared" si="0"/>
        <v>35328879</v>
      </c>
      <c r="J9" s="79">
        <f t="shared" si="0"/>
        <v>36351439</v>
      </c>
      <c r="K9" s="80">
        <f>E9-J9</f>
        <v>-35495377</v>
      </c>
    </row>
    <row r="10" spans="1:11" ht="30" x14ac:dyDescent="0.25">
      <c r="A10" s="607" t="s">
        <v>153</v>
      </c>
      <c r="B10" s="73" t="s">
        <v>51</v>
      </c>
      <c r="C10" s="74">
        <f>'Hivatal be'!F48</f>
        <v>0</v>
      </c>
      <c r="D10" s="74">
        <f>'Hivatal be'!G48</f>
        <v>0</v>
      </c>
      <c r="E10" s="75">
        <f>'Hivatal be'!H48</f>
        <v>0</v>
      </c>
      <c r="F10" s="607" t="s">
        <v>858</v>
      </c>
      <c r="G10" s="73" t="s">
        <v>458</v>
      </c>
      <c r="H10" s="74">
        <f>'Hivatal ki'!F163</f>
        <v>3000</v>
      </c>
      <c r="I10" s="74">
        <f>'Hivatal ki'!G163</f>
        <v>0</v>
      </c>
      <c r="J10" s="75">
        <f>'Hivatal ki'!H163</f>
        <v>0</v>
      </c>
      <c r="K10" s="76"/>
    </row>
    <row r="11" spans="1:11" x14ac:dyDescent="0.25">
      <c r="A11" s="607"/>
      <c r="B11" s="73" t="s">
        <v>153</v>
      </c>
      <c r="C11" s="74">
        <f>'Hivatal be'!F147</f>
        <v>0</v>
      </c>
      <c r="D11" s="74">
        <f>'Hivatal be'!G147</f>
        <v>0</v>
      </c>
      <c r="E11" s="75">
        <f>'Hivatal be'!H147</f>
        <v>0</v>
      </c>
      <c r="F11" s="607"/>
      <c r="G11" s="73" t="s">
        <v>476</v>
      </c>
      <c r="H11" s="74">
        <f>'Hivatal ki'!F173</f>
        <v>0</v>
      </c>
      <c r="I11" s="74">
        <f>'Hivatal ki'!G173</f>
        <v>0</v>
      </c>
      <c r="J11" s="75">
        <f>'Hivatal ki'!H173</f>
        <v>0</v>
      </c>
      <c r="K11" s="76"/>
    </row>
    <row r="12" spans="1:11" ht="30" x14ac:dyDescent="0.25">
      <c r="A12" s="607"/>
      <c r="B12" s="73" t="s">
        <v>196</v>
      </c>
      <c r="C12" s="74">
        <f>'Hivatal be'!F183</f>
        <v>0</v>
      </c>
      <c r="D12" s="74">
        <f>'Hivatal be'!G183</f>
        <v>0</v>
      </c>
      <c r="E12" s="75">
        <f>'Hivatal be'!H183</f>
        <v>0</v>
      </c>
      <c r="F12" s="607"/>
      <c r="G12" s="73" t="s">
        <v>866</v>
      </c>
      <c r="H12" s="74">
        <f>'Hivatal ki'!F178</f>
        <v>0</v>
      </c>
      <c r="I12" s="74">
        <f>'Hivatal ki'!G178</f>
        <v>0</v>
      </c>
      <c r="J12" s="75">
        <f>'Hivatal ki'!H178</f>
        <v>0</v>
      </c>
      <c r="K12" s="76"/>
    </row>
    <row r="13" spans="1:11" ht="30" x14ac:dyDescent="0.25">
      <c r="A13" s="607"/>
      <c r="B13" s="77" t="s">
        <v>867</v>
      </c>
      <c r="C13" s="78">
        <f>SUM(C10:C12)</f>
        <v>0</v>
      </c>
      <c r="D13" s="78">
        <f>SUM(D10:D12)</f>
        <v>0</v>
      </c>
      <c r="E13" s="79">
        <f>SUM(E10:E12)</f>
        <v>0</v>
      </c>
      <c r="F13" s="607"/>
      <c r="G13" s="77" t="s">
        <v>868</v>
      </c>
      <c r="H13" s="78">
        <f>SUM(H10:H12)</f>
        <v>3000</v>
      </c>
      <c r="I13" s="78">
        <f>SUM(I10:I12)</f>
        <v>0</v>
      </c>
      <c r="J13" s="79">
        <f t="shared" ref="J13" si="1">SUM(J10:J12)</f>
        <v>0</v>
      </c>
      <c r="K13" s="80">
        <f>E13-J13</f>
        <v>0</v>
      </c>
    </row>
    <row r="14" spans="1:11" ht="15.75" thickBot="1" x14ac:dyDescent="0.3">
      <c r="A14" s="608" t="s">
        <v>869</v>
      </c>
      <c r="B14" s="609"/>
      <c r="C14" s="69">
        <f>C9+C13</f>
        <v>0</v>
      </c>
      <c r="D14" s="69">
        <f>D9+D13</f>
        <v>3879</v>
      </c>
      <c r="E14" s="5">
        <f>E9+E13</f>
        <v>856062</v>
      </c>
      <c r="F14" s="610" t="s">
        <v>870</v>
      </c>
      <c r="G14" s="611"/>
      <c r="H14" s="69">
        <f t="shared" ref="H14:J14" si="2">H9+H13</f>
        <v>35376000</v>
      </c>
      <c r="I14" s="69">
        <f t="shared" si="2"/>
        <v>35328879</v>
      </c>
      <c r="J14" s="5">
        <f t="shared" si="2"/>
        <v>36351439</v>
      </c>
      <c r="K14" s="6">
        <f>K9+K13</f>
        <v>-35495377</v>
      </c>
    </row>
    <row r="15" spans="1:11" x14ac:dyDescent="0.25">
      <c r="A15" s="629" t="s">
        <v>871</v>
      </c>
      <c r="B15" s="630"/>
      <c r="C15" s="630"/>
      <c r="D15" s="630"/>
      <c r="E15" s="630"/>
      <c r="F15" s="631"/>
      <c r="G15" s="632"/>
      <c r="H15" s="632"/>
      <c r="I15" s="632"/>
      <c r="J15" s="632"/>
      <c r="K15" s="7"/>
    </row>
    <row r="16" spans="1:11" x14ac:dyDescent="0.25">
      <c r="A16" s="635" t="s">
        <v>855</v>
      </c>
      <c r="B16" s="636"/>
      <c r="C16" s="557">
        <f>'Hivatal be'!F223</f>
        <v>55000</v>
      </c>
      <c r="D16" s="557">
        <f>'Hivatal be'!G223</f>
        <v>4000</v>
      </c>
      <c r="E16" s="8">
        <f>'Hivatal be'!H223</f>
        <v>4000</v>
      </c>
      <c r="F16" s="633"/>
      <c r="G16" s="634"/>
      <c r="H16" s="634"/>
      <c r="I16" s="634"/>
      <c r="J16" s="634"/>
      <c r="K16" s="9">
        <f>E16</f>
        <v>4000</v>
      </c>
    </row>
    <row r="17" spans="1:11" x14ac:dyDescent="0.25">
      <c r="A17" s="635" t="s">
        <v>872</v>
      </c>
      <c r="B17" s="636"/>
      <c r="C17" s="639">
        <f>C14+C16</f>
        <v>55000</v>
      </c>
      <c r="D17" s="639">
        <f>D14+D16</f>
        <v>7879</v>
      </c>
      <c r="E17" s="644">
        <f>E14+E16</f>
        <v>860062</v>
      </c>
      <c r="F17" s="635" t="s">
        <v>873</v>
      </c>
      <c r="G17" s="636"/>
      <c r="H17" s="639">
        <f>H14</f>
        <v>35376000</v>
      </c>
      <c r="I17" s="639">
        <f>I14</f>
        <v>35328879</v>
      </c>
      <c r="J17" s="639">
        <f>J14</f>
        <v>36351439</v>
      </c>
      <c r="K17" s="641">
        <f>E17-J17</f>
        <v>-35491377</v>
      </c>
    </row>
    <row r="18" spans="1:11" x14ac:dyDescent="0.25">
      <c r="A18" s="635"/>
      <c r="B18" s="636"/>
      <c r="C18" s="643"/>
      <c r="D18" s="643"/>
      <c r="E18" s="644"/>
      <c r="F18" s="635"/>
      <c r="G18" s="636"/>
      <c r="H18" s="640"/>
      <c r="I18" s="640"/>
      <c r="J18" s="643"/>
      <c r="K18" s="642">
        <f>E18-J18</f>
        <v>0</v>
      </c>
    </row>
    <row r="19" spans="1:11" x14ac:dyDescent="0.25">
      <c r="A19" s="637" t="s">
        <v>874</v>
      </c>
      <c r="B19" s="638"/>
      <c r="C19" s="638"/>
      <c r="D19" s="638"/>
      <c r="E19" s="638"/>
      <c r="F19" s="637" t="s">
        <v>875</v>
      </c>
      <c r="G19" s="638"/>
      <c r="H19" s="638"/>
      <c r="I19" s="638"/>
      <c r="J19" s="638"/>
      <c r="K19" s="10"/>
    </row>
    <row r="20" spans="1:11" x14ac:dyDescent="0.25">
      <c r="A20" s="635" t="s">
        <v>226</v>
      </c>
      <c r="B20" s="636"/>
      <c r="C20" s="557">
        <f>'Hivatal be'!F227</f>
        <v>35321000</v>
      </c>
      <c r="D20" s="557">
        <f>'Hivatal be'!G227</f>
        <v>35321000</v>
      </c>
      <c r="E20" s="8">
        <f>'Hivatal be'!H227</f>
        <v>35491377</v>
      </c>
      <c r="F20" s="635" t="s">
        <v>553</v>
      </c>
      <c r="G20" s="636"/>
      <c r="H20" s="557">
        <f>'Hivatal ki'!F241</f>
        <v>0</v>
      </c>
      <c r="I20" s="557">
        <f>'Hivatal ki'!G241</f>
        <v>0</v>
      </c>
      <c r="J20" s="8">
        <f>'Hivatal ki'!H241</f>
        <v>0</v>
      </c>
      <c r="K20" s="9">
        <f>E20-J20</f>
        <v>35491377</v>
      </c>
    </row>
    <row r="21" spans="1:11" x14ac:dyDescent="0.25">
      <c r="A21" s="637" t="s">
        <v>876</v>
      </c>
      <c r="B21" s="638"/>
      <c r="C21" s="638"/>
      <c r="D21" s="638"/>
      <c r="E21" s="638"/>
      <c r="F21" s="637" t="s">
        <v>877</v>
      </c>
      <c r="G21" s="638"/>
      <c r="H21" s="638"/>
      <c r="I21" s="638"/>
      <c r="J21" s="638"/>
      <c r="K21" s="10"/>
    </row>
    <row r="22" spans="1:11" ht="15.75" thickBot="1" x14ac:dyDescent="0.3">
      <c r="A22" s="610" t="s">
        <v>856</v>
      </c>
      <c r="B22" s="611"/>
      <c r="C22" s="69">
        <f>C17+C20</f>
        <v>35376000</v>
      </c>
      <c r="D22" s="69">
        <f>D17+D20</f>
        <v>35328879</v>
      </c>
      <c r="E22" s="5">
        <f>E17+E20</f>
        <v>36351439</v>
      </c>
      <c r="F22" s="610" t="s">
        <v>856</v>
      </c>
      <c r="G22" s="611"/>
      <c r="H22" s="69">
        <f>H17+H20</f>
        <v>35376000</v>
      </c>
      <c r="I22" s="69">
        <f>I17+I20</f>
        <v>35328879</v>
      </c>
      <c r="J22" s="5">
        <f>J17+J20</f>
        <v>36351439</v>
      </c>
      <c r="K22" s="6">
        <f>K17+K20</f>
        <v>0</v>
      </c>
    </row>
  </sheetData>
  <mergeCells count="35">
    <mergeCell ref="A21:E21"/>
    <mergeCell ref="F21:J21"/>
    <mergeCell ref="A22:B22"/>
    <mergeCell ref="F22:G22"/>
    <mergeCell ref="I17:I18"/>
    <mergeCell ref="J17:J18"/>
    <mergeCell ref="K17:K18"/>
    <mergeCell ref="A19:E19"/>
    <mergeCell ref="F19:J19"/>
    <mergeCell ref="A20:B20"/>
    <mergeCell ref="F20:G20"/>
    <mergeCell ref="A17:B18"/>
    <mergeCell ref="C17:C18"/>
    <mergeCell ref="D17:D18"/>
    <mergeCell ref="E17:E18"/>
    <mergeCell ref="F17:G18"/>
    <mergeCell ref="H17:H18"/>
    <mergeCell ref="A15:E15"/>
    <mergeCell ref="F15:J16"/>
    <mergeCell ref="A16:B16"/>
    <mergeCell ref="A2:E2"/>
    <mergeCell ref="F2:J2"/>
    <mergeCell ref="E6:E7"/>
    <mergeCell ref="A10:A13"/>
    <mergeCell ref="F10:F13"/>
    <mergeCell ref="A14:B14"/>
    <mergeCell ref="F14:G14"/>
    <mergeCell ref="K2:K3"/>
    <mergeCell ref="A3:B3"/>
    <mergeCell ref="F3:G3"/>
    <mergeCell ref="A4:A9"/>
    <mergeCell ref="F4:F9"/>
    <mergeCell ref="B6:B7"/>
    <mergeCell ref="C6:C7"/>
    <mergeCell ref="D6:D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horizontalDpi="4294967293" r:id="rId1"/>
  <headerFooter>
    <oddHeader>&amp;C&amp;"Times New Roman,Félkövér"&amp;12Szári Közös Önkormányzati Hivatal költségvetési összesítő - 2016. év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Y423"/>
  <sheetViews>
    <sheetView view="pageBreakPreview" zoomScale="60" workbookViewId="0">
      <selection activeCell="E1" sqref="E1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2.140625" style="12" customWidth="1"/>
    <col min="8" max="8" width="11.42578125" style="12" customWidth="1"/>
    <col min="9" max="9" width="8.5703125" style="12" bestFit="1" customWidth="1"/>
    <col min="10" max="10" width="10.85546875" style="12" bestFit="1" customWidth="1"/>
    <col min="11" max="11" width="16.7109375" style="12" bestFit="1" customWidth="1"/>
    <col min="12" max="20" width="11.28515625" style="12" bestFit="1" customWidth="1"/>
    <col min="21" max="21" width="13.28515625" style="12" bestFit="1" customWidth="1"/>
    <col min="22" max="23" width="11.28515625" style="12" bestFit="1" customWidth="1"/>
    <col min="24" max="24" width="10.7109375" style="12" bestFit="1" customWidth="1"/>
    <col min="25" max="25" width="7.42578125" style="54" customWidth="1"/>
    <col min="26" max="16384" width="9.140625" style="18"/>
  </cols>
  <sheetData>
    <row r="1" spans="1:25" ht="15.75" thickBot="1" x14ac:dyDescent="0.3">
      <c r="X1" s="11" t="s">
        <v>1121</v>
      </c>
    </row>
    <row r="2" spans="1:25" ht="15" customHeight="1" x14ac:dyDescent="0.25">
      <c r="B2" s="660" t="s">
        <v>0</v>
      </c>
      <c r="C2" s="661"/>
      <c r="D2" s="661"/>
      <c r="E2" s="661"/>
      <c r="F2" s="690" t="s">
        <v>1282</v>
      </c>
      <c r="G2" s="666" t="s">
        <v>1299</v>
      </c>
      <c r="H2" s="661" t="s">
        <v>1114</v>
      </c>
      <c r="I2" s="690" t="s">
        <v>1285</v>
      </c>
      <c r="J2" s="661"/>
      <c r="K2" s="669"/>
      <c r="L2" s="672" t="s">
        <v>1284</v>
      </c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3"/>
      <c r="X2" s="675"/>
      <c r="Y2" s="562"/>
    </row>
    <row r="3" spans="1:25" ht="15" customHeight="1" x14ac:dyDescent="0.25">
      <c r="B3" s="662"/>
      <c r="C3" s="663"/>
      <c r="D3" s="663"/>
      <c r="E3" s="663"/>
      <c r="F3" s="691"/>
      <c r="G3" s="667"/>
      <c r="H3" s="663"/>
      <c r="I3" s="769"/>
      <c r="J3" s="771"/>
      <c r="K3" s="770"/>
      <c r="L3" s="651" t="s">
        <v>1119</v>
      </c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537" t="s">
        <v>1120</v>
      </c>
      <c r="Y3" s="562"/>
    </row>
    <row r="4" spans="1:25" ht="28.5" customHeight="1" thickBot="1" x14ac:dyDescent="0.3">
      <c r="B4" s="664"/>
      <c r="C4" s="665"/>
      <c r="D4" s="665"/>
      <c r="E4" s="665"/>
      <c r="F4" s="692"/>
      <c r="G4" s="668"/>
      <c r="H4" s="665"/>
      <c r="I4" s="563" t="s">
        <v>1278</v>
      </c>
      <c r="J4" s="589" t="s">
        <v>1308</v>
      </c>
      <c r="K4" s="561" t="s">
        <v>1326</v>
      </c>
      <c r="L4" s="568" t="s">
        <v>878</v>
      </c>
      <c r="M4" s="71" t="s">
        <v>879</v>
      </c>
      <c r="N4" s="71" t="s">
        <v>880</v>
      </c>
      <c r="O4" s="326" t="s">
        <v>881</v>
      </c>
      <c r="P4" s="326" t="s">
        <v>882</v>
      </c>
      <c r="Q4" s="565" t="s">
        <v>883</v>
      </c>
      <c r="R4" s="326" t="s">
        <v>884</v>
      </c>
      <c r="S4" s="326" t="s">
        <v>885</v>
      </c>
      <c r="T4" s="326" t="s">
        <v>886</v>
      </c>
      <c r="U4" s="362" t="s">
        <v>1300</v>
      </c>
      <c r="V4" s="326" t="s">
        <v>887</v>
      </c>
      <c r="W4" s="547" t="s">
        <v>888</v>
      </c>
      <c r="X4" s="538" t="s">
        <v>889</v>
      </c>
      <c r="Y4" s="562"/>
    </row>
    <row r="5" spans="1:25" ht="15.75" thickBot="1" x14ac:dyDescent="0.3">
      <c r="B5" s="91" t="s">
        <v>1</v>
      </c>
      <c r="C5" s="656" t="s">
        <v>2</v>
      </c>
      <c r="D5" s="656"/>
      <c r="E5" s="657"/>
      <c r="F5" s="92">
        <f t="shared" ref="F5:X5" si="0">F6+F13+F14+F15+F26+F37</f>
        <v>0</v>
      </c>
      <c r="G5" s="93">
        <f t="shared" si="0"/>
        <v>0</v>
      </c>
      <c r="H5" s="580">
        <f t="shared" si="0"/>
        <v>843749</v>
      </c>
      <c r="I5" s="94">
        <f t="shared" si="0"/>
        <v>0</v>
      </c>
      <c r="J5" s="580"/>
      <c r="K5" s="96">
        <f t="shared" si="0"/>
        <v>0</v>
      </c>
      <c r="L5" s="94">
        <f t="shared" si="0"/>
        <v>0</v>
      </c>
      <c r="M5" s="95">
        <f t="shared" si="0"/>
        <v>0</v>
      </c>
      <c r="N5" s="95">
        <f t="shared" si="0"/>
        <v>0</v>
      </c>
      <c r="O5" s="95">
        <f t="shared" si="0"/>
        <v>0</v>
      </c>
      <c r="P5" s="95">
        <f t="shared" si="0"/>
        <v>0</v>
      </c>
      <c r="Q5" s="98">
        <f t="shared" si="0"/>
        <v>0</v>
      </c>
      <c r="R5" s="95">
        <f t="shared" si="0"/>
        <v>0</v>
      </c>
      <c r="S5" s="95">
        <f t="shared" si="0"/>
        <v>0</v>
      </c>
      <c r="T5" s="95">
        <f t="shared" si="0"/>
        <v>687615</v>
      </c>
      <c r="U5" s="363">
        <f t="shared" si="0"/>
        <v>687615</v>
      </c>
      <c r="V5" s="95">
        <f t="shared" si="0"/>
        <v>0</v>
      </c>
      <c r="W5" s="99">
        <f t="shared" si="0"/>
        <v>0</v>
      </c>
      <c r="X5" s="539">
        <f t="shared" si="0"/>
        <v>156134</v>
      </c>
      <c r="Y5" s="56"/>
    </row>
    <row r="6" spans="1:25" s="19" customFormat="1" hidden="1" x14ac:dyDescent="0.25">
      <c r="A6" s="139"/>
      <c r="B6" s="136" t="s">
        <v>1001</v>
      </c>
      <c r="C6" s="658" t="s">
        <v>3</v>
      </c>
      <c r="D6" s="659"/>
      <c r="E6" s="659"/>
      <c r="F6" s="128">
        <f t="shared" ref="F6:X6" si="1">F7+F8+F9+F10+F11+F12</f>
        <v>0</v>
      </c>
      <c r="G6" s="129">
        <f t="shared" si="1"/>
        <v>0</v>
      </c>
      <c r="H6" s="581">
        <f t="shared" si="1"/>
        <v>0</v>
      </c>
      <c r="I6" s="130">
        <f t="shared" si="1"/>
        <v>0</v>
      </c>
      <c r="J6" s="581"/>
      <c r="K6" s="132">
        <f t="shared" si="1"/>
        <v>0</v>
      </c>
      <c r="L6" s="130">
        <f t="shared" si="1"/>
        <v>0</v>
      </c>
      <c r="M6" s="131">
        <f t="shared" si="1"/>
        <v>0</v>
      </c>
      <c r="N6" s="131">
        <f t="shared" si="1"/>
        <v>0</v>
      </c>
      <c r="O6" s="131">
        <f t="shared" si="1"/>
        <v>0</v>
      </c>
      <c r="P6" s="131">
        <f t="shared" si="1"/>
        <v>0</v>
      </c>
      <c r="Q6" s="134">
        <f t="shared" si="1"/>
        <v>0</v>
      </c>
      <c r="R6" s="131">
        <f t="shared" si="1"/>
        <v>0</v>
      </c>
      <c r="S6" s="131">
        <f t="shared" si="1"/>
        <v>0</v>
      </c>
      <c r="T6" s="131">
        <f t="shared" si="1"/>
        <v>0</v>
      </c>
      <c r="U6" s="364">
        <f t="shared" si="1"/>
        <v>0</v>
      </c>
      <c r="V6" s="131">
        <f t="shared" si="1"/>
        <v>0</v>
      </c>
      <c r="W6" s="135">
        <f t="shared" si="1"/>
        <v>0</v>
      </c>
      <c r="X6" s="540">
        <f t="shared" si="1"/>
        <v>0</v>
      </c>
      <c r="Y6" s="56"/>
    </row>
    <row r="7" spans="1:25" hidden="1" x14ac:dyDescent="0.25">
      <c r="A7" s="139" t="s">
        <v>4</v>
      </c>
      <c r="B7" s="59" t="s">
        <v>1002</v>
      </c>
      <c r="C7" s="566"/>
      <c r="D7" s="686" t="s">
        <v>5</v>
      </c>
      <c r="E7" s="686"/>
      <c r="F7" s="85"/>
      <c r="G7" s="87"/>
      <c r="H7" s="582"/>
      <c r="I7" s="81"/>
      <c r="J7" s="582"/>
      <c r="K7" s="82"/>
      <c r="L7" s="81"/>
      <c r="M7" s="1"/>
      <c r="N7" s="1"/>
      <c r="O7" s="1"/>
      <c r="P7" s="1"/>
      <c r="Q7" s="89"/>
      <c r="R7" s="1"/>
      <c r="S7" s="1"/>
      <c r="T7" s="1"/>
      <c r="U7" s="366"/>
      <c r="V7" s="1"/>
      <c r="W7" s="46"/>
      <c r="X7" s="542"/>
      <c r="Y7" s="60"/>
    </row>
    <row r="8" spans="1:25" hidden="1" x14ac:dyDescent="0.25">
      <c r="A8" s="139" t="s">
        <v>6</v>
      </c>
      <c r="B8" s="59" t="s">
        <v>1003</v>
      </c>
      <c r="C8" s="566"/>
      <c r="D8" s="686" t="s">
        <v>1076</v>
      </c>
      <c r="E8" s="686"/>
      <c r="F8" s="85"/>
      <c r="G8" s="87"/>
      <c r="H8" s="582"/>
      <c r="I8" s="81"/>
      <c r="J8" s="582"/>
      <c r="K8" s="82"/>
      <c r="L8" s="81"/>
      <c r="M8" s="1"/>
      <c r="N8" s="1"/>
      <c r="O8" s="1"/>
      <c r="P8" s="1"/>
      <c r="Q8" s="89"/>
      <c r="R8" s="1"/>
      <c r="S8" s="1"/>
      <c r="T8" s="1"/>
      <c r="U8" s="366"/>
      <c r="V8" s="1"/>
      <c r="W8" s="46"/>
      <c r="X8" s="542"/>
      <c r="Y8" s="60"/>
    </row>
    <row r="9" spans="1:25" ht="25.5" hidden="1" customHeight="1" x14ac:dyDescent="0.25">
      <c r="A9" s="139" t="s">
        <v>7</v>
      </c>
      <c r="B9" s="59" t="s">
        <v>1004</v>
      </c>
      <c r="C9" s="566"/>
      <c r="D9" s="685" t="s">
        <v>8</v>
      </c>
      <c r="E9" s="685"/>
      <c r="F9" s="85"/>
      <c r="G9" s="87"/>
      <c r="H9" s="582"/>
      <c r="I9" s="81"/>
      <c r="J9" s="582"/>
      <c r="K9" s="82"/>
      <c r="L9" s="81"/>
      <c r="M9" s="1"/>
      <c r="N9" s="1"/>
      <c r="O9" s="1"/>
      <c r="P9" s="1"/>
      <c r="Q9" s="89"/>
      <c r="R9" s="1"/>
      <c r="S9" s="1"/>
      <c r="T9" s="1"/>
      <c r="U9" s="366"/>
      <c r="V9" s="1"/>
      <c r="W9" s="46"/>
      <c r="X9" s="542"/>
      <c r="Y9" s="60"/>
    </row>
    <row r="10" spans="1:25" hidden="1" x14ac:dyDescent="0.25">
      <c r="A10" s="139" t="s">
        <v>9</v>
      </c>
      <c r="B10" s="59" t="s">
        <v>1005</v>
      </c>
      <c r="C10" s="566"/>
      <c r="D10" s="686" t="s">
        <v>10</v>
      </c>
      <c r="E10" s="686"/>
      <c r="F10" s="85"/>
      <c r="G10" s="87"/>
      <c r="H10" s="582"/>
      <c r="I10" s="81"/>
      <c r="J10" s="582"/>
      <c r="K10" s="82"/>
      <c r="L10" s="81"/>
      <c r="M10" s="1"/>
      <c r="N10" s="1"/>
      <c r="O10" s="1"/>
      <c r="P10" s="1"/>
      <c r="Q10" s="89"/>
      <c r="R10" s="1"/>
      <c r="S10" s="1"/>
      <c r="T10" s="1"/>
      <c r="U10" s="366"/>
      <c r="V10" s="1"/>
      <c r="W10" s="46"/>
      <c r="X10" s="542"/>
      <c r="Y10" s="60"/>
    </row>
    <row r="11" spans="1:25" hidden="1" x14ac:dyDescent="0.25">
      <c r="A11" s="139" t="s">
        <v>11</v>
      </c>
      <c r="B11" s="59" t="s">
        <v>1006</v>
      </c>
      <c r="C11" s="566"/>
      <c r="D11" s="686" t="s">
        <v>1077</v>
      </c>
      <c r="E11" s="686"/>
      <c r="F11" s="85"/>
      <c r="G11" s="87"/>
      <c r="H11" s="582"/>
      <c r="I11" s="81"/>
      <c r="J11" s="582"/>
      <c r="K11" s="82"/>
      <c r="L11" s="81"/>
      <c r="M11" s="1"/>
      <c r="N11" s="1"/>
      <c r="O11" s="1"/>
      <c r="P11" s="1"/>
      <c r="Q11" s="89"/>
      <c r="R11" s="1"/>
      <c r="S11" s="1"/>
      <c r="T11" s="1"/>
      <c r="U11" s="366"/>
      <c r="V11" s="1"/>
      <c r="W11" s="46"/>
      <c r="X11" s="542"/>
      <c r="Y11" s="60"/>
    </row>
    <row r="12" spans="1:25" hidden="1" x14ac:dyDescent="0.25">
      <c r="A12" s="139" t="s">
        <v>12</v>
      </c>
      <c r="B12" s="59" t="s">
        <v>1007</v>
      </c>
      <c r="C12" s="566"/>
      <c r="D12" s="686" t="s">
        <v>13</v>
      </c>
      <c r="E12" s="686"/>
      <c r="F12" s="85"/>
      <c r="G12" s="87"/>
      <c r="H12" s="582"/>
      <c r="I12" s="81"/>
      <c r="J12" s="582"/>
      <c r="K12" s="82"/>
      <c r="L12" s="81"/>
      <c r="M12" s="1"/>
      <c r="N12" s="1"/>
      <c r="O12" s="1"/>
      <c r="P12" s="1"/>
      <c r="Q12" s="89"/>
      <c r="R12" s="1"/>
      <c r="S12" s="1"/>
      <c r="T12" s="1"/>
      <c r="U12" s="366"/>
      <c r="V12" s="1"/>
      <c r="W12" s="46"/>
      <c r="X12" s="542"/>
      <c r="Y12" s="60"/>
    </row>
    <row r="13" spans="1:25" s="19" customFormat="1" hidden="1" x14ac:dyDescent="0.25">
      <c r="A13" s="139" t="s">
        <v>14</v>
      </c>
      <c r="B13" s="100" t="s">
        <v>1008</v>
      </c>
      <c r="C13" s="688" t="s">
        <v>672</v>
      </c>
      <c r="D13" s="689"/>
      <c r="E13" s="689"/>
      <c r="F13" s="101"/>
      <c r="G13" s="102"/>
      <c r="H13" s="583"/>
      <c r="I13" s="103"/>
      <c r="J13" s="583"/>
      <c r="K13" s="105"/>
      <c r="L13" s="103"/>
      <c r="M13" s="104"/>
      <c r="N13" s="104"/>
      <c r="O13" s="104"/>
      <c r="P13" s="104"/>
      <c r="Q13" s="107"/>
      <c r="R13" s="104"/>
      <c r="S13" s="104"/>
      <c r="T13" s="104"/>
      <c r="U13" s="367"/>
      <c r="V13" s="104"/>
      <c r="W13" s="108"/>
      <c r="X13" s="543"/>
      <c r="Y13" s="56"/>
    </row>
    <row r="14" spans="1:25" s="19" customFormat="1" ht="25.5" hidden="1" customHeight="1" x14ac:dyDescent="0.25">
      <c r="A14" s="139" t="s">
        <v>15</v>
      </c>
      <c r="B14" s="100" t="s">
        <v>1009</v>
      </c>
      <c r="C14" s="683" t="s">
        <v>621</v>
      </c>
      <c r="D14" s="684"/>
      <c r="E14" s="684"/>
      <c r="F14" s="101"/>
      <c r="G14" s="102"/>
      <c r="H14" s="583"/>
      <c r="I14" s="103"/>
      <c r="J14" s="583"/>
      <c r="K14" s="105"/>
      <c r="L14" s="103"/>
      <c r="M14" s="104"/>
      <c r="N14" s="104"/>
      <c r="O14" s="104"/>
      <c r="P14" s="104"/>
      <c r="Q14" s="107"/>
      <c r="R14" s="104"/>
      <c r="S14" s="104"/>
      <c r="T14" s="104"/>
      <c r="U14" s="367"/>
      <c r="V14" s="104"/>
      <c r="W14" s="108"/>
      <c r="X14" s="543"/>
      <c r="Y14" s="56"/>
    </row>
    <row r="15" spans="1:25" s="19" customFormat="1" ht="25.5" hidden="1" customHeight="1" x14ac:dyDescent="0.25">
      <c r="A15" s="139" t="s">
        <v>16</v>
      </c>
      <c r="B15" s="100" t="s">
        <v>1010</v>
      </c>
      <c r="C15" s="683" t="s">
        <v>893</v>
      </c>
      <c r="D15" s="684"/>
      <c r="E15" s="684"/>
      <c r="F15" s="101">
        <f>F16+F17+F18+F19+F20+F21+F22+F23+F24+F25</f>
        <v>0</v>
      </c>
      <c r="G15" s="102">
        <f>G16+G17+G18+G19+G20+G21+G22+G23+G24+G25</f>
        <v>0</v>
      </c>
      <c r="H15" s="583">
        <f t="shared" ref="H15:X15" si="2">H16+H17+H18+H19+H20+H21+H22+H23+H24+H25</f>
        <v>0</v>
      </c>
      <c r="I15" s="103">
        <f t="shared" si="2"/>
        <v>0</v>
      </c>
      <c r="J15" s="583"/>
      <c r="K15" s="105">
        <f t="shared" si="2"/>
        <v>0</v>
      </c>
      <c r="L15" s="103">
        <f t="shared" si="2"/>
        <v>0</v>
      </c>
      <c r="M15" s="104">
        <f t="shared" si="2"/>
        <v>0</v>
      </c>
      <c r="N15" s="104">
        <f t="shared" si="2"/>
        <v>0</v>
      </c>
      <c r="O15" s="104">
        <f t="shared" si="2"/>
        <v>0</v>
      </c>
      <c r="P15" s="104">
        <f t="shared" si="2"/>
        <v>0</v>
      </c>
      <c r="Q15" s="107">
        <f t="shared" si="2"/>
        <v>0</v>
      </c>
      <c r="R15" s="104">
        <f t="shared" si="2"/>
        <v>0</v>
      </c>
      <c r="S15" s="104">
        <f t="shared" si="2"/>
        <v>0</v>
      </c>
      <c r="T15" s="104">
        <f t="shared" si="2"/>
        <v>0</v>
      </c>
      <c r="U15" s="367">
        <f t="shared" si="2"/>
        <v>0</v>
      </c>
      <c r="V15" s="104">
        <f t="shared" si="2"/>
        <v>0</v>
      </c>
      <c r="W15" s="108">
        <f t="shared" si="2"/>
        <v>0</v>
      </c>
      <c r="X15" s="543">
        <f t="shared" si="2"/>
        <v>0</v>
      </c>
      <c r="Y15" s="56"/>
    </row>
    <row r="16" spans="1:25" ht="25.5" hidden="1" customHeight="1" x14ac:dyDescent="0.25">
      <c r="A16" s="139" t="s">
        <v>17</v>
      </c>
      <c r="B16" s="59"/>
      <c r="C16" s="566"/>
      <c r="D16" s="685" t="s">
        <v>728</v>
      </c>
      <c r="E16" s="685"/>
      <c r="F16" s="85"/>
      <c r="G16" s="87"/>
      <c r="H16" s="582"/>
      <c r="I16" s="81"/>
      <c r="J16" s="582"/>
      <c r="K16" s="82"/>
      <c r="L16" s="81"/>
      <c r="M16" s="1"/>
      <c r="N16" s="1"/>
      <c r="O16" s="1"/>
      <c r="P16" s="1"/>
      <c r="Q16" s="89"/>
      <c r="R16" s="1"/>
      <c r="S16" s="1"/>
      <c r="T16" s="1"/>
      <c r="U16" s="366"/>
      <c r="V16" s="1"/>
      <c r="W16" s="46"/>
      <c r="X16" s="542"/>
      <c r="Y16" s="60"/>
    </row>
    <row r="17" spans="1:25" hidden="1" x14ac:dyDescent="0.25">
      <c r="A17" s="139" t="s">
        <v>18</v>
      </c>
      <c r="B17" s="59"/>
      <c r="C17" s="566"/>
      <c r="D17" s="686" t="s">
        <v>752</v>
      </c>
      <c r="E17" s="686"/>
      <c r="F17" s="85"/>
      <c r="G17" s="87"/>
      <c r="H17" s="582"/>
      <c r="I17" s="81"/>
      <c r="J17" s="582"/>
      <c r="K17" s="82"/>
      <c r="L17" s="81"/>
      <c r="M17" s="1"/>
      <c r="N17" s="1"/>
      <c r="O17" s="1"/>
      <c r="P17" s="1"/>
      <c r="Q17" s="89"/>
      <c r="R17" s="1"/>
      <c r="S17" s="1"/>
      <c r="T17" s="1"/>
      <c r="U17" s="366"/>
      <c r="V17" s="1"/>
      <c r="W17" s="46"/>
      <c r="X17" s="542"/>
      <c r="Y17" s="60"/>
    </row>
    <row r="18" spans="1:25" hidden="1" x14ac:dyDescent="0.25">
      <c r="A18" s="139" t="s">
        <v>19</v>
      </c>
      <c r="B18" s="59"/>
      <c r="C18" s="566"/>
      <c r="D18" s="686" t="s">
        <v>729</v>
      </c>
      <c r="E18" s="686"/>
      <c r="F18" s="85"/>
      <c r="G18" s="87"/>
      <c r="H18" s="582"/>
      <c r="I18" s="81"/>
      <c r="J18" s="582"/>
      <c r="K18" s="82"/>
      <c r="L18" s="81"/>
      <c r="M18" s="1"/>
      <c r="N18" s="1"/>
      <c r="O18" s="1"/>
      <c r="P18" s="1"/>
      <c r="Q18" s="89"/>
      <c r="R18" s="1"/>
      <c r="S18" s="1"/>
      <c r="T18" s="1"/>
      <c r="U18" s="366"/>
      <c r="V18" s="1"/>
      <c r="W18" s="46"/>
      <c r="X18" s="542"/>
      <c r="Y18" s="60"/>
    </row>
    <row r="19" spans="1:25" ht="25.5" hidden="1" customHeight="1" x14ac:dyDescent="0.25">
      <c r="A19" s="139" t="s">
        <v>20</v>
      </c>
      <c r="B19" s="59"/>
      <c r="C19" s="566"/>
      <c r="D19" s="685" t="s">
        <v>730</v>
      </c>
      <c r="E19" s="685"/>
      <c r="F19" s="85"/>
      <c r="G19" s="87"/>
      <c r="H19" s="582"/>
      <c r="I19" s="81"/>
      <c r="J19" s="582"/>
      <c r="K19" s="82"/>
      <c r="L19" s="81"/>
      <c r="M19" s="1"/>
      <c r="N19" s="1"/>
      <c r="O19" s="1"/>
      <c r="P19" s="1"/>
      <c r="Q19" s="89"/>
      <c r="R19" s="1"/>
      <c r="S19" s="1"/>
      <c r="T19" s="1"/>
      <c r="U19" s="366"/>
      <c r="V19" s="1"/>
      <c r="W19" s="46"/>
      <c r="X19" s="542"/>
      <c r="Y19" s="60"/>
    </row>
    <row r="20" spans="1:25" hidden="1" x14ac:dyDescent="0.25">
      <c r="A20" s="139" t="s">
        <v>21</v>
      </c>
      <c r="B20" s="59"/>
      <c r="C20" s="566"/>
      <c r="D20" s="686" t="s">
        <v>731</v>
      </c>
      <c r="E20" s="686"/>
      <c r="F20" s="85"/>
      <c r="G20" s="87"/>
      <c r="H20" s="582"/>
      <c r="I20" s="81"/>
      <c r="J20" s="582"/>
      <c r="K20" s="82"/>
      <c r="L20" s="81"/>
      <c r="M20" s="1"/>
      <c r="N20" s="1"/>
      <c r="O20" s="1"/>
      <c r="P20" s="1"/>
      <c r="Q20" s="89"/>
      <c r="R20" s="1"/>
      <c r="S20" s="1"/>
      <c r="T20" s="1"/>
      <c r="U20" s="366"/>
      <c r="V20" s="1"/>
      <c r="W20" s="46"/>
      <c r="X20" s="542"/>
      <c r="Y20" s="60"/>
    </row>
    <row r="21" spans="1:25" hidden="1" x14ac:dyDescent="0.25">
      <c r="A21" s="139" t="s">
        <v>22</v>
      </c>
      <c r="B21" s="59"/>
      <c r="C21" s="566"/>
      <c r="D21" s="686" t="s">
        <v>1078</v>
      </c>
      <c r="E21" s="686"/>
      <c r="F21" s="85"/>
      <c r="G21" s="87"/>
      <c r="H21" s="582"/>
      <c r="I21" s="81"/>
      <c r="J21" s="582"/>
      <c r="K21" s="82"/>
      <c r="L21" s="81"/>
      <c r="M21" s="1"/>
      <c r="N21" s="1"/>
      <c r="O21" s="1"/>
      <c r="P21" s="1"/>
      <c r="Q21" s="89"/>
      <c r="R21" s="1"/>
      <c r="S21" s="1"/>
      <c r="T21" s="1"/>
      <c r="U21" s="366"/>
      <c r="V21" s="1"/>
      <c r="W21" s="46"/>
      <c r="X21" s="542"/>
      <c r="Y21" s="60"/>
    </row>
    <row r="22" spans="1:25" ht="25.5" hidden="1" customHeight="1" x14ac:dyDescent="0.25">
      <c r="A22" s="139" t="s">
        <v>23</v>
      </c>
      <c r="B22" s="59"/>
      <c r="C22" s="566"/>
      <c r="D22" s="685" t="s">
        <v>732</v>
      </c>
      <c r="E22" s="685"/>
      <c r="F22" s="85"/>
      <c r="G22" s="87"/>
      <c r="H22" s="582"/>
      <c r="I22" s="81"/>
      <c r="J22" s="582"/>
      <c r="K22" s="82"/>
      <c r="L22" s="81"/>
      <c r="M22" s="1"/>
      <c r="N22" s="1"/>
      <c r="O22" s="1"/>
      <c r="P22" s="1"/>
      <c r="Q22" s="89"/>
      <c r="R22" s="1"/>
      <c r="S22" s="1"/>
      <c r="T22" s="1"/>
      <c r="U22" s="366"/>
      <c r="V22" s="1"/>
      <c r="W22" s="46"/>
      <c r="X22" s="542"/>
      <c r="Y22" s="60"/>
    </row>
    <row r="23" spans="1:25" ht="25.5" hidden="1" customHeight="1" x14ac:dyDescent="0.25">
      <c r="A23" s="139" t="s">
        <v>24</v>
      </c>
      <c r="B23" s="59"/>
      <c r="C23" s="566"/>
      <c r="D23" s="685" t="s">
        <v>733</v>
      </c>
      <c r="E23" s="685"/>
      <c r="F23" s="85"/>
      <c r="G23" s="87"/>
      <c r="H23" s="582"/>
      <c r="I23" s="81"/>
      <c r="J23" s="582"/>
      <c r="K23" s="82"/>
      <c r="L23" s="81"/>
      <c r="M23" s="1"/>
      <c r="N23" s="1"/>
      <c r="O23" s="1"/>
      <c r="P23" s="1"/>
      <c r="Q23" s="89"/>
      <c r="R23" s="1"/>
      <c r="S23" s="1"/>
      <c r="T23" s="1"/>
      <c r="U23" s="366"/>
      <c r="V23" s="1"/>
      <c r="W23" s="46"/>
      <c r="X23" s="542"/>
      <c r="Y23" s="60"/>
    </row>
    <row r="24" spans="1:25" ht="25.5" hidden="1" customHeight="1" x14ac:dyDescent="0.25">
      <c r="A24" s="139" t="s">
        <v>25</v>
      </c>
      <c r="B24" s="59"/>
      <c r="C24" s="566"/>
      <c r="D24" s="685" t="s">
        <v>734</v>
      </c>
      <c r="E24" s="685"/>
      <c r="F24" s="85"/>
      <c r="G24" s="87"/>
      <c r="H24" s="582"/>
      <c r="I24" s="81"/>
      <c r="J24" s="582"/>
      <c r="K24" s="82"/>
      <c r="L24" s="81"/>
      <c r="M24" s="1"/>
      <c r="N24" s="1"/>
      <c r="O24" s="1"/>
      <c r="P24" s="1"/>
      <c r="Q24" s="89"/>
      <c r="R24" s="1"/>
      <c r="S24" s="1"/>
      <c r="T24" s="1"/>
      <c r="U24" s="366"/>
      <c r="V24" s="1"/>
      <c r="W24" s="46"/>
      <c r="X24" s="542"/>
      <c r="Y24" s="60"/>
    </row>
    <row r="25" spans="1:25" ht="25.5" hidden="1" customHeight="1" x14ac:dyDescent="0.25">
      <c r="A25" s="139" t="s">
        <v>26</v>
      </c>
      <c r="B25" s="59"/>
      <c r="C25" s="566"/>
      <c r="D25" s="685" t="s">
        <v>735</v>
      </c>
      <c r="E25" s="685"/>
      <c r="F25" s="85"/>
      <c r="G25" s="87"/>
      <c r="H25" s="582"/>
      <c r="I25" s="81"/>
      <c r="J25" s="582"/>
      <c r="K25" s="82"/>
      <c r="L25" s="81"/>
      <c r="M25" s="1"/>
      <c r="N25" s="1"/>
      <c r="O25" s="1"/>
      <c r="P25" s="1"/>
      <c r="Q25" s="89"/>
      <c r="R25" s="1"/>
      <c r="S25" s="1"/>
      <c r="T25" s="1"/>
      <c r="U25" s="366"/>
      <c r="V25" s="1"/>
      <c r="W25" s="46"/>
      <c r="X25" s="542"/>
      <c r="Y25" s="60"/>
    </row>
    <row r="26" spans="1:25" s="19" customFormat="1" hidden="1" x14ac:dyDescent="0.25">
      <c r="A26" s="139" t="s">
        <v>27</v>
      </c>
      <c r="B26" s="100" t="s">
        <v>1011</v>
      </c>
      <c r="C26" s="683" t="s">
        <v>1079</v>
      </c>
      <c r="D26" s="684"/>
      <c r="E26" s="684"/>
      <c r="F26" s="101">
        <f>F27+F28+F29+F30+F31+F32+F33+F34+F35+F36</f>
        <v>0</v>
      </c>
      <c r="G26" s="102">
        <f>G27+G28+G29+G30+G31+G32+G33+G34+G35+G36</f>
        <v>0</v>
      </c>
      <c r="H26" s="583">
        <f t="shared" ref="H26:X26" si="3">H27+H28+H29+H30+H31+H32+H33+H34+H35+H36</f>
        <v>0</v>
      </c>
      <c r="I26" s="103">
        <f t="shared" si="3"/>
        <v>0</v>
      </c>
      <c r="J26" s="583"/>
      <c r="K26" s="105">
        <f t="shared" si="3"/>
        <v>0</v>
      </c>
      <c r="L26" s="103">
        <f t="shared" si="3"/>
        <v>0</v>
      </c>
      <c r="M26" s="104">
        <f t="shared" si="3"/>
        <v>0</v>
      </c>
      <c r="N26" s="104">
        <f t="shared" si="3"/>
        <v>0</v>
      </c>
      <c r="O26" s="104">
        <f t="shared" si="3"/>
        <v>0</v>
      </c>
      <c r="P26" s="104">
        <f t="shared" si="3"/>
        <v>0</v>
      </c>
      <c r="Q26" s="107">
        <f t="shared" si="3"/>
        <v>0</v>
      </c>
      <c r="R26" s="104">
        <f t="shared" si="3"/>
        <v>0</v>
      </c>
      <c r="S26" s="104">
        <f t="shared" si="3"/>
        <v>0</v>
      </c>
      <c r="T26" s="104">
        <f t="shared" si="3"/>
        <v>0</v>
      </c>
      <c r="U26" s="367">
        <f t="shared" si="3"/>
        <v>0</v>
      </c>
      <c r="V26" s="104">
        <f t="shared" si="3"/>
        <v>0</v>
      </c>
      <c r="W26" s="108">
        <f t="shared" si="3"/>
        <v>0</v>
      </c>
      <c r="X26" s="543">
        <f t="shared" si="3"/>
        <v>0</v>
      </c>
      <c r="Y26" s="56"/>
    </row>
    <row r="27" spans="1:25" ht="25.5" hidden="1" customHeight="1" x14ac:dyDescent="0.25">
      <c r="A27" s="139" t="s">
        <v>28</v>
      </c>
      <c r="B27" s="59"/>
      <c r="C27" s="566"/>
      <c r="D27" s="685" t="s">
        <v>736</v>
      </c>
      <c r="E27" s="685"/>
      <c r="F27" s="85"/>
      <c r="G27" s="87"/>
      <c r="H27" s="582"/>
      <c r="I27" s="81"/>
      <c r="J27" s="582"/>
      <c r="K27" s="82"/>
      <c r="L27" s="81"/>
      <c r="M27" s="1"/>
      <c r="N27" s="1"/>
      <c r="O27" s="1"/>
      <c r="P27" s="1"/>
      <c r="Q27" s="89"/>
      <c r="R27" s="1"/>
      <c r="S27" s="1"/>
      <c r="T27" s="1"/>
      <c r="U27" s="366"/>
      <c r="V27" s="1"/>
      <c r="W27" s="46"/>
      <c r="X27" s="542"/>
      <c r="Y27" s="60"/>
    </row>
    <row r="28" spans="1:25" ht="25.5" hidden="1" customHeight="1" x14ac:dyDescent="0.25">
      <c r="A28" s="139" t="s">
        <v>29</v>
      </c>
      <c r="B28" s="59"/>
      <c r="C28" s="566"/>
      <c r="D28" s="685" t="s">
        <v>740</v>
      </c>
      <c r="E28" s="685"/>
      <c r="F28" s="85"/>
      <c r="G28" s="87"/>
      <c r="H28" s="582"/>
      <c r="I28" s="81"/>
      <c r="J28" s="582"/>
      <c r="K28" s="82"/>
      <c r="L28" s="81"/>
      <c r="M28" s="1"/>
      <c r="N28" s="1"/>
      <c r="O28" s="1"/>
      <c r="P28" s="1"/>
      <c r="Q28" s="89"/>
      <c r="R28" s="1"/>
      <c r="S28" s="1"/>
      <c r="T28" s="1"/>
      <c r="U28" s="366"/>
      <c r="V28" s="1"/>
      <c r="W28" s="46"/>
      <c r="X28" s="542"/>
      <c r="Y28" s="60"/>
    </row>
    <row r="29" spans="1:25" hidden="1" x14ac:dyDescent="0.25">
      <c r="A29" s="139" t="s">
        <v>30</v>
      </c>
      <c r="B29" s="59"/>
      <c r="C29" s="566"/>
      <c r="D29" s="685" t="s">
        <v>1081</v>
      </c>
      <c r="E29" s="685"/>
      <c r="F29" s="85"/>
      <c r="G29" s="87"/>
      <c r="H29" s="582"/>
      <c r="I29" s="81"/>
      <c r="J29" s="582"/>
      <c r="K29" s="82"/>
      <c r="L29" s="81"/>
      <c r="M29" s="1"/>
      <c r="N29" s="1"/>
      <c r="O29" s="1"/>
      <c r="P29" s="1"/>
      <c r="Q29" s="89"/>
      <c r="R29" s="1"/>
      <c r="S29" s="1"/>
      <c r="T29" s="1"/>
      <c r="U29" s="366"/>
      <c r="V29" s="1"/>
      <c r="W29" s="46"/>
      <c r="X29" s="542"/>
      <c r="Y29" s="60"/>
    </row>
    <row r="30" spans="1:25" ht="25.5" hidden="1" customHeight="1" x14ac:dyDescent="0.25">
      <c r="A30" s="139" t="s">
        <v>31</v>
      </c>
      <c r="B30" s="59"/>
      <c r="C30" s="566"/>
      <c r="D30" s="685" t="s">
        <v>748</v>
      </c>
      <c r="E30" s="685"/>
      <c r="F30" s="85"/>
      <c r="G30" s="87"/>
      <c r="H30" s="582"/>
      <c r="I30" s="81"/>
      <c r="J30" s="582"/>
      <c r="K30" s="82"/>
      <c r="L30" s="81"/>
      <c r="M30" s="1"/>
      <c r="N30" s="1"/>
      <c r="O30" s="1"/>
      <c r="P30" s="1"/>
      <c r="Q30" s="89"/>
      <c r="R30" s="1"/>
      <c r="S30" s="1"/>
      <c r="T30" s="1"/>
      <c r="U30" s="366"/>
      <c r="V30" s="1"/>
      <c r="W30" s="46"/>
      <c r="X30" s="542"/>
      <c r="Y30" s="60"/>
    </row>
    <row r="31" spans="1:25" hidden="1" x14ac:dyDescent="0.25">
      <c r="A31" s="139" t="s">
        <v>32</v>
      </c>
      <c r="B31" s="59"/>
      <c r="C31" s="566"/>
      <c r="D31" s="686" t="s">
        <v>1080</v>
      </c>
      <c r="E31" s="686"/>
      <c r="F31" s="85"/>
      <c r="G31" s="87"/>
      <c r="H31" s="582"/>
      <c r="I31" s="81"/>
      <c r="J31" s="582"/>
      <c r="K31" s="82"/>
      <c r="L31" s="81"/>
      <c r="M31" s="1"/>
      <c r="N31" s="1"/>
      <c r="O31" s="1"/>
      <c r="P31" s="1"/>
      <c r="Q31" s="89"/>
      <c r="R31" s="1"/>
      <c r="S31" s="1"/>
      <c r="T31" s="1"/>
      <c r="U31" s="366"/>
      <c r="V31" s="1"/>
      <c r="W31" s="46"/>
      <c r="X31" s="542"/>
      <c r="Y31" s="60"/>
    </row>
    <row r="32" spans="1:25" ht="25.5" hidden="1" customHeight="1" x14ac:dyDescent="0.25">
      <c r="A32" s="139" t="s">
        <v>33</v>
      </c>
      <c r="B32" s="59"/>
      <c r="C32" s="566"/>
      <c r="D32" s="685" t="s">
        <v>753</v>
      </c>
      <c r="E32" s="685"/>
      <c r="F32" s="85"/>
      <c r="G32" s="87"/>
      <c r="H32" s="582"/>
      <c r="I32" s="81"/>
      <c r="J32" s="582"/>
      <c r="K32" s="82"/>
      <c r="L32" s="81"/>
      <c r="M32" s="1"/>
      <c r="N32" s="1"/>
      <c r="O32" s="1"/>
      <c r="P32" s="1"/>
      <c r="Q32" s="89"/>
      <c r="R32" s="1"/>
      <c r="S32" s="1"/>
      <c r="T32" s="1"/>
      <c r="U32" s="366"/>
      <c r="V32" s="1"/>
      <c r="W32" s="46"/>
      <c r="X32" s="542"/>
      <c r="Y32" s="60"/>
    </row>
    <row r="33" spans="1:25" ht="25.5" hidden="1" customHeight="1" x14ac:dyDescent="0.25">
      <c r="A33" s="139" t="s">
        <v>34</v>
      </c>
      <c r="B33" s="59"/>
      <c r="C33" s="566"/>
      <c r="D33" s="685" t="s">
        <v>757</v>
      </c>
      <c r="E33" s="685"/>
      <c r="F33" s="85"/>
      <c r="G33" s="87"/>
      <c r="H33" s="582"/>
      <c r="I33" s="81"/>
      <c r="J33" s="582"/>
      <c r="K33" s="82"/>
      <c r="L33" s="81"/>
      <c r="M33" s="1"/>
      <c r="N33" s="1"/>
      <c r="O33" s="1"/>
      <c r="P33" s="1"/>
      <c r="Q33" s="89"/>
      <c r="R33" s="1"/>
      <c r="S33" s="1"/>
      <c r="T33" s="1"/>
      <c r="U33" s="366"/>
      <c r="V33" s="1"/>
      <c r="W33" s="46"/>
      <c r="X33" s="542"/>
      <c r="Y33" s="60"/>
    </row>
    <row r="34" spans="1:25" ht="25.5" hidden="1" customHeight="1" x14ac:dyDescent="0.25">
      <c r="A34" s="139" t="s">
        <v>35</v>
      </c>
      <c r="B34" s="59"/>
      <c r="C34" s="566"/>
      <c r="D34" s="685" t="s">
        <v>762</v>
      </c>
      <c r="E34" s="685"/>
      <c r="F34" s="85"/>
      <c r="G34" s="87"/>
      <c r="H34" s="582"/>
      <c r="I34" s="81"/>
      <c r="J34" s="582"/>
      <c r="K34" s="82"/>
      <c r="L34" s="81"/>
      <c r="M34" s="1"/>
      <c r="N34" s="1"/>
      <c r="O34" s="1"/>
      <c r="P34" s="1"/>
      <c r="Q34" s="89"/>
      <c r="R34" s="1"/>
      <c r="S34" s="1"/>
      <c r="T34" s="1"/>
      <c r="U34" s="366"/>
      <c r="V34" s="1"/>
      <c r="W34" s="46"/>
      <c r="X34" s="542"/>
      <c r="Y34" s="60"/>
    </row>
    <row r="35" spans="1:25" ht="25.5" hidden="1" customHeight="1" x14ac:dyDescent="0.25">
      <c r="A35" s="139" t="s">
        <v>36</v>
      </c>
      <c r="B35" s="59"/>
      <c r="C35" s="566"/>
      <c r="D35" s="685" t="s">
        <v>766</v>
      </c>
      <c r="E35" s="685"/>
      <c r="F35" s="85"/>
      <c r="G35" s="87"/>
      <c r="H35" s="582"/>
      <c r="I35" s="81"/>
      <c r="J35" s="582"/>
      <c r="K35" s="82"/>
      <c r="L35" s="81"/>
      <c r="M35" s="1"/>
      <c r="N35" s="1"/>
      <c r="O35" s="1"/>
      <c r="P35" s="1"/>
      <c r="Q35" s="89"/>
      <c r="R35" s="1"/>
      <c r="S35" s="1"/>
      <c r="T35" s="1"/>
      <c r="U35" s="366"/>
      <c r="V35" s="1"/>
      <c r="W35" s="46"/>
      <c r="X35" s="542"/>
      <c r="Y35" s="60"/>
    </row>
    <row r="36" spans="1:25" ht="25.5" hidden="1" customHeight="1" x14ac:dyDescent="0.25">
      <c r="A36" s="139" t="s">
        <v>37</v>
      </c>
      <c r="B36" s="59"/>
      <c r="C36" s="566"/>
      <c r="D36" s="685" t="s">
        <v>771</v>
      </c>
      <c r="E36" s="685"/>
      <c r="F36" s="85"/>
      <c r="G36" s="87"/>
      <c r="H36" s="582"/>
      <c r="I36" s="81"/>
      <c r="J36" s="582"/>
      <c r="K36" s="82"/>
      <c r="L36" s="81"/>
      <c r="M36" s="1"/>
      <c r="N36" s="1"/>
      <c r="O36" s="1"/>
      <c r="P36" s="1"/>
      <c r="Q36" s="89"/>
      <c r="R36" s="1"/>
      <c r="S36" s="1"/>
      <c r="T36" s="1"/>
      <c r="U36" s="366"/>
      <c r="V36" s="1"/>
      <c r="W36" s="46"/>
      <c r="X36" s="542"/>
      <c r="Y36" s="60"/>
    </row>
    <row r="37" spans="1:25" s="19" customFormat="1" x14ac:dyDescent="0.25">
      <c r="A37" s="139" t="s">
        <v>38</v>
      </c>
      <c r="B37" s="100" t="s">
        <v>1012</v>
      </c>
      <c r="C37" s="688" t="s">
        <v>39</v>
      </c>
      <c r="D37" s="689"/>
      <c r="E37" s="689"/>
      <c r="F37" s="101">
        <f>F38+F39+F40+F41+F42+F43+F44+F45+F46+F47</f>
        <v>0</v>
      </c>
      <c r="G37" s="102">
        <f>G38+G39+G40+G41+G42+G43+G44+G45+G46+G47</f>
        <v>0</v>
      </c>
      <c r="H37" s="583">
        <f t="shared" ref="H37:X37" si="4">H38+H39+H40+H41+H42+H43+H44+H45+H46+H47</f>
        <v>843749</v>
      </c>
      <c r="I37" s="103">
        <f t="shared" si="4"/>
        <v>0</v>
      </c>
      <c r="J37" s="583"/>
      <c r="K37" s="105">
        <f t="shared" si="4"/>
        <v>0</v>
      </c>
      <c r="L37" s="103">
        <f t="shared" si="4"/>
        <v>0</v>
      </c>
      <c r="M37" s="104">
        <f t="shared" si="4"/>
        <v>0</v>
      </c>
      <c r="N37" s="104">
        <f t="shared" si="4"/>
        <v>0</v>
      </c>
      <c r="O37" s="104">
        <f t="shared" si="4"/>
        <v>0</v>
      </c>
      <c r="P37" s="104">
        <f t="shared" si="4"/>
        <v>0</v>
      </c>
      <c r="Q37" s="107">
        <f t="shared" si="4"/>
        <v>0</v>
      </c>
      <c r="R37" s="104">
        <f t="shared" si="4"/>
        <v>0</v>
      </c>
      <c r="S37" s="104">
        <f t="shared" si="4"/>
        <v>0</v>
      </c>
      <c r="T37" s="104">
        <f t="shared" si="4"/>
        <v>687615</v>
      </c>
      <c r="U37" s="367">
        <f t="shared" si="4"/>
        <v>687615</v>
      </c>
      <c r="V37" s="104">
        <f t="shared" si="4"/>
        <v>0</v>
      </c>
      <c r="W37" s="108">
        <f t="shared" si="4"/>
        <v>0</v>
      </c>
      <c r="X37" s="543">
        <f t="shared" si="4"/>
        <v>156134</v>
      </c>
      <c r="Y37" s="56"/>
    </row>
    <row r="38" spans="1:25" hidden="1" x14ac:dyDescent="0.25">
      <c r="A38" s="139" t="s">
        <v>40</v>
      </c>
      <c r="B38" s="59"/>
      <c r="C38" s="566"/>
      <c r="D38" s="686" t="s">
        <v>737</v>
      </c>
      <c r="E38" s="686"/>
      <c r="F38" s="85"/>
      <c r="G38" s="87"/>
      <c r="H38" s="582"/>
      <c r="I38" s="81"/>
      <c r="J38" s="582"/>
      <c r="K38" s="82"/>
      <c r="L38" s="81"/>
      <c r="M38" s="1"/>
      <c r="N38" s="1"/>
      <c r="O38" s="1"/>
      <c r="P38" s="1"/>
      <c r="Q38" s="89"/>
      <c r="R38" s="1"/>
      <c r="S38" s="1"/>
      <c r="T38" s="1"/>
      <c r="U38" s="366"/>
      <c r="V38" s="1"/>
      <c r="W38" s="46"/>
      <c r="X38" s="542"/>
      <c r="Y38" s="60"/>
    </row>
    <row r="39" spans="1:25" hidden="1" x14ac:dyDescent="0.25">
      <c r="A39" s="139" t="s">
        <v>41</v>
      </c>
      <c r="B39" s="59"/>
      <c r="C39" s="566"/>
      <c r="D39" s="686" t="s">
        <v>741</v>
      </c>
      <c r="E39" s="686"/>
      <c r="F39" s="85"/>
      <c r="G39" s="87"/>
      <c r="H39" s="582"/>
      <c r="I39" s="81"/>
      <c r="J39" s="582"/>
      <c r="K39" s="82"/>
      <c r="L39" s="81"/>
      <c r="M39" s="1"/>
      <c r="N39" s="1"/>
      <c r="O39" s="1"/>
      <c r="P39" s="1"/>
      <c r="Q39" s="89"/>
      <c r="R39" s="1"/>
      <c r="S39" s="1"/>
      <c r="T39" s="1"/>
      <c r="U39" s="366"/>
      <c r="V39" s="1"/>
      <c r="W39" s="46"/>
      <c r="X39" s="542"/>
      <c r="Y39" s="60"/>
    </row>
    <row r="40" spans="1:25" hidden="1" x14ac:dyDescent="0.25">
      <c r="A40" s="139" t="s">
        <v>42</v>
      </c>
      <c r="B40" s="59"/>
      <c r="C40" s="566"/>
      <c r="D40" s="686" t="s">
        <v>744</v>
      </c>
      <c r="E40" s="686"/>
      <c r="F40" s="85"/>
      <c r="G40" s="87"/>
      <c r="H40" s="582"/>
      <c r="I40" s="81"/>
      <c r="J40" s="582"/>
      <c r="K40" s="82"/>
      <c r="L40" s="81"/>
      <c r="M40" s="1"/>
      <c r="N40" s="1"/>
      <c r="O40" s="1"/>
      <c r="P40" s="1"/>
      <c r="Q40" s="89"/>
      <c r="R40" s="1"/>
      <c r="S40" s="1"/>
      <c r="T40" s="1"/>
      <c r="U40" s="366"/>
      <c r="V40" s="1"/>
      <c r="W40" s="46"/>
      <c r="X40" s="542"/>
      <c r="Y40" s="60"/>
    </row>
    <row r="41" spans="1:25" hidden="1" x14ac:dyDescent="0.25">
      <c r="A41" s="139" t="s">
        <v>43</v>
      </c>
      <c r="B41" s="59"/>
      <c r="C41" s="566"/>
      <c r="D41" s="686" t="s">
        <v>749</v>
      </c>
      <c r="E41" s="686"/>
      <c r="F41" s="85"/>
      <c r="G41" s="87"/>
      <c r="H41" s="582"/>
      <c r="I41" s="81"/>
      <c r="J41" s="582"/>
      <c r="K41" s="82"/>
      <c r="L41" s="81"/>
      <c r="M41" s="1"/>
      <c r="N41" s="1"/>
      <c r="O41" s="1"/>
      <c r="P41" s="1"/>
      <c r="Q41" s="89"/>
      <c r="R41" s="1"/>
      <c r="S41" s="1"/>
      <c r="T41" s="1"/>
      <c r="U41" s="366"/>
      <c r="V41" s="1"/>
      <c r="W41" s="46"/>
      <c r="X41" s="542"/>
      <c r="Y41" s="60"/>
    </row>
    <row r="42" spans="1:25" hidden="1" x14ac:dyDescent="0.25">
      <c r="A42" s="139" t="s">
        <v>44</v>
      </c>
      <c r="B42" s="59"/>
      <c r="C42" s="566"/>
      <c r="D42" s="686" t="s">
        <v>673</v>
      </c>
      <c r="E42" s="686"/>
      <c r="F42" s="85"/>
      <c r="G42" s="87"/>
      <c r="H42" s="582"/>
      <c r="I42" s="81"/>
      <c r="J42" s="582"/>
      <c r="K42" s="82"/>
      <c r="L42" s="81"/>
      <c r="M42" s="1"/>
      <c r="N42" s="1"/>
      <c r="O42" s="1"/>
      <c r="P42" s="1"/>
      <c r="Q42" s="89"/>
      <c r="R42" s="1"/>
      <c r="S42" s="1"/>
      <c r="T42" s="1"/>
      <c r="U42" s="366"/>
      <c r="V42" s="1"/>
      <c r="W42" s="46"/>
      <c r="X42" s="542"/>
      <c r="Y42" s="60"/>
    </row>
    <row r="43" spans="1:25" hidden="1" x14ac:dyDescent="0.25">
      <c r="A43" s="139" t="s">
        <v>45</v>
      </c>
      <c r="B43" s="59"/>
      <c r="C43" s="566"/>
      <c r="D43" s="686" t="s">
        <v>754</v>
      </c>
      <c r="E43" s="686"/>
      <c r="F43" s="85"/>
      <c r="G43" s="87"/>
      <c r="H43" s="582"/>
      <c r="I43" s="81"/>
      <c r="J43" s="582"/>
      <c r="K43" s="82"/>
      <c r="L43" s="81"/>
      <c r="M43" s="1"/>
      <c r="N43" s="1"/>
      <c r="O43" s="1"/>
      <c r="P43" s="1"/>
      <c r="Q43" s="89"/>
      <c r="R43" s="1"/>
      <c r="S43" s="1"/>
      <c r="T43" s="1"/>
      <c r="U43" s="366"/>
      <c r="V43" s="1"/>
      <c r="W43" s="46"/>
      <c r="X43" s="542"/>
      <c r="Y43" s="60"/>
    </row>
    <row r="44" spans="1:25" ht="25.5" customHeight="1" thickBot="1" x14ac:dyDescent="0.3">
      <c r="A44" s="139" t="s">
        <v>46</v>
      </c>
      <c r="B44" s="59"/>
      <c r="C44" s="566"/>
      <c r="D44" s="685" t="s">
        <v>758</v>
      </c>
      <c r="E44" s="685"/>
      <c r="F44" s="85">
        <v>0</v>
      </c>
      <c r="G44" s="87">
        <v>0</v>
      </c>
      <c r="H44" s="582">
        <f>SUM(U44:X44)</f>
        <v>843749</v>
      </c>
      <c r="I44" s="81"/>
      <c r="J44" s="582">
        <f>H44</f>
        <v>843749</v>
      </c>
      <c r="K44" s="82"/>
      <c r="L44" s="81"/>
      <c r="M44" s="1"/>
      <c r="N44" s="1"/>
      <c r="O44" s="1"/>
      <c r="P44" s="1"/>
      <c r="Q44" s="89"/>
      <c r="R44" s="1"/>
      <c r="S44" s="1"/>
      <c r="T44" s="1">
        <v>687615</v>
      </c>
      <c r="U44" s="366">
        <f>SUM(L44:T44)</f>
        <v>687615</v>
      </c>
      <c r="V44" s="1"/>
      <c r="W44" s="46"/>
      <c r="X44" s="542">
        <v>156134</v>
      </c>
      <c r="Y44" s="60"/>
    </row>
    <row r="45" spans="1:25" ht="15.75" hidden="1" thickBot="1" x14ac:dyDescent="0.3">
      <c r="A45" s="139" t="s">
        <v>47</v>
      </c>
      <c r="B45" s="59"/>
      <c r="C45" s="566"/>
      <c r="D45" s="686" t="s">
        <v>763</v>
      </c>
      <c r="E45" s="686"/>
      <c r="F45" s="85"/>
      <c r="G45" s="87"/>
      <c r="H45" s="582"/>
      <c r="I45" s="81"/>
      <c r="J45" s="582"/>
      <c r="K45" s="82"/>
      <c r="L45" s="81"/>
      <c r="M45" s="1"/>
      <c r="N45" s="1"/>
      <c r="O45" s="1"/>
      <c r="P45" s="1"/>
      <c r="Q45" s="89"/>
      <c r="R45" s="1"/>
      <c r="S45" s="1"/>
      <c r="T45" s="1"/>
      <c r="U45" s="366"/>
      <c r="V45" s="1"/>
      <c r="W45" s="46"/>
      <c r="X45" s="542"/>
      <c r="Y45" s="60"/>
    </row>
    <row r="46" spans="1:25" ht="25.5" hidden="1" customHeight="1" x14ac:dyDescent="0.25">
      <c r="A46" s="139" t="s">
        <v>48</v>
      </c>
      <c r="B46" s="59"/>
      <c r="C46" s="566"/>
      <c r="D46" s="685" t="s">
        <v>767</v>
      </c>
      <c r="E46" s="685"/>
      <c r="F46" s="85"/>
      <c r="G46" s="87"/>
      <c r="H46" s="582"/>
      <c r="I46" s="81"/>
      <c r="J46" s="582"/>
      <c r="K46" s="82"/>
      <c r="L46" s="81"/>
      <c r="M46" s="1"/>
      <c r="N46" s="1"/>
      <c r="O46" s="1"/>
      <c r="P46" s="1"/>
      <c r="Q46" s="89"/>
      <c r="R46" s="1"/>
      <c r="S46" s="1"/>
      <c r="T46" s="1"/>
      <c r="U46" s="366"/>
      <c r="V46" s="1"/>
      <c r="W46" s="46"/>
      <c r="X46" s="542"/>
      <c r="Y46" s="60"/>
    </row>
    <row r="47" spans="1:25" ht="25.5" hidden="1" customHeight="1" thickBot="1" x14ac:dyDescent="0.3">
      <c r="A47" s="139" t="s">
        <v>49</v>
      </c>
      <c r="B47" s="61"/>
      <c r="C47" s="567"/>
      <c r="D47" s="693" t="s">
        <v>772</v>
      </c>
      <c r="E47" s="693"/>
      <c r="F47" s="85"/>
      <c r="G47" s="87"/>
      <c r="H47" s="582"/>
      <c r="I47" s="81"/>
      <c r="J47" s="582"/>
      <c r="K47" s="82"/>
      <c r="L47" s="81"/>
      <c r="M47" s="1"/>
      <c r="N47" s="1"/>
      <c r="O47" s="1"/>
      <c r="P47" s="1"/>
      <c r="Q47" s="89"/>
      <c r="R47" s="1"/>
      <c r="S47" s="1"/>
      <c r="T47" s="1"/>
      <c r="U47" s="366"/>
      <c r="V47" s="1"/>
      <c r="W47" s="46"/>
      <c r="X47" s="542"/>
      <c r="Y47" s="60"/>
    </row>
    <row r="48" spans="1:25" ht="15.75" thickBot="1" x14ac:dyDescent="0.3">
      <c r="B48" s="109" t="s">
        <v>50</v>
      </c>
      <c r="C48" s="656" t="s">
        <v>51</v>
      </c>
      <c r="D48" s="656"/>
      <c r="E48" s="657"/>
      <c r="F48" s="92">
        <f>F49+F50+F51+F62+F73</f>
        <v>0</v>
      </c>
      <c r="G48" s="93">
        <f>G49+G50+G51+G62+G73</f>
        <v>0</v>
      </c>
      <c r="H48" s="580">
        <f t="shared" ref="H48:X48" si="5">H49+H50+H51+H62+H73</f>
        <v>0</v>
      </c>
      <c r="I48" s="94">
        <f t="shared" si="5"/>
        <v>0</v>
      </c>
      <c r="J48" s="580"/>
      <c r="K48" s="96">
        <f t="shared" si="5"/>
        <v>0</v>
      </c>
      <c r="L48" s="94">
        <f t="shared" si="5"/>
        <v>0</v>
      </c>
      <c r="M48" s="95">
        <f t="shared" si="5"/>
        <v>0</v>
      </c>
      <c r="N48" s="95">
        <f t="shared" si="5"/>
        <v>0</v>
      </c>
      <c r="O48" s="95">
        <f t="shared" si="5"/>
        <v>0</v>
      </c>
      <c r="P48" s="95">
        <f t="shared" si="5"/>
        <v>0</v>
      </c>
      <c r="Q48" s="98">
        <f t="shared" si="5"/>
        <v>0</v>
      </c>
      <c r="R48" s="95">
        <f t="shared" si="5"/>
        <v>0</v>
      </c>
      <c r="S48" s="95">
        <f t="shared" si="5"/>
        <v>0</v>
      </c>
      <c r="T48" s="95">
        <f t="shared" si="5"/>
        <v>0</v>
      </c>
      <c r="U48" s="363">
        <f t="shared" si="5"/>
        <v>0</v>
      </c>
      <c r="V48" s="95">
        <f t="shared" si="5"/>
        <v>0</v>
      </c>
      <c r="W48" s="99">
        <f t="shared" si="5"/>
        <v>0</v>
      </c>
      <c r="X48" s="539">
        <f t="shared" si="5"/>
        <v>0</v>
      </c>
      <c r="Y48" s="56"/>
    </row>
    <row r="49" spans="1:25" s="19" customFormat="1" ht="15.75" hidden="1" thickBot="1" x14ac:dyDescent="0.3">
      <c r="A49" s="139" t="s">
        <v>52</v>
      </c>
      <c r="B49" s="127" t="s">
        <v>1013</v>
      </c>
      <c r="C49" s="658" t="s">
        <v>674</v>
      </c>
      <c r="D49" s="659"/>
      <c r="E49" s="659"/>
      <c r="F49" s="101"/>
      <c r="G49" s="102"/>
      <c r="H49" s="583"/>
      <c r="I49" s="103"/>
      <c r="J49" s="583"/>
      <c r="K49" s="105"/>
      <c r="L49" s="103"/>
      <c r="M49" s="104"/>
      <c r="N49" s="104"/>
      <c r="O49" s="104"/>
      <c r="P49" s="104"/>
      <c r="Q49" s="107"/>
      <c r="R49" s="104"/>
      <c r="S49" s="104"/>
      <c r="T49" s="104"/>
      <c r="U49" s="367"/>
      <c r="V49" s="104"/>
      <c r="W49" s="108"/>
      <c r="X49" s="543"/>
      <c r="Y49" s="56"/>
    </row>
    <row r="50" spans="1:25" s="19" customFormat="1" ht="25.5" hidden="1" customHeight="1" x14ac:dyDescent="0.25">
      <c r="A50" s="139" t="s">
        <v>53</v>
      </c>
      <c r="B50" s="100" t="s">
        <v>1014</v>
      </c>
      <c r="C50" s="683" t="s">
        <v>54</v>
      </c>
      <c r="D50" s="684"/>
      <c r="E50" s="684"/>
      <c r="F50" s="101"/>
      <c r="G50" s="102"/>
      <c r="H50" s="583"/>
      <c r="I50" s="103"/>
      <c r="J50" s="583"/>
      <c r="K50" s="105"/>
      <c r="L50" s="103"/>
      <c r="M50" s="104"/>
      <c r="N50" s="104"/>
      <c r="O50" s="104"/>
      <c r="P50" s="104"/>
      <c r="Q50" s="107"/>
      <c r="R50" s="104"/>
      <c r="S50" s="104"/>
      <c r="T50" s="104"/>
      <c r="U50" s="367"/>
      <c r="V50" s="104"/>
      <c r="W50" s="108"/>
      <c r="X50" s="543"/>
      <c r="Y50" s="56"/>
    </row>
    <row r="51" spans="1:25" s="19" customFormat="1" ht="25.5" hidden="1" customHeight="1" x14ac:dyDescent="0.25">
      <c r="A51" s="139" t="s">
        <v>55</v>
      </c>
      <c r="B51" s="100" t="s">
        <v>1015</v>
      </c>
      <c r="C51" s="683" t="s">
        <v>56</v>
      </c>
      <c r="D51" s="684"/>
      <c r="E51" s="684"/>
      <c r="F51" s="101">
        <f>F52+F53+F54+F55+F56+F57+F58+F59+F60+F61</f>
        <v>0</v>
      </c>
      <c r="G51" s="102">
        <f>G52+G53+G54+G55+G56+G57+G58+G59+G60+G61</f>
        <v>0</v>
      </c>
      <c r="H51" s="583">
        <f t="shared" ref="H51:X51" si="6">H52+H53+H54+H55+H56+H57+H58+H59+H60+H61</f>
        <v>0</v>
      </c>
      <c r="I51" s="103">
        <f t="shared" si="6"/>
        <v>0</v>
      </c>
      <c r="J51" s="583"/>
      <c r="K51" s="105">
        <f t="shared" si="6"/>
        <v>0</v>
      </c>
      <c r="L51" s="103">
        <f t="shared" si="6"/>
        <v>0</v>
      </c>
      <c r="M51" s="104">
        <f t="shared" si="6"/>
        <v>0</v>
      </c>
      <c r="N51" s="104">
        <f t="shared" si="6"/>
        <v>0</v>
      </c>
      <c r="O51" s="104">
        <f t="shared" si="6"/>
        <v>0</v>
      </c>
      <c r="P51" s="104">
        <f t="shared" si="6"/>
        <v>0</v>
      </c>
      <c r="Q51" s="107">
        <f t="shared" si="6"/>
        <v>0</v>
      </c>
      <c r="R51" s="104">
        <f t="shared" si="6"/>
        <v>0</v>
      </c>
      <c r="S51" s="104">
        <f t="shared" si="6"/>
        <v>0</v>
      </c>
      <c r="T51" s="104">
        <f t="shared" si="6"/>
        <v>0</v>
      </c>
      <c r="U51" s="367">
        <f t="shared" si="6"/>
        <v>0</v>
      </c>
      <c r="V51" s="104">
        <f t="shared" si="6"/>
        <v>0</v>
      </c>
      <c r="W51" s="108">
        <f t="shared" si="6"/>
        <v>0</v>
      </c>
      <c r="X51" s="543">
        <f t="shared" si="6"/>
        <v>0</v>
      </c>
      <c r="Y51" s="56"/>
    </row>
    <row r="52" spans="1:25" ht="15.75" hidden="1" thickBot="1" x14ac:dyDescent="0.3">
      <c r="A52" s="139" t="s">
        <v>57</v>
      </c>
      <c r="B52" s="59"/>
      <c r="C52" s="566"/>
      <c r="D52" s="686" t="s">
        <v>1082</v>
      </c>
      <c r="E52" s="686"/>
      <c r="F52" s="85"/>
      <c r="G52" s="87"/>
      <c r="H52" s="582"/>
      <c r="I52" s="81"/>
      <c r="J52" s="582"/>
      <c r="K52" s="82"/>
      <c r="L52" s="81"/>
      <c r="M52" s="1"/>
      <c r="N52" s="1"/>
      <c r="O52" s="1"/>
      <c r="P52" s="1"/>
      <c r="Q52" s="89"/>
      <c r="R52" s="1"/>
      <c r="S52" s="1"/>
      <c r="T52" s="1"/>
      <c r="U52" s="366"/>
      <c r="V52" s="1"/>
      <c r="W52" s="46"/>
      <c r="X52" s="542"/>
      <c r="Y52" s="60"/>
    </row>
    <row r="53" spans="1:25" ht="15.75" hidden="1" thickBot="1" x14ac:dyDescent="0.3">
      <c r="A53" s="139" t="s">
        <v>58</v>
      </c>
      <c r="B53" s="59"/>
      <c r="C53" s="566"/>
      <c r="D53" s="686" t="s">
        <v>1083</v>
      </c>
      <c r="E53" s="686"/>
      <c r="F53" s="85"/>
      <c r="G53" s="87"/>
      <c r="H53" s="582"/>
      <c r="I53" s="81"/>
      <c r="J53" s="582"/>
      <c r="K53" s="82"/>
      <c r="L53" s="81"/>
      <c r="M53" s="1"/>
      <c r="N53" s="1"/>
      <c r="O53" s="1"/>
      <c r="P53" s="1"/>
      <c r="Q53" s="89"/>
      <c r="R53" s="1"/>
      <c r="S53" s="1"/>
      <c r="T53" s="1"/>
      <c r="U53" s="366"/>
      <c r="V53" s="1"/>
      <c r="W53" s="46"/>
      <c r="X53" s="542"/>
      <c r="Y53" s="60"/>
    </row>
    <row r="54" spans="1:25" ht="15.75" hidden="1" thickBot="1" x14ac:dyDescent="0.3">
      <c r="A54" s="139" t="s">
        <v>59</v>
      </c>
      <c r="B54" s="59"/>
      <c r="C54" s="566"/>
      <c r="D54" s="686" t="s">
        <v>745</v>
      </c>
      <c r="E54" s="686"/>
      <c r="F54" s="85"/>
      <c r="G54" s="87"/>
      <c r="H54" s="582"/>
      <c r="I54" s="81"/>
      <c r="J54" s="582"/>
      <c r="K54" s="82"/>
      <c r="L54" s="81"/>
      <c r="M54" s="1"/>
      <c r="N54" s="1"/>
      <c r="O54" s="1"/>
      <c r="P54" s="1"/>
      <c r="Q54" s="89"/>
      <c r="R54" s="1"/>
      <c r="S54" s="1"/>
      <c r="T54" s="1"/>
      <c r="U54" s="366"/>
      <c r="V54" s="1"/>
      <c r="W54" s="46"/>
      <c r="X54" s="542"/>
      <c r="Y54" s="60"/>
    </row>
    <row r="55" spans="1:25" ht="25.5" hidden="1" customHeight="1" x14ac:dyDescent="0.25">
      <c r="A55" s="139" t="s">
        <v>60</v>
      </c>
      <c r="B55" s="59"/>
      <c r="C55" s="566"/>
      <c r="D55" s="685" t="s">
        <v>750</v>
      </c>
      <c r="E55" s="685"/>
      <c r="F55" s="85"/>
      <c r="G55" s="87"/>
      <c r="H55" s="582"/>
      <c r="I55" s="81"/>
      <c r="J55" s="582"/>
      <c r="K55" s="82"/>
      <c r="L55" s="81"/>
      <c r="M55" s="1"/>
      <c r="N55" s="1"/>
      <c r="O55" s="1"/>
      <c r="P55" s="1"/>
      <c r="Q55" s="89"/>
      <c r="R55" s="1"/>
      <c r="S55" s="1"/>
      <c r="T55" s="1"/>
      <c r="U55" s="366"/>
      <c r="V55" s="1"/>
      <c r="W55" s="46"/>
      <c r="X55" s="542"/>
      <c r="Y55" s="60"/>
    </row>
    <row r="56" spans="1:25" ht="15.75" hidden="1" thickBot="1" x14ac:dyDescent="0.3">
      <c r="A56" s="139" t="s">
        <v>61</v>
      </c>
      <c r="B56" s="59"/>
      <c r="C56" s="566"/>
      <c r="D56" s="686" t="s">
        <v>675</v>
      </c>
      <c r="E56" s="686"/>
      <c r="F56" s="85"/>
      <c r="G56" s="87"/>
      <c r="H56" s="582"/>
      <c r="I56" s="81"/>
      <c r="J56" s="582"/>
      <c r="K56" s="82"/>
      <c r="L56" s="81"/>
      <c r="M56" s="1"/>
      <c r="N56" s="1"/>
      <c r="O56" s="1"/>
      <c r="P56" s="1"/>
      <c r="Q56" s="89"/>
      <c r="R56" s="1"/>
      <c r="S56" s="1"/>
      <c r="T56" s="1"/>
      <c r="U56" s="366"/>
      <c r="V56" s="1"/>
      <c r="W56" s="46"/>
      <c r="X56" s="542"/>
      <c r="Y56" s="60"/>
    </row>
    <row r="57" spans="1:25" ht="15.75" hidden="1" thickBot="1" x14ac:dyDescent="0.3">
      <c r="A57" s="139" t="s">
        <v>62</v>
      </c>
      <c r="B57" s="59"/>
      <c r="C57" s="566"/>
      <c r="D57" s="686" t="s">
        <v>1084</v>
      </c>
      <c r="E57" s="686"/>
      <c r="F57" s="85"/>
      <c r="G57" s="87"/>
      <c r="H57" s="582"/>
      <c r="I57" s="81"/>
      <c r="J57" s="582"/>
      <c r="K57" s="82"/>
      <c r="L57" s="81"/>
      <c r="M57" s="1"/>
      <c r="N57" s="1"/>
      <c r="O57" s="1"/>
      <c r="P57" s="1"/>
      <c r="Q57" s="89"/>
      <c r="R57" s="1"/>
      <c r="S57" s="1"/>
      <c r="T57" s="1"/>
      <c r="U57" s="366"/>
      <c r="V57" s="1"/>
      <c r="W57" s="46"/>
      <c r="X57" s="542"/>
      <c r="Y57" s="60"/>
    </row>
    <row r="58" spans="1:25" ht="25.5" hidden="1" customHeight="1" x14ac:dyDescent="0.25">
      <c r="A58" s="139" t="s">
        <v>63</v>
      </c>
      <c r="B58" s="59"/>
      <c r="C58" s="566"/>
      <c r="D58" s="685" t="s">
        <v>759</v>
      </c>
      <c r="E58" s="685"/>
      <c r="F58" s="85"/>
      <c r="G58" s="87"/>
      <c r="H58" s="582"/>
      <c r="I58" s="81"/>
      <c r="J58" s="582"/>
      <c r="K58" s="82"/>
      <c r="L58" s="81"/>
      <c r="M58" s="1"/>
      <c r="N58" s="1"/>
      <c r="O58" s="1"/>
      <c r="P58" s="1"/>
      <c r="Q58" s="89"/>
      <c r="R58" s="1"/>
      <c r="S58" s="1"/>
      <c r="T58" s="1"/>
      <c r="U58" s="366"/>
      <c r="V58" s="1"/>
      <c r="W58" s="46"/>
      <c r="X58" s="542"/>
      <c r="Y58" s="60"/>
    </row>
    <row r="59" spans="1:25" ht="25.5" hidden="1" customHeight="1" x14ac:dyDescent="0.25">
      <c r="A59" s="139" t="s">
        <v>64</v>
      </c>
      <c r="B59" s="59"/>
      <c r="C59" s="566"/>
      <c r="D59" s="685" t="s">
        <v>764</v>
      </c>
      <c r="E59" s="685"/>
      <c r="F59" s="85"/>
      <c r="G59" s="87"/>
      <c r="H59" s="582"/>
      <c r="I59" s="81"/>
      <c r="J59" s="582"/>
      <c r="K59" s="82"/>
      <c r="L59" s="81"/>
      <c r="M59" s="1"/>
      <c r="N59" s="1"/>
      <c r="O59" s="1"/>
      <c r="P59" s="1"/>
      <c r="Q59" s="89"/>
      <c r="R59" s="1"/>
      <c r="S59" s="1"/>
      <c r="T59" s="1"/>
      <c r="U59" s="366"/>
      <c r="V59" s="1"/>
      <c r="W59" s="46"/>
      <c r="X59" s="542"/>
      <c r="Y59" s="60"/>
    </row>
    <row r="60" spans="1:25" ht="25.5" hidden="1" customHeight="1" x14ac:dyDescent="0.25">
      <c r="A60" s="139" t="s">
        <v>65</v>
      </c>
      <c r="B60" s="59"/>
      <c r="C60" s="566"/>
      <c r="D60" s="685" t="s">
        <v>768</v>
      </c>
      <c r="E60" s="685"/>
      <c r="F60" s="85"/>
      <c r="G60" s="87"/>
      <c r="H60" s="582"/>
      <c r="I60" s="81"/>
      <c r="J60" s="582"/>
      <c r="K60" s="82"/>
      <c r="L60" s="81"/>
      <c r="M60" s="1"/>
      <c r="N60" s="1"/>
      <c r="O60" s="1"/>
      <c r="P60" s="1"/>
      <c r="Q60" s="89"/>
      <c r="R60" s="1"/>
      <c r="S60" s="1"/>
      <c r="T60" s="1"/>
      <c r="U60" s="366"/>
      <c r="V60" s="1"/>
      <c r="W60" s="46"/>
      <c r="X60" s="542"/>
      <c r="Y60" s="60"/>
    </row>
    <row r="61" spans="1:25" ht="25.5" hidden="1" customHeight="1" x14ac:dyDescent="0.25">
      <c r="A61" s="139" t="s">
        <v>66</v>
      </c>
      <c r="B61" s="59"/>
      <c r="C61" s="566"/>
      <c r="D61" s="685" t="s">
        <v>773</v>
      </c>
      <c r="E61" s="685"/>
      <c r="F61" s="85"/>
      <c r="G61" s="87"/>
      <c r="H61" s="582"/>
      <c r="I61" s="81"/>
      <c r="J61" s="582"/>
      <c r="K61" s="82"/>
      <c r="L61" s="81"/>
      <c r="M61" s="1"/>
      <c r="N61" s="1"/>
      <c r="O61" s="1"/>
      <c r="P61" s="1"/>
      <c r="Q61" s="89"/>
      <c r="R61" s="1"/>
      <c r="S61" s="1"/>
      <c r="T61" s="1"/>
      <c r="U61" s="366"/>
      <c r="V61" s="1"/>
      <c r="W61" s="46"/>
      <c r="X61" s="542"/>
      <c r="Y61" s="60"/>
    </row>
    <row r="62" spans="1:25" s="19" customFormat="1" ht="25.5" hidden="1" customHeight="1" x14ac:dyDescent="0.25">
      <c r="A62" s="139" t="s">
        <v>67</v>
      </c>
      <c r="B62" s="100" t="s">
        <v>1016</v>
      </c>
      <c r="C62" s="683" t="s">
        <v>68</v>
      </c>
      <c r="D62" s="684"/>
      <c r="E62" s="684"/>
      <c r="F62" s="101">
        <f>F63+F64+F65+F66+F67+F68+F69+F70+F71+F72</f>
        <v>0</v>
      </c>
      <c r="G62" s="102">
        <f>G63+G64+G65+G66+G67+G68+G69+G70+G71+G72</f>
        <v>0</v>
      </c>
      <c r="H62" s="583">
        <f t="shared" ref="H62:X62" si="7">H63+H64+H65+H66+H67+H68+H69+H70+H71+H72</f>
        <v>0</v>
      </c>
      <c r="I62" s="103">
        <f t="shared" si="7"/>
        <v>0</v>
      </c>
      <c r="J62" s="583"/>
      <c r="K62" s="105">
        <f t="shared" si="7"/>
        <v>0</v>
      </c>
      <c r="L62" s="103">
        <f t="shared" si="7"/>
        <v>0</v>
      </c>
      <c r="M62" s="104">
        <f t="shared" si="7"/>
        <v>0</v>
      </c>
      <c r="N62" s="104">
        <f t="shared" si="7"/>
        <v>0</v>
      </c>
      <c r="O62" s="104">
        <f t="shared" si="7"/>
        <v>0</v>
      </c>
      <c r="P62" s="104">
        <f t="shared" si="7"/>
        <v>0</v>
      </c>
      <c r="Q62" s="107">
        <f t="shared" si="7"/>
        <v>0</v>
      </c>
      <c r="R62" s="104">
        <f t="shared" si="7"/>
        <v>0</v>
      </c>
      <c r="S62" s="104">
        <f t="shared" si="7"/>
        <v>0</v>
      </c>
      <c r="T62" s="104">
        <f t="shared" si="7"/>
        <v>0</v>
      </c>
      <c r="U62" s="367">
        <f t="shared" si="7"/>
        <v>0</v>
      </c>
      <c r="V62" s="104">
        <f t="shared" si="7"/>
        <v>0</v>
      </c>
      <c r="W62" s="108">
        <f t="shared" si="7"/>
        <v>0</v>
      </c>
      <c r="X62" s="543">
        <f t="shared" si="7"/>
        <v>0</v>
      </c>
      <c r="Y62" s="56"/>
    </row>
    <row r="63" spans="1:25" ht="25.5" hidden="1" customHeight="1" x14ac:dyDescent="0.25">
      <c r="A63" s="139" t="s">
        <v>69</v>
      </c>
      <c r="B63" s="59"/>
      <c r="C63" s="566"/>
      <c r="D63" s="685" t="s">
        <v>738</v>
      </c>
      <c r="E63" s="685"/>
      <c r="F63" s="85"/>
      <c r="G63" s="87"/>
      <c r="H63" s="582"/>
      <c r="I63" s="81"/>
      <c r="J63" s="582"/>
      <c r="K63" s="82"/>
      <c r="L63" s="81"/>
      <c r="M63" s="1"/>
      <c r="N63" s="1"/>
      <c r="O63" s="1"/>
      <c r="P63" s="1"/>
      <c r="Q63" s="89"/>
      <c r="R63" s="1"/>
      <c r="S63" s="1"/>
      <c r="T63" s="1"/>
      <c r="U63" s="366"/>
      <c r="V63" s="1"/>
      <c r="W63" s="46"/>
      <c r="X63" s="542"/>
      <c r="Y63" s="60"/>
    </row>
    <row r="64" spans="1:25" ht="25.5" hidden="1" customHeight="1" x14ac:dyDescent="0.25">
      <c r="A64" s="139" t="s">
        <v>70</v>
      </c>
      <c r="B64" s="59"/>
      <c r="C64" s="566"/>
      <c r="D64" s="685" t="s">
        <v>742</v>
      </c>
      <c r="E64" s="685"/>
      <c r="F64" s="85"/>
      <c r="G64" s="87"/>
      <c r="H64" s="582"/>
      <c r="I64" s="81"/>
      <c r="J64" s="582"/>
      <c r="K64" s="82"/>
      <c r="L64" s="81"/>
      <c r="M64" s="1"/>
      <c r="N64" s="1"/>
      <c r="O64" s="1"/>
      <c r="P64" s="1"/>
      <c r="Q64" s="89"/>
      <c r="R64" s="1"/>
      <c r="S64" s="1"/>
      <c r="T64" s="1"/>
      <c r="U64" s="366"/>
      <c r="V64" s="1"/>
      <c r="W64" s="46"/>
      <c r="X64" s="542"/>
      <c r="Y64" s="60"/>
    </row>
    <row r="65" spans="1:25" ht="25.5" hidden="1" customHeight="1" x14ac:dyDescent="0.25">
      <c r="A65" s="139" t="s">
        <v>71</v>
      </c>
      <c r="B65" s="59"/>
      <c r="C65" s="566"/>
      <c r="D65" s="685" t="s">
        <v>746</v>
      </c>
      <c r="E65" s="685"/>
      <c r="F65" s="85"/>
      <c r="G65" s="87"/>
      <c r="H65" s="582"/>
      <c r="I65" s="81"/>
      <c r="J65" s="582"/>
      <c r="K65" s="82"/>
      <c r="L65" s="81"/>
      <c r="M65" s="1"/>
      <c r="N65" s="1"/>
      <c r="O65" s="1"/>
      <c r="P65" s="1"/>
      <c r="Q65" s="89"/>
      <c r="R65" s="1"/>
      <c r="S65" s="1"/>
      <c r="T65" s="1"/>
      <c r="U65" s="366"/>
      <c r="V65" s="1"/>
      <c r="W65" s="46"/>
      <c r="X65" s="542"/>
      <c r="Y65" s="60"/>
    </row>
    <row r="66" spans="1:25" ht="25.5" hidden="1" customHeight="1" x14ac:dyDescent="0.25">
      <c r="A66" s="139" t="s">
        <v>72</v>
      </c>
      <c r="B66" s="59"/>
      <c r="C66" s="566"/>
      <c r="D66" s="685" t="s">
        <v>751</v>
      </c>
      <c r="E66" s="685"/>
      <c r="F66" s="85"/>
      <c r="G66" s="87"/>
      <c r="H66" s="582"/>
      <c r="I66" s="81"/>
      <c r="J66" s="582"/>
      <c r="K66" s="82"/>
      <c r="L66" s="81"/>
      <c r="M66" s="1"/>
      <c r="N66" s="1"/>
      <c r="O66" s="1"/>
      <c r="P66" s="1"/>
      <c r="Q66" s="89"/>
      <c r="R66" s="1"/>
      <c r="S66" s="1"/>
      <c r="T66" s="1"/>
      <c r="U66" s="366"/>
      <c r="V66" s="1"/>
      <c r="W66" s="46"/>
      <c r="X66" s="542"/>
      <c r="Y66" s="60"/>
    </row>
    <row r="67" spans="1:25" ht="25.5" hidden="1" customHeight="1" x14ac:dyDescent="0.25">
      <c r="A67" s="139" t="s">
        <v>73</v>
      </c>
      <c r="B67" s="59"/>
      <c r="C67" s="566"/>
      <c r="D67" s="685" t="s">
        <v>676</v>
      </c>
      <c r="E67" s="685"/>
      <c r="F67" s="85"/>
      <c r="G67" s="87"/>
      <c r="H67" s="582"/>
      <c r="I67" s="81"/>
      <c r="J67" s="582"/>
      <c r="K67" s="82"/>
      <c r="L67" s="81"/>
      <c r="M67" s="1"/>
      <c r="N67" s="1"/>
      <c r="O67" s="1"/>
      <c r="P67" s="1"/>
      <c r="Q67" s="89"/>
      <c r="R67" s="1"/>
      <c r="S67" s="1"/>
      <c r="T67" s="1"/>
      <c r="U67" s="366"/>
      <c r="V67" s="1"/>
      <c r="W67" s="46"/>
      <c r="X67" s="542"/>
      <c r="Y67" s="60"/>
    </row>
    <row r="68" spans="1:25" ht="25.5" hidden="1" customHeight="1" x14ac:dyDescent="0.25">
      <c r="A68" s="139" t="s">
        <v>74</v>
      </c>
      <c r="B68" s="59"/>
      <c r="C68" s="566"/>
      <c r="D68" s="685" t="s">
        <v>755</v>
      </c>
      <c r="E68" s="685"/>
      <c r="F68" s="85"/>
      <c r="G68" s="87"/>
      <c r="H68" s="582"/>
      <c r="I68" s="81"/>
      <c r="J68" s="582"/>
      <c r="K68" s="82"/>
      <c r="L68" s="81"/>
      <c r="M68" s="1"/>
      <c r="N68" s="1"/>
      <c r="O68" s="1"/>
      <c r="P68" s="1"/>
      <c r="Q68" s="89"/>
      <c r="R68" s="1"/>
      <c r="S68" s="1"/>
      <c r="T68" s="1"/>
      <c r="U68" s="366"/>
      <c r="V68" s="1"/>
      <c r="W68" s="46"/>
      <c r="X68" s="542"/>
      <c r="Y68" s="60"/>
    </row>
    <row r="69" spans="1:25" ht="25.5" hidden="1" customHeight="1" x14ac:dyDescent="0.25">
      <c r="A69" s="139" t="s">
        <v>75</v>
      </c>
      <c r="B69" s="59"/>
      <c r="C69" s="566"/>
      <c r="D69" s="685" t="s">
        <v>760</v>
      </c>
      <c r="E69" s="685"/>
      <c r="F69" s="85"/>
      <c r="G69" s="87"/>
      <c r="H69" s="582"/>
      <c r="I69" s="81"/>
      <c r="J69" s="582"/>
      <c r="K69" s="82"/>
      <c r="L69" s="81"/>
      <c r="M69" s="1"/>
      <c r="N69" s="1"/>
      <c r="O69" s="1"/>
      <c r="P69" s="1"/>
      <c r="Q69" s="89"/>
      <c r="R69" s="1"/>
      <c r="S69" s="1"/>
      <c r="T69" s="1"/>
      <c r="U69" s="366"/>
      <c r="V69" s="1"/>
      <c r="W69" s="46"/>
      <c r="X69" s="542"/>
      <c r="Y69" s="60"/>
    </row>
    <row r="70" spans="1:25" ht="25.5" hidden="1" customHeight="1" x14ac:dyDescent="0.25">
      <c r="A70" s="139" t="s">
        <v>76</v>
      </c>
      <c r="B70" s="59"/>
      <c r="C70" s="566"/>
      <c r="D70" s="685" t="s">
        <v>765</v>
      </c>
      <c r="E70" s="685"/>
      <c r="F70" s="85"/>
      <c r="G70" s="87"/>
      <c r="H70" s="582"/>
      <c r="I70" s="81"/>
      <c r="J70" s="582"/>
      <c r="K70" s="82"/>
      <c r="L70" s="81"/>
      <c r="M70" s="1"/>
      <c r="N70" s="1"/>
      <c r="O70" s="1"/>
      <c r="P70" s="1"/>
      <c r="Q70" s="89"/>
      <c r="R70" s="1"/>
      <c r="S70" s="1"/>
      <c r="T70" s="1"/>
      <c r="U70" s="366"/>
      <c r="V70" s="1"/>
      <c r="W70" s="46"/>
      <c r="X70" s="542"/>
      <c r="Y70" s="60"/>
    </row>
    <row r="71" spans="1:25" ht="25.5" hidden="1" customHeight="1" x14ac:dyDescent="0.25">
      <c r="A71" s="139" t="s">
        <v>77</v>
      </c>
      <c r="B71" s="59"/>
      <c r="C71" s="566"/>
      <c r="D71" s="685" t="s">
        <v>769</v>
      </c>
      <c r="E71" s="685"/>
      <c r="F71" s="85"/>
      <c r="G71" s="87"/>
      <c r="H71" s="582"/>
      <c r="I71" s="81"/>
      <c r="J71" s="582"/>
      <c r="K71" s="82"/>
      <c r="L71" s="81"/>
      <c r="M71" s="1"/>
      <c r="N71" s="1"/>
      <c r="O71" s="1"/>
      <c r="P71" s="1"/>
      <c r="Q71" s="89"/>
      <c r="R71" s="1"/>
      <c r="S71" s="1"/>
      <c r="T71" s="1"/>
      <c r="U71" s="366"/>
      <c r="V71" s="1"/>
      <c r="W71" s="46"/>
      <c r="X71" s="542"/>
      <c r="Y71" s="60"/>
    </row>
    <row r="72" spans="1:25" ht="25.5" hidden="1" customHeight="1" x14ac:dyDescent="0.25">
      <c r="A72" s="139" t="s">
        <v>78</v>
      </c>
      <c r="B72" s="59"/>
      <c r="C72" s="566"/>
      <c r="D72" s="685" t="s">
        <v>774</v>
      </c>
      <c r="E72" s="685"/>
      <c r="F72" s="85"/>
      <c r="G72" s="87"/>
      <c r="H72" s="582"/>
      <c r="I72" s="81"/>
      <c r="J72" s="582"/>
      <c r="K72" s="82"/>
      <c r="L72" s="81"/>
      <c r="M72" s="1"/>
      <c r="N72" s="1"/>
      <c r="O72" s="1"/>
      <c r="P72" s="1"/>
      <c r="Q72" s="89"/>
      <c r="R72" s="1"/>
      <c r="S72" s="1"/>
      <c r="T72" s="1"/>
      <c r="U72" s="366"/>
      <c r="V72" s="1"/>
      <c r="W72" s="46"/>
      <c r="X72" s="542"/>
      <c r="Y72" s="60"/>
    </row>
    <row r="73" spans="1:25" s="19" customFormat="1" ht="15.75" hidden="1" thickBot="1" x14ac:dyDescent="0.3">
      <c r="A73" s="139" t="s">
        <v>79</v>
      </c>
      <c r="B73" s="100" t="s">
        <v>1017</v>
      </c>
      <c r="C73" s="688" t="s">
        <v>1085</v>
      </c>
      <c r="D73" s="689"/>
      <c r="E73" s="689"/>
      <c r="F73" s="101">
        <f>F74+F75+F76+F77+F78+F79+F80+F81+F82+F83</f>
        <v>0</v>
      </c>
      <c r="G73" s="102">
        <f>G74+G75+G76+G77+G78+G79+G80+G81+G82+G83</f>
        <v>0</v>
      </c>
      <c r="H73" s="583">
        <f t="shared" ref="H73:X73" si="8">H74+H75+H76+H77+H78+H79+H80+H81+H82+H83</f>
        <v>0</v>
      </c>
      <c r="I73" s="103">
        <f t="shared" si="8"/>
        <v>0</v>
      </c>
      <c r="J73" s="583"/>
      <c r="K73" s="105">
        <f t="shared" si="8"/>
        <v>0</v>
      </c>
      <c r="L73" s="103">
        <f t="shared" si="8"/>
        <v>0</v>
      </c>
      <c r="M73" s="104">
        <f t="shared" si="8"/>
        <v>0</v>
      </c>
      <c r="N73" s="104">
        <f t="shared" si="8"/>
        <v>0</v>
      </c>
      <c r="O73" s="104">
        <f t="shared" si="8"/>
        <v>0</v>
      </c>
      <c r="P73" s="104">
        <f t="shared" si="8"/>
        <v>0</v>
      </c>
      <c r="Q73" s="107">
        <f t="shared" si="8"/>
        <v>0</v>
      </c>
      <c r="R73" s="104">
        <f t="shared" si="8"/>
        <v>0</v>
      </c>
      <c r="S73" s="104">
        <f t="shared" si="8"/>
        <v>0</v>
      </c>
      <c r="T73" s="104">
        <f t="shared" si="8"/>
        <v>0</v>
      </c>
      <c r="U73" s="367">
        <f t="shared" si="8"/>
        <v>0</v>
      </c>
      <c r="V73" s="104">
        <f t="shared" si="8"/>
        <v>0</v>
      </c>
      <c r="W73" s="108">
        <f t="shared" si="8"/>
        <v>0</v>
      </c>
      <c r="X73" s="543">
        <f t="shared" si="8"/>
        <v>0</v>
      </c>
      <c r="Y73" s="56"/>
    </row>
    <row r="74" spans="1:25" ht="15.75" hidden="1" thickBot="1" x14ac:dyDescent="0.3">
      <c r="A74" s="139" t="s">
        <v>80</v>
      </c>
      <c r="B74" s="59"/>
      <c r="C74" s="566"/>
      <c r="D74" s="686" t="s">
        <v>739</v>
      </c>
      <c r="E74" s="686"/>
      <c r="F74" s="85"/>
      <c r="G74" s="87"/>
      <c r="H74" s="582"/>
      <c r="I74" s="81"/>
      <c r="J74" s="582"/>
      <c r="K74" s="82"/>
      <c r="L74" s="81"/>
      <c r="M74" s="1"/>
      <c r="N74" s="1"/>
      <c r="O74" s="1"/>
      <c r="P74" s="1"/>
      <c r="Q74" s="89"/>
      <c r="R74" s="1"/>
      <c r="S74" s="1"/>
      <c r="T74" s="1"/>
      <c r="U74" s="366"/>
      <c r="V74" s="1"/>
      <c r="W74" s="46"/>
      <c r="X74" s="542"/>
      <c r="Y74" s="60"/>
    </row>
    <row r="75" spans="1:25" ht="15.75" hidden="1" thickBot="1" x14ac:dyDescent="0.3">
      <c r="A75" s="139" t="s">
        <v>81</v>
      </c>
      <c r="B75" s="59"/>
      <c r="C75" s="566"/>
      <c r="D75" s="686" t="s">
        <v>743</v>
      </c>
      <c r="E75" s="686"/>
      <c r="F75" s="85"/>
      <c r="G75" s="87"/>
      <c r="H75" s="582"/>
      <c r="I75" s="81"/>
      <c r="J75" s="582"/>
      <c r="K75" s="82"/>
      <c r="L75" s="81"/>
      <c r="M75" s="1"/>
      <c r="N75" s="1"/>
      <c r="O75" s="1"/>
      <c r="P75" s="1"/>
      <c r="Q75" s="89"/>
      <c r="R75" s="1"/>
      <c r="S75" s="1"/>
      <c r="T75" s="1"/>
      <c r="U75" s="366"/>
      <c r="V75" s="1"/>
      <c r="W75" s="46"/>
      <c r="X75" s="542"/>
      <c r="Y75" s="60"/>
    </row>
    <row r="76" spans="1:25" ht="15.75" hidden="1" thickBot="1" x14ac:dyDescent="0.3">
      <c r="A76" s="139" t="s">
        <v>82</v>
      </c>
      <c r="B76" s="59"/>
      <c r="C76" s="566"/>
      <c r="D76" s="686" t="s">
        <v>747</v>
      </c>
      <c r="E76" s="686"/>
      <c r="F76" s="85"/>
      <c r="G76" s="87"/>
      <c r="H76" s="582"/>
      <c r="I76" s="81"/>
      <c r="J76" s="582"/>
      <c r="K76" s="82"/>
      <c r="L76" s="81"/>
      <c r="M76" s="1"/>
      <c r="N76" s="1"/>
      <c r="O76" s="1"/>
      <c r="P76" s="1"/>
      <c r="Q76" s="89"/>
      <c r="R76" s="1"/>
      <c r="S76" s="1"/>
      <c r="T76" s="1"/>
      <c r="U76" s="366"/>
      <c r="V76" s="1"/>
      <c r="W76" s="46"/>
      <c r="X76" s="542"/>
      <c r="Y76" s="60"/>
    </row>
    <row r="77" spans="1:25" ht="15.75" hidden="1" thickBot="1" x14ac:dyDescent="0.3">
      <c r="A77" s="139" t="s">
        <v>83</v>
      </c>
      <c r="B77" s="59"/>
      <c r="C77" s="566"/>
      <c r="D77" s="686" t="s">
        <v>1086</v>
      </c>
      <c r="E77" s="686"/>
      <c r="F77" s="85"/>
      <c r="G77" s="87"/>
      <c r="H77" s="582"/>
      <c r="I77" s="81"/>
      <c r="J77" s="582"/>
      <c r="K77" s="82"/>
      <c r="L77" s="81"/>
      <c r="M77" s="1"/>
      <c r="N77" s="1"/>
      <c r="O77" s="1"/>
      <c r="P77" s="1"/>
      <c r="Q77" s="89"/>
      <c r="R77" s="1"/>
      <c r="S77" s="1"/>
      <c r="T77" s="1"/>
      <c r="U77" s="366"/>
      <c r="V77" s="1"/>
      <c r="W77" s="46"/>
      <c r="X77" s="542"/>
      <c r="Y77" s="60"/>
    </row>
    <row r="78" spans="1:25" ht="15.75" hidden="1" thickBot="1" x14ac:dyDescent="0.3">
      <c r="A78" s="139" t="s">
        <v>84</v>
      </c>
      <c r="B78" s="59"/>
      <c r="C78" s="566"/>
      <c r="D78" s="686" t="s">
        <v>677</v>
      </c>
      <c r="E78" s="686"/>
      <c r="F78" s="85"/>
      <c r="G78" s="87"/>
      <c r="H78" s="582"/>
      <c r="I78" s="81"/>
      <c r="J78" s="582"/>
      <c r="K78" s="82"/>
      <c r="L78" s="81"/>
      <c r="M78" s="1"/>
      <c r="N78" s="1"/>
      <c r="O78" s="1"/>
      <c r="P78" s="1"/>
      <c r="Q78" s="89"/>
      <c r="R78" s="1"/>
      <c r="S78" s="1"/>
      <c r="T78" s="1"/>
      <c r="U78" s="366"/>
      <c r="V78" s="1"/>
      <c r="W78" s="46"/>
      <c r="X78" s="542"/>
      <c r="Y78" s="60"/>
    </row>
    <row r="79" spans="1:25" ht="15.75" hidden="1" thickBot="1" x14ac:dyDescent="0.3">
      <c r="A79" s="139" t="s">
        <v>85</v>
      </c>
      <c r="B79" s="59"/>
      <c r="C79" s="566"/>
      <c r="D79" s="686" t="s">
        <v>756</v>
      </c>
      <c r="E79" s="686"/>
      <c r="F79" s="85"/>
      <c r="G79" s="87"/>
      <c r="H79" s="582"/>
      <c r="I79" s="81"/>
      <c r="J79" s="582"/>
      <c r="K79" s="82"/>
      <c r="L79" s="81"/>
      <c r="M79" s="1"/>
      <c r="N79" s="1"/>
      <c r="O79" s="1"/>
      <c r="P79" s="1"/>
      <c r="Q79" s="89"/>
      <c r="R79" s="1"/>
      <c r="S79" s="1"/>
      <c r="T79" s="1"/>
      <c r="U79" s="366"/>
      <c r="V79" s="1"/>
      <c r="W79" s="46"/>
      <c r="X79" s="542"/>
      <c r="Y79" s="60"/>
    </row>
    <row r="80" spans="1:25" ht="25.5" hidden="1" customHeight="1" x14ac:dyDescent="0.25">
      <c r="A80" s="139" t="s">
        <v>86</v>
      </c>
      <c r="B80" s="59"/>
      <c r="C80" s="566"/>
      <c r="D80" s="685" t="s">
        <v>761</v>
      </c>
      <c r="E80" s="685"/>
      <c r="F80" s="85"/>
      <c r="G80" s="87"/>
      <c r="H80" s="582"/>
      <c r="I80" s="81"/>
      <c r="J80" s="582"/>
      <c r="K80" s="82"/>
      <c r="L80" s="81"/>
      <c r="M80" s="1"/>
      <c r="N80" s="1"/>
      <c r="O80" s="1"/>
      <c r="P80" s="1"/>
      <c r="Q80" s="89"/>
      <c r="R80" s="1"/>
      <c r="S80" s="1"/>
      <c r="T80" s="1"/>
      <c r="U80" s="366"/>
      <c r="V80" s="1"/>
      <c r="W80" s="46"/>
      <c r="X80" s="542"/>
      <c r="Y80" s="60"/>
    </row>
    <row r="81" spans="1:25" ht="15.75" hidden="1" thickBot="1" x14ac:dyDescent="0.3">
      <c r="A81" s="139" t="s">
        <v>87</v>
      </c>
      <c r="B81" s="59"/>
      <c r="C81" s="566"/>
      <c r="D81" s="686" t="s">
        <v>1087</v>
      </c>
      <c r="E81" s="686"/>
      <c r="F81" s="85"/>
      <c r="G81" s="87"/>
      <c r="H81" s="582"/>
      <c r="I81" s="81"/>
      <c r="J81" s="582"/>
      <c r="K81" s="82"/>
      <c r="L81" s="81"/>
      <c r="M81" s="1"/>
      <c r="N81" s="1"/>
      <c r="O81" s="1"/>
      <c r="P81" s="1"/>
      <c r="Q81" s="89"/>
      <c r="R81" s="1"/>
      <c r="S81" s="1"/>
      <c r="T81" s="1"/>
      <c r="U81" s="366"/>
      <c r="V81" s="1"/>
      <c r="W81" s="46"/>
      <c r="X81" s="542"/>
      <c r="Y81" s="60"/>
    </row>
    <row r="82" spans="1:25" ht="25.5" hidden="1" customHeight="1" x14ac:dyDescent="0.25">
      <c r="A82" s="139" t="s">
        <v>88</v>
      </c>
      <c r="B82" s="59"/>
      <c r="C82" s="566"/>
      <c r="D82" s="685" t="s">
        <v>770</v>
      </c>
      <c r="E82" s="685"/>
      <c r="F82" s="85"/>
      <c r="G82" s="87"/>
      <c r="H82" s="582"/>
      <c r="I82" s="81"/>
      <c r="J82" s="582"/>
      <c r="K82" s="82"/>
      <c r="L82" s="81"/>
      <c r="M82" s="1"/>
      <c r="N82" s="1"/>
      <c r="O82" s="1"/>
      <c r="P82" s="1"/>
      <c r="Q82" s="89"/>
      <c r="R82" s="1"/>
      <c r="S82" s="1"/>
      <c r="T82" s="1"/>
      <c r="U82" s="366"/>
      <c r="V82" s="1"/>
      <c r="W82" s="46"/>
      <c r="X82" s="542"/>
      <c r="Y82" s="60"/>
    </row>
    <row r="83" spans="1:25" ht="25.5" hidden="1" customHeight="1" thickBot="1" x14ac:dyDescent="0.3">
      <c r="A83" s="139" t="s">
        <v>89</v>
      </c>
      <c r="B83" s="61"/>
      <c r="C83" s="567"/>
      <c r="D83" s="693" t="s">
        <v>775</v>
      </c>
      <c r="E83" s="693"/>
      <c r="F83" s="85"/>
      <c r="G83" s="87"/>
      <c r="H83" s="582"/>
      <c r="I83" s="81"/>
      <c r="J83" s="582"/>
      <c r="K83" s="82"/>
      <c r="L83" s="81"/>
      <c r="M83" s="1"/>
      <c r="N83" s="1"/>
      <c r="O83" s="1"/>
      <c r="P83" s="1"/>
      <c r="Q83" s="89"/>
      <c r="R83" s="1"/>
      <c r="S83" s="1"/>
      <c r="T83" s="1"/>
      <c r="U83" s="366"/>
      <c r="V83" s="1"/>
      <c r="W83" s="46"/>
      <c r="X83" s="542"/>
      <c r="Y83" s="60"/>
    </row>
    <row r="84" spans="1:25" ht="15.75" thickBot="1" x14ac:dyDescent="0.3">
      <c r="B84" s="109" t="s">
        <v>90</v>
      </c>
      <c r="C84" s="657" t="s">
        <v>91</v>
      </c>
      <c r="D84" s="699"/>
      <c r="E84" s="699"/>
      <c r="F84" s="92">
        <f>F85+F87+F93+F101</f>
        <v>0</v>
      </c>
      <c r="G84" s="93">
        <f>G85+G87+G93+G101</f>
        <v>0</v>
      </c>
      <c r="H84" s="580">
        <f t="shared" ref="H84:X84" si="9">H85+H87+H93+H101</f>
        <v>0</v>
      </c>
      <c r="I84" s="94">
        <f t="shared" si="9"/>
        <v>0</v>
      </c>
      <c r="J84" s="580"/>
      <c r="K84" s="96">
        <f t="shared" si="9"/>
        <v>0</v>
      </c>
      <c r="L84" s="94">
        <f t="shared" si="9"/>
        <v>0</v>
      </c>
      <c r="M84" s="95">
        <f t="shared" si="9"/>
        <v>0</v>
      </c>
      <c r="N84" s="95">
        <f t="shared" si="9"/>
        <v>0</v>
      </c>
      <c r="O84" s="95">
        <f t="shared" si="9"/>
        <v>0</v>
      </c>
      <c r="P84" s="95">
        <f t="shared" si="9"/>
        <v>0</v>
      </c>
      <c r="Q84" s="98">
        <f t="shared" si="9"/>
        <v>0</v>
      </c>
      <c r="R84" s="95">
        <f t="shared" si="9"/>
        <v>0</v>
      </c>
      <c r="S84" s="95">
        <f t="shared" si="9"/>
        <v>0</v>
      </c>
      <c r="T84" s="95">
        <f t="shared" si="9"/>
        <v>0</v>
      </c>
      <c r="U84" s="363">
        <f t="shared" si="9"/>
        <v>0</v>
      </c>
      <c r="V84" s="95">
        <f t="shared" si="9"/>
        <v>0</v>
      </c>
      <c r="W84" s="99">
        <f t="shared" si="9"/>
        <v>0</v>
      </c>
      <c r="X84" s="539">
        <f t="shared" si="9"/>
        <v>0</v>
      </c>
      <c r="Y84" s="56"/>
    </row>
    <row r="85" spans="1:25" s="19" customFormat="1" ht="15.75" hidden="1" thickBot="1" x14ac:dyDescent="0.3">
      <c r="A85" s="139"/>
      <c r="B85" s="127" t="s">
        <v>1018</v>
      </c>
      <c r="C85" s="658" t="s">
        <v>92</v>
      </c>
      <c r="D85" s="659"/>
      <c r="E85" s="659"/>
      <c r="F85" s="128">
        <f>F86</f>
        <v>0</v>
      </c>
      <c r="G85" s="129">
        <f>G86</f>
        <v>0</v>
      </c>
      <c r="H85" s="581">
        <f t="shared" ref="H85:X85" si="10">H86</f>
        <v>0</v>
      </c>
      <c r="I85" s="130">
        <f t="shared" si="10"/>
        <v>0</v>
      </c>
      <c r="J85" s="581"/>
      <c r="K85" s="132">
        <f t="shared" si="10"/>
        <v>0</v>
      </c>
      <c r="L85" s="130">
        <f t="shared" si="10"/>
        <v>0</v>
      </c>
      <c r="M85" s="131">
        <f t="shared" si="10"/>
        <v>0</v>
      </c>
      <c r="N85" s="131">
        <f t="shared" si="10"/>
        <v>0</v>
      </c>
      <c r="O85" s="131">
        <f t="shared" si="10"/>
        <v>0</v>
      </c>
      <c r="P85" s="131">
        <f t="shared" si="10"/>
        <v>0</v>
      </c>
      <c r="Q85" s="134">
        <f t="shared" si="10"/>
        <v>0</v>
      </c>
      <c r="R85" s="131">
        <f t="shared" si="10"/>
        <v>0</v>
      </c>
      <c r="S85" s="131">
        <f t="shared" si="10"/>
        <v>0</v>
      </c>
      <c r="T85" s="131">
        <f t="shared" si="10"/>
        <v>0</v>
      </c>
      <c r="U85" s="364">
        <f t="shared" si="10"/>
        <v>0</v>
      </c>
      <c r="V85" s="131">
        <f t="shared" si="10"/>
        <v>0</v>
      </c>
      <c r="W85" s="135">
        <f t="shared" si="10"/>
        <v>0</v>
      </c>
      <c r="X85" s="540">
        <f t="shared" si="10"/>
        <v>0</v>
      </c>
      <c r="Y85" s="56"/>
    </row>
    <row r="86" spans="1:25" ht="15.75" hidden="1" thickBot="1" x14ac:dyDescent="0.3">
      <c r="A86" s="139" t="s">
        <v>93</v>
      </c>
      <c r="B86" s="59" t="s">
        <v>1019</v>
      </c>
      <c r="C86" s="2"/>
      <c r="D86" s="686" t="s">
        <v>586</v>
      </c>
      <c r="E86" s="686"/>
      <c r="F86" s="85"/>
      <c r="G86" s="87"/>
      <c r="H86" s="582"/>
      <c r="I86" s="81"/>
      <c r="J86" s="582"/>
      <c r="K86" s="82"/>
      <c r="L86" s="81"/>
      <c r="M86" s="1"/>
      <c r="N86" s="1"/>
      <c r="O86" s="1"/>
      <c r="P86" s="1"/>
      <c r="Q86" s="89"/>
      <c r="R86" s="1"/>
      <c r="S86" s="1"/>
      <c r="T86" s="1"/>
      <c r="U86" s="366"/>
      <c r="V86" s="1"/>
      <c r="W86" s="46"/>
      <c r="X86" s="542"/>
      <c r="Y86" s="60"/>
    </row>
    <row r="87" spans="1:25" s="19" customFormat="1" ht="15.75" hidden="1" thickBot="1" x14ac:dyDescent="0.3">
      <c r="A87" s="139" t="s">
        <v>94</v>
      </c>
      <c r="B87" s="100" t="s">
        <v>1020</v>
      </c>
      <c r="C87" s="694" t="s">
        <v>95</v>
      </c>
      <c r="D87" s="695"/>
      <c r="E87" s="695"/>
      <c r="F87" s="101">
        <f>F88+F89+F90+F91+F92</f>
        <v>0</v>
      </c>
      <c r="G87" s="102">
        <f>G88+G89+G90+G91+G92</f>
        <v>0</v>
      </c>
      <c r="H87" s="583">
        <f t="shared" ref="H87:X87" si="11">H88+H89+H90+H91+H92</f>
        <v>0</v>
      </c>
      <c r="I87" s="103">
        <f t="shared" si="11"/>
        <v>0</v>
      </c>
      <c r="J87" s="583"/>
      <c r="K87" s="105">
        <f t="shared" si="11"/>
        <v>0</v>
      </c>
      <c r="L87" s="103">
        <f t="shared" si="11"/>
        <v>0</v>
      </c>
      <c r="M87" s="104">
        <f t="shared" si="11"/>
        <v>0</v>
      </c>
      <c r="N87" s="104">
        <f t="shared" si="11"/>
        <v>0</v>
      </c>
      <c r="O87" s="104">
        <f t="shared" si="11"/>
        <v>0</v>
      </c>
      <c r="P87" s="104">
        <f t="shared" si="11"/>
        <v>0</v>
      </c>
      <c r="Q87" s="107">
        <f t="shared" si="11"/>
        <v>0</v>
      </c>
      <c r="R87" s="104">
        <f t="shared" si="11"/>
        <v>0</v>
      </c>
      <c r="S87" s="104">
        <f t="shared" si="11"/>
        <v>0</v>
      </c>
      <c r="T87" s="104">
        <f t="shared" si="11"/>
        <v>0</v>
      </c>
      <c r="U87" s="367">
        <f t="shared" si="11"/>
        <v>0</v>
      </c>
      <c r="V87" s="104">
        <f t="shared" si="11"/>
        <v>0</v>
      </c>
      <c r="W87" s="108">
        <f t="shared" si="11"/>
        <v>0</v>
      </c>
      <c r="X87" s="543">
        <f t="shared" si="11"/>
        <v>0</v>
      </c>
      <c r="Y87" s="56"/>
    </row>
    <row r="88" spans="1:25" ht="15.75" hidden="1" thickBot="1" x14ac:dyDescent="0.3">
      <c r="A88" s="139" t="s">
        <v>96</v>
      </c>
      <c r="B88" s="59"/>
      <c r="C88" s="2"/>
      <c r="D88" s="686" t="s">
        <v>587</v>
      </c>
      <c r="E88" s="686"/>
      <c r="F88" s="85"/>
      <c r="G88" s="87"/>
      <c r="H88" s="582"/>
      <c r="I88" s="81"/>
      <c r="J88" s="582"/>
      <c r="K88" s="82"/>
      <c r="L88" s="81"/>
      <c r="M88" s="1"/>
      <c r="N88" s="1"/>
      <c r="O88" s="1"/>
      <c r="P88" s="1"/>
      <c r="Q88" s="89"/>
      <c r="R88" s="1"/>
      <c r="S88" s="1"/>
      <c r="T88" s="1"/>
      <c r="U88" s="366"/>
      <c r="V88" s="1"/>
      <c r="W88" s="46"/>
      <c r="X88" s="542"/>
      <c r="Y88" s="60"/>
    </row>
    <row r="89" spans="1:25" ht="15.75" hidden="1" thickBot="1" x14ac:dyDescent="0.3">
      <c r="A89" s="139" t="s">
        <v>97</v>
      </c>
      <c r="B89" s="59"/>
      <c r="C89" s="2"/>
      <c r="D89" s="686" t="s">
        <v>588</v>
      </c>
      <c r="E89" s="686"/>
      <c r="F89" s="85"/>
      <c r="G89" s="87"/>
      <c r="H89" s="582"/>
      <c r="I89" s="81"/>
      <c r="J89" s="582"/>
      <c r="K89" s="82"/>
      <c r="L89" s="81"/>
      <c r="M89" s="1"/>
      <c r="N89" s="1"/>
      <c r="O89" s="1"/>
      <c r="P89" s="1"/>
      <c r="Q89" s="89"/>
      <c r="R89" s="1"/>
      <c r="S89" s="1"/>
      <c r="T89" s="1"/>
      <c r="U89" s="366"/>
      <c r="V89" s="1"/>
      <c r="W89" s="46"/>
      <c r="X89" s="542"/>
      <c r="Y89" s="60"/>
    </row>
    <row r="90" spans="1:25" ht="15.75" hidden="1" thickBot="1" x14ac:dyDescent="0.3">
      <c r="A90" s="139" t="s">
        <v>98</v>
      </c>
      <c r="B90" s="59"/>
      <c r="C90" s="2"/>
      <c r="D90" s="686" t="s">
        <v>589</v>
      </c>
      <c r="E90" s="686"/>
      <c r="F90" s="85"/>
      <c r="G90" s="87"/>
      <c r="H90" s="582"/>
      <c r="I90" s="81"/>
      <c r="J90" s="582"/>
      <c r="K90" s="82"/>
      <c r="L90" s="81"/>
      <c r="M90" s="1"/>
      <c r="N90" s="1"/>
      <c r="O90" s="1"/>
      <c r="P90" s="1"/>
      <c r="Q90" s="89"/>
      <c r="R90" s="1"/>
      <c r="S90" s="1"/>
      <c r="T90" s="1"/>
      <c r="U90" s="366"/>
      <c r="V90" s="1"/>
      <c r="W90" s="46"/>
      <c r="X90" s="542"/>
      <c r="Y90" s="60"/>
    </row>
    <row r="91" spans="1:25" ht="15.75" hidden="1" thickBot="1" x14ac:dyDescent="0.3">
      <c r="A91" s="139" t="s">
        <v>99</v>
      </c>
      <c r="B91" s="59"/>
      <c r="C91" s="2"/>
      <c r="D91" s="686" t="s">
        <v>590</v>
      </c>
      <c r="E91" s="686"/>
      <c r="F91" s="85"/>
      <c r="G91" s="87"/>
      <c r="H91" s="582"/>
      <c r="I91" s="81"/>
      <c r="J91" s="582"/>
      <c r="K91" s="82"/>
      <c r="L91" s="81"/>
      <c r="M91" s="1"/>
      <c r="N91" s="1"/>
      <c r="O91" s="1"/>
      <c r="P91" s="1"/>
      <c r="Q91" s="89"/>
      <c r="R91" s="1"/>
      <c r="S91" s="1"/>
      <c r="T91" s="1"/>
      <c r="U91" s="366"/>
      <c r="V91" s="1"/>
      <c r="W91" s="46"/>
      <c r="X91" s="542"/>
      <c r="Y91" s="60"/>
    </row>
    <row r="92" spans="1:25" ht="15.75" hidden="1" thickBot="1" x14ac:dyDescent="0.3">
      <c r="A92" s="139" t="s">
        <v>1111</v>
      </c>
      <c r="B92" s="59"/>
      <c r="C92" s="2"/>
      <c r="D92" s="686" t="s">
        <v>1112</v>
      </c>
      <c r="E92" s="686"/>
      <c r="F92" s="85"/>
      <c r="G92" s="87"/>
      <c r="H92" s="582"/>
      <c r="I92" s="81"/>
      <c r="J92" s="582"/>
      <c r="K92" s="82"/>
      <c r="L92" s="81"/>
      <c r="M92" s="1"/>
      <c r="N92" s="1"/>
      <c r="O92" s="1"/>
      <c r="P92" s="1"/>
      <c r="Q92" s="89"/>
      <c r="R92" s="1"/>
      <c r="S92" s="1"/>
      <c r="T92" s="1"/>
      <c r="U92" s="366"/>
      <c r="V92" s="1"/>
      <c r="W92" s="46"/>
      <c r="X92" s="542"/>
      <c r="Y92" s="60"/>
    </row>
    <row r="93" spans="1:25" s="19" customFormat="1" ht="15.75" hidden="1" thickBot="1" x14ac:dyDescent="0.3">
      <c r="A93" s="139" t="s">
        <v>100</v>
      </c>
      <c r="B93" s="100" t="s">
        <v>1021</v>
      </c>
      <c r="C93" s="694" t="s">
        <v>101</v>
      </c>
      <c r="D93" s="695"/>
      <c r="E93" s="695"/>
      <c r="F93" s="101">
        <f>F94+F95+F96+F97</f>
        <v>0</v>
      </c>
      <c r="G93" s="102">
        <f>G94+G95+G96+G97</f>
        <v>0</v>
      </c>
      <c r="H93" s="583">
        <f t="shared" ref="H93:X93" si="12">H94+H95+H96+H97</f>
        <v>0</v>
      </c>
      <c r="I93" s="103">
        <f t="shared" si="12"/>
        <v>0</v>
      </c>
      <c r="J93" s="583"/>
      <c r="K93" s="105">
        <f t="shared" si="12"/>
        <v>0</v>
      </c>
      <c r="L93" s="103">
        <f t="shared" si="12"/>
        <v>0</v>
      </c>
      <c r="M93" s="104">
        <f t="shared" si="12"/>
        <v>0</v>
      </c>
      <c r="N93" s="104">
        <f t="shared" si="12"/>
        <v>0</v>
      </c>
      <c r="O93" s="104">
        <f t="shared" si="12"/>
        <v>0</v>
      </c>
      <c r="P93" s="104">
        <f t="shared" si="12"/>
        <v>0</v>
      </c>
      <c r="Q93" s="107">
        <f t="shared" si="12"/>
        <v>0</v>
      </c>
      <c r="R93" s="104">
        <f t="shared" si="12"/>
        <v>0</v>
      </c>
      <c r="S93" s="104">
        <f t="shared" si="12"/>
        <v>0</v>
      </c>
      <c r="T93" s="104">
        <f t="shared" si="12"/>
        <v>0</v>
      </c>
      <c r="U93" s="367">
        <f t="shared" si="12"/>
        <v>0</v>
      </c>
      <c r="V93" s="104">
        <f t="shared" si="12"/>
        <v>0</v>
      </c>
      <c r="W93" s="108">
        <f t="shared" si="12"/>
        <v>0</v>
      </c>
      <c r="X93" s="543">
        <f t="shared" si="12"/>
        <v>0</v>
      </c>
      <c r="Y93" s="56"/>
    </row>
    <row r="94" spans="1:25" ht="15.75" hidden="1" thickBot="1" x14ac:dyDescent="0.3">
      <c r="A94" s="139" t="s">
        <v>102</v>
      </c>
      <c r="B94" s="59"/>
      <c r="C94" s="2"/>
      <c r="D94" s="686" t="s">
        <v>678</v>
      </c>
      <c r="E94" s="686"/>
      <c r="F94" s="85"/>
      <c r="G94" s="87"/>
      <c r="H94" s="582"/>
      <c r="I94" s="81"/>
      <c r="J94" s="582"/>
      <c r="K94" s="82"/>
      <c r="L94" s="81"/>
      <c r="M94" s="1"/>
      <c r="N94" s="1"/>
      <c r="O94" s="1"/>
      <c r="P94" s="1"/>
      <c r="Q94" s="89"/>
      <c r="R94" s="1"/>
      <c r="S94" s="1"/>
      <c r="T94" s="1"/>
      <c r="U94" s="366"/>
      <c r="V94" s="1"/>
      <c r="W94" s="46"/>
      <c r="X94" s="542"/>
      <c r="Y94" s="60"/>
    </row>
    <row r="95" spans="1:25" ht="15.75" hidden="1" thickBot="1" x14ac:dyDescent="0.3">
      <c r="A95" s="139" t="s">
        <v>103</v>
      </c>
      <c r="B95" s="59"/>
      <c r="C95" s="2"/>
      <c r="D95" s="686" t="s">
        <v>679</v>
      </c>
      <c r="E95" s="686"/>
      <c r="F95" s="85"/>
      <c r="G95" s="87"/>
      <c r="H95" s="582"/>
      <c r="I95" s="81"/>
      <c r="J95" s="582"/>
      <c r="K95" s="82"/>
      <c r="L95" s="81"/>
      <c r="M95" s="1"/>
      <c r="N95" s="1"/>
      <c r="O95" s="1"/>
      <c r="P95" s="1"/>
      <c r="Q95" s="89"/>
      <c r="R95" s="1"/>
      <c r="S95" s="1"/>
      <c r="T95" s="1"/>
      <c r="U95" s="366"/>
      <c r="V95" s="1"/>
      <c r="W95" s="46"/>
      <c r="X95" s="542"/>
      <c r="Y95" s="60"/>
    </row>
    <row r="96" spans="1:25" s="42" customFormat="1" ht="15.75" hidden="1" thickBot="1" x14ac:dyDescent="0.3">
      <c r="A96" s="139" t="s">
        <v>104</v>
      </c>
      <c r="B96" s="57" t="s">
        <v>1022</v>
      </c>
      <c r="C96" s="696" t="s">
        <v>680</v>
      </c>
      <c r="D96" s="697"/>
      <c r="E96" s="697"/>
      <c r="F96" s="86"/>
      <c r="G96" s="88"/>
      <c r="H96" s="584"/>
      <c r="I96" s="83"/>
      <c r="J96" s="584"/>
      <c r="K96" s="84"/>
      <c r="L96" s="83"/>
      <c r="M96" s="13"/>
      <c r="N96" s="13"/>
      <c r="O96" s="13"/>
      <c r="P96" s="13"/>
      <c r="Q96" s="90"/>
      <c r="R96" s="13"/>
      <c r="S96" s="13"/>
      <c r="T96" s="13"/>
      <c r="U96" s="365"/>
      <c r="V96" s="13"/>
      <c r="W96" s="47"/>
      <c r="X96" s="541"/>
      <c r="Y96" s="58"/>
    </row>
    <row r="97" spans="1:25" s="42" customFormat="1" ht="15.75" hidden="1" thickBot="1" x14ac:dyDescent="0.3">
      <c r="A97" s="139" t="s">
        <v>105</v>
      </c>
      <c r="B97" s="57" t="s">
        <v>1023</v>
      </c>
      <c r="C97" s="653" t="s">
        <v>106</v>
      </c>
      <c r="D97" s="654"/>
      <c r="E97" s="654"/>
      <c r="F97" s="86">
        <f>F98+F99+F100</f>
        <v>0</v>
      </c>
      <c r="G97" s="88">
        <f>G98+G99+G100</f>
        <v>0</v>
      </c>
      <c r="H97" s="584">
        <f t="shared" ref="H97:X97" si="13">H98+H99+H100</f>
        <v>0</v>
      </c>
      <c r="I97" s="83">
        <f t="shared" si="13"/>
        <v>0</v>
      </c>
      <c r="J97" s="584"/>
      <c r="K97" s="84">
        <f t="shared" si="13"/>
        <v>0</v>
      </c>
      <c r="L97" s="83">
        <f t="shared" si="13"/>
        <v>0</v>
      </c>
      <c r="M97" s="13">
        <f t="shared" si="13"/>
        <v>0</v>
      </c>
      <c r="N97" s="13">
        <f t="shared" si="13"/>
        <v>0</v>
      </c>
      <c r="O97" s="13">
        <f t="shared" si="13"/>
        <v>0</v>
      </c>
      <c r="P97" s="13">
        <f t="shared" si="13"/>
        <v>0</v>
      </c>
      <c r="Q97" s="90">
        <f t="shared" si="13"/>
        <v>0</v>
      </c>
      <c r="R97" s="13">
        <f t="shared" si="13"/>
        <v>0</v>
      </c>
      <c r="S97" s="13">
        <f t="shared" si="13"/>
        <v>0</v>
      </c>
      <c r="T97" s="13">
        <f t="shared" si="13"/>
        <v>0</v>
      </c>
      <c r="U97" s="365">
        <f t="shared" si="13"/>
        <v>0</v>
      </c>
      <c r="V97" s="13">
        <f t="shared" si="13"/>
        <v>0</v>
      </c>
      <c r="W97" s="47">
        <f t="shared" si="13"/>
        <v>0</v>
      </c>
      <c r="X97" s="541">
        <f t="shared" si="13"/>
        <v>0</v>
      </c>
      <c r="Y97" s="58"/>
    </row>
    <row r="98" spans="1:25" ht="15.75" hidden="1" thickBot="1" x14ac:dyDescent="0.3">
      <c r="A98" s="139" t="s">
        <v>107</v>
      </c>
      <c r="B98" s="59"/>
      <c r="C98" s="2"/>
      <c r="D98" s="686" t="s">
        <v>591</v>
      </c>
      <c r="E98" s="686"/>
      <c r="F98" s="85"/>
      <c r="G98" s="87"/>
      <c r="H98" s="582"/>
      <c r="I98" s="81"/>
      <c r="J98" s="582"/>
      <c r="K98" s="82"/>
      <c r="L98" s="81"/>
      <c r="M98" s="1"/>
      <c r="N98" s="1"/>
      <c r="O98" s="1"/>
      <c r="P98" s="1"/>
      <c r="Q98" s="89"/>
      <c r="R98" s="1"/>
      <c r="S98" s="1"/>
      <c r="T98" s="1"/>
      <c r="U98" s="366"/>
      <c r="V98" s="1"/>
      <c r="W98" s="46"/>
      <c r="X98" s="542"/>
      <c r="Y98" s="60"/>
    </row>
    <row r="99" spans="1:25" ht="15.75" hidden="1" thickBot="1" x14ac:dyDescent="0.3">
      <c r="A99" s="139" t="s">
        <v>108</v>
      </c>
      <c r="B99" s="59"/>
      <c r="C99" s="2"/>
      <c r="D99" s="686" t="s">
        <v>592</v>
      </c>
      <c r="E99" s="686"/>
      <c r="F99" s="85"/>
      <c r="G99" s="87"/>
      <c r="H99" s="582"/>
      <c r="I99" s="81"/>
      <c r="J99" s="582"/>
      <c r="K99" s="82"/>
      <c r="L99" s="81"/>
      <c r="M99" s="1"/>
      <c r="N99" s="1"/>
      <c r="O99" s="1"/>
      <c r="P99" s="1"/>
      <c r="Q99" s="89"/>
      <c r="R99" s="1"/>
      <c r="S99" s="1"/>
      <c r="T99" s="1"/>
      <c r="U99" s="366"/>
      <c r="V99" s="1"/>
      <c r="W99" s="46"/>
      <c r="X99" s="542"/>
      <c r="Y99" s="60"/>
    </row>
    <row r="100" spans="1:25" ht="15.75" hidden="1" thickBot="1" x14ac:dyDescent="0.3">
      <c r="A100" s="139" t="s">
        <v>109</v>
      </c>
      <c r="B100" s="59"/>
      <c r="C100" s="2"/>
      <c r="D100" s="686" t="s">
        <v>681</v>
      </c>
      <c r="E100" s="686"/>
      <c r="F100" s="85"/>
      <c r="G100" s="87"/>
      <c r="H100" s="582"/>
      <c r="I100" s="81"/>
      <c r="J100" s="582"/>
      <c r="K100" s="82"/>
      <c r="L100" s="81"/>
      <c r="M100" s="1"/>
      <c r="N100" s="1"/>
      <c r="O100" s="1"/>
      <c r="P100" s="1"/>
      <c r="Q100" s="89"/>
      <c r="R100" s="1"/>
      <c r="S100" s="1"/>
      <c r="T100" s="1"/>
      <c r="U100" s="366"/>
      <c r="V100" s="1"/>
      <c r="W100" s="46"/>
      <c r="X100" s="542"/>
      <c r="Y100" s="60"/>
    </row>
    <row r="101" spans="1:25" s="19" customFormat="1" ht="15.75" hidden="1" thickBot="1" x14ac:dyDescent="0.3">
      <c r="A101" s="139" t="s">
        <v>110</v>
      </c>
      <c r="B101" s="100" t="s">
        <v>1024</v>
      </c>
      <c r="C101" s="694" t="s">
        <v>111</v>
      </c>
      <c r="D101" s="695"/>
      <c r="E101" s="695"/>
      <c r="F101" s="101">
        <f>F102+F103+F104+F105+F106+F107+F108+F109+F110+F111</f>
        <v>0</v>
      </c>
      <c r="G101" s="102">
        <f>G102+G103+G104+G105+G106+G107+G108+G109+G110+G111</f>
        <v>0</v>
      </c>
      <c r="H101" s="583">
        <f t="shared" ref="H101:X101" si="14">H102+H103+H104+H105+H106+H107+H108+H109+H110+H111</f>
        <v>0</v>
      </c>
      <c r="I101" s="103">
        <f t="shared" si="14"/>
        <v>0</v>
      </c>
      <c r="J101" s="583"/>
      <c r="K101" s="105">
        <f t="shared" si="14"/>
        <v>0</v>
      </c>
      <c r="L101" s="103">
        <f t="shared" si="14"/>
        <v>0</v>
      </c>
      <c r="M101" s="104">
        <f t="shared" si="14"/>
        <v>0</v>
      </c>
      <c r="N101" s="104">
        <f t="shared" si="14"/>
        <v>0</v>
      </c>
      <c r="O101" s="104">
        <f t="shared" si="14"/>
        <v>0</v>
      </c>
      <c r="P101" s="104">
        <f t="shared" si="14"/>
        <v>0</v>
      </c>
      <c r="Q101" s="107">
        <f t="shared" si="14"/>
        <v>0</v>
      </c>
      <c r="R101" s="104">
        <f t="shared" si="14"/>
        <v>0</v>
      </c>
      <c r="S101" s="104">
        <f t="shared" si="14"/>
        <v>0</v>
      </c>
      <c r="T101" s="104">
        <f t="shared" si="14"/>
        <v>0</v>
      </c>
      <c r="U101" s="367">
        <f t="shared" si="14"/>
        <v>0</v>
      </c>
      <c r="V101" s="104">
        <f t="shared" si="14"/>
        <v>0</v>
      </c>
      <c r="W101" s="108">
        <f t="shared" si="14"/>
        <v>0</v>
      </c>
      <c r="X101" s="543">
        <f t="shared" si="14"/>
        <v>0</v>
      </c>
      <c r="Y101" s="56"/>
    </row>
    <row r="102" spans="1:25" ht="15.75" hidden="1" thickBot="1" x14ac:dyDescent="0.3">
      <c r="A102" s="139" t="s">
        <v>112</v>
      </c>
      <c r="B102" s="59"/>
      <c r="C102" s="2"/>
      <c r="D102" s="686" t="s">
        <v>593</v>
      </c>
      <c r="E102" s="686"/>
      <c r="F102" s="85"/>
      <c r="G102" s="87"/>
      <c r="H102" s="582"/>
      <c r="I102" s="81"/>
      <c r="J102" s="582"/>
      <c r="K102" s="82"/>
      <c r="L102" s="81"/>
      <c r="M102" s="1"/>
      <c r="N102" s="1"/>
      <c r="O102" s="1"/>
      <c r="P102" s="1"/>
      <c r="Q102" s="89"/>
      <c r="R102" s="1"/>
      <c r="S102" s="1"/>
      <c r="T102" s="1"/>
      <c r="U102" s="366"/>
      <c r="V102" s="1"/>
      <c r="W102" s="46"/>
      <c r="X102" s="542"/>
      <c r="Y102" s="60"/>
    </row>
    <row r="103" spans="1:25" ht="15.75" hidden="1" thickBot="1" x14ac:dyDescent="0.3">
      <c r="A103" s="139" t="s">
        <v>113</v>
      </c>
      <c r="B103" s="59"/>
      <c r="C103" s="2"/>
      <c r="D103" s="686" t="s">
        <v>594</v>
      </c>
      <c r="E103" s="686"/>
      <c r="F103" s="85"/>
      <c r="G103" s="87"/>
      <c r="H103" s="582"/>
      <c r="I103" s="81"/>
      <c r="J103" s="582"/>
      <c r="K103" s="82"/>
      <c r="L103" s="81"/>
      <c r="M103" s="1"/>
      <c r="N103" s="1"/>
      <c r="O103" s="1"/>
      <c r="P103" s="1"/>
      <c r="Q103" s="89"/>
      <c r="R103" s="1"/>
      <c r="S103" s="1"/>
      <c r="T103" s="1"/>
      <c r="U103" s="366"/>
      <c r="V103" s="1"/>
      <c r="W103" s="46"/>
      <c r="X103" s="542"/>
      <c r="Y103" s="60"/>
    </row>
    <row r="104" spans="1:25" ht="15.75" hidden="1" thickBot="1" x14ac:dyDescent="0.3">
      <c r="A104" s="139" t="s">
        <v>114</v>
      </c>
      <c r="B104" s="59"/>
      <c r="C104" s="2"/>
      <c r="D104" s="686" t="s">
        <v>595</v>
      </c>
      <c r="E104" s="686"/>
      <c r="F104" s="85"/>
      <c r="G104" s="87"/>
      <c r="H104" s="582"/>
      <c r="I104" s="81"/>
      <c r="J104" s="582"/>
      <c r="K104" s="82"/>
      <c r="L104" s="81"/>
      <c r="M104" s="1"/>
      <c r="N104" s="1"/>
      <c r="O104" s="1"/>
      <c r="P104" s="1"/>
      <c r="Q104" s="89"/>
      <c r="R104" s="1"/>
      <c r="S104" s="1"/>
      <c r="T104" s="1"/>
      <c r="U104" s="366"/>
      <c r="V104" s="1"/>
      <c r="W104" s="46"/>
      <c r="X104" s="542"/>
      <c r="Y104" s="60"/>
    </row>
    <row r="105" spans="1:25" ht="15.75" hidden="1" thickBot="1" x14ac:dyDescent="0.3">
      <c r="A105" s="139" t="s">
        <v>115</v>
      </c>
      <c r="B105" s="59"/>
      <c r="C105" s="2"/>
      <c r="D105" s="686" t="s">
        <v>596</v>
      </c>
      <c r="E105" s="686"/>
      <c r="F105" s="85"/>
      <c r="G105" s="87"/>
      <c r="H105" s="582"/>
      <c r="I105" s="81"/>
      <c r="J105" s="582"/>
      <c r="K105" s="82"/>
      <c r="L105" s="81"/>
      <c r="M105" s="1"/>
      <c r="N105" s="1"/>
      <c r="O105" s="1"/>
      <c r="P105" s="1"/>
      <c r="Q105" s="89"/>
      <c r="R105" s="1"/>
      <c r="S105" s="1"/>
      <c r="T105" s="1"/>
      <c r="U105" s="366"/>
      <c r="V105" s="1"/>
      <c r="W105" s="46"/>
      <c r="X105" s="542"/>
      <c r="Y105" s="60"/>
    </row>
    <row r="106" spans="1:25" ht="15.75" hidden="1" thickBot="1" x14ac:dyDescent="0.3">
      <c r="A106" s="139" t="s">
        <v>116</v>
      </c>
      <c r="B106" s="59"/>
      <c r="C106" s="2"/>
      <c r="D106" s="686" t="s">
        <v>597</v>
      </c>
      <c r="E106" s="686"/>
      <c r="F106" s="85"/>
      <c r="G106" s="87"/>
      <c r="H106" s="582"/>
      <c r="I106" s="81"/>
      <c r="J106" s="582"/>
      <c r="K106" s="82"/>
      <c r="L106" s="81"/>
      <c r="M106" s="1"/>
      <c r="N106" s="1"/>
      <c r="O106" s="1"/>
      <c r="P106" s="1"/>
      <c r="Q106" s="89"/>
      <c r="R106" s="1"/>
      <c r="S106" s="1"/>
      <c r="T106" s="1"/>
      <c r="U106" s="366"/>
      <c r="V106" s="1"/>
      <c r="W106" s="46"/>
      <c r="X106" s="542"/>
      <c r="Y106" s="60"/>
    </row>
    <row r="107" spans="1:25" ht="15.75" hidden="1" thickBot="1" x14ac:dyDescent="0.3">
      <c r="A107" s="139" t="s">
        <v>117</v>
      </c>
      <c r="B107" s="59"/>
      <c r="C107" s="2"/>
      <c r="D107" s="686" t="s">
        <v>598</v>
      </c>
      <c r="E107" s="686"/>
      <c r="F107" s="85"/>
      <c r="G107" s="87"/>
      <c r="H107" s="582"/>
      <c r="I107" s="81"/>
      <c r="J107" s="582"/>
      <c r="K107" s="82"/>
      <c r="L107" s="81"/>
      <c r="M107" s="1"/>
      <c r="N107" s="1"/>
      <c r="O107" s="1"/>
      <c r="P107" s="1"/>
      <c r="Q107" s="89"/>
      <c r="R107" s="1"/>
      <c r="S107" s="1"/>
      <c r="T107" s="1"/>
      <c r="U107" s="366"/>
      <c r="V107" s="1"/>
      <c r="W107" s="46"/>
      <c r="X107" s="542"/>
      <c r="Y107" s="60"/>
    </row>
    <row r="108" spans="1:25" ht="15.75" hidden="1" thickBot="1" x14ac:dyDescent="0.3">
      <c r="A108" s="139" t="s">
        <v>118</v>
      </c>
      <c r="B108" s="59"/>
      <c r="C108" s="2"/>
      <c r="D108" s="686" t="s">
        <v>599</v>
      </c>
      <c r="E108" s="686"/>
      <c r="F108" s="85"/>
      <c r="G108" s="87"/>
      <c r="H108" s="582"/>
      <c r="I108" s="81"/>
      <c r="J108" s="582"/>
      <c r="K108" s="82"/>
      <c r="L108" s="81"/>
      <c r="M108" s="1"/>
      <c r="N108" s="1"/>
      <c r="O108" s="1"/>
      <c r="P108" s="1"/>
      <c r="Q108" s="89"/>
      <c r="R108" s="1"/>
      <c r="S108" s="1"/>
      <c r="T108" s="1"/>
      <c r="U108" s="366"/>
      <c r="V108" s="1"/>
      <c r="W108" s="46"/>
      <c r="X108" s="542"/>
      <c r="Y108" s="60"/>
    </row>
    <row r="109" spans="1:25" ht="15.75" hidden="1" thickBot="1" x14ac:dyDescent="0.3">
      <c r="A109" s="139" t="s">
        <v>119</v>
      </c>
      <c r="B109" s="59"/>
      <c r="C109" s="2"/>
      <c r="D109" s="686" t="s">
        <v>600</v>
      </c>
      <c r="E109" s="686"/>
      <c r="F109" s="85"/>
      <c r="G109" s="87"/>
      <c r="H109" s="582"/>
      <c r="I109" s="81"/>
      <c r="J109" s="582"/>
      <c r="K109" s="82"/>
      <c r="L109" s="81"/>
      <c r="M109" s="1"/>
      <c r="N109" s="1"/>
      <c r="O109" s="1"/>
      <c r="P109" s="1"/>
      <c r="Q109" s="89"/>
      <c r="R109" s="1"/>
      <c r="S109" s="1"/>
      <c r="T109" s="1"/>
      <c r="U109" s="366"/>
      <c r="V109" s="1"/>
      <c r="W109" s="46"/>
      <c r="X109" s="542"/>
      <c r="Y109" s="60"/>
    </row>
    <row r="110" spans="1:25" ht="15.75" hidden="1" thickBot="1" x14ac:dyDescent="0.3">
      <c r="A110" s="139" t="s">
        <v>120</v>
      </c>
      <c r="B110" s="59"/>
      <c r="C110" s="2"/>
      <c r="D110" s="686" t="s">
        <v>601</v>
      </c>
      <c r="E110" s="686"/>
      <c r="F110" s="85"/>
      <c r="G110" s="87"/>
      <c r="H110" s="582"/>
      <c r="I110" s="81"/>
      <c r="J110" s="582"/>
      <c r="K110" s="82"/>
      <c r="L110" s="81"/>
      <c r="M110" s="1"/>
      <c r="N110" s="1"/>
      <c r="O110" s="1"/>
      <c r="P110" s="1"/>
      <c r="Q110" s="89"/>
      <c r="R110" s="1"/>
      <c r="S110" s="1"/>
      <c r="T110" s="1"/>
      <c r="U110" s="366"/>
      <c r="V110" s="1"/>
      <c r="W110" s="46"/>
      <c r="X110" s="542"/>
      <c r="Y110" s="60"/>
    </row>
    <row r="111" spans="1:25" ht="15.75" hidden="1" thickBot="1" x14ac:dyDescent="0.3">
      <c r="A111" s="139" t="s">
        <v>121</v>
      </c>
      <c r="B111" s="61"/>
      <c r="C111" s="21"/>
      <c r="D111" s="700" t="s">
        <v>602</v>
      </c>
      <c r="E111" s="700"/>
      <c r="F111" s="85"/>
      <c r="G111" s="87"/>
      <c r="H111" s="582"/>
      <c r="I111" s="81"/>
      <c r="J111" s="582"/>
      <c r="K111" s="82"/>
      <c r="L111" s="81"/>
      <c r="M111" s="1"/>
      <c r="N111" s="1"/>
      <c r="O111" s="1"/>
      <c r="P111" s="1"/>
      <c r="Q111" s="89"/>
      <c r="R111" s="1"/>
      <c r="S111" s="1"/>
      <c r="T111" s="1"/>
      <c r="U111" s="366"/>
      <c r="V111" s="1"/>
      <c r="W111" s="46"/>
      <c r="X111" s="542"/>
      <c r="Y111" s="60"/>
    </row>
    <row r="112" spans="1:25" ht="15.75" thickBot="1" x14ac:dyDescent="0.3">
      <c r="B112" s="109" t="s">
        <v>122</v>
      </c>
      <c r="C112" s="701" t="s">
        <v>123</v>
      </c>
      <c r="D112" s="702"/>
      <c r="E112" s="702"/>
      <c r="F112" s="92">
        <f t="shared" ref="F112:X112" si="15">F113+F114+F118+F121+F129+F130+F131+F132+F136+F142+F143</f>
        <v>0</v>
      </c>
      <c r="G112" s="93">
        <f t="shared" si="15"/>
        <v>3879</v>
      </c>
      <c r="H112" s="580">
        <f t="shared" si="15"/>
        <v>12313</v>
      </c>
      <c r="I112" s="94">
        <f t="shared" si="15"/>
        <v>12313</v>
      </c>
      <c r="J112" s="580"/>
      <c r="K112" s="96">
        <f t="shared" si="15"/>
        <v>0</v>
      </c>
      <c r="L112" s="94">
        <f t="shared" si="15"/>
        <v>0</v>
      </c>
      <c r="M112" s="95">
        <f t="shared" si="15"/>
        <v>0</v>
      </c>
      <c r="N112" s="95">
        <f t="shared" si="15"/>
        <v>232</v>
      </c>
      <c r="O112" s="95">
        <f t="shared" si="15"/>
        <v>0</v>
      </c>
      <c r="P112" s="95">
        <f t="shared" si="15"/>
        <v>0</v>
      </c>
      <c r="Q112" s="98">
        <f t="shared" si="15"/>
        <v>117</v>
      </c>
      <c r="R112" s="95">
        <f t="shared" si="15"/>
        <v>3530</v>
      </c>
      <c r="S112" s="95">
        <f t="shared" si="15"/>
        <v>0</v>
      </c>
      <c r="T112" s="95">
        <f t="shared" si="15"/>
        <v>149</v>
      </c>
      <c r="U112" s="363">
        <f t="shared" si="15"/>
        <v>4028</v>
      </c>
      <c r="V112" s="95">
        <f t="shared" si="15"/>
        <v>0</v>
      </c>
      <c r="W112" s="99">
        <f t="shared" si="15"/>
        <v>6225</v>
      </c>
      <c r="X112" s="539">
        <f t="shared" si="15"/>
        <v>2060</v>
      </c>
      <c r="Y112" s="56"/>
    </row>
    <row r="113" spans="1:25" s="42" customFormat="1" hidden="1" x14ac:dyDescent="0.25">
      <c r="A113" s="139" t="s">
        <v>124</v>
      </c>
      <c r="B113" s="137" t="s">
        <v>1025</v>
      </c>
      <c r="C113" s="703" t="s">
        <v>682</v>
      </c>
      <c r="D113" s="704"/>
      <c r="E113" s="704"/>
      <c r="F113" s="119"/>
      <c r="G113" s="120"/>
      <c r="H113" s="585"/>
      <c r="I113" s="121"/>
      <c r="J113" s="585"/>
      <c r="K113" s="123"/>
      <c r="L113" s="121"/>
      <c r="M113" s="122"/>
      <c r="N113" s="122"/>
      <c r="O113" s="122"/>
      <c r="P113" s="122"/>
      <c r="Q113" s="125"/>
      <c r="R113" s="122"/>
      <c r="S113" s="122"/>
      <c r="T113" s="122"/>
      <c r="U113" s="368"/>
      <c r="V113" s="122"/>
      <c r="W113" s="126"/>
      <c r="X113" s="544"/>
      <c r="Y113" s="58"/>
    </row>
    <row r="114" spans="1:25" s="42" customFormat="1" x14ac:dyDescent="0.25">
      <c r="A114" s="139" t="s">
        <v>125</v>
      </c>
      <c r="B114" s="118" t="s">
        <v>1026</v>
      </c>
      <c r="C114" s="705" t="s">
        <v>126</v>
      </c>
      <c r="D114" s="706"/>
      <c r="E114" s="706"/>
      <c r="F114" s="119">
        <f>F115+F116+F117</f>
        <v>0</v>
      </c>
      <c r="G114" s="120">
        <f>G115+G116+G117</f>
        <v>3530</v>
      </c>
      <c r="H114" s="585">
        <f t="shared" ref="H114:X114" si="16">H115+H116+H117</f>
        <v>5590</v>
      </c>
      <c r="I114" s="121">
        <f t="shared" si="16"/>
        <v>5590</v>
      </c>
      <c r="J114" s="585"/>
      <c r="K114" s="123">
        <f t="shared" si="16"/>
        <v>0</v>
      </c>
      <c r="L114" s="121">
        <f t="shared" si="16"/>
        <v>0</v>
      </c>
      <c r="M114" s="122">
        <f t="shared" si="16"/>
        <v>0</v>
      </c>
      <c r="N114" s="122">
        <f t="shared" si="16"/>
        <v>0</v>
      </c>
      <c r="O114" s="122">
        <f t="shared" si="16"/>
        <v>0</v>
      </c>
      <c r="P114" s="122">
        <f t="shared" si="16"/>
        <v>0</v>
      </c>
      <c r="Q114" s="125">
        <f t="shared" si="16"/>
        <v>0</v>
      </c>
      <c r="R114" s="122">
        <f t="shared" si="16"/>
        <v>3530</v>
      </c>
      <c r="S114" s="122">
        <f t="shared" si="16"/>
        <v>0</v>
      </c>
      <c r="T114" s="122">
        <f t="shared" si="16"/>
        <v>0</v>
      </c>
      <c r="U114" s="368">
        <f t="shared" si="16"/>
        <v>3530</v>
      </c>
      <c r="V114" s="122">
        <f t="shared" si="16"/>
        <v>0</v>
      </c>
      <c r="W114" s="126">
        <f t="shared" si="16"/>
        <v>0</v>
      </c>
      <c r="X114" s="544">
        <f t="shared" si="16"/>
        <v>2060</v>
      </c>
      <c r="Y114" s="58"/>
    </row>
    <row r="115" spans="1:25" hidden="1" x14ac:dyDescent="0.25">
      <c r="A115" s="139" t="s">
        <v>127</v>
      </c>
      <c r="B115" s="59"/>
      <c r="C115" s="2"/>
      <c r="D115" s="686" t="s">
        <v>603</v>
      </c>
      <c r="E115" s="686"/>
      <c r="F115" s="85"/>
      <c r="G115" s="87"/>
      <c r="H115" s="582"/>
      <c r="I115" s="81"/>
      <c r="J115" s="582"/>
      <c r="K115" s="82"/>
      <c r="L115" s="81"/>
      <c r="M115" s="1"/>
      <c r="N115" s="1"/>
      <c r="O115" s="1"/>
      <c r="P115" s="1"/>
      <c r="Q115" s="89"/>
      <c r="R115" s="1"/>
      <c r="S115" s="1"/>
      <c r="T115" s="1"/>
      <c r="U115" s="366"/>
      <c r="V115" s="1"/>
      <c r="W115" s="46"/>
      <c r="X115" s="542"/>
      <c r="Y115" s="60"/>
    </row>
    <row r="116" spans="1:25" hidden="1" x14ac:dyDescent="0.25">
      <c r="A116" s="139" t="s">
        <v>128</v>
      </c>
      <c r="B116" s="59"/>
      <c r="C116" s="2"/>
      <c r="D116" s="686" t="s">
        <v>604</v>
      </c>
      <c r="E116" s="686"/>
      <c r="F116" s="85"/>
      <c r="G116" s="87"/>
      <c r="H116" s="582"/>
      <c r="I116" s="81"/>
      <c r="J116" s="582"/>
      <c r="K116" s="82"/>
      <c r="L116" s="81"/>
      <c r="M116" s="1"/>
      <c r="N116" s="1"/>
      <c r="O116" s="1"/>
      <c r="P116" s="1"/>
      <c r="Q116" s="89"/>
      <c r="R116" s="1"/>
      <c r="S116" s="1"/>
      <c r="T116" s="1"/>
      <c r="U116" s="366"/>
      <c r="V116" s="1"/>
      <c r="W116" s="46"/>
      <c r="X116" s="542"/>
      <c r="Y116" s="60"/>
    </row>
    <row r="117" spans="1:25" x14ac:dyDescent="0.25">
      <c r="A117" s="139" t="s">
        <v>129</v>
      </c>
      <c r="B117" s="59"/>
      <c r="C117" s="2"/>
      <c r="D117" s="686" t="s">
        <v>683</v>
      </c>
      <c r="E117" s="686"/>
      <c r="F117" s="85">
        <v>0</v>
      </c>
      <c r="G117" s="87">
        <v>3530</v>
      </c>
      <c r="H117" s="582">
        <f>SUM(U117:X117)</f>
        <v>5590</v>
      </c>
      <c r="I117" s="81">
        <f>H117</f>
        <v>5590</v>
      </c>
      <c r="J117" s="582"/>
      <c r="K117" s="82"/>
      <c r="L117" s="81"/>
      <c r="M117" s="1"/>
      <c r="N117" s="1"/>
      <c r="O117" s="1"/>
      <c r="P117" s="1"/>
      <c r="Q117" s="89"/>
      <c r="R117" s="1">
        <v>3530</v>
      </c>
      <c r="S117" s="1"/>
      <c r="T117" s="1"/>
      <c r="U117" s="366">
        <f>SUM(L117:T117)</f>
        <v>3530</v>
      </c>
      <c r="V117" s="1"/>
      <c r="W117" s="46"/>
      <c r="X117" s="542">
        <v>2060</v>
      </c>
      <c r="Y117" s="60"/>
    </row>
    <row r="118" spans="1:25" s="42" customFormat="1" x14ac:dyDescent="0.25">
      <c r="A118" s="139" t="s">
        <v>130</v>
      </c>
      <c r="B118" s="118" t="s">
        <v>1027</v>
      </c>
      <c r="C118" s="705" t="s">
        <v>131</v>
      </c>
      <c r="D118" s="706"/>
      <c r="E118" s="706"/>
      <c r="F118" s="119">
        <f>F119+F120</f>
        <v>0</v>
      </c>
      <c r="G118" s="120">
        <f>G119+G120</f>
        <v>349</v>
      </c>
      <c r="H118" s="585">
        <f t="shared" ref="H118:X118" si="17">H119+H120</f>
        <v>498</v>
      </c>
      <c r="I118" s="121">
        <f t="shared" si="17"/>
        <v>498</v>
      </c>
      <c r="J118" s="585"/>
      <c r="K118" s="123">
        <f t="shared" si="17"/>
        <v>0</v>
      </c>
      <c r="L118" s="121">
        <f t="shared" si="17"/>
        <v>0</v>
      </c>
      <c r="M118" s="122">
        <f t="shared" si="17"/>
        <v>0</v>
      </c>
      <c r="N118" s="122">
        <f t="shared" si="17"/>
        <v>232</v>
      </c>
      <c r="O118" s="122">
        <f t="shared" si="17"/>
        <v>0</v>
      </c>
      <c r="P118" s="122">
        <f t="shared" si="17"/>
        <v>0</v>
      </c>
      <c r="Q118" s="125">
        <f t="shared" si="17"/>
        <v>117</v>
      </c>
      <c r="R118" s="122">
        <f t="shared" si="17"/>
        <v>0</v>
      </c>
      <c r="S118" s="122">
        <f t="shared" si="17"/>
        <v>0</v>
      </c>
      <c r="T118" s="122">
        <f t="shared" si="17"/>
        <v>149</v>
      </c>
      <c r="U118" s="368">
        <f t="shared" si="17"/>
        <v>498</v>
      </c>
      <c r="V118" s="122">
        <f t="shared" si="17"/>
        <v>0</v>
      </c>
      <c r="W118" s="126">
        <f t="shared" si="17"/>
        <v>0</v>
      </c>
      <c r="X118" s="544">
        <f t="shared" si="17"/>
        <v>0</v>
      </c>
      <c r="Y118" s="58"/>
    </row>
    <row r="119" spans="1:25" hidden="1" x14ac:dyDescent="0.25">
      <c r="A119" s="139" t="s">
        <v>132</v>
      </c>
      <c r="B119" s="59"/>
      <c r="C119" s="2"/>
      <c r="D119" s="686" t="s">
        <v>684</v>
      </c>
      <c r="E119" s="686"/>
      <c r="F119" s="85"/>
      <c r="G119" s="87"/>
      <c r="H119" s="582"/>
      <c r="I119" s="81"/>
      <c r="J119" s="582"/>
      <c r="K119" s="82"/>
      <c r="L119" s="81"/>
      <c r="M119" s="1"/>
      <c r="N119" s="1"/>
      <c r="O119" s="1"/>
      <c r="P119" s="1"/>
      <c r="Q119" s="89"/>
      <c r="R119" s="1"/>
      <c r="S119" s="1"/>
      <c r="T119" s="1"/>
      <c r="U119" s="366"/>
      <c r="V119" s="1"/>
      <c r="W119" s="46"/>
      <c r="X119" s="542"/>
      <c r="Y119" s="60"/>
    </row>
    <row r="120" spans="1:25" x14ac:dyDescent="0.25">
      <c r="A120" s="139" t="s">
        <v>133</v>
      </c>
      <c r="B120" s="59"/>
      <c r="C120" s="2"/>
      <c r="D120" s="686" t="s">
        <v>685</v>
      </c>
      <c r="E120" s="686"/>
      <c r="F120" s="85">
        <v>0</v>
      </c>
      <c r="G120" s="87">
        <v>349</v>
      </c>
      <c r="H120" s="582">
        <f>SUM(U120:X120)</f>
        <v>498</v>
      </c>
      <c r="I120" s="81">
        <f>H120</f>
        <v>498</v>
      </c>
      <c r="J120" s="582"/>
      <c r="K120" s="82"/>
      <c r="L120" s="81"/>
      <c r="M120" s="1"/>
      <c r="N120" s="1">
        <v>232</v>
      </c>
      <c r="O120" s="1"/>
      <c r="P120" s="1"/>
      <c r="Q120" s="89">
        <v>117</v>
      </c>
      <c r="R120" s="1"/>
      <c r="S120" s="1"/>
      <c r="T120" s="1">
        <v>149</v>
      </c>
      <c r="U120" s="366">
        <f>SUM(L120:T120)</f>
        <v>498</v>
      </c>
      <c r="V120" s="1"/>
      <c r="W120" s="46"/>
      <c r="X120" s="542"/>
      <c r="Y120" s="60"/>
    </row>
    <row r="121" spans="1:25" s="42" customFormat="1" hidden="1" x14ac:dyDescent="0.25">
      <c r="A121" s="139" t="s">
        <v>134</v>
      </c>
      <c r="B121" s="118" t="s">
        <v>1028</v>
      </c>
      <c r="C121" s="705" t="s">
        <v>135</v>
      </c>
      <c r="D121" s="706"/>
      <c r="E121" s="706"/>
      <c r="F121" s="119">
        <f>F122+F123+F124+F125+F126+F127+F128</f>
        <v>0</v>
      </c>
      <c r="G121" s="120">
        <f>G122+G123+G124+G125+G126+G127+G128</f>
        <v>0</v>
      </c>
      <c r="H121" s="585">
        <f t="shared" ref="H121:X121" si="18">H122+H123+H124+H125+H126+H127+H128</f>
        <v>0</v>
      </c>
      <c r="I121" s="121">
        <f t="shared" si="18"/>
        <v>0</v>
      </c>
      <c r="J121" s="585"/>
      <c r="K121" s="123">
        <f t="shared" si="18"/>
        <v>0</v>
      </c>
      <c r="L121" s="121">
        <f t="shared" si="18"/>
        <v>0</v>
      </c>
      <c r="M121" s="122">
        <f t="shared" si="18"/>
        <v>0</v>
      </c>
      <c r="N121" s="122">
        <f t="shared" si="18"/>
        <v>0</v>
      </c>
      <c r="O121" s="122">
        <f t="shared" si="18"/>
        <v>0</v>
      </c>
      <c r="P121" s="122">
        <f t="shared" si="18"/>
        <v>0</v>
      </c>
      <c r="Q121" s="125">
        <f t="shared" si="18"/>
        <v>0</v>
      </c>
      <c r="R121" s="122">
        <f t="shared" si="18"/>
        <v>0</v>
      </c>
      <c r="S121" s="122">
        <f t="shared" si="18"/>
        <v>0</v>
      </c>
      <c r="T121" s="122">
        <f t="shared" si="18"/>
        <v>0</v>
      </c>
      <c r="U121" s="368">
        <f t="shared" si="18"/>
        <v>0</v>
      </c>
      <c r="V121" s="122">
        <f t="shared" si="18"/>
        <v>0</v>
      </c>
      <c r="W121" s="126">
        <f t="shared" si="18"/>
        <v>0</v>
      </c>
      <c r="X121" s="544">
        <f t="shared" si="18"/>
        <v>0</v>
      </c>
      <c r="Y121" s="58"/>
    </row>
    <row r="122" spans="1:25" hidden="1" x14ac:dyDescent="0.25">
      <c r="A122" s="139" t="s">
        <v>136</v>
      </c>
      <c r="B122" s="59"/>
      <c r="C122" s="2"/>
      <c r="D122" s="686" t="s">
        <v>605</v>
      </c>
      <c r="E122" s="686"/>
      <c r="F122" s="85"/>
      <c r="G122" s="87"/>
      <c r="H122" s="582"/>
      <c r="I122" s="81"/>
      <c r="J122" s="582"/>
      <c r="K122" s="82"/>
      <c r="L122" s="81"/>
      <c r="M122" s="1"/>
      <c r="N122" s="1"/>
      <c r="O122" s="1"/>
      <c r="P122" s="1"/>
      <c r="Q122" s="89"/>
      <c r="R122" s="1"/>
      <c r="S122" s="1"/>
      <c r="T122" s="1"/>
      <c r="U122" s="366"/>
      <c r="V122" s="1"/>
      <c r="W122" s="46"/>
      <c r="X122" s="542"/>
      <c r="Y122" s="60"/>
    </row>
    <row r="123" spans="1:25" ht="27" hidden="1" customHeight="1" x14ac:dyDescent="0.25">
      <c r="A123" s="139" t="s">
        <v>137</v>
      </c>
      <c r="B123" s="59"/>
      <c r="C123" s="2"/>
      <c r="D123" s="685" t="s">
        <v>776</v>
      </c>
      <c r="E123" s="685"/>
      <c r="F123" s="85"/>
      <c r="G123" s="87"/>
      <c r="H123" s="582"/>
      <c r="I123" s="81"/>
      <c r="J123" s="582"/>
      <c r="K123" s="82"/>
      <c r="L123" s="81"/>
      <c r="M123" s="1"/>
      <c r="N123" s="1"/>
      <c r="O123" s="1"/>
      <c r="P123" s="1"/>
      <c r="Q123" s="89"/>
      <c r="R123" s="1"/>
      <c r="S123" s="1"/>
      <c r="T123" s="1"/>
      <c r="U123" s="366"/>
      <c r="V123" s="1"/>
      <c r="W123" s="46"/>
      <c r="X123" s="542"/>
      <c r="Y123" s="60"/>
    </row>
    <row r="124" spans="1:25" hidden="1" x14ac:dyDescent="0.25">
      <c r="A124" s="139" t="s">
        <v>138</v>
      </c>
      <c r="B124" s="59"/>
      <c r="C124" s="2"/>
      <c r="D124" s="686" t="s">
        <v>1088</v>
      </c>
      <c r="E124" s="686"/>
      <c r="F124" s="85"/>
      <c r="G124" s="87"/>
      <c r="H124" s="582"/>
      <c r="I124" s="81"/>
      <c r="J124" s="582"/>
      <c r="K124" s="82"/>
      <c r="L124" s="81"/>
      <c r="M124" s="1"/>
      <c r="N124" s="1"/>
      <c r="O124" s="1"/>
      <c r="P124" s="1"/>
      <c r="Q124" s="89"/>
      <c r="R124" s="1"/>
      <c r="S124" s="1"/>
      <c r="T124" s="1"/>
      <c r="U124" s="366"/>
      <c r="V124" s="1"/>
      <c r="W124" s="46"/>
      <c r="X124" s="542"/>
      <c r="Y124" s="60"/>
    </row>
    <row r="125" spans="1:25" hidden="1" x14ac:dyDescent="0.25">
      <c r="A125" s="139" t="s">
        <v>139</v>
      </c>
      <c r="B125" s="59"/>
      <c r="C125" s="2"/>
      <c r="D125" s="686" t="s">
        <v>686</v>
      </c>
      <c r="E125" s="686"/>
      <c r="F125" s="85"/>
      <c r="G125" s="87"/>
      <c r="H125" s="582"/>
      <c r="I125" s="81"/>
      <c r="J125" s="582"/>
      <c r="K125" s="82"/>
      <c r="L125" s="81"/>
      <c r="M125" s="1"/>
      <c r="N125" s="1"/>
      <c r="O125" s="1"/>
      <c r="P125" s="1"/>
      <c r="Q125" s="89"/>
      <c r="R125" s="1"/>
      <c r="S125" s="1"/>
      <c r="T125" s="1"/>
      <c r="U125" s="366"/>
      <c r="V125" s="1"/>
      <c r="W125" s="46"/>
      <c r="X125" s="542"/>
      <c r="Y125" s="60"/>
    </row>
    <row r="126" spans="1:25" hidden="1" x14ac:dyDescent="0.25">
      <c r="A126" s="139" t="s">
        <v>140</v>
      </c>
      <c r="B126" s="59"/>
      <c r="C126" s="2"/>
      <c r="D126" s="686" t="s">
        <v>687</v>
      </c>
      <c r="E126" s="686"/>
      <c r="F126" s="85"/>
      <c r="G126" s="87"/>
      <c r="H126" s="582"/>
      <c r="I126" s="81"/>
      <c r="J126" s="582"/>
      <c r="K126" s="82"/>
      <c r="L126" s="81"/>
      <c r="M126" s="1"/>
      <c r="N126" s="1"/>
      <c r="O126" s="1"/>
      <c r="P126" s="1"/>
      <c r="Q126" s="89"/>
      <c r="R126" s="1"/>
      <c r="S126" s="1"/>
      <c r="T126" s="1"/>
      <c r="U126" s="366"/>
      <c r="V126" s="1"/>
      <c r="W126" s="46"/>
      <c r="X126" s="542"/>
      <c r="Y126" s="60"/>
    </row>
    <row r="127" spans="1:25" hidden="1" x14ac:dyDescent="0.25">
      <c r="A127" s="139" t="s">
        <v>141</v>
      </c>
      <c r="B127" s="59"/>
      <c r="C127" s="2"/>
      <c r="D127" s="686" t="s">
        <v>606</v>
      </c>
      <c r="E127" s="686"/>
      <c r="F127" s="85"/>
      <c r="G127" s="87"/>
      <c r="H127" s="582"/>
      <c r="I127" s="81"/>
      <c r="J127" s="582"/>
      <c r="K127" s="82"/>
      <c r="L127" s="81"/>
      <c r="M127" s="1"/>
      <c r="N127" s="1"/>
      <c r="O127" s="1"/>
      <c r="P127" s="1"/>
      <c r="Q127" s="89"/>
      <c r="R127" s="1"/>
      <c r="S127" s="1"/>
      <c r="T127" s="1"/>
      <c r="U127" s="366"/>
      <c r="V127" s="1"/>
      <c r="W127" s="46"/>
      <c r="X127" s="542"/>
      <c r="Y127" s="60"/>
    </row>
    <row r="128" spans="1:25" hidden="1" x14ac:dyDescent="0.25">
      <c r="A128" s="139" t="s">
        <v>142</v>
      </c>
      <c r="B128" s="59"/>
      <c r="C128" s="2"/>
      <c r="D128" s="686" t="s">
        <v>688</v>
      </c>
      <c r="E128" s="686"/>
      <c r="F128" s="85"/>
      <c r="G128" s="87"/>
      <c r="H128" s="582"/>
      <c r="I128" s="81"/>
      <c r="J128" s="582"/>
      <c r="K128" s="82"/>
      <c r="L128" s="81"/>
      <c r="M128" s="1"/>
      <c r="N128" s="1"/>
      <c r="O128" s="1"/>
      <c r="P128" s="1"/>
      <c r="Q128" s="89"/>
      <c r="R128" s="1"/>
      <c r="S128" s="1"/>
      <c r="T128" s="1"/>
      <c r="U128" s="366"/>
      <c r="V128" s="1"/>
      <c r="W128" s="46"/>
      <c r="X128" s="542"/>
      <c r="Y128" s="60"/>
    </row>
    <row r="129" spans="1:25" s="42" customFormat="1" hidden="1" x14ac:dyDescent="0.25">
      <c r="A129" s="139" t="s">
        <v>143</v>
      </c>
      <c r="B129" s="118" t="s">
        <v>1029</v>
      </c>
      <c r="C129" s="705" t="s">
        <v>689</v>
      </c>
      <c r="D129" s="706"/>
      <c r="E129" s="706"/>
      <c r="F129" s="119"/>
      <c r="G129" s="120"/>
      <c r="H129" s="585"/>
      <c r="I129" s="121"/>
      <c r="J129" s="585"/>
      <c r="K129" s="123"/>
      <c r="L129" s="121"/>
      <c r="M129" s="122"/>
      <c r="N129" s="122"/>
      <c r="O129" s="122"/>
      <c r="P129" s="122"/>
      <c r="Q129" s="125"/>
      <c r="R129" s="122"/>
      <c r="S129" s="122"/>
      <c r="T129" s="122"/>
      <c r="U129" s="368"/>
      <c r="V129" s="122"/>
      <c r="W129" s="126"/>
      <c r="X129" s="544"/>
      <c r="Y129" s="58"/>
    </row>
    <row r="130" spans="1:25" s="42" customFormat="1" hidden="1" x14ac:dyDescent="0.25">
      <c r="A130" s="139" t="s">
        <v>144</v>
      </c>
      <c r="B130" s="118" t="s">
        <v>1030</v>
      </c>
      <c r="C130" s="705" t="s">
        <v>690</v>
      </c>
      <c r="D130" s="706"/>
      <c r="E130" s="706"/>
      <c r="F130" s="119"/>
      <c r="G130" s="120"/>
      <c r="H130" s="585"/>
      <c r="I130" s="121"/>
      <c r="J130" s="585"/>
      <c r="K130" s="123"/>
      <c r="L130" s="121"/>
      <c r="M130" s="122"/>
      <c r="N130" s="122"/>
      <c r="O130" s="122"/>
      <c r="P130" s="122"/>
      <c r="Q130" s="125"/>
      <c r="R130" s="122"/>
      <c r="S130" s="122"/>
      <c r="T130" s="122"/>
      <c r="U130" s="368"/>
      <c r="V130" s="122"/>
      <c r="W130" s="126"/>
      <c r="X130" s="544"/>
      <c r="Y130" s="58"/>
    </row>
    <row r="131" spans="1:25" s="42" customFormat="1" hidden="1" x14ac:dyDescent="0.25">
      <c r="A131" s="139" t="s">
        <v>145</v>
      </c>
      <c r="B131" s="118" t="s">
        <v>1031</v>
      </c>
      <c r="C131" s="705" t="s">
        <v>691</v>
      </c>
      <c r="D131" s="706"/>
      <c r="E131" s="706"/>
      <c r="F131" s="119"/>
      <c r="G131" s="120"/>
      <c r="H131" s="585"/>
      <c r="I131" s="121"/>
      <c r="J131" s="585"/>
      <c r="K131" s="123"/>
      <c r="L131" s="121"/>
      <c r="M131" s="122"/>
      <c r="N131" s="122"/>
      <c r="O131" s="122"/>
      <c r="P131" s="122"/>
      <c r="Q131" s="125"/>
      <c r="R131" s="122"/>
      <c r="S131" s="122"/>
      <c r="T131" s="122"/>
      <c r="U131" s="368"/>
      <c r="V131" s="122"/>
      <c r="W131" s="126"/>
      <c r="X131" s="544"/>
      <c r="Y131" s="58"/>
    </row>
    <row r="132" spans="1:25" s="42" customFormat="1" hidden="1" x14ac:dyDescent="0.25">
      <c r="A132" s="139" t="s">
        <v>1122</v>
      </c>
      <c r="B132" s="118" t="s">
        <v>1032</v>
      </c>
      <c r="C132" s="705" t="s">
        <v>1123</v>
      </c>
      <c r="D132" s="706"/>
      <c r="E132" s="706"/>
      <c r="F132" s="119">
        <f>F133+F134+F135</f>
        <v>0</v>
      </c>
      <c r="G132" s="120">
        <f>G133+G134+G135</f>
        <v>0</v>
      </c>
      <c r="H132" s="585">
        <f t="shared" ref="H132:X132" si="19">H133+H134+H135</f>
        <v>0</v>
      </c>
      <c r="I132" s="121">
        <f t="shared" si="19"/>
        <v>0</v>
      </c>
      <c r="J132" s="585"/>
      <c r="K132" s="123">
        <f t="shared" si="19"/>
        <v>0</v>
      </c>
      <c r="L132" s="121">
        <f t="shared" si="19"/>
        <v>0</v>
      </c>
      <c r="M132" s="122">
        <f t="shared" si="19"/>
        <v>0</v>
      </c>
      <c r="N132" s="122">
        <f t="shared" si="19"/>
        <v>0</v>
      </c>
      <c r="O132" s="122">
        <f t="shared" si="19"/>
        <v>0</v>
      </c>
      <c r="P132" s="122">
        <f t="shared" si="19"/>
        <v>0</v>
      </c>
      <c r="Q132" s="125">
        <f t="shared" si="19"/>
        <v>0</v>
      </c>
      <c r="R132" s="122">
        <f t="shared" si="19"/>
        <v>0</v>
      </c>
      <c r="S132" s="122">
        <f t="shared" si="19"/>
        <v>0</v>
      </c>
      <c r="T132" s="122">
        <f t="shared" si="19"/>
        <v>0</v>
      </c>
      <c r="U132" s="368">
        <f t="shared" si="19"/>
        <v>0</v>
      </c>
      <c r="V132" s="122">
        <f t="shared" si="19"/>
        <v>0</v>
      </c>
      <c r="W132" s="126">
        <f t="shared" si="19"/>
        <v>0</v>
      </c>
      <c r="X132" s="544">
        <f t="shared" si="19"/>
        <v>0</v>
      </c>
      <c r="Y132" s="58"/>
    </row>
    <row r="133" spans="1:25" hidden="1" x14ac:dyDescent="0.25">
      <c r="A133" s="139" t="s">
        <v>1125</v>
      </c>
      <c r="B133" s="59"/>
      <c r="C133" s="2"/>
      <c r="D133" s="686" t="s">
        <v>1124</v>
      </c>
      <c r="E133" s="686"/>
      <c r="F133" s="85"/>
      <c r="G133" s="87"/>
      <c r="H133" s="582"/>
      <c r="I133" s="81"/>
      <c r="J133" s="582"/>
      <c r="K133" s="82"/>
      <c r="L133" s="81"/>
      <c r="M133" s="1"/>
      <c r="N133" s="1"/>
      <c r="O133" s="1"/>
      <c r="P133" s="1"/>
      <c r="Q133" s="89"/>
      <c r="R133" s="1"/>
      <c r="S133" s="1"/>
      <c r="T133" s="1"/>
      <c r="U133" s="366"/>
      <c r="V133" s="1"/>
      <c r="W133" s="46"/>
      <c r="X133" s="542"/>
      <c r="Y133" s="60"/>
    </row>
    <row r="134" spans="1:25" hidden="1" x14ac:dyDescent="0.25">
      <c r="A134" s="139" t="s">
        <v>1126</v>
      </c>
      <c r="B134" s="59"/>
      <c r="C134" s="2"/>
      <c r="D134" s="686" t="s">
        <v>607</v>
      </c>
      <c r="E134" s="686"/>
      <c r="F134" s="85"/>
      <c r="G134" s="87"/>
      <c r="H134" s="582"/>
      <c r="I134" s="81"/>
      <c r="J134" s="582"/>
      <c r="K134" s="82"/>
      <c r="L134" s="81"/>
      <c r="M134" s="1"/>
      <c r="N134" s="1"/>
      <c r="O134" s="1"/>
      <c r="P134" s="1"/>
      <c r="Q134" s="89"/>
      <c r="R134" s="1"/>
      <c r="S134" s="1"/>
      <c r="T134" s="1"/>
      <c r="U134" s="366"/>
      <c r="V134" s="1"/>
      <c r="W134" s="46"/>
      <c r="X134" s="542"/>
      <c r="Y134" s="60"/>
    </row>
    <row r="135" spans="1:25" hidden="1" x14ac:dyDescent="0.25">
      <c r="A135" s="139" t="s">
        <v>1127</v>
      </c>
      <c r="B135" s="59"/>
      <c r="C135" s="2"/>
      <c r="D135" s="686" t="s">
        <v>1128</v>
      </c>
      <c r="E135" s="686"/>
      <c r="F135" s="85"/>
      <c r="G135" s="87"/>
      <c r="H135" s="582"/>
      <c r="I135" s="81"/>
      <c r="J135" s="582"/>
      <c r="K135" s="82"/>
      <c r="L135" s="81"/>
      <c r="M135" s="1"/>
      <c r="N135" s="1"/>
      <c r="O135" s="1"/>
      <c r="P135" s="1"/>
      <c r="Q135" s="89"/>
      <c r="R135" s="1"/>
      <c r="S135" s="1"/>
      <c r="T135" s="1"/>
      <c r="U135" s="366"/>
      <c r="V135" s="1"/>
      <c r="W135" s="46"/>
      <c r="X135" s="542"/>
      <c r="Y135" s="60"/>
    </row>
    <row r="136" spans="1:25" s="42" customFormat="1" hidden="1" x14ac:dyDescent="0.25">
      <c r="A136" s="139" t="s">
        <v>1129</v>
      </c>
      <c r="B136" s="118" t="s">
        <v>1033</v>
      </c>
      <c r="C136" s="705" t="s">
        <v>1130</v>
      </c>
      <c r="D136" s="706"/>
      <c r="E136" s="706"/>
      <c r="F136" s="119">
        <f>F137+F138+F139+F140+F141</f>
        <v>0</v>
      </c>
      <c r="G136" s="120">
        <f>G137+G138+G139+G140+G141</f>
        <v>0</v>
      </c>
      <c r="H136" s="585">
        <f t="shared" ref="H136:X136" si="20">H137+H138+H139+H140+H141</f>
        <v>0</v>
      </c>
      <c r="I136" s="121">
        <f t="shared" si="20"/>
        <v>0</v>
      </c>
      <c r="J136" s="585"/>
      <c r="K136" s="123">
        <f t="shared" si="20"/>
        <v>0</v>
      </c>
      <c r="L136" s="121">
        <f t="shared" si="20"/>
        <v>0</v>
      </c>
      <c r="M136" s="122">
        <f t="shared" si="20"/>
        <v>0</v>
      </c>
      <c r="N136" s="122">
        <f t="shared" si="20"/>
        <v>0</v>
      </c>
      <c r="O136" s="122">
        <f t="shared" si="20"/>
        <v>0</v>
      </c>
      <c r="P136" s="122">
        <f t="shared" si="20"/>
        <v>0</v>
      </c>
      <c r="Q136" s="125">
        <f t="shared" si="20"/>
        <v>0</v>
      </c>
      <c r="R136" s="122">
        <f t="shared" si="20"/>
        <v>0</v>
      </c>
      <c r="S136" s="122">
        <f t="shared" si="20"/>
        <v>0</v>
      </c>
      <c r="T136" s="122">
        <f t="shared" si="20"/>
        <v>0</v>
      </c>
      <c r="U136" s="368">
        <f t="shared" si="20"/>
        <v>0</v>
      </c>
      <c r="V136" s="122">
        <f t="shared" si="20"/>
        <v>0</v>
      </c>
      <c r="W136" s="126">
        <f t="shared" si="20"/>
        <v>0</v>
      </c>
      <c r="X136" s="544">
        <f t="shared" si="20"/>
        <v>0</v>
      </c>
      <c r="Y136" s="58"/>
    </row>
    <row r="137" spans="1:25" hidden="1" x14ac:dyDescent="0.25">
      <c r="A137" s="139" t="s">
        <v>1131</v>
      </c>
      <c r="B137" s="59"/>
      <c r="C137" s="2"/>
      <c r="D137" s="686" t="s">
        <v>1132</v>
      </c>
      <c r="E137" s="686"/>
      <c r="F137" s="85"/>
      <c r="G137" s="87"/>
      <c r="H137" s="582"/>
      <c r="I137" s="81"/>
      <c r="J137" s="582"/>
      <c r="K137" s="82"/>
      <c r="L137" s="81"/>
      <c r="M137" s="1"/>
      <c r="N137" s="1"/>
      <c r="O137" s="1"/>
      <c r="P137" s="1"/>
      <c r="Q137" s="89"/>
      <c r="R137" s="1"/>
      <c r="S137" s="1"/>
      <c r="T137" s="1"/>
      <c r="U137" s="366"/>
      <c r="V137" s="1"/>
      <c r="W137" s="46"/>
      <c r="X137" s="542"/>
      <c r="Y137" s="60"/>
    </row>
    <row r="138" spans="1:25" hidden="1" x14ac:dyDescent="0.25">
      <c r="A138" s="139" t="s">
        <v>1133</v>
      </c>
      <c r="B138" s="59"/>
      <c r="C138" s="2"/>
      <c r="D138" s="686" t="s">
        <v>1134</v>
      </c>
      <c r="E138" s="686"/>
      <c r="F138" s="85"/>
      <c r="G138" s="87"/>
      <c r="H138" s="582"/>
      <c r="I138" s="81"/>
      <c r="J138" s="582"/>
      <c r="K138" s="82"/>
      <c r="L138" s="81"/>
      <c r="M138" s="1"/>
      <c r="N138" s="1"/>
      <c r="O138" s="1"/>
      <c r="P138" s="1"/>
      <c r="Q138" s="89"/>
      <c r="R138" s="1"/>
      <c r="S138" s="1"/>
      <c r="T138" s="1"/>
      <c r="U138" s="366"/>
      <c r="V138" s="1"/>
      <c r="W138" s="46"/>
      <c r="X138" s="542"/>
      <c r="Y138" s="60"/>
    </row>
    <row r="139" spans="1:25" hidden="1" x14ac:dyDescent="0.25">
      <c r="A139" s="139" t="s">
        <v>1135</v>
      </c>
      <c r="B139" s="59"/>
      <c r="C139" s="2"/>
      <c r="D139" s="686" t="s">
        <v>1136</v>
      </c>
      <c r="E139" s="686"/>
      <c r="F139" s="85"/>
      <c r="G139" s="87"/>
      <c r="H139" s="582"/>
      <c r="I139" s="81"/>
      <c r="J139" s="582"/>
      <c r="K139" s="82"/>
      <c r="L139" s="81"/>
      <c r="M139" s="1"/>
      <c r="N139" s="1"/>
      <c r="O139" s="1"/>
      <c r="P139" s="1"/>
      <c r="Q139" s="89"/>
      <c r="R139" s="1"/>
      <c r="S139" s="1"/>
      <c r="T139" s="1"/>
      <c r="U139" s="366"/>
      <c r="V139" s="1"/>
      <c r="W139" s="46"/>
      <c r="X139" s="542"/>
      <c r="Y139" s="60"/>
    </row>
    <row r="140" spans="1:25" hidden="1" x14ac:dyDescent="0.25">
      <c r="A140" s="139" t="s">
        <v>1137</v>
      </c>
      <c r="B140" s="59"/>
      <c r="C140" s="2"/>
      <c r="D140" s="686" t="s">
        <v>1138</v>
      </c>
      <c r="E140" s="686"/>
      <c r="F140" s="85"/>
      <c r="G140" s="87"/>
      <c r="H140" s="582"/>
      <c r="I140" s="81"/>
      <c r="J140" s="582"/>
      <c r="K140" s="82"/>
      <c r="L140" s="81"/>
      <c r="M140" s="1"/>
      <c r="N140" s="1"/>
      <c r="O140" s="1"/>
      <c r="P140" s="1"/>
      <c r="Q140" s="89"/>
      <c r="R140" s="1"/>
      <c r="S140" s="1"/>
      <c r="T140" s="1"/>
      <c r="U140" s="366"/>
      <c r="V140" s="1"/>
      <c r="W140" s="46"/>
      <c r="X140" s="542"/>
      <c r="Y140" s="60"/>
    </row>
    <row r="141" spans="1:25" hidden="1" x14ac:dyDescent="0.25">
      <c r="A141" s="139" t="s">
        <v>1139</v>
      </c>
      <c r="B141" s="59"/>
      <c r="C141" s="2"/>
      <c r="D141" s="686" t="s">
        <v>692</v>
      </c>
      <c r="E141" s="686"/>
      <c r="F141" s="85"/>
      <c r="G141" s="87"/>
      <c r="H141" s="582"/>
      <c r="I141" s="81"/>
      <c r="J141" s="582"/>
      <c r="K141" s="82"/>
      <c r="L141" s="81"/>
      <c r="M141" s="1"/>
      <c r="N141" s="1"/>
      <c r="O141" s="1"/>
      <c r="P141" s="1"/>
      <c r="Q141" s="89"/>
      <c r="R141" s="1"/>
      <c r="S141" s="1"/>
      <c r="T141" s="1"/>
      <c r="U141" s="366"/>
      <c r="V141" s="1"/>
      <c r="W141" s="46"/>
      <c r="X141" s="542"/>
      <c r="Y141" s="60"/>
    </row>
    <row r="142" spans="1:25" s="42" customFormat="1" hidden="1" x14ac:dyDescent="0.25">
      <c r="A142" s="139" t="s">
        <v>146</v>
      </c>
      <c r="B142" s="118" t="s">
        <v>1034</v>
      </c>
      <c r="C142" s="705" t="s">
        <v>693</v>
      </c>
      <c r="D142" s="706"/>
      <c r="E142" s="706"/>
      <c r="F142" s="119"/>
      <c r="G142" s="120"/>
      <c r="H142" s="585"/>
      <c r="I142" s="121"/>
      <c r="J142" s="585"/>
      <c r="K142" s="123"/>
      <c r="L142" s="121"/>
      <c r="M142" s="122"/>
      <c r="N142" s="122"/>
      <c r="O142" s="122"/>
      <c r="P142" s="122"/>
      <c r="Q142" s="125"/>
      <c r="R142" s="122"/>
      <c r="S142" s="122"/>
      <c r="T142" s="122"/>
      <c r="U142" s="368"/>
      <c r="V142" s="122"/>
      <c r="W142" s="126"/>
      <c r="X142" s="544"/>
      <c r="Y142" s="58"/>
    </row>
    <row r="143" spans="1:25" s="42" customFormat="1" x14ac:dyDescent="0.25">
      <c r="A143" s="139" t="s">
        <v>147</v>
      </c>
      <c r="B143" s="118" t="s">
        <v>1035</v>
      </c>
      <c r="C143" s="705" t="s">
        <v>148</v>
      </c>
      <c r="D143" s="706"/>
      <c r="E143" s="706"/>
      <c r="F143" s="119">
        <f>F144+F145+F146</f>
        <v>0</v>
      </c>
      <c r="G143" s="120">
        <f>G144+G145+G146</f>
        <v>0</v>
      </c>
      <c r="H143" s="585">
        <f t="shared" ref="H143:X143" si="21">H144+H145+H146</f>
        <v>6225</v>
      </c>
      <c r="I143" s="121">
        <f t="shared" si="21"/>
        <v>6225</v>
      </c>
      <c r="J143" s="585"/>
      <c r="K143" s="123">
        <f t="shared" si="21"/>
        <v>0</v>
      </c>
      <c r="L143" s="121">
        <f t="shared" si="21"/>
        <v>0</v>
      </c>
      <c r="M143" s="122">
        <f t="shared" si="21"/>
        <v>0</v>
      </c>
      <c r="N143" s="122">
        <f t="shared" si="21"/>
        <v>0</v>
      </c>
      <c r="O143" s="122">
        <f t="shared" si="21"/>
        <v>0</v>
      </c>
      <c r="P143" s="122">
        <f t="shared" si="21"/>
        <v>0</v>
      </c>
      <c r="Q143" s="125">
        <f t="shared" si="21"/>
        <v>0</v>
      </c>
      <c r="R143" s="122">
        <f t="shared" si="21"/>
        <v>0</v>
      </c>
      <c r="S143" s="122">
        <f t="shared" si="21"/>
        <v>0</v>
      </c>
      <c r="T143" s="122">
        <f t="shared" si="21"/>
        <v>0</v>
      </c>
      <c r="U143" s="368">
        <f t="shared" si="21"/>
        <v>0</v>
      </c>
      <c r="V143" s="122">
        <f t="shared" si="21"/>
        <v>0</v>
      </c>
      <c r="W143" s="126">
        <f t="shared" si="21"/>
        <v>6225</v>
      </c>
      <c r="X143" s="544">
        <f t="shared" si="21"/>
        <v>0</v>
      </c>
      <c r="Y143" s="58"/>
    </row>
    <row r="144" spans="1:25" hidden="1" x14ac:dyDescent="0.25">
      <c r="A144" s="139" t="s">
        <v>149</v>
      </c>
      <c r="B144" s="59"/>
      <c r="C144" s="2"/>
      <c r="D144" s="686" t="s">
        <v>694</v>
      </c>
      <c r="E144" s="686"/>
      <c r="F144" s="85"/>
      <c r="G144" s="87"/>
      <c r="H144" s="582"/>
      <c r="I144" s="81"/>
      <c r="J144" s="582"/>
      <c r="K144" s="82"/>
      <c r="L144" s="81"/>
      <c r="M144" s="1"/>
      <c r="N144" s="1"/>
      <c r="O144" s="1"/>
      <c r="P144" s="1"/>
      <c r="Q144" s="89"/>
      <c r="R144" s="1"/>
      <c r="S144" s="1"/>
      <c r="T144" s="1"/>
      <c r="U144" s="366"/>
      <c r="V144" s="1"/>
      <c r="W144" s="46"/>
      <c r="X144" s="542"/>
      <c r="Y144" s="60"/>
    </row>
    <row r="145" spans="1:25" ht="15.75" thickBot="1" x14ac:dyDescent="0.3">
      <c r="A145" s="139" t="s">
        <v>150</v>
      </c>
      <c r="B145" s="59"/>
      <c r="C145" s="2"/>
      <c r="D145" s="686" t="s">
        <v>608</v>
      </c>
      <c r="E145" s="686"/>
      <c r="F145" s="85">
        <v>0</v>
      </c>
      <c r="G145" s="87">
        <v>0</v>
      </c>
      <c r="H145" s="582">
        <f>SUM(U145:X145)</f>
        <v>6225</v>
      </c>
      <c r="I145" s="81">
        <f>H145</f>
        <v>6225</v>
      </c>
      <c r="J145" s="582"/>
      <c r="K145" s="82"/>
      <c r="L145" s="81"/>
      <c r="M145" s="1"/>
      <c r="N145" s="1"/>
      <c r="O145" s="1"/>
      <c r="P145" s="1"/>
      <c r="Q145" s="89"/>
      <c r="R145" s="1"/>
      <c r="S145" s="1"/>
      <c r="T145" s="1"/>
      <c r="U145" s="366">
        <f>SUM(L145:T145)</f>
        <v>0</v>
      </c>
      <c r="V145" s="1"/>
      <c r="W145" s="46">
        <v>6225</v>
      </c>
      <c r="X145" s="542"/>
      <c r="Y145" s="60"/>
    </row>
    <row r="146" spans="1:25" ht="15.75" hidden="1" thickBot="1" x14ac:dyDescent="0.3">
      <c r="A146" s="139" t="s">
        <v>151</v>
      </c>
      <c r="B146" s="61"/>
      <c r="C146" s="21"/>
      <c r="D146" s="700" t="s">
        <v>609</v>
      </c>
      <c r="E146" s="700"/>
      <c r="F146" s="85">
        <v>0</v>
      </c>
      <c r="G146" s="87">
        <v>0</v>
      </c>
      <c r="H146" s="582"/>
      <c r="I146" s="81"/>
      <c r="J146" s="582"/>
      <c r="K146" s="82"/>
      <c r="L146" s="81"/>
      <c r="M146" s="1"/>
      <c r="N146" s="1"/>
      <c r="O146" s="1"/>
      <c r="P146" s="1"/>
      <c r="Q146" s="89"/>
      <c r="R146" s="1"/>
      <c r="S146" s="1"/>
      <c r="T146" s="1"/>
      <c r="U146" s="366"/>
      <c r="V146" s="1"/>
      <c r="W146" s="46"/>
      <c r="X146" s="542"/>
      <c r="Y146" s="60"/>
    </row>
    <row r="147" spans="1:25" ht="15.75" thickBot="1" x14ac:dyDescent="0.3">
      <c r="B147" s="109" t="s">
        <v>152</v>
      </c>
      <c r="C147" s="657" t="s">
        <v>153</v>
      </c>
      <c r="D147" s="699"/>
      <c r="E147" s="699"/>
      <c r="F147" s="92">
        <f>F148+F149+F152+F153+F156</f>
        <v>0</v>
      </c>
      <c r="G147" s="93">
        <f>G148+G149+G152+G153+G156</f>
        <v>0</v>
      </c>
      <c r="H147" s="580">
        <f t="shared" ref="H147:X147" si="22">H148+H149+H152+H153+H156</f>
        <v>0</v>
      </c>
      <c r="I147" s="94">
        <f t="shared" si="22"/>
        <v>0</v>
      </c>
      <c r="J147" s="580"/>
      <c r="K147" s="96">
        <f t="shared" si="22"/>
        <v>0</v>
      </c>
      <c r="L147" s="94">
        <f t="shared" si="22"/>
        <v>0</v>
      </c>
      <c r="M147" s="95">
        <f t="shared" si="22"/>
        <v>0</v>
      </c>
      <c r="N147" s="95">
        <f t="shared" si="22"/>
        <v>0</v>
      </c>
      <c r="O147" s="95">
        <f t="shared" si="22"/>
        <v>0</v>
      </c>
      <c r="P147" s="95">
        <f t="shared" si="22"/>
        <v>0</v>
      </c>
      <c r="Q147" s="98">
        <f t="shared" si="22"/>
        <v>0</v>
      </c>
      <c r="R147" s="95">
        <f t="shared" si="22"/>
        <v>0</v>
      </c>
      <c r="S147" s="95">
        <f t="shared" si="22"/>
        <v>0</v>
      </c>
      <c r="T147" s="95">
        <f t="shared" si="22"/>
        <v>0</v>
      </c>
      <c r="U147" s="363">
        <f t="shared" si="22"/>
        <v>0</v>
      </c>
      <c r="V147" s="95">
        <f t="shared" si="22"/>
        <v>0</v>
      </c>
      <c r="W147" s="99">
        <f t="shared" si="22"/>
        <v>0</v>
      </c>
      <c r="X147" s="539">
        <f t="shared" si="22"/>
        <v>0</v>
      </c>
      <c r="Y147" s="56"/>
    </row>
    <row r="148" spans="1:25" s="19" customFormat="1" ht="15.75" hidden="1" thickBot="1" x14ac:dyDescent="0.3">
      <c r="A148" s="139" t="s">
        <v>154</v>
      </c>
      <c r="B148" s="127" t="s">
        <v>1036</v>
      </c>
      <c r="C148" s="658" t="s">
        <v>695</v>
      </c>
      <c r="D148" s="659"/>
      <c r="E148" s="659"/>
      <c r="F148" s="101"/>
      <c r="G148" s="102"/>
      <c r="H148" s="583"/>
      <c r="I148" s="103"/>
      <c r="J148" s="583"/>
      <c r="K148" s="105"/>
      <c r="L148" s="103"/>
      <c r="M148" s="104"/>
      <c r="N148" s="104"/>
      <c r="O148" s="104"/>
      <c r="P148" s="104"/>
      <c r="Q148" s="107"/>
      <c r="R148" s="104"/>
      <c r="S148" s="104"/>
      <c r="T148" s="104"/>
      <c r="U148" s="367"/>
      <c r="V148" s="104"/>
      <c r="W148" s="108"/>
      <c r="X148" s="543"/>
      <c r="Y148" s="56"/>
    </row>
    <row r="149" spans="1:25" s="19" customFormat="1" ht="15.75" hidden="1" thickBot="1" x14ac:dyDescent="0.3">
      <c r="A149" s="139" t="s">
        <v>155</v>
      </c>
      <c r="B149" s="100" t="s">
        <v>1037</v>
      </c>
      <c r="C149" s="688" t="s">
        <v>156</v>
      </c>
      <c r="D149" s="689"/>
      <c r="E149" s="689"/>
      <c r="F149" s="101">
        <f>F150+F151</f>
        <v>0</v>
      </c>
      <c r="G149" s="102">
        <f>G150+G151</f>
        <v>0</v>
      </c>
      <c r="H149" s="583">
        <f t="shared" ref="H149:X149" si="23">H150+H151</f>
        <v>0</v>
      </c>
      <c r="I149" s="103">
        <f t="shared" si="23"/>
        <v>0</v>
      </c>
      <c r="J149" s="583"/>
      <c r="K149" s="105">
        <f t="shared" si="23"/>
        <v>0</v>
      </c>
      <c r="L149" s="103">
        <f t="shared" si="23"/>
        <v>0</v>
      </c>
      <c r="M149" s="104">
        <f t="shared" si="23"/>
        <v>0</v>
      </c>
      <c r="N149" s="104">
        <f t="shared" si="23"/>
        <v>0</v>
      </c>
      <c r="O149" s="104">
        <f t="shared" si="23"/>
        <v>0</v>
      </c>
      <c r="P149" s="104">
        <f t="shared" si="23"/>
        <v>0</v>
      </c>
      <c r="Q149" s="107">
        <f t="shared" si="23"/>
        <v>0</v>
      </c>
      <c r="R149" s="104">
        <f t="shared" si="23"/>
        <v>0</v>
      </c>
      <c r="S149" s="104">
        <f t="shared" si="23"/>
        <v>0</v>
      </c>
      <c r="T149" s="104">
        <f t="shared" si="23"/>
        <v>0</v>
      </c>
      <c r="U149" s="367">
        <f t="shared" si="23"/>
        <v>0</v>
      </c>
      <c r="V149" s="104">
        <f t="shared" si="23"/>
        <v>0</v>
      </c>
      <c r="W149" s="108">
        <f t="shared" si="23"/>
        <v>0</v>
      </c>
      <c r="X149" s="543">
        <f t="shared" si="23"/>
        <v>0</v>
      </c>
      <c r="Y149" s="56"/>
    </row>
    <row r="150" spans="1:25" ht="15.75" hidden="1" thickBot="1" x14ac:dyDescent="0.3">
      <c r="A150" s="139" t="s">
        <v>157</v>
      </c>
      <c r="B150" s="59"/>
      <c r="C150" s="2"/>
      <c r="D150" s="686" t="s">
        <v>610</v>
      </c>
      <c r="E150" s="686"/>
      <c r="F150" s="85"/>
      <c r="G150" s="87"/>
      <c r="H150" s="582"/>
      <c r="I150" s="81"/>
      <c r="J150" s="582"/>
      <c r="K150" s="82"/>
      <c r="L150" s="81"/>
      <c r="M150" s="1"/>
      <c r="N150" s="1"/>
      <c r="O150" s="1"/>
      <c r="P150" s="1"/>
      <c r="Q150" s="89"/>
      <c r="R150" s="1"/>
      <c r="S150" s="1"/>
      <c r="T150" s="1"/>
      <c r="U150" s="366"/>
      <c r="V150" s="1"/>
      <c r="W150" s="46"/>
      <c r="X150" s="542"/>
      <c r="Y150" s="60"/>
    </row>
    <row r="151" spans="1:25" ht="15.75" hidden="1" thickBot="1" x14ac:dyDescent="0.3">
      <c r="A151" s="139" t="s">
        <v>158</v>
      </c>
      <c r="B151" s="59"/>
      <c r="C151" s="2"/>
      <c r="D151" s="686" t="s">
        <v>611</v>
      </c>
      <c r="E151" s="686"/>
      <c r="F151" s="85"/>
      <c r="G151" s="87"/>
      <c r="H151" s="582"/>
      <c r="I151" s="81"/>
      <c r="J151" s="582"/>
      <c r="K151" s="82"/>
      <c r="L151" s="81"/>
      <c r="M151" s="1"/>
      <c r="N151" s="1"/>
      <c r="O151" s="1"/>
      <c r="P151" s="1"/>
      <c r="Q151" s="89"/>
      <c r="R151" s="1"/>
      <c r="S151" s="1"/>
      <c r="T151" s="1"/>
      <c r="U151" s="366"/>
      <c r="V151" s="1"/>
      <c r="W151" s="46"/>
      <c r="X151" s="542"/>
      <c r="Y151" s="60"/>
    </row>
    <row r="152" spans="1:25" s="19" customFormat="1" ht="15.75" hidden="1" thickBot="1" x14ac:dyDescent="0.3">
      <c r="A152" s="139" t="s">
        <v>159</v>
      </c>
      <c r="B152" s="100" t="s">
        <v>1038</v>
      </c>
      <c r="C152" s="694" t="s">
        <v>696</v>
      </c>
      <c r="D152" s="695"/>
      <c r="E152" s="695"/>
      <c r="F152" s="101"/>
      <c r="G152" s="102"/>
      <c r="H152" s="583"/>
      <c r="I152" s="103"/>
      <c r="J152" s="583"/>
      <c r="K152" s="105"/>
      <c r="L152" s="103"/>
      <c r="M152" s="104"/>
      <c r="N152" s="104"/>
      <c r="O152" s="104"/>
      <c r="P152" s="104"/>
      <c r="Q152" s="107"/>
      <c r="R152" s="104"/>
      <c r="S152" s="104"/>
      <c r="T152" s="104"/>
      <c r="U152" s="367"/>
      <c r="V152" s="104"/>
      <c r="W152" s="108"/>
      <c r="X152" s="543"/>
      <c r="Y152" s="56"/>
    </row>
    <row r="153" spans="1:25" s="19" customFormat="1" ht="15.75" hidden="1" thickBot="1" x14ac:dyDescent="0.3">
      <c r="A153" s="139" t="s">
        <v>160</v>
      </c>
      <c r="B153" s="100" t="s">
        <v>1039</v>
      </c>
      <c r="C153" s="694" t="s">
        <v>161</v>
      </c>
      <c r="D153" s="695"/>
      <c r="E153" s="695"/>
      <c r="F153" s="101">
        <f>F154+F155</f>
        <v>0</v>
      </c>
      <c r="G153" s="102">
        <f>G154+G155</f>
        <v>0</v>
      </c>
      <c r="H153" s="583">
        <f t="shared" ref="H153:X153" si="24">H154+H155</f>
        <v>0</v>
      </c>
      <c r="I153" s="103">
        <f t="shared" si="24"/>
        <v>0</v>
      </c>
      <c r="J153" s="583"/>
      <c r="K153" s="105">
        <f t="shared" si="24"/>
        <v>0</v>
      </c>
      <c r="L153" s="103">
        <f t="shared" si="24"/>
        <v>0</v>
      </c>
      <c r="M153" s="104">
        <f t="shared" si="24"/>
        <v>0</v>
      </c>
      <c r="N153" s="104">
        <f t="shared" si="24"/>
        <v>0</v>
      </c>
      <c r="O153" s="104">
        <f t="shared" si="24"/>
        <v>0</v>
      </c>
      <c r="P153" s="104">
        <f t="shared" si="24"/>
        <v>0</v>
      </c>
      <c r="Q153" s="107">
        <f t="shared" si="24"/>
        <v>0</v>
      </c>
      <c r="R153" s="104">
        <f t="shared" si="24"/>
        <v>0</v>
      </c>
      <c r="S153" s="104">
        <f t="shared" si="24"/>
        <v>0</v>
      </c>
      <c r="T153" s="104">
        <f t="shared" si="24"/>
        <v>0</v>
      </c>
      <c r="U153" s="367">
        <f t="shared" si="24"/>
        <v>0</v>
      </c>
      <c r="V153" s="104">
        <f t="shared" si="24"/>
        <v>0</v>
      </c>
      <c r="W153" s="108">
        <f t="shared" si="24"/>
        <v>0</v>
      </c>
      <c r="X153" s="543">
        <f t="shared" si="24"/>
        <v>0</v>
      </c>
      <c r="Y153" s="56"/>
    </row>
    <row r="154" spans="1:25" ht="15.75" hidden="1" thickBot="1" x14ac:dyDescent="0.3">
      <c r="A154" s="139" t="s">
        <v>162</v>
      </c>
      <c r="B154" s="59"/>
      <c r="C154" s="2"/>
      <c r="D154" s="686" t="s">
        <v>612</v>
      </c>
      <c r="E154" s="686"/>
      <c r="F154" s="85"/>
      <c r="G154" s="87"/>
      <c r="H154" s="582"/>
      <c r="I154" s="81"/>
      <c r="J154" s="582"/>
      <c r="K154" s="82"/>
      <c r="L154" s="81"/>
      <c r="M154" s="1"/>
      <c r="N154" s="1"/>
      <c r="O154" s="1"/>
      <c r="P154" s="1"/>
      <c r="Q154" s="89"/>
      <c r="R154" s="1"/>
      <c r="S154" s="1"/>
      <c r="T154" s="1"/>
      <c r="U154" s="366"/>
      <c r="V154" s="1"/>
      <c r="W154" s="46"/>
      <c r="X154" s="542"/>
      <c r="Y154" s="60"/>
    </row>
    <row r="155" spans="1:25" ht="15.75" hidden="1" thickBot="1" x14ac:dyDescent="0.3">
      <c r="A155" s="139" t="s">
        <v>163</v>
      </c>
      <c r="B155" s="59"/>
      <c r="C155" s="2"/>
      <c r="D155" s="686" t="s">
        <v>613</v>
      </c>
      <c r="E155" s="686"/>
      <c r="F155" s="85"/>
      <c r="G155" s="87"/>
      <c r="H155" s="582"/>
      <c r="I155" s="81"/>
      <c r="J155" s="582"/>
      <c r="K155" s="82"/>
      <c r="L155" s="81"/>
      <c r="M155" s="1"/>
      <c r="N155" s="1"/>
      <c r="O155" s="1"/>
      <c r="P155" s="1"/>
      <c r="Q155" s="89"/>
      <c r="R155" s="1"/>
      <c r="S155" s="1"/>
      <c r="T155" s="1"/>
      <c r="U155" s="366"/>
      <c r="V155" s="1"/>
      <c r="W155" s="46"/>
      <c r="X155" s="542"/>
      <c r="Y155" s="60"/>
    </row>
    <row r="156" spans="1:25" s="19" customFormat="1" ht="15.75" hidden="1" thickBot="1" x14ac:dyDescent="0.3">
      <c r="A156" s="139" t="s">
        <v>164</v>
      </c>
      <c r="B156" s="138" t="s">
        <v>1040</v>
      </c>
      <c r="C156" s="710" t="s">
        <v>697</v>
      </c>
      <c r="D156" s="711"/>
      <c r="E156" s="711"/>
      <c r="F156" s="101"/>
      <c r="G156" s="102"/>
      <c r="H156" s="583"/>
      <c r="I156" s="103"/>
      <c r="J156" s="583"/>
      <c r="K156" s="105"/>
      <c r="L156" s="103"/>
      <c r="M156" s="104"/>
      <c r="N156" s="104"/>
      <c r="O156" s="104"/>
      <c r="P156" s="104"/>
      <c r="Q156" s="107"/>
      <c r="R156" s="104"/>
      <c r="S156" s="104"/>
      <c r="T156" s="104"/>
      <c r="U156" s="367"/>
      <c r="V156" s="104"/>
      <c r="W156" s="108"/>
      <c r="X156" s="543"/>
      <c r="Y156" s="56"/>
    </row>
    <row r="157" spans="1:25" ht="15.75" thickBot="1" x14ac:dyDescent="0.3">
      <c r="B157" s="109" t="s">
        <v>165</v>
      </c>
      <c r="C157" s="657" t="s">
        <v>166</v>
      </c>
      <c r="D157" s="699"/>
      <c r="E157" s="699"/>
      <c r="F157" s="92">
        <f>F158+F159+F160+F161+F171</f>
        <v>0</v>
      </c>
      <c r="G157" s="93">
        <f>G158+G159+G160+G161+G171</f>
        <v>0</v>
      </c>
      <c r="H157" s="580">
        <f t="shared" ref="H157:X157" si="25">H158+H159+H160+H161+H171</f>
        <v>0</v>
      </c>
      <c r="I157" s="94">
        <f t="shared" si="25"/>
        <v>0</v>
      </c>
      <c r="J157" s="580"/>
      <c r="K157" s="96">
        <f t="shared" si="25"/>
        <v>0</v>
      </c>
      <c r="L157" s="94">
        <f t="shared" si="25"/>
        <v>0</v>
      </c>
      <c r="M157" s="95">
        <f t="shared" si="25"/>
        <v>0</v>
      </c>
      <c r="N157" s="95">
        <f t="shared" si="25"/>
        <v>0</v>
      </c>
      <c r="O157" s="95">
        <f t="shared" si="25"/>
        <v>0</v>
      </c>
      <c r="P157" s="95">
        <f t="shared" si="25"/>
        <v>0</v>
      </c>
      <c r="Q157" s="98">
        <f t="shared" si="25"/>
        <v>0</v>
      </c>
      <c r="R157" s="95">
        <f t="shared" si="25"/>
        <v>0</v>
      </c>
      <c r="S157" s="95">
        <f t="shared" si="25"/>
        <v>0</v>
      </c>
      <c r="T157" s="95">
        <f t="shared" si="25"/>
        <v>0</v>
      </c>
      <c r="U157" s="363">
        <f t="shared" si="25"/>
        <v>0</v>
      </c>
      <c r="V157" s="95">
        <f t="shared" si="25"/>
        <v>0</v>
      </c>
      <c r="W157" s="99">
        <f t="shared" si="25"/>
        <v>0</v>
      </c>
      <c r="X157" s="539">
        <f t="shared" si="25"/>
        <v>0</v>
      </c>
      <c r="Y157" s="56"/>
    </row>
    <row r="158" spans="1:25" s="19" customFormat="1" ht="25.5" hidden="1" customHeight="1" x14ac:dyDescent="0.25">
      <c r="A158" s="139" t="s">
        <v>167</v>
      </c>
      <c r="B158" s="100" t="s">
        <v>1041</v>
      </c>
      <c r="C158" s="683" t="s">
        <v>698</v>
      </c>
      <c r="D158" s="684"/>
      <c r="E158" s="684"/>
      <c r="F158" s="101"/>
      <c r="G158" s="102"/>
      <c r="H158" s="583"/>
      <c r="I158" s="103"/>
      <c r="J158" s="583"/>
      <c r="K158" s="105"/>
      <c r="L158" s="103"/>
      <c r="M158" s="104"/>
      <c r="N158" s="104"/>
      <c r="O158" s="104"/>
      <c r="P158" s="104"/>
      <c r="Q158" s="107"/>
      <c r="R158" s="104"/>
      <c r="S158" s="104"/>
      <c r="T158" s="104"/>
      <c r="U158" s="367"/>
      <c r="V158" s="104"/>
      <c r="W158" s="108"/>
      <c r="X158" s="543"/>
      <c r="Y158" s="56"/>
    </row>
    <row r="159" spans="1:25" s="19" customFormat="1" ht="25.5" hidden="1" customHeight="1" x14ac:dyDescent="0.25">
      <c r="A159" s="139" t="s">
        <v>168</v>
      </c>
      <c r="B159" s="100" t="s">
        <v>1042</v>
      </c>
      <c r="C159" s="683" t="s">
        <v>169</v>
      </c>
      <c r="D159" s="684"/>
      <c r="E159" s="684"/>
      <c r="F159" s="101"/>
      <c r="G159" s="102"/>
      <c r="H159" s="583"/>
      <c r="I159" s="103"/>
      <c r="J159" s="583"/>
      <c r="K159" s="105"/>
      <c r="L159" s="103"/>
      <c r="M159" s="104"/>
      <c r="N159" s="104"/>
      <c r="O159" s="104"/>
      <c r="P159" s="104"/>
      <c r="Q159" s="107"/>
      <c r="R159" s="104"/>
      <c r="S159" s="104"/>
      <c r="T159" s="104"/>
      <c r="U159" s="367"/>
      <c r="V159" s="104"/>
      <c r="W159" s="108"/>
      <c r="X159" s="543"/>
      <c r="Y159" s="56"/>
    </row>
    <row r="160" spans="1:25" s="19" customFormat="1" ht="25.5" hidden="1" customHeight="1" x14ac:dyDescent="0.25">
      <c r="A160" s="139" t="s">
        <v>170</v>
      </c>
      <c r="B160" s="100" t="s">
        <v>1043</v>
      </c>
      <c r="C160" s="683" t="s">
        <v>171</v>
      </c>
      <c r="D160" s="684"/>
      <c r="E160" s="684"/>
      <c r="F160" s="101"/>
      <c r="G160" s="102"/>
      <c r="H160" s="583"/>
      <c r="I160" s="103"/>
      <c r="J160" s="583"/>
      <c r="K160" s="105"/>
      <c r="L160" s="103"/>
      <c r="M160" s="104"/>
      <c r="N160" s="104"/>
      <c r="O160" s="104"/>
      <c r="P160" s="104"/>
      <c r="Q160" s="107"/>
      <c r="R160" s="104"/>
      <c r="S160" s="104"/>
      <c r="T160" s="104"/>
      <c r="U160" s="367"/>
      <c r="V160" s="104"/>
      <c r="W160" s="108"/>
      <c r="X160" s="543"/>
      <c r="Y160" s="56"/>
    </row>
    <row r="161" spans="1:25" s="19" customFormat="1" ht="25.5" hidden="1" customHeight="1" x14ac:dyDescent="0.25">
      <c r="A161" s="139" t="s">
        <v>172</v>
      </c>
      <c r="B161" s="100" t="s">
        <v>1044</v>
      </c>
      <c r="C161" s="683" t="s">
        <v>890</v>
      </c>
      <c r="D161" s="684"/>
      <c r="E161" s="684"/>
      <c r="F161" s="101">
        <f>F162+F163+F164+F165+F166+F167+F168+F169+F170</f>
        <v>0</v>
      </c>
      <c r="G161" s="102">
        <f>G162+G163+G164+G165+G166+G167+G168+G169+G170</f>
        <v>0</v>
      </c>
      <c r="H161" s="583">
        <f t="shared" ref="H161:X161" si="26">H162+H163+H164+H165+H166+H167+H168+H169+H170</f>
        <v>0</v>
      </c>
      <c r="I161" s="103">
        <f t="shared" si="26"/>
        <v>0</v>
      </c>
      <c r="J161" s="583"/>
      <c r="K161" s="105">
        <f t="shared" si="26"/>
        <v>0</v>
      </c>
      <c r="L161" s="103">
        <f t="shared" si="26"/>
        <v>0</v>
      </c>
      <c r="M161" s="104">
        <f t="shared" si="26"/>
        <v>0</v>
      </c>
      <c r="N161" s="104">
        <f t="shared" si="26"/>
        <v>0</v>
      </c>
      <c r="O161" s="104">
        <f t="shared" si="26"/>
        <v>0</v>
      </c>
      <c r="P161" s="104">
        <f t="shared" si="26"/>
        <v>0</v>
      </c>
      <c r="Q161" s="107">
        <f t="shared" si="26"/>
        <v>0</v>
      </c>
      <c r="R161" s="104">
        <f t="shared" si="26"/>
        <v>0</v>
      </c>
      <c r="S161" s="104">
        <f t="shared" si="26"/>
        <v>0</v>
      </c>
      <c r="T161" s="104">
        <f t="shared" si="26"/>
        <v>0</v>
      </c>
      <c r="U161" s="367">
        <f t="shared" si="26"/>
        <v>0</v>
      </c>
      <c r="V161" s="104">
        <f t="shared" si="26"/>
        <v>0</v>
      </c>
      <c r="W161" s="108">
        <f t="shared" si="26"/>
        <v>0</v>
      </c>
      <c r="X161" s="543">
        <f t="shared" si="26"/>
        <v>0</v>
      </c>
      <c r="Y161" s="56"/>
    </row>
    <row r="162" spans="1:25" ht="15.75" hidden="1" thickBot="1" x14ac:dyDescent="0.3">
      <c r="A162" s="139" t="s">
        <v>173</v>
      </c>
      <c r="B162" s="59"/>
      <c r="C162" s="2"/>
      <c r="D162" s="686" t="s">
        <v>699</v>
      </c>
      <c r="E162" s="686"/>
      <c r="F162" s="85"/>
      <c r="G162" s="87"/>
      <c r="H162" s="582"/>
      <c r="I162" s="81"/>
      <c r="J162" s="582"/>
      <c r="K162" s="82"/>
      <c r="L162" s="81"/>
      <c r="M162" s="1"/>
      <c r="N162" s="1"/>
      <c r="O162" s="1"/>
      <c r="P162" s="1"/>
      <c r="Q162" s="89"/>
      <c r="R162" s="1"/>
      <c r="S162" s="1"/>
      <c r="T162" s="1"/>
      <c r="U162" s="366"/>
      <c r="V162" s="1"/>
      <c r="W162" s="46"/>
      <c r="X162" s="542"/>
      <c r="Y162" s="60"/>
    </row>
    <row r="163" spans="1:25" ht="15.75" hidden="1" thickBot="1" x14ac:dyDescent="0.3">
      <c r="A163" s="139" t="s">
        <v>174</v>
      </c>
      <c r="B163" s="59"/>
      <c r="C163" s="2"/>
      <c r="D163" s="686" t="s">
        <v>701</v>
      </c>
      <c r="E163" s="686"/>
      <c r="F163" s="85"/>
      <c r="G163" s="87"/>
      <c r="H163" s="582"/>
      <c r="I163" s="81"/>
      <c r="J163" s="582"/>
      <c r="K163" s="82"/>
      <c r="L163" s="81"/>
      <c r="M163" s="1"/>
      <c r="N163" s="1"/>
      <c r="O163" s="1"/>
      <c r="P163" s="1"/>
      <c r="Q163" s="89"/>
      <c r="R163" s="1"/>
      <c r="S163" s="1"/>
      <c r="T163" s="1"/>
      <c r="U163" s="366"/>
      <c r="V163" s="1"/>
      <c r="W163" s="46"/>
      <c r="X163" s="542"/>
      <c r="Y163" s="60"/>
    </row>
    <row r="164" spans="1:25" ht="15.75" hidden="1" thickBot="1" x14ac:dyDescent="0.3">
      <c r="A164" s="139" t="s">
        <v>175</v>
      </c>
      <c r="B164" s="59"/>
      <c r="C164" s="2"/>
      <c r="D164" s="686" t="s">
        <v>702</v>
      </c>
      <c r="E164" s="686"/>
      <c r="F164" s="85"/>
      <c r="G164" s="87"/>
      <c r="H164" s="582"/>
      <c r="I164" s="81"/>
      <c r="J164" s="582"/>
      <c r="K164" s="82"/>
      <c r="L164" s="81"/>
      <c r="M164" s="1"/>
      <c r="N164" s="1"/>
      <c r="O164" s="1"/>
      <c r="P164" s="1"/>
      <c r="Q164" s="89"/>
      <c r="R164" s="1"/>
      <c r="S164" s="1"/>
      <c r="T164" s="1"/>
      <c r="U164" s="366"/>
      <c r="V164" s="1"/>
      <c r="W164" s="46"/>
      <c r="X164" s="542"/>
      <c r="Y164" s="60"/>
    </row>
    <row r="165" spans="1:25" ht="15.75" hidden="1" thickBot="1" x14ac:dyDescent="0.3">
      <c r="A165" s="139" t="s">
        <v>176</v>
      </c>
      <c r="B165" s="59"/>
      <c r="C165" s="2"/>
      <c r="D165" s="686" t="s">
        <v>700</v>
      </c>
      <c r="E165" s="686"/>
      <c r="F165" s="85"/>
      <c r="G165" s="87"/>
      <c r="H165" s="582"/>
      <c r="I165" s="81"/>
      <c r="J165" s="582"/>
      <c r="K165" s="82"/>
      <c r="L165" s="81"/>
      <c r="M165" s="1"/>
      <c r="N165" s="1"/>
      <c r="O165" s="1"/>
      <c r="P165" s="1"/>
      <c r="Q165" s="89"/>
      <c r="R165" s="1"/>
      <c r="S165" s="1"/>
      <c r="T165" s="1"/>
      <c r="U165" s="366"/>
      <c r="V165" s="1"/>
      <c r="W165" s="46"/>
      <c r="X165" s="542"/>
      <c r="Y165" s="60"/>
    </row>
    <row r="166" spans="1:25" ht="15.75" hidden="1" thickBot="1" x14ac:dyDescent="0.3">
      <c r="A166" s="139" t="s">
        <v>177</v>
      </c>
      <c r="B166" s="59"/>
      <c r="C166" s="2"/>
      <c r="D166" s="686" t="s">
        <v>703</v>
      </c>
      <c r="E166" s="686"/>
      <c r="F166" s="85"/>
      <c r="G166" s="87"/>
      <c r="H166" s="582"/>
      <c r="I166" s="81"/>
      <c r="J166" s="582"/>
      <c r="K166" s="82"/>
      <c r="L166" s="81"/>
      <c r="M166" s="1"/>
      <c r="N166" s="1"/>
      <c r="O166" s="1"/>
      <c r="P166" s="1"/>
      <c r="Q166" s="89"/>
      <c r="R166" s="1"/>
      <c r="S166" s="1"/>
      <c r="T166" s="1"/>
      <c r="U166" s="366"/>
      <c r="V166" s="1"/>
      <c r="W166" s="46"/>
      <c r="X166" s="542"/>
      <c r="Y166" s="60"/>
    </row>
    <row r="167" spans="1:25" ht="25.5" hidden="1" customHeight="1" x14ac:dyDescent="0.25">
      <c r="A167" s="139" t="s">
        <v>178</v>
      </c>
      <c r="B167" s="59"/>
      <c r="C167" s="2"/>
      <c r="D167" s="685" t="s">
        <v>777</v>
      </c>
      <c r="E167" s="685"/>
      <c r="F167" s="85"/>
      <c r="G167" s="87"/>
      <c r="H167" s="582"/>
      <c r="I167" s="81"/>
      <c r="J167" s="582"/>
      <c r="K167" s="82"/>
      <c r="L167" s="81"/>
      <c r="M167" s="1"/>
      <c r="N167" s="1"/>
      <c r="O167" s="1"/>
      <c r="P167" s="1"/>
      <c r="Q167" s="89"/>
      <c r="R167" s="1"/>
      <c r="S167" s="1"/>
      <c r="T167" s="1"/>
      <c r="U167" s="366"/>
      <c r="V167" s="1"/>
      <c r="W167" s="46"/>
      <c r="X167" s="542"/>
      <c r="Y167" s="60"/>
    </row>
    <row r="168" spans="1:25" ht="25.5" hidden="1" customHeight="1" x14ac:dyDescent="0.25">
      <c r="A168" s="139" t="s">
        <v>179</v>
      </c>
      <c r="B168" s="59"/>
      <c r="C168" s="2"/>
      <c r="D168" s="685" t="s">
        <v>778</v>
      </c>
      <c r="E168" s="685"/>
      <c r="F168" s="85"/>
      <c r="G168" s="87"/>
      <c r="H168" s="582"/>
      <c r="I168" s="81"/>
      <c r="J168" s="582"/>
      <c r="K168" s="82"/>
      <c r="L168" s="81"/>
      <c r="M168" s="1"/>
      <c r="N168" s="1"/>
      <c r="O168" s="1"/>
      <c r="P168" s="1"/>
      <c r="Q168" s="89"/>
      <c r="R168" s="1"/>
      <c r="S168" s="1"/>
      <c r="T168" s="1"/>
      <c r="U168" s="366"/>
      <c r="V168" s="1"/>
      <c r="W168" s="46"/>
      <c r="X168" s="542"/>
      <c r="Y168" s="60"/>
    </row>
    <row r="169" spans="1:25" ht="15.75" hidden="1" thickBot="1" x14ac:dyDescent="0.3">
      <c r="A169" s="139" t="s">
        <v>180</v>
      </c>
      <c r="B169" s="59"/>
      <c r="C169" s="2"/>
      <c r="D169" s="686" t="s">
        <v>704</v>
      </c>
      <c r="E169" s="686"/>
      <c r="F169" s="85"/>
      <c r="G169" s="87"/>
      <c r="H169" s="582"/>
      <c r="I169" s="81"/>
      <c r="J169" s="582"/>
      <c r="K169" s="82"/>
      <c r="L169" s="81"/>
      <c r="M169" s="1"/>
      <c r="N169" s="1"/>
      <c r="O169" s="1"/>
      <c r="P169" s="1"/>
      <c r="Q169" s="89"/>
      <c r="R169" s="1"/>
      <c r="S169" s="1"/>
      <c r="T169" s="1"/>
      <c r="U169" s="366"/>
      <c r="V169" s="1"/>
      <c r="W169" s="46"/>
      <c r="X169" s="542"/>
      <c r="Y169" s="60"/>
    </row>
    <row r="170" spans="1:25" ht="26.25" hidden="1" customHeight="1" x14ac:dyDescent="0.25">
      <c r="A170" s="139" t="s">
        <v>181</v>
      </c>
      <c r="B170" s="59"/>
      <c r="C170" s="2"/>
      <c r="D170" s="685" t="s">
        <v>779</v>
      </c>
      <c r="E170" s="685"/>
      <c r="F170" s="85"/>
      <c r="G170" s="87"/>
      <c r="H170" s="582"/>
      <c r="I170" s="81"/>
      <c r="J170" s="582"/>
      <c r="K170" s="82"/>
      <c r="L170" s="81"/>
      <c r="M170" s="1"/>
      <c r="N170" s="1"/>
      <c r="O170" s="1"/>
      <c r="P170" s="1"/>
      <c r="Q170" s="89"/>
      <c r="R170" s="1"/>
      <c r="S170" s="1"/>
      <c r="T170" s="1"/>
      <c r="U170" s="366"/>
      <c r="V170" s="1"/>
      <c r="W170" s="46"/>
      <c r="X170" s="542"/>
      <c r="Y170" s="60"/>
    </row>
    <row r="171" spans="1:25" s="19" customFormat="1" ht="15.75" hidden="1" thickBot="1" x14ac:dyDescent="0.3">
      <c r="A171" s="139" t="s">
        <v>182</v>
      </c>
      <c r="B171" s="100" t="s">
        <v>1045</v>
      </c>
      <c r="C171" s="694" t="s">
        <v>183</v>
      </c>
      <c r="D171" s="695"/>
      <c r="E171" s="695"/>
      <c r="F171" s="101">
        <f>F172+F173+F174+F175+F176+F177+F178+F179+F180+F181+F182</f>
        <v>0</v>
      </c>
      <c r="G171" s="102">
        <f>G172+G173+G174+G175+G176+G177+G178+G179+G180+G181+G182</f>
        <v>0</v>
      </c>
      <c r="H171" s="583">
        <f t="shared" ref="H171:X171" si="27">H172+H173+H174+H175+H176+H177+H178+H179+H180+H181+H182</f>
        <v>0</v>
      </c>
      <c r="I171" s="103">
        <f t="shared" si="27"/>
        <v>0</v>
      </c>
      <c r="J171" s="583"/>
      <c r="K171" s="105">
        <f t="shared" si="27"/>
        <v>0</v>
      </c>
      <c r="L171" s="103">
        <f t="shared" si="27"/>
        <v>0</v>
      </c>
      <c r="M171" s="104">
        <f t="shared" si="27"/>
        <v>0</v>
      </c>
      <c r="N171" s="104">
        <f t="shared" si="27"/>
        <v>0</v>
      </c>
      <c r="O171" s="104">
        <f t="shared" si="27"/>
        <v>0</v>
      </c>
      <c r="P171" s="104">
        <f t="shared" si="27"/>
        <v>0</v>
      </c>
      <c r="Q171" s="107">
        <f t="shared" si="27"/>
        <v>0</v>
      </c>
      <c r="R171" s="104">
        <f t="shared" si="27"/>
        <v>0</v>
      </c>
      <c r="S171" s="104">
        <f t="shared" si="27"/>
        <v>0</v>
      </c>
      <c r="T171" s="104">
        <f t="shared" si="27"/>
        <v>0</v>
      </c>
      <c r="U171" s="367">
        <f t="shared" si="27"/>
        <v>0</v>
      </c>
      <c r="V171" s="104">
        <f t="shared" si="27"/>
        <v>0</v>
      </c>
      <c r="W171" s="108">
        <f t="shared" si="27"/>
        <v>0</v>
      </c>
      <c r="X171" s="543">
        <f t="shared" si="27"/>
        <v>0</v>
      </c>
      <c r="Y171" s="56"/>
    </row>
    <row r="172" spans="1:25" ht="15.75" hidden="1" thickBot="1" x14ac:dyDescent="0.3">
      <c r="A172" s="139" t="s">
        <v>184</v>
      </c>
      <c r="B172" s="59"/>
      <c r="C172" s="2"/>
      <c r="D172" s="686" t="s">
        <v>705</v>
      </c>
      <c r="E172" s="686"/>
      <c r="F172" s="85"/>
      <c r="G172" s="87"/>
      <c r="H172" s="582"/>
      <c r="I172" s="81"/>
      <c r="J172" s="582"/>
      <c r="K172" s="82"/>
      <c r="L172" s="81"/>
      <c r="M172" s="1"/>
      <c r="N172" s="1"/>
      <c r="O172" s="1"/>
      <c r="P172" s="1"/>
      <c r="Q172" s="89"/>
      <c r="R172" s="1"/>
      <c r="S172" s="1"/>
      <c r="T172" s="1"/>
      <c r="U172" s="366"/>
      <c r="V172" s="1"/>
      <c r="W172" s="46"/>
      <c r="X172" s="542"/>
      <c r="Y172" s="60"/>
    </row>
    <row r="173" spans="1:25" ht="15.75" hidden="1" thickBot="1" x14ac:dyDescent="0.3">
      <c r="A173" s="139" t="s">
        <v>185</v>
      </c>
      <c r="B173" s="59"/>
      <c r="C173" s="2"/>
      <c r="D173" s="686" t="s">
        <v>708</v>
      </c>
      <c r="E173" s="686"/>
      <c r="F173" s="85"/>
      <c r="G173" s="87"/>
      <c r="H173" s="582"/>
      <c r="I173" s="81"/>
      <c r="J173" s="582"/>
      <c r="K173" s="82"/>
      <c r="L173" s="81"/>
      <c r="M173" s="1"/>
      <c r="N173" s="1"/>
      <c r="O173" s="1"/>
      <c r="P173" s="1"/>
      <c r="Q173" s="89"/>
      <c r="R173" s="1"/>
      <c r="S173" s="1"/>
      <c r="T173" s="1"/>
      <c r="U173" s="366"/>
      <c r="V173" s="1"/>
      <c r="W173" s="46"/>
      <c r="X173" s="542"/>
      <c r="Y173" s="60"/>
    </row>
    <row r="174" spans="1:25" ht="15.75" hidden="1" thickBot="1" x14ac:dyDescent="0.3">
      <c r="A174" s="139" t="s">
        <v>186</v>
      </c>
      <c r="B174" s="59"/>
      <c r="C174" s="2"/>
      <c r="D174" s="686" t="s">
        <v>709</v>
      </c>
      <c r="E174" s="686"/>
      <c r="F174" s="85"/>
      <c r="G174" s="87"/>
      <c r="H174" s="582"/>
      <c r="I174" s="81"/>
      <c r="J174" s="582"/>
      <c r="K174" s="82"/>
      <c r="L174" s="81"/>
      <c r="M174" s="1"/>
      <c r="N174" s="1"/>
      <c r="O174" s="1"/>
      <c r="P174" s="1"/>
      <c r="Q174" s="89"/>
      <c r="R174" s="1"/>
      <c r="S174" s="1"/>
      <c r="T174" s="1"/>
      <c r="U174" s="366"/>
      <c r="V174" s="1"/>
      <c r="W174" s="46"/>
      <c r="X174" s="542"/>
      <c r="Y174" s="60"/>
    </row>
    <row r="175" spans="1:25" ht="15.75" hidden="1" thickBot="1" x14ac:dyDescent="0.3">
      <c r="A175" s="139" t="s">
        <v>187</v>
      </c>
      <c r="B175" s="59"/>
      <c r="C175" s="2"/>
      <c r="D175" s="686" t="s">
        <v>706</v>
      </c>
      <c r="E175" s="686"/>
      <c r="F175" s="85"/>
      <c r="G175" s="87"/>
      <c r="H175" s="582"/>
      <c r="I175" s="81"/>
      <c r="J175" s="582"/>
      <c r="K175" s="82"/>
      <c r="L175" s="81"/>
      <c r="M175" s="1"/>
      <c r="N175" s="1"/>
      <c r="O175" s="1"/>
      <c r="P175" s="1"/>
      <c r="Q175" s="89"/>
      <c r="R175" s="1"/>
      <c r="S175" s="1"/>
      <c r="T175" s="1"/>
      <c r="U175" s="366"/>
      <c r="V175" s="1"/>
      <c r="W175" s="46"/>
      <c r="X175" s="542"/>
      <c r="Y175" s="60"/>
    </row>
    <row r="176" spans="1:25" ht="15.75" hidden="1" thickBot="1" x14ac:dyDescent="0.3">
      <c r="A176" s="139" t="s">
        <v>188</v>
      </c>
      <c r="B176" s="59"/>
      <c r="C176" s="2"/>
      <c r="D176" s="686" t="s">
        <v>710</v>
      </c>
      <c r="E176" s="686"/>
      <c r="F176" s="85"/>
      <c r="G176" s="87"/>
      <c r="H176" s="582"/>
      <c r="I176" s="81"/>
      <c r="J176" s="582"/>
      <c r="K176" s="82"/>
      <c r="L176" s="81"/>
      <c r="M176" s="1"/>
      <c r="N176" s="1"/>
      <c r="O176" s="1"/>
      <c r="P176" s="1"/>
      <c r="Q176" s="89"/>
      <c r="R176" s="1"/>
      <c r="S176" s="1"/>
      <c r="T176" s="1"/>
      <c r="U176" s="366"/>
      <c r="V176" s="1"/>
      <c r="W176" s="46"/>
      <c r="X176" s="542"/>
      <c r="Y176" s="60"/>
    </row>
    <row r="177" spans="1:25" ht="25.5" hidden="1" customHeight="1" x14ac:dyDescent="0.25">
      <c r="A177" s="139" t="s">
        <v>189</v>
      </c>
      <c r="B177" s="59"/>
      <c r="C177" s="2"/>
      <c r="D177" s="685" t="s">
        <v>780</v>
      </c>
      <c r="E177" s="685"/>
      <c r="F177" s="85"/>
      <c r="G177" s="87"/>
      <c r="H177" s="582"/>
      <c r="I177" s="81"/>
      <c r="J177" s="582"/>
      <c r="K177" s="82"/>
      <c r="L177" s="81"/>
      <c r="M177" s="1"/>
      <c r="N177" s="1"/>
      <c r="O177" s="1"/>
      <c r="P177" s="1"/>
      <c r="Q177" s="89"/>
      <c r="R177" s="1"/>
      <c r="S177" s="1"/>
      <c r="T177" s="1"/>
      <c r="U177" s="366"/>
      <c r="V177" s="1"/>
      <c r="W177" s="46"/>
      <c r="X177" s="542"/>
      <c r="Y177" s="60"/>
    </row>
    <row r="178" spans="1:25" ht="25.5" hidden="1" customHeight="1" x14ac:dyDescent="0.25">
      <c r="A178" s="139" t="s">
        <v>190</v>
      </c>
      <c r="B178" s="59"/>
      <c r="C178" s="2"/>
      <c r="D178" s="685" t="s">
        <v>781</v>
      </c>
      <c r="E178" s="685"/>
      <c r="F178" s="85"/>
      <c r="G178" s="87"/>
      <c r="H178" s="582"/>
      <c r="I178" s="81"/>
      <c r="J178" s="582"/>
      <c r="K178" s="82"/>
      <c r="L178" s="81"/>
      <c r="M178" s="1"/>
      <c r="N178" s="1"/>
      <c r="O178" s="1"/>
      <c r="P178" s="1"/>
      <c r="Q178" s="89"/>
      <c r="R178" s="1"/>
      <c r="S178" s="1"/>
      <c r="T178" s="1"/>
      <c r="U178" s="366"/>
      <c r="V178" s="1"/>
      <c r="W178" s="46"/>
      <c r="X178" s="542"/>
      <c r="Y178" s="60"/>
    </row>
    <row r="179" spans="1:25" ht="15.75" hidden="1" thickBot="1" x14ac:dyDescent="0.3">
      <c r="A179" s="139" t="s">
        <v>191</v>
      </c>
      <c r="B179" s="59"/>
      <c r="C179" s="2"/>
      <c r="D179" s="686" t="s">
        <v>711</v>
      </c>
      <c r="E179" s="686"/>
      <c r="F179" s="85"/>
      <c r="G179" s="87"/>
      <c r="H179" s="582"/>
      <c r="I179" s="81"/>
      <c r="J179" s="582"/>
      <c r="K179" s="82"/>
      <c r="L179" s="81"/>
      <c r="M179" s="1"/>
      <c r="N179" s="1"/>
      <c r="O179" s="1"/>
      <c r="P179" s="1"/>
      <c r="Q179" s="89"/>
      <c r="R179" s="1"/>
      <c r="S179" s="1"/>
      <c r="T179" s="1"/>
      <c r="U179" s="366"/>
      <c r="V179" s="1"/>
      <c r="W179" s="46"/>
      <c r="X179" s="542"/>
      <c r="Y179" s="60"/>
    </row>
    <row r="180" spans="1:25" ht="15.75" hidden="1" thickBot="1" x14ac:dyDescent="0.3">
      <c r="A180" s="139" t="s">
        <v>192</v>
      </c>
      <c r="B180" s="59"/>
      <c r="C180" s="2"/>
      <c r="D180" s="686" t="s">
        <v>707</v>
      </c>
      <c r="E180" s="686"/>
      <c r="F180" s="85"/>
      <c r="G180" s="87"/>
      <c r="H180" s="582"/>
      <c r="I180" s="81"/>
      <c r="J180" s="582"/>
      <c r="K180" s="82"/>
      <c r="L180" s="81"/>
      <c r="M180" s="1"/>
      <c r="N180" s="1"/>
      <c r="O180" s="1"/>
      <c r="P180" s="1"/>
      <c r="Q180" s="89"/>
      <c r="R180" s="1"/>
      <c r="S180" s="1"/>
      <c r="T180" s="1"/>
      <c r="U180" s="366"/>
      <c r="V180" s="1"/>
      <c r="W180" s="46"/>
      <c r="X180" s="542"/>
      <c r="Y180" s="60"/>
    </row>
    <row r="181" spans="1:25" ht="25.5" hidden="1" customHeight="1" x14ac:dyDescent="0.25">
      <c r="A181" s="139" t="s">
        <v>193</v>
      </c>
      <c r="B181" s="59"/>
      <c r="C181" s="2"/>
      <c r="D181" s="685" t="s">
        <v>782</v>
      </c>
      <c r="E181" s="685"/>
      <c r="F181" s="85"/>
      <c r="G181" s="87"/>
      <c r="H181" s="582"/>
      <c r="I181" s="81"/>
      <c r="J181" s="582"/>
      <c r="K181" s="82"/>
      <c r="L181" s="81"/>
      <c r="M181" s="1"/>
      <c r="N181" s="1"/>
      <c r="O181" s="1"/>
      <c r="P181" s="1"/>
      <c r="Q181" s="89"/>
      <c r="R181" s="1"/>
      <c r="S181" s="1"/>
      <c r="T181" s="1"/>
      <c r="U181" s="366"/>
      <c r="V181" s="1"/>
      <c r="W181" s="46"/>
      <c r="X181" s="542"/>
      <c r="Y181" s="60"/>
    </row>
    <row r="182" spans="1:25" ht="15.75" hidden="1" thickBot="1" x14ac:dyDescent="0.3">
      <c r="A182" s="139" t="s">
        <v>194</v>
      </c>
      <c r="B182" s="61"/>
      <c r="C182" s="21"/>
      <c r="D182" s="700" t="s">
        <v>783</v>
      </c>
      <c r="E182" s="700"/>
      <c r="F182" s="85"/>
      <c r="G182" s="87"/>
      <c r="H182" s="582"/>
      <c r="I182" s="81"/>
      <c r="J182" s="582"/>
      <c r="K182" s="82"/>
      <c r="L182" s="81"/>
      <c r="M182" s="1"/>
      <c r="N182" s="1"/>
      <c r="O182" s="1"/>
      <c r="P182" s="1"/>
      <c r="Q182" s="89"/>
      <c r="R182" s="1"/>
      <c r="S182" s="1"/>
      <c r="T182" s="1"/>
      <c r="U182" s="366"/>
      <c r="V182" s="1"/>
      <c r="W182" s="46"/>
      <c r="X182" s="542"/>
      <c r="Y182" s="60"/>
    </row>
    <row r="183" spans="1:25" ht="15.75" thickBot="1" x14ac:dyDescent="0.3">
      <c r="B183" s="109" t="s">
        <v>195</v>
      </c>
      <c r="C183" s="657" t="s">
        <v>196</v>
      </c>
      <c r="D183" s="699"/>
      <c r="E183" s="699"/>
      <c r="F183" s="92">
        <f>F184+F185+F186+F187+F197</f>
        <v>0</v>
      </c>
      <c r="G183" s="93">
        <f>G184+G185+G186+G187+G197</f>
        <v>0</v>
      </c>
      <c r="H183" s="580">
        <f t="shared" ref="H183:X183" si="28">H184+H185+H186+H187+H197</f>
        <v>0</v>
      </c>
      <c r="I183" s="94">
        <f t="shared" si="28"/>
        <v>0</v>
      </c>
      <c r="J183" s="580"/>
      <c r="K183" s="96">
        <f t="shared" si="28"/>
        <v>0</v>
      </c>
      <c r="L183" s="94">
        <f t="shared" si="28"/>
        <v>0</v>
      </c>
      <c r="M183" s="95">
        <f t="shared" si="28"/>
        <v>0</v>
      </c>
      <c r="N183" s="95">
        <f t="shared" si="28"/>
        <v>0</v>
      </c>
      <c r="O183" s="95">
        <f t="shared" si="28"/>
        <v>0</v>
      </c>
      <c r="P183" s="95">
        <f t="shared" si="28"/>
        <v>0</v>
      </c>
      <c r="Q183" s="98">
        <f t="shared" si="28"/>
        <v>0</v>
      </c>
      <c r="R183" s="95">
        <f t="shared" si="28"/>
        <v>0</v>
      </c>
      <c r="S183" s="95">
        <f t="shared" si="28"/>
        <v>0</v>
      </c>
      <c r="T183" s="95">
        <f t="shared" si="28"/>
        <v>0</v>
      </c>
      <c r="U183" s="363">
        <f t="shared" si="28"/>
        <v>0</v>
      </c>
      <c r="V183" s="95">
        <f t="shared" si="28"/>
        <v>0</v>
      </c>
      <c r="W183" s="99">
        <f t="shared" si="28"/>
        <v>0</v>
      </c>
      <c r="X183" s="539">
        <f t="shared" si="28"/>
        <v>0</v>
      </c>
      <c r="Y183" s="56"/>
    </row>
    <row r="184" spans="1:25" s="19" customFormat="1" ht="25.5" hidden="1" customHeight="1" x14ac:dyDescent="0.25">
      <c r="A184" s="139" t="s">
        <v>197</v>
      </c>
      <c r="B184" s="127" t="s">
        <v>1046</v>
      </c>
      <c r="C184" s="712" t="s">
        <v>198</v>
      </c>
      <c r="D184" s="713"/>
      <c r="E184" s="713"/>
      <c r="F184" s="101"/>
      <c r="G184" s="102"/>
      <c r="H184" s="583"/>
      <c r="I184" s="103"/>
      <c r="J184" s="583"/>
      <c r="K184" s="105"/>
      <c r="L184" s="103"/>
      <c r="M184" s="104"/>
      <c r="N184" s="104"/>
      <c r="O184" s="104"/>
      <c r="P184" s="104"/>
      <c r="Q184" s="107"/>
      <c r="R184" s="104"/>
      <c r="S184" s="104"/>
      <c r="T184" s="104"/>
      <c r="U184" s="367"/>
      <c r="V184" s="104"/>
      <c r="W184" s="108"/>
      <c r="X184" s="543"/>
      <c r="Y184" s="56"/>
    </row>
    <row r="185" spans="1:25" s="19" customFormat="1" ht="15.75" hidden="1" thickBot="1" x14ac:dyDescent="0.3">
      <c r="A185" s="139" t="s">
        <v>199</v>
      </c>
      <c r="B185" s="100" t="s">
        <v>1047</v>
      </c>
      <c r="C185" s="688" t="s">
        <v>712</v>
      </c>
      <c r="D185" s="689"/>
      <c r="E185" s="689"/>
      <c r="F185" s="101"/>
      <c r="G185" s="102"/>
      <c r="H185" s="583"/>
      <c r="I185" s="103"/>
      <c r="J185" s="583"/>
      <c r="K185" s="105"/>
      <c r="L185" s="103"/>
      <c r="M185" s="104"/>
      <c r="N185" s="104"/>
      <c r="O185" s="104"/>
      <c r="P185" s="104"/>
      <c r="Q185" s="107"/>
      <c r="R185" s="104"/>
      <c r="S185" s="104"/>
      <c r="T185" s="104"/>
      <c r="U185" s="367"/>
      <c r="V185" s="104"/>
      <c r="W185" s="108"/>
      <c r="X185" s="543"/>
      <c r="Y185" s="56"/>
    </row>
    <row r="186" spans="1:25" s="19" customFormat="1" ht="15.75" hidden="1" thickBot="1" x14ac:dyDescent="0.3">
      <c r="A186" s="139" t="s">
        <v>200</v>
      </c>
      <c r="B186" s="100" t="s">
        <v>1048</v>
      </c>
      <c r="C186" s="688" t="s">
        <v>713</v>
      </c>
      <c r="D186" s="689"/>
      <c r="E186" s="689"/>
      <c r="F186" s="101"/>
      <c r="G186" s="102"/>
      <c r="H186" s="583"/>
      <c r="I186" s="103"/>
      <c r="J186" s="583"/>
      <c r="K186" s="105"/>
      <c r="L186" s="103"/>
      <c r="M186" s="104"/>
      <c r="N186" s="104"/>
      <c r="O186" s="104"/>
      <c r="P186" s="104"/>
      <c r="Q186" s="107"/>
      <c r="R186" s="104"/>
      <c r="S186" s="104"/>
      <c r="T186" s="104"/>
      <c r="U186" s="367"/>
      <c r="V186" s="104"/>
      <c r="W186" s="108"/>
      <c r="X186" s="543"/>
      <c r="Y186" s="56"/>
    </row>
    <row r="187" spans="1:25" s="19" customFormat="1" ht="25.5" hidden="1" customHeight="1" x14ac:dyDescent="0.25">
      <c r="A187" s="139" t="s">
        <v>201</v>
      </c>
      <c r="B187" s="100" t="s">
        <v>1049</v>
      </c>
      <c r="C187" s="683" t="s">
        <v>202</v>
      </c>
      <c r="D187" s="684"/>
      <c r="E187" s="684"/>
      <c r="F187" s="101">
        <f>F188+F189+F190+F191+F192+F193+F194+F195+F196</f>
        <v>0</v>
      </c>
      <c r="G187" s="102">
        <f>G188+G189+G190+G191+G192+G193+G194+G195+G196</f>
        <v>0</v>
      </c>
      <c r="H187" s="583">
        <f t="shared" ref="H187:X187" si="29">H188+H189+H190+H191+H192+H193+H194+H195+H196</f>
        <v>0</v>
      </c>
      <c r="I187" s="103">
        <f t="shared" si="29"/>
        <v>0</v>
      </c>
      <c r="J187" s="583"/>
      <c r="K187" s="105">
        <f t="shared" si="29"/>
        <v>0</v>
      </c>
      <c r="L187" s="103">
        <f t="shared" si="29"/>
        <v>0</v>
      </c>
      <c r="M187" s="104">
        <f t="shared" si="29"/>
        <v>0</v>
      </c>
      <c r="N187" s="104">
        <f t="shared" si="29"/>
        <v>0</v>
      </c>
      <c r="O187" s="104">
        <f t="shared" si="29"/>
        <v>0</v>
      </c>
      <c r="P187" s="104">
        <f t="shared" si="29"/>
        <v>0</v>
      </c>
      <c r="Q187" s="107">
        <f t="shared" si="29"/>
        <v>0</v>
      </c>
      <c r="R187" s="104">
        <f t="shared" si="29"/>
        <v>0</v>
      </c>
      <c r="S187" s="104">
        <f t="shared" si="29"/>
        <v>0</v>
      </c>
      <c r="T187" s="104">
        <f t="shared" si="29"/>
        <v>0</v>
      </c>
      <c r="U187" s="367">
        <f t="shared" si="29"/>
        <v>0</v>
      </c>
      <c r="V187" s="104">
        <f t="shared" si="29"/>
        <v>0</v>
      </c>
      <c r="W187" s="108">
        <f t="shared" si="29"/>
        <v>0</v>
      </c>
      <c r="X187" s="543">
        <f t="shared" si="29"/>
        <v>0</v>
      </c>
      <c r="Y187" s="56"/>
    </row>
    <row r="188" spans="1:25" ht="15.75" hidden="1" thickBot="1" x14ac:dyDescent="0.3">
      <c r="A188" s="139" t="s">
        <v>203</v>
      </c>
      <c r="B188" s="59"/>
      <c r="C188" s="2"/>
      <c r="D188" s="686" t="s">
        <v>714</v>
      </c>
      <c r="E188" s="686"/>
      <c r="F188" s="85"/>
      <c r="G188" s="87"/>
      <c r="H188" s="582"/>
      <c r="I188" s="81"/>
      <c r="J188" s="582"/>
      <c r="K188" s="82"/>
      <c r="L188" s="81"/>
      <c r="M188" s="1"/>
      <c r="N188" s="1"/>
      <c r="O188" s="1"/>
      <c r="P188" s="1"/>
      <c r="Q188" s="89"/>
      <c r="R188" s="1"/>
      <c r="S188" s="1"/>
      <c r="T188" s="1"/>
      <c r="U188" s="366"/>
      <c r="V188" s="1"/>
      <c r="W188" s="46"/>
      <c r="X188" s="542"/>
      <c r="Y188" s="60"/>
    </row>
    <row r="189" spans="1:25" ht="15.75" hidden="1" thickBot="1" x14ac:dyDescent="0.3">
      <c r="A189" s="139" t="s">
        <v>204</v>
      </c>
      <c r="B189" s="59"/>
      <c r="C189" s="2"/>
      <c r="D189" s="686" t="s">
        <v>716</v>
      </c>
      <c r="E189" s="686"/>
      <c r="F189" s="85"/>
      <c r="G189" s="87"/>
      <c r="H189" s="582"/>
      <c r="I189" s="81"/>
      <c r="J189" s="582"/>
      <c r="K189" s="82"/>
      <c r="L189" s="81"/>
      <c r="M189" s="1"/>
      <c r="N189" s="1"/>
      <c r="O189" s="1"/>
      <c r="P189" s="1"/>
      <c r="Q189" s="89"/>
      <c r="R189" s="1"/>
      <c r="S189" s="1"/>
      <c r="T189" s="1"/>
      <c r="U189" s="366"/>
      <c r="V189" s="1"/>
      <c r="W189" s="46"/>
      <c r="X189" s="542"/>
      <c r="Y189" s="60"/>
    </row>
    <row r="190" spans="1:25" ht="15.75" hidden="1" thickBot="1" x14ac:dyDescent="0.3">
      <c r="A190" s="139" t="s">
        <v>205</v>
      </c>
      <c r="B190" s="59"/>
      <c r="C190" s="2"/>
      <c r="D190" s="686" t="s">
        <v>717</v>
      </c>
      <c r="E190" s="686"/>
      <c r="F190" s="85"/>
      <c r="G190" s="87"/>
      <c r="H190" s="582"/>
      <c r="I190" s="81"/>
      <c r="J190" s="582"/>
      <c r="K190" s="82"/>
      <c r="L190" s="81"/>
      <c r="M190" s="1"/>
      <c r="N190" s="1"/>
      <c r="O190" s="1"/>
      <c r="P190" s="1"/>
      <c r="Q190" s="89"/>
      <c r="R190" s="1"/>
      <c r="S190" s="1"/>
      <c r="T190" s="1"/>
      <c r="U190" s="366"/>
      <c r="V190" s="1"/>
      <c r="W190" s="46"/>
      <c r="X190" s="542"/>
      <c r="Y190" s="60"/>
    </row>
    <row r="191" spans="1:25" ht="15.75" hidden="1" thickBot="1" x14ac:dyDescent="0.3">
      <c r="A191" s="139" t="s">
        <v>206</v>
      </c>
      <c r="B191" s="59"/>
      <c r="C191" s="2"/>
      <c r="D191" s="686" t="s">
        <v>715</v>
      </c>
      <c r="E191" s="686"/>
      <c r="F191" s="85"/>
      <c r="G191" s="87"/>
      <c r="H191" s="582"/>
      <c r="I191" s="81"/>
      <c r="J191" s="582"/>
      <c r="K191" s="82"/>
      <c r="L191" s="81"/>
      <c r="M191" s="1"/>
      <c r="N191" s="1"/>
      <c r="O191" s="1"/>
      <c r="P191" s="1"/>
      <c r="Q191" s="89"/>
      <c r="R191" s="1"/>
      <c r="S191" s="1"/>
      <c r="T191" s="1"/>
      <c r="U191" s="366"/>
      <c r="V191" s="1"/>
      <c r="W191" s="46"/>
      <c r="X191" s="542"/>
      <c r="Y191" s="60"/>
    </row>
    <row r="192" spans="1:25" ht="15.75" hidden="1" thickBot="1" x14ac:dyDescent="0.3">
      <c r="A192" s="139" t="s">
        <v>207</v>
      </c>
      <c r="B192" s="59"/>
      <c r="C192" s="2"/>
      <c r="D192" s="686" t="s">
        <v>718</v>
      </c>
      <c r="E192" s="686"/>
      <c r="F192" s="85"/>
      <c r="G192" s="87"/>
      <c r="H192" s="582"/>
      <c r="I192" s="81"/>
      <c r="J192" s="582"/>
      <c r="K192" s="82"/>
      <c r="L192" s="81"/>
      <c r="M192" s="1"/>
      <c r="N192" s="1"/>
      <c r="O192" s="1"/>
      <c r="P192" s="1"/>
      <c r="Q192" s="89"/>
      <c r="R192" s="1"/>
      <c r="S192" s="1"/>
      <c r="T192" s="1"/>
      <c r="U192" s="366"/>
      <c r="V192" s="1"/>
      <c r="W192" s="46"/>
      <c r="X192" s="542"/>
      <c r="Y192" s="60"/>
    </row>
    <row r="193" spans="1:25" ht="25.5" hidden="1" customHeight="1" x14ac:dyDescent="0.25">
      <c r="A193" s="139" t="s">
        <v>208</v>
      </c>
      <c r="B193" s="59"/>
      <c r="C193" s="2"/>
      <c r="D193" s="685" t="s">
        <v>784</v>
      </c>
      <c r="E193" s="685"/>
      <c r="F193" s="85"/>
      <c r="G193" s="87"/>
      <c r="H193" s="582"/>
      <c r="I193" s="81"/>
      <c r="J193" s="582"/>
      <c r="K193" s="82"/>
      <c r="L193" s="81"/>
      <c r="M193" s="1"/>
      <c r="N193" s="1"/>
      <c r="O193" s="1"/>
      <c r="P193" s="1"/>
      <c r="Q193" s="89"/>
      <c r="R193" s="1"/>
      <c r="S193" s="1"/>
      <c r="T193" s="1"/>
      <c r="U193" s="366"/>
      <c r="V193" s="1"/>
      <c r="W193" s="46"/>
      <c r="X193" s="542"/>
      <c r="Y193" s="60"/>
    </row>
    <row r="194" spans="1:25" ht="25.5" hidden="1" customHeight="1" x14ac:dyDescent="0.25">
      <c r="A194" s="139" t="s">
        <v>209</v>
      </c>
      <c r="B194" s="59"/>
      <c r="C194" s="2"/>
      <c r="D194" s="685" t="s">
        <v>785</v>
      </c>
      <c r="E194" s="685"/>
      <c r="F194" s="85"/>
      <c r="G194" s="87"/>
      <c r="H194" s="582"/>
      <c r="I194" s="81"/>
      <c r="J194" s="582"/>
      <c r="K194" s="82"/>
      <c r="L194" s="81"/>
      <c r="M194" s="1"/>
      <c r="N194" s="1"/>
      <c r="O194" s="1"/>
      <c r="P194" s="1"/>
      <c r="Q194" s="89"/>
      <c r="R194" s="1"/>
      <c r="S194" s="1"/>
      <c r="T194" s="1"/>
      <c r="U194" s="366"/>
      <c r="V194" s="1"/>
      <c r="W194" s="46"/>
      <c r="X194" s="542"/>
      <c r="Y194" s="60"/>
    </row>
    <row r="195" spans="1:25" ht="15.75" hidden="1" thickBot="1" x14ac:dyDescent="0.3">
      <c r="A195" s="139" t="s">
        <v>210</v>
      </c>
      <c r="B195" s="59"/>
      <c r="C195" s="2"/>
      <c r="D195" s="686" t="s">
        <v>719</v>
      </c>
      <c r="E195" s="686"/>
      <c r="F195" s="85"/>
      <c r="G195" s="87"/>
      <c r="H195" s="582"/>
      <c r="I195" s="81"/>
      <c r="J195" s="582"/>
      <c r="K195" s="82"/>
      <c r="L195" s="81"/>
      <c r="M195" s="1"/>
      <c r="N195" s="1"/>
      <c r="O195" s="1"/>
      <c r="P195" s="1"/>
      <c r="Q195" s="89"/>
      <c r="R195" s="1"/>
      <c r="S195" s="1"/>
      <c r="T195" s="1"/>
      <c r="U195" s="366"/>
      <c r="V195" s="1"/>
      <c r="W195" s="46"/>
      <c r="X195" s="542"/>
      <c r="Y195" s="60"/>
    </row>
    <row r="196" spans="1:25" ht="15.75" hidden="1" thickBot="1" x14ac:dyDescent="0.3">
      <c r="A196" s="139" t="s">
        <v>211</v>
      </c>
      <c r="B196" s="59"/>
      <c r="C196" s="2"/>
      <c r="D196" s="686" t="s">
        <v>786</v>
      </c>
      <c r="E196" s="686"/>
      <c r="F196" s="85"/>
      <c r="G196" s="87"/>
      <c r="H196" s="582"/>
      <c r="I196" s="81"/>
      <c r="J196" s="582"/>
      <c r="K196" s="82"/>
      <c r="L196" s="81"/>
      <c r="M196" s="1"/>
      <c r="N196" s="1"/>
      <c r="O196" s="1"/>
      <c r="P196" s="1"/>
      <c r="Q196" s="89"/>
      <c r="R196" s="1"/>
      <c r="S196" s="1"/>
      <c r="T196" s="1"/>
      <c r="U196" s="366"/>
      <c r="V196" s="1"/>
      <c r="W196" s="46"/>
      <c r="X196" s="542"/>
      <c r="Y196" s="60"/>
    </row>
    <row r="197" spans="1:25" s="19" customFormat="1" ht="15.75" hidden="1" thickBot="1" x14ac:dyDescent="0.3">
      <c r="A197" s="139" t="s">
        <v>212</v>
      </c>
      <c r="B197" s="100" t="s">
        <v>1050</v>
      </c>
      <c r="C197" s="694" t="s">
        <v>213</v>
      </c>
      <c r="D197" s="695"/>
      <c r="E197" s="695"/>
      <c r="F197" s="101">
        <f>F198+F199+F200+F201+F202+F203+F204+F205+F206+F207+F208</f>
        <v>0</v>
      </c>
      <c r="G197" s="102">
        <f>G198+G199+G200+G201+G202+G203+G204+G205+G206+G207+G208</f>
        <v>0</v>
      </c>
      <c r="H197" s="583">
        <f t="shared" ref="H197:X197" si="30">H198+H199+H200+H201+H202+H203+H204+H205+H206+H207+H208</f>
        <v>0</v>
      </c>
      <c r="I197" s="103">
        <f t="shared" si="30"/>
        <v>0</v>
      </c>
      <c r="J197" s="583"/>
      <c r="K197" s="105">
        <f t="shared" si="30"/>
        <v>0</v>
      </c>
      <c r="L197" s="103">
        <f t="shared" si="30"/>
        <v>0</v>
      </c>
      <c r="M197" s="104">
        <f t="shared" si="30"/>
        <v>0</v>
      </c>
      <c r="N197" s="104">
        <f t="shared" si="30"/>
        <v>0</v>
      </c>
      <c r="O197" s="104">
        <f t="shared" si="30"/>
        <v>0</v>
      </c>
      <c r="P197" s="104">
        <f t="shared" si="30"/>
        <v>0</v>
      </c>
      <c r="Q197" s="107">
        <f t="shared" si="30"/>
        <v>0</v>
      </c>
      <c r="R197" s="104">
        <f t="shared" si="30"/>
        <v>0</v>
      </c>
      <c r="S197" s="104">
        <f t="shared" si="30"/>
        <v>0</v>
      </c>
      <c r="T197" s="104">
        <f t="shared" si="30"/>
        <v>0</v>
      </c>
      <c r="U197" s="367">
        <f t="shared" si="30"/>
        <v>0</v>
      </c>
      <c r="V197" s="104">
        <f t="shared" si="30"/>
        <v>0</v>
      </c>
      <c r="W197" s="108">
        <f t="shared" si="30"/>
        <v>0</v>
      </c>
      <c r="X197" s="543">
        <f t="shared" si="30"/>
        <v>0</v>
      </c>
      <c r="Y197" s="56"/>
    </row>
    <row r="198" spans="1:25" ht="15.75" hidden="1" thickBot="1" x14ac:dyDescent="0.3">
      <c r="A198" s="139" t="s">
        <v>214</v>
      </c>
      <c r="B198" s="59"/>
      <c r="C198" s="2"/>
      <c r="D198" s="686" t="s">
        <v>720</v>
      </c>
      <c r="E198" s="686"/>
      <c r="F198" s="85"/>
      <c r="G198" s="87"/>
      <c r="H198" s="582"/>
      <c r="I198" s="81"/>
      <c r="J198" s="582"/>
      <c r="K198" s="82"/>
      <c r="L198" s="81"/>
      <c r="M198" s="1"/>
      <c r="N198" s="1"/>
      <c r="O198" s="1"/>
      <c r="P198" s="1"/>
      <c r="Q198" s="89"/>
      <c r="R198" s="1"/>
      <c r="S198" s="1"/>
      <c r="T198" s="1"/>
      <c r="U198" s="366"/>
      <c r="V198" s="1"/>
      <c r="W198" s="46"/>
      <c r="X198" s="542"/>
      <c r="Y198" s="60"/>
    </row>
    <row r="199" spans="1:25" ht="15.75" hidden="1" thickBot="1" x14ac:dyDescent="0.3">
      <c r="A199" s="139" t="s">
        <v>215</v>
      </c>
      <c r="B199" s="59"/>
      <c r="C199" s="2"/>
      <c r="D199" s="686" t="s">
        <v>723</v>
      </c>
      <c r="E199" s="686"/>
      <c r="F199" s="85"/>
      <c r="G199" s="87"/>
      <c r="H199" s="582"/>
      <c r="I199" s="81"/>
      <c r="J199" s="582"/>
      <c r="K199" s="82"/>
      <c r="L199" s="81"/>
      <c r="M199" s="1"/>
      <c r="N199" s="1"/>
      <c r="O199" s="1"/>
      <c r="P199" s="1"/>
      <c r="Q199" s="89"/>
      <c r="R199" s="1"/>
      <c r="S199" s="1"/>
      <c r="T199" s="1"/>
      <c r="U199" s="366"/>
      <c r="V199" s="1"/>
      <c r="W199" s="46"/>
      <c r="X199" s="542"/>
      <c r="Y199" s="60"/>
    </row>
    <row r="200" spans="1:25" ht="15.75" hidden="1" thickBot="1" x14ac:dyDescent="0.3">
      <c r="A200" s="139" t="s">
        <v>216</v>
      </c>
      <c r="B200" s="59"/>
      <c r="C200" s="2"/>
      <c r="D200" s="686" t="s">
        <v>724</v>
      </c>
      <c r="E200" s="686"/>
      <c r="F200" s="85"/>
      <c r="G200" s="87"/>
      <c r="H200" s="582"/>
      <c r="I200" s="81"/>
      <c r="J200" s="582"/>
      <c r="K200" s="82"/>
      <c r="L200" s="81"/>
      <c r="M200" s="1"/>
      <c r="N200" s="1"/>
      <c r="O200" s="1"/>
      <c r="P200" s="1"/>
      <c r="Q200" s="89"/>
      <c r="R200" s="1"/>
      <c r="S200" s="1"/>
      <c r="T200" s="1"/>
      <c r="U200" s="366"/>
      <c r="V200" s="1"/>
      <c r="W200" s="46"/>
      <c r="X200" s="542"/>
      <c r="Y200" s="60"/>
    </row>
    <row r="201" spans="1:25" ht="15.75" hidden="1" thickBot="1" x14ac:dyDescent="0.3">
      <c r="A201" s="139" t="s">
        <v>217</v>
      </c>
      <c r="B201" s="59"/>
      <c r="C201" s="2"/>
      <c r="D201" s="686" t="s">
        <v>721</v>
      </c>
      <c r="E201" s="686"/>
      <c r="F201" s="85"/>
      <c r="G201" s="87"/>
      <c r="H201" s="582"/>
      <c r="I201" s="81"/>
      <c r="J201" s="582"/>
      <c r="K201" s="82"/>
      <c r="L201" s="81"/>
      <c r="M201" s="1"/>
      <c r="N201" s="1"/>
      <c r="O201" s="1"/>
      <c r="P201" s="1"/>
      <c r="Q201" s="89"/>
      <c r="R201" s="1"/>
      <c r="S201" s="1"/>
      <c r="T201" s="1"/>
      <c r="U201" s="366"/>
      <c r="V201" s="1"/>
      <c r="W201" s="46"/>
      <c r="X201" s="542"/>
      <c r="Y201" s="60"/>
    </row>
    <row r="202" spans="1:25" ht="15.75" hidden="1" thickBot="1" x14ac:dyDescent="0.3">
      <c r="A202" s="139" t="s">
        <v>218</v>
      </c>
      <c r="B202" s="59"/>
      <c r="C202" s="2"/>
      <c r="D202" s="686" t="s">
        <v>725</v>
      </c>
      <c r="E202" s="686"/>
      <c r="F202" s="85"/>
      <c r="G202" s="87"/>
      <c r="H202" s="582"/>
      <c r="I202" s="81"/>
      <c r="J202" s="582"/>
      <c r="K202" s="82"/>
      <c r="L202" s="81"/>
      <c r="M202" s="1"/>
      <c r="N202" s="1"/>
      <c r="O202" s="1"/>
      <c r="P202" s="1"/>
      <c r="Q202" s="89"/>
      <c r="R202" s="1"/>
      <c r="S202" s="1"/>
      <c r="T202" s="1"/>
      <c r="U202" s="366"/>
      <c r="V202" s="1"/>
      <c r="W202" s="46"/>
      <c r="X202" s="542"/>
      <c r="Y202" s="60"/>
    </row>
    <row r="203" spans="1:25" ht="25.5" hidden="1" customHeight="1" x14ac:dyDescent="0.25">
      <c r="A203" s="139" t="s">
        <v>219</v>
      </c>
      <c r="B203" s="59"/>
      <c r="C203" s="2"/>
      <c r="D203" s="685" t="s">
        <v>787</v>
      </c>
      <c r="E203" s="685"/>
      <c r="F203" s="85"/>
      <c r="G203" s="87"/>
      <c r="H203" s="582"/>
      <c r="I203" s="81"/>
      <c r="J203" s="582"/>
      <c r="K203" s="82"/>
      <c r="L203" s="81"/>
      <c r="M203" s="1"/>
      <c r="N203" s="1"/>
      <c r="O203" s="1"/>
      <c r="P203" s="1"/>
      <c r="Q203" s="89"/>
      <c r="R203" s="1"/>
      <c r="S203" s="1"/>
      <c r="T203" s="1"/>
      <c r="U203" s="366"/>
      <c r="V203" s="1"/>
      <c r="W203" s="46"/>
      <c r="X203" s="542"/>
      <c r="Y203" s="60"/>
    </row>
    <row r="204" spans="1:25" ht="25.5" hidden="1" customHeight="1" x14ac:dyDescent="0.25">
      <c r="A204" s="139" t="s">
        <v>220</v>
      </c>
      <c r="B204" s="59"/>
      <c r="C204" s="2"/>
      <c r="D204" s="685" t="s">
        <v>788</v>
      </c>
      <c r="E204" s="685"/>
      <c r="F204" s="85"/>
      <c r="G204" s="87"/>
      <c r="H204" s="582"/>
      <c r="I204" s="81"/>
      <c r="J204" s="582"/>
      <c r="K204" s="82"/>
      <c r="L204" s="81"/>
      <c r="M204" s="1"/>
      <c r="N204" s="1"/>
      <c r="O204" s="1"/>
      <c r="P204" s="1"/>
      <c r="Q204" s="89"/>
      <c r="R204" s="1"/>
      <c r="S204" s="1"/>
      <c r="T204" s="1"/>
      <c r="U204" s="366"/>
      <c r="V204" s="1"/>
      <c r="W204" s="46"/>
      <c r="X204" s="542"/>
      <c r="Y204" s="60"/>
    </row>
    <row r="205" spans="1:25" ht="15.75" hidden="1" thickBot="1" x14ac:dyDescent="0.3">
      <c r="A205" s="139" t="s">
        <v>221</v>
      </c>
      <c r="B205" s="59"/>
      <c r="C205" s="2"/>
      <c r="D205" s="686" t="s">
        <v>726</v>
      </c>
      <c r="E205" s="686"/>
      <c r="F205" s="85"/>
      <c r="G205" s="87"/>
      <c r="H205" s="582"/>
      <c r="I205" s="81"/>
      <c r="J205" s="582"/>
      <c r="K205" s="82"/>
      <c r="L205" s="81"/>
      <c r="M205" s="1"/>
      <c r="N205" s="1"/>
      <c r="O205" s="1"/>
      <c r="P205" s="1"/>
      <c r="Q205" s="89"/>
      <c r="R205" s="1"/>
      <c r="S205" s="1"/>
      <c r="T205" s="1"/>
      <c r="U205" s="366"/>
      <c r="V205" s="1"/>
      <c r="W205" s="46"/>
      <c r="X205" s="542"/>
      <c r="Y205" s="60"/>
    </row>
    <row r="206" spans="1:25" ht="15.75" hidden="1" thickBot="1" x14ac:dyDescent="0.3">
      <c r="A206" s="139" t="s">
        <v>222</v>
      </c>
      <c r="B206" s="59"/>
      <c r="C206" s="2"/>
      <c r="D206" s="686" t="s">
        <v>722</v>
      </c>
      <c r="E206" s="686"/>
      <c r="F206" s="85"/>
      <c r="G206" s="87"/>
      <c r="H206" s="582"/>
      <c r="I206" s="81"/>
      <c r="J206" s="582"/>
      <c r="K206" s="82"/>
      <c r="L206" s="81"/>
      <c r="M206" s="1"/>
      <c r="N206" s="1"/>
      <c r="O206" s="1"/>
      <c r="P206" s="1"/>
      <c r="Q206" s="89"/>
      <c r="R206" s="1"/>
      <c r="S206" s="1"/>
      <c r="T206" s="1"/>
      <c r="U206" s="366"/>
      <c r="V206" s="1"/>
      <c r="W206" s="46"/>
      <c r="X206" s="542"/>
      <c r="Y206" s="60"/>
    </row>
    <row r="207" spans="1:25" ht="25.5" hidden="1" customHeight="1" x14ac:dyDescent="0.25">
      <c r="A207" s="139" t="s">
        <v>223</v>
      </c>
      <c r="B207" s="59"/>
      <c r="C207" s="2"/>
      <c r="D207" s="685" t="s">
        <v>789</v>
      </c>
      <c r="E207" s="685"/>
      <c r="F207" s="85"/>
      <c r="G207" s="87"/>
      <c r="H207" s="582"/>
      <c r="I207" s="81"/>
      <c r="J207" s="582"/>
      <c r="K207" s="82"/>
      <c r="L207" s="81"/>
      <c r="M207" s="1"/>
      <c r="N207" s="1"/>
      <c r="O207" s="1"/>
      <c r="P207" s="1"/>
      <c r="Q207" s="89"/>
      <c r="R207" s="1"/>
      <c r="S207" s="1"/>
      <c r="T207" s="1"/>
      <c r="U207" s="366"/>
      <c r="V207" s="1"/>
      <c r="W207" s="46"/>
      <c r="X207" s="542"/>
      <c r="Y207" s="60"/>
    </row>
    <row r="208" spans="1:25" ht="15.75" hidden="1" thickBot="1" x14ac:dyDescent="0.3">
      <c r="A208" s="139" t="s">
        <v>224</v>
      </c>
      <c r="B208" s="61"/>
      <c r="C208" s="21"/>
      <c r="D208" s="700" t="s">
        <v>790</v>
      </c>
      <c r="E208" s="700"/>
      <c r="F208" s="85"/>
      <c r="G208" s="87"/>
      <c r="H208" s="582"/>
      <c r="I208" s="81"/>
      <c r="J208" s="582"/>
      <c r="K208" s="82"/>
      <c r="L208" s="81"/>
      <c r="M208" s="1"/>
      <c r="N208" s="1"/>
      <c r="O208" s="1"/>
      <c r="P208" s="1"/>
      <c r="Q208" s="89"/>
      <c r="R208" s="1"/>
      <c r="S208" s="1"/>
      <c r="T208" s="1"/>
      <c r="U208" s="366"/>
      <c r="V208" s="1"/>
      <c r="W208" s="46"/>
      <c r="X208" s="542"/>
      <c r="Y208" s="60"/>
    </row>
    <row r="209" spans="1:25" ht="15.75" thickBot="1" x14ac:dyDescent="0.3">
      <c r="B209" s="109" t="s">
        <v>225</v>
      </c>
      <c r="C209" s="701" t="s">
        <v>226</v>
      </c>
      <c r="D209" s="702"/>
      <c r="E209" s="702"/>
      <c r="F209" s="92">
        <f>F210+F231+F237</f>
        <v>35376000</v>
      </c>
      <c r="G209" s="93">
        <f>G210+G231+G237</f>
        <v>35325000</v>
      </c>
      <c r="H209" s="580">
        <f t="shared" ref="H209:X209" si="31">H210+H231+H237</f>
        <v>35495377</v>
      </c>
      <c r="I209" s="94">
        <f t="shared" si="31"/>
        <v>0</v>
      </c>
      <c r="J209" s="580"/>
      <c r="K209" s="96">
        <f t="shared" si="31"/>
        <v>35495377</v>
      </c>
      <c r="L209" s="94">
        <f t="shared" si="31"/>
        <v>2910161</v>
      </c>
      <c r="M209" s="95">
        <f t="shared" si="31"/>
        <v>2419770</v>
      </c>
      <c r="N209" s="95">
        <f t="shared" si="31"/>
        <v>3240780</v>
      </c>
      <c r="O209" s="95">
        <f t="shared" si="31"/>
        <v>4303399</v>
      </c>
      <c r="P209" s="95">
        <f t="shared" si="31"/>
        <v>2966637</v>
      </c>
      <c r="Q209" s="98">
        <f t="shared" si="31"/>
        <v>3154079</v>
      </c>
      <c r="R209" s="95">
        <f t="shared" si="31"/>
        <v>2582858</v>
      </c>
      <c r="S209" s="95">
        <f t="shared" si="31"/>
        <v>2486364</v>
      </c>
      <c r="T209" s="95">
        <f t="shared" si="31"/>
        <v>2276459</v>
      </c>
      <c r="U209" s="363">
        <f t="shared" si="31"/>
        <v>26340507</v>
      </c>
      <c r="V209" s="95">
        <f t="shared" si="31"/>
        <v>3600570</v>
      </c>
      <c r="W209" s="99">
        <f t="shared" si="31"/>
        <v>2460645</v>
      </c>
      <c r="X209" s="539">
        <f t="shared" si="31"/>
        <v>3093655</v>
      </c>
      <c r="Y209" s="56"/>
    </row>
    <row r="210" spans="1:25" x14ac:dyDescent="0.25">
      <c r="B210" s="127" t="s">
        <v>1051</v>
      </c>
      <c r="C210" s="714" t="s">
        <v>227</v>
      </c>
      <c r="D210" s="715"/>
      <c r="E210" s="715"/>
      <c r="F210" s="128">
        <f>F211+F215+F223+F226+F227+F230</f>
        <v>35376000</v>
      </c>
      <c r="G210" s="129">
        <f>G211+G215+G223+G226+G227+G230</f>
        <v>35325000</v>
      </c>
      <c r="H210" s="581">
        <f t="shared" ref="H210:X210" si="32">H211+H215+H223+H226+H227+H230</f>
        <v>35495377</v>
      </c>
      <c r="I210" s="130">
        <f t="shared" si="32"/>
        <v>0</v>
      </c>
      <c r="J210" s="581"/>
      <c r="K210" s="132">
        <f t="shared" si="32"/>
        <v>35495377</v>
      </c>
      <c r="L210" s="130">
        <f t="shared" si="32"/>
        <v>2910161</v>
      </c>
      <c r="M210" s="131">
        <f t="shared" si="32"/>
        <v>2419770</v>
      </c>
      <c r="N210" s="131">
        <f t="shared" si="32"/>
        <v>3240780</v>
      </c>
      <c r="O210" s="131">
        <f t="shared" si="32"/>
        <v>4303399</v>
      </c>
      <c r="P210" s="131">
        <f t="shared" si="32"/>
        <v>2966637</v>
      </c>
      <c r="Q210" s="134">
        <f t="shared" si="32"/>
        <v>3154079</v>
      </c>
      <c r="R210" s="131">
        <f t="shared" si="32"/>
        <v>2582858</v>
      </c>
      <c r="S210" s="131">
        <f t="shared" si="32"/>
        <v>2486364</v>
      </c>
      <c r="T210" s="131">
        <f t="shared" si="32"/>
        <v>2276459</v>
      </c>
      <c r="U210" s="364">
        <f t="shared" si="32"/>
        <v>26340507</v>
      </c>
      <c r="V210" s="131">
        <f t="shared" si="32"/>
        <v>3600570</v>
      </c>
      <c r="W210" s="135">
        <f t="shared" si="32"/>
        <v>2460645</v>
      </c>
      <c r="X210" s="540">
        <f t="shared" si="32"/>
        <v>3093655</v>
      </c>
      <c r="Y210" s="56"/>
    </row>
    <row r="211" spans="1:25" s="19" customFormat="1" hidden="1" x14ac:dyDescent="0.25">
      <c r="A211" s="139"/>
      <c r="B211" s="57" t="s">
        <v>1052</v>
      </c>
      <c r="C211" s="653" t="s">
        <v>228</v>
      </c>
      <c r="D211" s="654"/>
      <c r="E211" s="654"/>
      <c r="F211" s="86">
        <f>F212+F213+F214</f>
        <v>0</v>
      </c>
      <c r="G211" s="88">
        <f>G212+G213+G214</f>
        <v>0</v>
      </c>
      <c r="H211" s="584">
        <f t="shared" ref="H211:X211" si="33">H212+H213+H214</f>
        <v>0</v>
      </c>
      <c r="I211" s="83">
        <f t="shared" si="33"/>
        <v>0</v>
      </c>
      <c r="J211" s="584"/>
      <c r="K211" s="84">
        <f t="shared" si="33"/>
        <v>0</v>
      </c>
      <c r="L211" s="83">
        <f t="shared" si="33"/>
        <v>0</v>
      </c>
      <c r="M211" s="13">
        <f t="shared" si="33"/>
        <v>0</v>
      </c>
      <c r="N211" s="13">
        <f t="shared" si="33"/>
        <v>0</v>
      </c>
      <c r="O211" s="13">
        <f t="shared" si="33"/>
        <v>0</v>
      </c>
      <c r="P211" s="13">
        <f t="shared" si="33"/>
        <v>0</v>
      </c>
      <c r="Q211" s="90">
        <f t="shared" si="33"/>
        <v>0</v>
      </c>
      <c r="R211" s="13">
        <f t="shared" si="33"/>
        <v>0</v>
      </c>
      <c r="S211" s="13">
        <f t="shared" si="33"/>
        <v>0</v>
      </c>
      <c r="T211" s="13">
        <f t="shared" si="33"/>
        <v>0</v>
      </c>
      <c r="U211" s="365">
        <f t="shared" si="33"/>
        <v>0</v>
      </c>
      <c r="V211" s="13">
        <f t="shared" si="33"/>
        <v>0</v>
      </c>
      <c r="W211" s="47">
        <f t="shared" si="33"/>
        <v>0</v>
      </c>
      <c r="X211" s="541">
        <f t="shared" si="33"/>
        <v>0</v>
      </c>
      <c r="Y211" s="58"/>
    </row>
    <row r="212" spans="1:25" hidden="1" x14ac:dyDescent="0.25">
      <c r="A212" s="139" t="s">
        <v>229</v>
      </c>
      <c r="B212" s="59" t="s">
        <v>1054</v>
      </c>
      <c r="C212" s="559"/>
      <c r="D212" s="686" t="s">
        <v>671</v>
      </c>
      <c r="E212" s="686"/>
      <c r="F212" s="85"/>
      <c r="G212" s="87"/>
      <c r="H212" s="582"/>
      <c r="I212" s="81"/>
      <c r="J212" s="582"/>
      <c r="K212" s="82"/>
      <c r="L212" s="81"/>
      <c r="M212" s="1"/>
      <c r="N212" s="1"/>
      <c r="O212" s="1"/>
      <c r="P212" s="1"/>
      <c r="Q212" s="89"/>
      <c r="R212" s="1"/>
      <c r="S212" s="1"/>
      <c r="T212" s="1"/>
      <c r="U212" s="366"/>
      <c r="V212" s="1"/>
      <c r="W212" s="46"/>
      <c r="X212" s="542"/>
      <c r="Y212" s="60"/>
    </row>
    <row r="213" spans="1:25" hidden="1" x14ac:dyDescent="0.25">
      <c r="A213" s="139" t="s">
        <v>230</v>
      </c>
      <c r="B213" s="59" t="s">
        <v>1055</v>
      </c>
      <c r="C213" s="559"/>
      <c r="D213" s="686" t="s">
        <v>670</v>
      </c>
      <c r="E213" s="686"/>
      <c r="F213" s="85"/>
      <c r="G213" s="87"/>
      <c r="H213" s="582"/>
      <c r="I213" s="81"/>
      <c r="J213" s="582"/>
      <c r="K213" s="82"/>
      <c r="L213" s="81"/>
      <c r="M213" s="1"/>
      <c r="N213" s="1"/>
      <c r="O213" s="1"/>
      <c r="P213" s="1"/>
      <c r="Q213" s="89"/>
      <c r="R213" s="1"/>
      <c r="S213" s="1"/>
      <c r="T213" s="1"/>
      <c r="U213" s="366"/>
      <c r="V213" s="1"/>
      <c r="W213" s="46"/>
      <c r="X213" s="542"/>
      <c r="Y213" s="60"/>
    </row>
    <row r="214" spans="1:25" hidden="1" x14ac:dyDescent="0.25">
      <c r="A214" s="139" t="s">
        <v>231</v>
      </c>
      <c r="B214" s="59" t="s">
        <v>1056</v>
      </c>
      <c r="C214" s="559"/>
      <c r="D214" s="686" t="s">
        <v>669</v>
      </c>
      <c r="E214" s="686"/>
      <c r="F214" s="85"/>
      <c r="G214" s="87"/>
      <c r="H214" s="582"/>
      <c r="I214" s="81"/>
      <c r="J214" s="582"/>
      <c r="K214" s="82"/>
      <c r="L214" s="81"/>
      <c r="M214" s="1"/>
      <c r="N214" s="1"/>
      <c r="O214" s="1"/>
      <c r="P214" s="1"/>
      <c r="Q214" s="89"/>
      <c r="R214" s="1"/>
      <c r="S214" s="1"/>
      <c r="T214" s="1"/>
      <c r="U214" s="366"/>
      <c r="V214" s="1"/>
      <c r="W214" s="46"/>
      <c r="X214" s="542"/>
      <c r="Y214" s="60"/>
    </row>
    <row r="215" spans="1:25" s="19" customFormat="1" hidden="1" x14ac:dyDescent="0.25">
      <c r="A215" s="139"/>
      <c r="B215" s="57" t="s">
        <v>1057</v>
      </c>
      <c r="C215" s="653" t="s">
        <v>232</v>
      </c>
      <c r="D215" s="654"/>
      <c r="E215" s="654"/>
      <c r="F215" s="86">
        <f>F216+F220+F221+F222</f>
        <v>0</v>
      </c>
      <c r="G215" s="88">
        <f>G216+G220+G221+G222</f>
        <v>0</v>
      </c>
      <c r="H215" s="584">
        <f t="shared" ref="H215:X215" si="34">H216+H220+H221+H222</f>
        <v>0</v>
      </c>
      <c r="I215" s="83">
        <f t="shared" si="34"/>
        <v>0</v>
      </c>
      <c r="J215" s="584"/>
      <c r="K215" s="84">
        <f t="shared" si="34"/>
        <v>0</v>
      </c>
      <c r="L215" s="83">
        <f t="shared" si="34"/>
        <v>0</v>
      </c>
      <c r="M215" s="13">
        <f t="shared" si="34"/>
        <v>0</v>
      </c>
      <c r="N215" s="13">
        <f t="shared" si="34"/>
        <v>0</v>
      </c>
      <c r="O215" s="13">
        <f t="shared" si="34"/>
        <v>0</v>
      </c>
      <c r="P215" s="13">
        <f t="shared" si="34"/>
        <v>0</v>
      </c>
      <c r="Q215" s="90">
        <f t="shared" si="34"/>
        <v>0</v>
      </c>
      <c r="R215" s="13">
        <f t="shared" si="34"/>
        <v>0</v>
      </c>
      <c r="S215" s="13">
        <f t="shared" si="34"/>
        <v>0</v>
      </c>
      <c r="T215" s="13">
        <f t="shared" si="34"/>
        <v>0</v>
      </c>
      <c r="U215" s="365">
        <f t="shared" si="34"/>
        <v>0</v>
      </c>
      <c r="V215" s="13">
        <f t="shared" si="34"/>
        <v>0</v>
      </c>
      <c r="W215" s="47">
        <f t="shared" si="34"/>
        <v>0</v>
      </c>
      <c r="X215" s="541">
        <f t="shared" si="34"/>
        <v>0</v>
      </c>
      <c r="Y215" s="58"/>
    </row>
    <row r="216" spans="1:25" hidden="1" x14ac:dyDescent="0.25">
      <c r="A216" s="139" t="s">
        <v>233</v>
      </c>
      <c r="B216" s="59" t="s">
        <v>1058</v>
      </c>
      <c r="C216" s="720" t="s">
        <v>234</v>
      </c>
      <c r="D216" s="686"/>
      <c r="E216" s="686"/>
      <c r="F216" s="85">
        <f>F217+F218+F219</f>
        <v>0</v>
      </c>
      <c r="G216" s="87">
        <f>G217+G218+G219</f>
        <v>0</v>
      </c>
      <c r="H216" s="582">
        <f t="shared" ref="H216:X216" si="35">H217+H218+H219</f>
        <v>0</v>
      </c>
      <c r="I216" s="81">
        <f t="shared" si="35"/>
        <v>0</v>
      </c>
      <c r="J216" s="582"/>
      <c r="K216" s="82">
        <f t="shared" si="35"/>
        <v>0</v>
      </c>
      <c r="L216" s="81">
        <f t="shared" si="35"/>
        <v>0</v>
      </c>
      <c r="M216" s="1">
        <f t="shared" si="35"/>
        <v>0</v>
      </c>
      <c r="N216" s="1">
        <f t="shared" si="35"/>
        <v>0</v>
      </c>
      <c r="O216" s="1">
        <f t="shared" si="35"/>
        <v>0</v>
      </c>
      <c r="P216" s="1">
        <f t="shared" si="35"/>
        <v>0</v>
      </c>
      <c r="Q216" s="89">
        <f t="shared" si="35"/>
        <v>0</v>
      </c>
      <c r="R216" s="1">
        <f t="shared" si="35"/>
        <v>0</v>
      </c>
      <c r="S216" s="1">
        <f t="shared" si="35"/>
        <v>0</v>
      </c>
      <c r="T216" s="1">
        <f t="shared" si="35"/>
        <v>0</v>
      </c>
      <c r="U216" s="366">
        <f t="shared" si="35"/>
        <v>0</v>
      </c>
      <c r="V216" s="1">
        <f t="shared" si="35"/>
        <v>0</v>
      </c>
      <c r="W216" s="46">
        <f t="shared" si="35"/>
        <v>0</v>
      </c>
      <c r="X216" s="542">
        <f t="shared" si="35"/>
        <v>0</v>
      </c>
      <c r="Y216" s="60"/>
    </row>
    <row r="217" spans="1:25" hidden="1" x14ac:dyDescent="0.25">
      <c r="A217" s="139" t="s">
        <v>235</v>
      </c>
      <c r="B217" s="59"/>
      <c r="C217" s="2"/>
      <c r="D217" s="686" t="s">
        <v>667</v>
      </c>
      <c r="E217" s="686"/>
      <c r="F217" s="85"/>
      <c r="G217" s="87"/>
      <c r="H217" s="582"/>
      <c r="I217" s="81"/>
      <c r="J217" s="582"/>
      <c r="K217" s="82"/>
      <c r="L217" s="81"/>
      <c r="M217" s="1"/>
      <c r="N217" s="1"/>
      <c r="O217" s="1"/>
      <c r="P217" s="1"/>
      <c r="Q217" s="89"/>
      <c r="R217" s="1"/>
      <c r="S217" s="1"/>
      <c r="T217" s="1"/>
      <c r="U217" s="366"/>
      <c r="V217" s="1"/>
      <c r="W217" s="46"/>
      <c r="X217" s="542"/>
      <c r="Y217" s="60"/>
    </row>
    <row r="218" spans="1:25" hidden="1" x14ac:dyDescent="0.25">
      <c r="A218" s="139" t="s">
        <v>236</v>
      </c>
      <c r="B218" s="59"/>
      <c r="C218" s="2"/>
      <c r="D218" s="686" t="s">
        <v>668</v>
      </c>
      <c r="E218" s="686"/>
      <c r="F218" s="85"/>
      <c r="G218" s="87"/>
      <c r="H218" s="582"/>
      <c r="I218" s="81"/>
      <c r="J218" s="582"/>
      <c r="K218" s="82"/>
      <c r="L218" s="81"/>
      <c r="M218" s="1"/>
      <c r="N218" s="1"/>
      <c r="O218" s="1"/>
      <c r="P218" s="1"/>
      <c r="Q218" s="89"/>
      <c r="R218" s="1"/>
      <c r="S218" s="1"/>
      <c r="T218" s="1"/>
      <c r="U218" s="366"/>
      <c r="V218" s="1"/>
      <c r="W218" s="46"/>
      <c r="X218" s="542"/>
      <c r="Y218" s="60"/>
    </row>
    <row r="219" spans="1:25" hidden="1" x14ac:dyDescent="0.25">
      <c r="A219" s="139" t="s">
        <v>237</v>
      </c>
      <c r="B219" s="59"/>
      <c r="C219" s="2"/>
      <c r="D219" s="686" t="s">
        <v>727</v>
      </c>
      <c r="E219" s="686"/>
      <c r="F219" s="85"/>
      <c r="G219" s="87"/>
      <c r="H219" s="582"/>
      <c r="I219" s="81"/>
      <c r="J219" s="582"/>
      <c r="K219" s="82"/>
      <c r="L219" s="81"/>
      <c r="M219" s="1"/>
      <c r="N219" s="1"/>
      <c r="O219" s="1"/>
      <c r="P219" s="1"/>
      <c r="Q219" s="89"/>
      <c r="R219" s="1"/>
      <c r="S219" s="1"/>
      <c r="T219" s="1"/>
      <c r="U219" s="366"/>
      <c r="V219" s="1"/>
      <c r="W219" s="46"/>
      <c r="X219" s="542"/>
      <c r="Y219" s="60"/>
    </row>
    <row r="220" spans="1:25" hidden="1" x14ac:dyDescent="0.25">
      <c r="A220" s="139" t="s">
        <v>238</v>
      </c>
      <c r="B220" s="59" t="s">
        <v>1059</v>
      </c>
      <c r="C220" s="720" t="s">
        <v>239</v>
      </c>
      <c r="D220" s="686"/>
      <c r="E220" s="686"/>
      <c r="F220" s="85"/>
      <c r="G220" s="87"/>
      <c r="H220" s="582"/>
      <c r="I220" s="81"/>
      <c r="J220" s="582"/>
      <c r="K220" s="82"/>
      <c r="L220" s="81"/>
      <c r="M220" s="1"/>
      <c r="N220" s="1"/>
      <c r="O220" s="1"/>
      <c r="P220" s="1"/>
      <c r="Q220" s="89"/>
      <c r="R220" s="1"/>
      <c r="S220" s="1"/>
      <c r="T220" s="1"/>
      <c r="U220" s="366"/>
      <c r="V220" s="1"/>
      <c r="W220" s="46"/>
      <c r="X220" s="542"/>
      <c r="Y220" s="60"/>
    </row>
    <row r="221" spans="1:25" hidden="1" x14ac:dyDescent="0.25">
      <c r="A221" s="139" t="s">
        <v>240</v>
      </c>
      <c r="B221" s="59" t="s">
        <v>1060</v>
      </c>
      <c r="C221" s="720" t="s">
        <v>241</v>
      </c>
      <c r="D221" s="686"/>
      <c r="E221" s="686"/>
      <c r="F221" s="85"/>
      <c r="G221" s="87"/>
      <c r="H221" s="582"/>
      <c r="I221" s="81"/>
      <c r="J221" s="582"/>
      <c r="K221" s="82"/>
      <c r="L221" s="81"/>
      <c r="M221" s="1"/>
      <c r="N221" s="1"/>
      <c r="O221" s="1"/>
      <c r="P221" s="1"/>
      <c r="Q221" s="89"/>
      <c r="R221" s="1"/>
      <c r="S221" s="1"/>
      <c r="T221" s="1"/>
      <c r="U221" s="366"/>
      <c r="V221" s="1"/>
      <c r="W221" s="46"/>
      <c r="X221" s="542"/>
      <c r="Y221" s="60"/>
    </row>
    <row r="222" spans="1:25" hidden="1" x14ac:dyDescent="0.25">
      <c r="A222" s="139" t="s">
        <v>242</v>
      </c>
      <c r="B222" s="59" t="s">
        <v>1061</v>
      </c>
      <c r="C222" s="720" t="s">
        <v>243</v>
      </c>
      <c r="D222" s="686"/>
      <c r="E222" s="686"/>
      <c r="F222" s="85"/>
      <c r="G222" s="87"/>
      <c r="H222" s="582"/>
      <c r="I222" s="81"/>
      <c r="J222" s="582"/>
      <c r="K222" s="82"/>
      <c r="L222" s="81"/>
      <c r="M222" s="1"/>
      <c r="N222" s="1"/>
      <c r="O222" s="1"/>
      <c r="P222" s="1"/>
      <c r="Q222" s="89"/>
      <c r="R222" s="1"/>
      <c r="S222" s="1"/>
      <c r="T222" s="1"/>
      <c r="U222" s="366"/>
      <c r="V222" s="1"/>
      <c r="W222" s="46"/>
      <c r="X222" s="542"/>
      <c r="Y222" s="60"/>
    </row>
    <row r="223" spans="1:25" s="19" customFormat="1" x14ac:dyDescent="0.25">
      <c r="A223" s="139"/>
      <c r="B223" s="57" t="s">
        <v>1062</v>
      </c>
      <c r="C223" s="696" t="s">
        <v>244</v>
      </c>
      <c r="D223" s="697"/>
      <c r="E223" s="697"/>
      <c r="F223" s="86">
        <f>F224+F225</f>
        <v>55000</v>
      </c>
      <c r="G223" s="88">
        <f>G224+G225</f>
        <v>4000</v>
      </c>
      <c r="H223" s="584">
        <f t="shared" ref="H223:X223" si="36">H224+H225</f>
        <v>4000</v>
      </c>
      <c r="I223" s="83">
        <f t="shared" si="36"/>
        <v>0</v>
      </c>
      <c r="J223" s="584"/>
      <c r="K223" s="84">
        <f t="shared" si="36"/>
        <v>4000</v>
      </c>
      <c r="L223" s="83">
        <f t="shared" si="36"/>
        <v>0</v>
      </c>
      <c r="M223" s="13">
        <f t="shared" si="36"/>
        <v>0</v>
      </c>
      <c r="N223" s="13">
        <f t="shared" si="36"/>
        <v>0</v>
      </c>
      <c r="O223" s="13">
        <f t="shared" si="36"/>
        <v>0</v>
      </c>
      <c r="P223" s="13">
        <f t="shared" si="36"/>
        <v>0</v>
      </c>
      <c r="Q223" s="90">
        <f t="shared" si="36"/>
        <v>0</v>
      </c>
      <c r="R223" s="13">
        <f t="shared" si="36"/>
        <v>4000</v>
      </c>
      <c r="S223" s="13">
        <f t="shared" si="36"/>
        <v>0</v>
      </c>
      <c r="T223" s="13">
        <f t="shared" si="36"/>
        <v>0</v>
      </c>
      <c r="U223" s="365">
        <f t="shared" si="36"/>
        <v>4000</v>
      </c>
      <c r="V223" s="13">
        <f t="shared" si="36"/>
        <v>0</v>
      </c>
      <c r="W223" s="47">
        <f t="shared" si="36"/>
        <v>0</v>
      </c>
      <c r="X223" s="541">
        <f t="shared" si="36"/>
        <v>0</v>
      </c>
      <c r="Y223" s="58"/>
    </row>
    <row r="224" spans="1:25" x14ac:dyDescent="0.25">
      <c r="A224" s="139" t="s">
        <v>245</v>
      </c>
      <c r="B224" s="59" t="s">
        <v>1063</v>
      </c>
      <c r="C224" s="559"/>
      <c r="D224" s="686" t="s">
        <v>1053</v>
      </c>
      <c r="E224" s="686"/>
      <c r="F224" s="85">
        <v>55000</v>
      </c>
      <c r="G224" s="87">
        <v>4000</v>
      </c>
      <c r="H224" s="582">
        <f>SUM(U224:X224)</f>
        <v>4000</v>
      </c>
      <c r="I224" s="81"/>
      <c r="J224" s="582"/>
      <c r="K224" s="82">
        <f>H224</f>
        <v>4000</v>
      </c>
      <c r="L224" s="81"/>
      <c r="M224" s="1"/>
      <c r="N224" s="1"/>
      <c r="O224" s="1"/>
      <c r="P224" s="1"/>
      <c r="Q224" s="89"/>
      <c r="R224" s="1">
        <v>4000</v>
      </c>
      <c r="S224" s="1"/>
      <c r="T224" s="1"/>
      <c r="U224" s="366">
        <f>SUM(L224:T224)</f>
        <v>4000</v>
      </c>
      <c r="V224" s="1"/>
      <c r="W224" s="46"/>
      <c r="X224" s="542"/>
      <c r="Y224" s="60"/>
    </row>
    <row r="225" spans="1:25" hidden="1" x14ac:dyDescent="0.25">
      <c r="A225" s="139" t="s">
        <v>246</v>
      </c>
      <c r="B225" s="59" t="s">
        <v>1064</v>
      </c>
      <c r="C225" s="559"/>
      <c r="D225" s="686" t="s">
        <v>1065</v>
      </c>
      <c r="E225" s="686"/>
      <c r="F225" s="85"/>
      <c r="G225" s="87"/>
      <c r="H225" s="582"/>
      <c r="I225" s="81"/>
      <c r="J225" s="582"/>
      <c r="K225" s="82"/>
      <c r="L225" s="81"/>
      <c r="M225" s="1"/>
      <c r="N225" s="1"/>
      <c r="O225" s="1"/>
      <c r="P225" s="1"/>
      <c r="Q225" s="89"/>
      <c r="R225" s="1"/>
      <c r="S225" s="1"/>
      <c r="T225" s="1"/>
      <c r="U225" s="366"/>
      <c r="V225" s="1"/>
      <c r="W225" s="46"/>
      <c r="X225" s="542"/>
      <c r="Y225" s="60"/>
    </row>
    <row r="226" spans="1:25" s="42" customFormat="1" hidden="1" x14ac:dyDescent="0.25">
      <c r="A226" s="139" t="s">
        <v>247</v>
      </c>
      <c r="B226" s="57" t="s">
        <v>1066</v>
      </c>
      <c r="C226" s="696" t="s">
        <v>665</v>
      </c>
      <c r="D226" s="697"/>
      <c r="E226" s="697"/>
      <c r="F226" s="86"/>
      <c r="G226" s="88"/>
      <c r="H226" s="584"/>
      <c r="I226" s="83"/>
      <c r="J226" s="584"/>
      <c r="K226" s="84"/>
      <c r="L226" s="83"/>
      <c r="M226" s="13"/>
      <c r="N226" s="13"/>
      <c r="O226" s="13"/>
      <c r="P226" s="13"/>
      <c r="Q226" s="90"/>
      <c r="R226" s="13"/>
      <c r="S226" s="13"/>
      <c r="T226" s="13"/>
      <c r="U226" s="365"/>
      <c r="V226" s="13"/>
      <c r="W226" s="47"/>
      <c r="X226" s="541"/>
      <c r="Y226" s="58"/>
    </row>
    <row r="227" spans="1:25" s="42" customFormat="1" ht="15.75" thickBot="1" x14ac:dyDescent="0.3">
      <c r="A227" s="139" t="s">
        <v>248</v>
      </c>
      <c r="B227" s="57" t="s">
        <v>1067</v>
      </c>
      <c r="C227" s="696" t="s">
        <v>666</v>
      </c>
      <c r="D227" s="697"/>
      <c r="E227" s="697"/>
      <c r="F227" s="86">
        <f t="shared" ref="F227:X227" si="37">SUM(F228:F229)</f>
        <v>35321000</v>
      </c>
      <c r="G227" s="88">
        <f t="shared" si="37"/>
        <v>35321000</v>
      </c>
      <c r="H227" s="584">
        <f t="shared" si="37"/>
        <v>35491377</v>
      </c>
      <c r="I227" s="83">
        <f t="shared" si="37"/>
        <v>0</v>
      </c>
      <c r="J227" s="584"/>
      <c r="K227" s="84">
        <f t="shared" si="37"/>
        <v>35491377</v>
      </c>
      <c r="L227" s="83">
        <f t="shared" si="37"/>
        <v>2910161</v>
      </c>
      <c r="M227" s="13">
        <f t="shared" si="37"/>
        <v>2419770</v>
      </c>
      <c r="N227" s="13">
        <f t="shared" si="37"/>
        <v>3240780</v>
      </c>
      <c r="O227" s="13">
        <f t="shared" si="37"/>
        <v>4303399</v>
      </c>
      <c r="P227" s="13">
        <f t="shared" si="37"/>
        <v>2966637</v>
      </c>
      <c r="Q227" s="90">
        <f t="shared" si="37"/>
        <v>3154079</v>
      </c>
      <c r="R227" s="13">
        <f t="shared" si="37"/>
        <v>2578858</v>
      </c>
      <c r="S227" s="13">
        <f t="shared" si="37"/>
        <v>2486364</v>
      </c>
      <c r="T227" s="13">
        <f t="shared" si="37"/>
        <v>2276459</v>
      </c>
      <c r="U227" s="365">
        <f t="shared" si="37"/>
        <v>26336507</v>
      </c>
      <c r="V227" s="13">
        <f t="shared" si="37"/>
        <v>3600570</v>
      </c>
      <c r="W227" s="47">
        <f t="shared" si="37"/>
        <v>2460645</v>
      </c>
      <c r="X227" s="541">
        <f t="shared" si="37"/>
        <v>3093655</v>
      </c>
      <c r="Y227" s="58"/>
    </row>
    <row r="228" spans="1:25" hidden="1" x14ac:dyDescent="0.25">
      <c r="B228" s="59"/>
      <c r="C228" s="559"/>
      <c r="D228" s="686" t="s">
        <v>1321</v>
      </c>
      <c r="E228" s="708"/>
      <c r="F228" s="85">
        <v>33021800</v>
      </c>
      <c r="G228" s="87">
        <v>33021800</v>
      </c>
      <c r="H228" s="582">
        <f>SUM(U228:X228)</f>
        <v>33021800</v>
      </c>
      <c r="I228" s="81"/>
      <c r="J228" s="582"/>
      <c r="K228" s="82">
        <f t="shared" ref="K228:K229" si="38">H228</f>
        <v>33021800</v>
      </c>
      <c r="L228" s="81">
        <v>2751817</v>
      </c>
      <c r="M228" s="1">
        <v>2419770</v>
      </c>
      <c r="N228" s="1">
        <v>3083864</v>
      </c>
      <c r="O228" s="1">
        <v>2751817</v>
      </c>
      <c r="P228" s="1">
        <v>2751817</v>
      </c>
      <c r="Q228" s="89">
        <v>2751817</v>
      </c>
      <c r="R228" s="1">
        <v>2578858</v>
      </c>
      <c r="S228" s="1">
        <v>2486364</v>
      </c>
      <c r="T228" s="1">
        <v>2461183</v>
      </c>
      <c r="U228" s="366">
        <f>SUM(L228:T228)</f>
        <v>24037307</v>
      </c>
      <c r="V228" s="1">
        <v>3480863</v>
      </c>
      <c r="W228" s="46">
        <v>2580352</v>
      </c>
      <c r="X228" s="542">
        <v>2923278</v>
      </c>
      <c r="Y228" s="60"/>
    </row>
    <row r="229" spans="1:25" ht="15.75" hidden="1" thickBot="1" x14ac:dyDescent="0.3">
      <c r="B229" s="59"/>
      <c r="C229" s="559"/>
      <c r="D229" s="686" t="s">
        <v>1322</v>
      </c>
      <c r="E229" s="708"/>
      <c r="F229" s="85">
        <v>2299200</v>
      </c>
      <c r="G229" s="87">
        <v>2299200</v>
      </c>
      <c r="H229" s="582">
        <f>SUM(U229:X229)</f>
        <v>2469577</v>
      </c>
      <c r="I229" s="81"/>
      <c r="J229" s="582"/>
      <c r="K229" s="82">
        <f t="shared" si="38"/>
        <v>2469577</v>
      </c>
      <c r="L229" s="81">
        <v>158344</v>
      </c>
      <c r="M229" s="1"/>
      <c r="N229" s="1">
        <v>156916</v>
      </c>
      <c r="O229" s="1">
        <v>1551582</v>
      </c>
      <c r="P229" s="1">
        <v>214820</v>
      </c>
      <c r="Q229" s="89">
        <v>402262</v>
      </c>
      <c r="R229" s="1"/>
      <c r="S229" s="1"/>
      <c r="T229" s="1">
        <v>-184724</v>
      </c>
      <c r="U229" s="366">
        <f>SUM(L229:T229)</f>
        <v>2299200</v>
      </c>
      <c r="V229" s="1">
        <v>119707</v>
      </c>
      <c r="W229" s="46">
        <v>-119707</v>
      </c>
      <c r="X229" s="542">
        <f>172434-2057</f>
        <v>170377</v>
      </c>
      <c r="Y229" s="60"/>
    </row>
    <row r="230" spans="1:25" s="42" customFormat="1" ht="15.75" hidden="1" thickBot="1" x14ac:dyDescent="0.3">
      <c r="A230" s="139" t="s">
        <v>249</v>
      </c>
      <c r="B230" s="57" t="s">
        <v>1068</v>
      </c>
      <c r="C230" s="696" t="s">
        <v>664</v>
      </c>
      <c r="D230" s="697"/>
      <c r="E230" s="697"/>
      <c r="F230" s="86"/>
      <c r="G230" s="88"/>
      <c r="H230" s="584"/>
      <c r="I230" s="83"/>
      <c r="J230" s="584"/>
      <c r="K230" s="84"/>
      <c r="L230" s="83"/>
      <c r="M230" s="13"/>
      <c r="N230" s="13"/>
      <c r="O230" s="13"/>
      <c r="P230" s="13"/>
      <c r="Q230" s="90"/>
      <c r="R230" s="13"/>
      <c r="S230" s="13"/>
      <c r="T230" s="13"/>
      <c r="U230" s="365"/>
      <c r="V230" s="13"/>
      <c r="W230" s="47"/>
      <c r="X230" s="541"/>
      <c r="Y230" s="58"/>
    </row>
    <row r="231" spans="1:25" ht="15.75" hidden="1" thickBot="1" x14ac:dyDescent="0.3">
      <c r="B231" s="100" t="s">
        <v>1069</v>
      </c>
      <c r="C231" s="688" t="s">
        <v>250</v>
      </c>
      <c r="D231" s="689"/>
      <c r="E231" s="689"/>
      <c r="F231" s="101">
        <f>F232+F233+F234+F235+F236</f>
        <v>0</v>
      </c>
      <c r="G231" s="102">
        <f>G232+G233+G234+G235+G236</f>
        <v>0</v>
      </c>
      <c r="H231" s="583">
        <f t="shared" ref="H231:X231" si="39">H232+H233+H234+H235+H236</f>
        <v>0</v>
      </c>
      <c r="I231" s="103">
        <f t="shared" si="39"/>
        <v>0</v>
      </c>
      <c r="J231" s="583"/>
      <c r="K231" s="105">
        <f t="shared" si="39"/>
        <v>0</v>
      </c>
      <c r="L231" s="103">
        <f t="shared" si="39"/>
        <v>0</v>
      </c>
      <c r="M231" s="104">
        <f t="shared" si="39"/>
        <v>0</v>
      </c>
      <c r="N231" s="104">
        <f t="shared" si="39"/>
        <v>0</v>
      </c>
      <c r="O231" s="104">
        <f t="shared" si="39"/>
        <v>0</v>
      </c>
      <c r="P231" s="104">
        <f t="shared" si="39"/>
        <v>0</v>
      </c>
      <c r="Q231" s="107">
        <f t="shared" si="39"/>
        <v>0</v>
      </c>
      <c r="R231" s="104">
        <f t="shared" si="39"/>
        <v>0</v>
      </c>
      <c r="S231" s="104">
        <f t="shared" si="39"/>
        <v>0</v>
      </c>
      <c r="T231" s="104">
        <f t="shared" si="39"/>
        <v>0</v>
      </c>
      <c r="U231" s="367">
        <f t="shared" si="39"/>
        <v>0</v>
      </c>
      <c r="V231" s="104">
        <f t="shared" si="39"/>
        <v>0</v>
      </c>
      <c r="W231" s="108">
        <f t="shared" si="39"/>
        <v>0</v>
      </c>
      <c r="X231" s="543">
        <f t="shared" si="39"/>
        <v>0</v>
      </c>
      <c r="Y231" s="56"/>
    </row>
    <row r="232" spans="1:25" ht="15.75" hidden="1" thickBot="1" x14ac:dyDescent="0.3">
      <c r="A232" s="139" t="s">
        <v>251</v>
      </c>
      <c r="B232" s="59" t="s">
        <v>1070</v>
      </c>
      <c r="C232" s="718" t="s">
        <v>659</v>
      </c>
      <c r="D232" s="719"/>
      <c r="E232" s="719"/>
      <c r="F232" s="85"/>
      <c r="G232" s="87"/>
      <c r="H232" s="582"/>
      <c r="I232" s="81"/>
      <c r="J232" s="582"/>
      <c r="K232" s="82"/>
      <c r="L232" s="81"/>
      <c r="M232" s="1"/>
      <c r="N232" s="1"/>
      <c r="O232" s="1"/>
      <c r="P232" s="1"/>
      <c r="Q232" s="89"/>
      <c r="R232" s="1"/>
      <c r="S232" s="1"/>
      <c r="T232" s="1"/>
      <c r="U232" s="366"/>
      <c r="V232" s="1"/>
      <c r="W232" s="46"/>
      <c r="X232" s="542"/>
      <c r="Y232" s="60"/>
    </row>
    <row r="233" spans="1:25" ht="15.75" hidden="1" thickBot="1" x14ac:dyDescent="0.3">
      <c r="A233" s="139" t="s">
        <v>252</v>
      </c>
      <c r="B233" s="59" t="s">
        <v>1071</v>
      </c>
      <c r="C233" s="718" t="s">
        <v>660</v>
      </c>
      <c r="D233" s="719"/>
      <c r="E233" s="719"/>
      <c r="F233" s="85"/>
      <c r="G233" s="87"/>
      <c r="H233" s="582"/>
      <c r="I233" s="81"/>
      <c r="J233" s="582"/>
      <c r="K233" s="82"/>
      <c r="L233" s="81"/>
      <c r="M233" s="1"/>
      <c r="N233" s="1"/>
      <c r="O233" s="1"/>
      <c r="P233" s="1"/>
      <c r="Q233" s="89"/>
      <c r="R233" s="1"/>
      <c r="S233" s="1"/>
      <c r="T233" s="1"/>
      <c r="U233" s="366"/>
      <c r="V233" s="1"/>
      <c r="W233" s="46"/>
      <c r="X233" s="542"/>
      <c r="Y233" s="60"/>
    </row>
    <row r="234" spans="1:25" ht="15.75" hidden="1" thickBot="1" x14ac:dyDescent="0.3">
      <c r="A234" s="139" t="s">
        <v>253</v>
      </c>
      <c r="B234" s="59" t="s">
        <v>1072</v>
      </c>
      <c r="C234" s="718" t="s">
        <v>661</v>
      </c>
      <c r="D234" s="719"/>
      <c r="E234" s="719"/>
      <c r="F234" s="85"/>
      <c r="G234" s="87"/>
      <c r="H234" s="582"/>
      <c r="I234" s="81"/>
      <c r="J234" s="582"/>
      <c r="K234" s="82"/>
      <c r="L234" s="81"/>
      <c r="M234" s="1"/>
      <c r="N234" s="1"/>
      <c r="O234" s="1"/>
      <c r="P234" s="1"/>
      <c r="Q234" s="89"/>
      <c r="R234" s="1"/>
      <c r="S234" s="1"/>
      <c r="T234" s="1"/>
      <c r="U234" s="366"/>
      <c r="V234" s="1"/>
      <c r="W234" s="46"/>
      <c r="X234" s="542"/>
      <c r="Y234" s="60"/>
    </row>
    <row r="235" spans="1:25" ht="15.75" hidden="1" thickBot="1" x14ac:dyDescent="0.3">
      <c r="A235" s="139" t="s">
        <v>254</v>
      </c>
      <c r="B235" s="59" t="s">
        <v>1073</v>
      </c>
      <c r="C235" s="718" t="s">
        <v>662</v>
      </c>
      <c r="D235" s="719"/>
      <c r="E235" s="719"/>
      <c r="F235" s="85"/>
      <c r="G235" s="87"/>
      <c r="H235" s="582"/>
      <c r="I235" s="81"/>
      <c r="J235" s="582"/>
      <c r="K235" s="82"/>
      <c r="L235" s="81"/>
      <c r="M235" s="1"/>
      <c r="N235" s="1"/>
      <c r="O235" s="1"/>
      <c r="P235" s="1"/>
      <c r="Q235" s="89"/>
      <c r="R235" s="1"/>
      <c r="S235" s="1"/>
      <c r="T235" s="1"/>
      <c r="U235" s="366"/>
      <c r="V235" s="1"/>
      <c r="W235" s="46"/>
      <c r="X235" s="542"/>
      <c r="Y235" s="60"/>
    </row>
    <row r="236" spans="1:25" ht="15.75" hidden="1" thickBot="1" x14ac:dyDescent="0.3">
      <c r="A236" s="139" t="s">
        <v>255</v>
      </c>
      <c r="B236" s="59" t="s">
        <v>1074</v>
      </c>
      <c r="C236" s="718" t="s">
        <v>663</v>
      </c>
      <c r="D236" s="719"/>
      <c r="E236" s="719"/>
      <c r="F236" s="85"/>
      <c r="G236" s="87"/>
      <c r="H236" s="582"/>
      <c r="I236" s="81"/>
      <c r="J236" s="582"/>
      <c r="K236" s="82"/>
      <c r="L236" s="81"/>
      <c r="M236" s="1"/>
      <c r="N236" s="1"/>
      <c r="O236" s="1"/>
      <c r="P236" s="1"/>
      <c r="Q236" s="89"/>
      <c r="R236" s="1"/>
      <c r="S236" s="1"/>
      <c r="T236" s="1"/>
      <c r="U236" s="366"/>
      <c r="V236" s="1"/>
      <c r="W236" s="46"/>
      <c r="X236" s="542"/>
      <c r="Y236" s="60"/>
    </row>
    <row r="237" spans="1:25" s="19" customFormat="1" ht="15.75" hidden="1" thickBot="1" x14ac:dyDescent="0.3">
      <c r="A237" s="139" t="s">
        <v>256</v>
      </c>
      <c r="B237" s="138" t="s">
        <v>1075</v>
      </c>
      <c r="C237" s="710" t="s">
        <v>257</v>
      </c>
      <c r="D237" s="711"/>
      <c r="E237" s="711"/>
      <c r="F237" s="101"/>
      <c r="G237" s="102"/>
      <c r="H237" s="583"/>
      <c r="I237" s="103"/>
      <c r="J237" s="583"/>
      <c r="K237" s="105"/>
      <c r="L237" s="103"/>
      <c r="M237" s="104"/>
      <c r="N237" s="104"/>
      <c r="O237" s="104"/>
      <c r="P237" s="104"/>
      <c r="Q237" s="107"/>
      <c r="R237" s="104"/>
      <c r="S237" s="104"/>
      <c r="T237" s="104"/>
      <c r="U237" s="367"/>
      <c r="V237" s="104"/>
      <c r="W237" s="108"/>
      <c r="X237" s="543"/>
      <c r="Y237" s="56"/>
    </row>
    <row r="238" spans="1:25" s="63" customFormat="1" ht="16.5" thickBot="1" x14ac:dyDescent="0.3">
      <c r="A238" s="140"/>
      <c r="B238" s="716" t="s">
        <v>258</v>
      </c>
      <c r="C238" s="717"/>
      <c r="D238" s="717"/>
      <c r="E238" s="717"/>
      <c r="F238" s="110">
        <f t="shared" ref="F238:X238" si="40">F5+F48+F84+F112+F147+F157+F183+F209</f>
        <v>35376000</v>
      </c>
      <c r="G238" s="111">
        <f t="shared" si="40"/>
        <v>35328879</v>
      </c>
      <c r="H238" s="586">
        <f t="shared" si="40"/>
        <v>36351439</v>
      </c>
      <c r="I238" s="112">
        <f t="shared" si="40"/>
        <v>12313</v>
      </c>
      <c r="J238" s="586"/>
      <c r="K238" s="114">
        <f t="shared" si="40"/>
        <v>35495377</v>
      </c>
      <c r="L238" s="112">
        <f t="shared" si="40"/>
        <v>2910161</v>
      </c>
      <c r="M238" s="113">
        <f t="shared" si="40"/>
        <v>2419770</v>
      </c>
      <c r="N238" s="113">
        <f t="shared" si="40"/>
        <v>3241012</v>
      </c>
      <c r="O238" s="113">
        <f t="shared" si="40"/>
        <v>4303399</v>
      </c>
      <c r="P238" s="113">
        <f t="shared" si="40"/>
        <v>2966637</v>
      </c>
      <c r="Q238" s="116">
        <f t="shared" si="40"/>
        <v>3154196</v>
      </c>
      <c r="R238" s="113">
        <f t="shared" si="40"/>
        <v>2586388</v>
      </c>
      <c r="S238" s="113">
        <f t="shared" si="40"/>
        <v>2486364</v>
      </c>
      <c r="T238" s="113">
        <f t="shared" si="40"/>
        <v>2964223</v>
      </c>
      <c r="U238" s="370">
        <f t="shared" si="40"/>
        <v>27032150</v>
      </c>
      <c r="V238" s="113">
        <f t="shared" si="40"/>
        <v>3600570</v>
      </c>
      <c r="W238" s="117">
        <f t="shared" si="40"/>
        <v>2466870</v>
      </c>
      <c r="X238" s="546">
        <f t="shared" si="40"/>
        <v>3251849</v>
      </c>
      <c r="Y238" s="62"/>
    </row>
    <row r="239" spans="1:25" x14ac:dyDescent="0.25">
      <c r="A239" s="141"/>
      <c r="B239" s="28"/>
      <c r="C239" s="29"/>
      <c r="D239" s="29"/>
      <c r="E239" s="25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6"/>
    </row>
    <row r="240" spans="1:25" x14ac:dyDescent="0.25">
      <c r="A240" s="141"/>
      <c r="B240" s="28"/>
      <c r="C240" s="25"/>
      <c r="D240" s="25"/>
      <c r="E240" s="29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6"/>
    </row>
    <row r="241" spans="1:25" x14ac:dyDescent="0.25">
      <c r="A241" s="141"/>
      <c r="B241" s="28"/>
      <c r="C241" s="25"/>
      <c r="D241" s="25"/>
      <c r="E241" s="29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6"/>
    </row>
    <row r="242" spans="1:25" x14ac:dyDescent="0.25">
      <c r="A242" s="141"/>
      <c r="B242" s="28"/>
      <c r="C242" s="25"/>
      <c r="D242" s="25"/>
      <c r="E242" s="29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6"/>
    </row>
    <row r="243" spans="1:25" x14ac:dyDescent="0.25">
      <c r="A243" s="141"/>
      <c r="B243" s="28"/>
      <c r="C243" s="25"/>
      <c r="D243" s="25"/>
      <c r="E243" s="29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6"/>
    </row>
    <row r="244" spans="1:25" x14ac:dyDescent="0.25">
      <c r="A244" s="141"/>
      <c r="B244" s="28"/>
      <c r="C244" s="25"/>
      <c r="D244" s="25"/>
      <c r="E244" s="29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6"/>
    </row>
    <row r="245" spans="1:25" x14ac:dyDescent="0.25">
      <c r="A245" s="141"/>
      <c r="B245" s="28"/>
      <c r="C245" s="25"/>
      <c r="D245" s="25"/>
      <c r="E245" s="29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6"/>
    </row>
    <row r="246" spans="1:25" x14ac:dyDescent="0.25">
      <c r="A246" s="141"/>
      <c r="B246" s="28"/>
      <c r="C246" s="25"/>
      <c r="D246" s="25"/>
      <c r="E246" s="29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6"/>
    </row>
    <row r="247" spans="1:25" x14ac:dyDescent="0.25">
      <c r="A247" s="141"/>
      <c r="B247" s="28"/>
      <c r="C247" s="25"/>
      <c r="D247" s="25"/>
      <c r="E247" s="29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6"/>
    </row>
    <row r="248" spans="1:25" x14ac:dyDescent="0.25">
      <c r="A248" s="141"/>
      <c r="B248" s="28"/>
      <c r="C248" s="25"/>
      <c r="D248" s="25"/>
      <c r="E248" s="29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6"/>
    </row>
    <row r="249" spans="1:25" x14ac:dyDescent="0.25">
      <c r="A249" s="141"/>
      <c r="B249" s="28"/>
      <c r="C249" s="25"/>
      <c r="D249" s="25"/>
      <c r="E249" s="29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6"/>
    </row>
    <row r="250" spans="1:25" x14ac:dyDescent="0.25">
      <c r="A250" s="141"/>
      <c r="B250" s="28"/>
      <c r="C250" s="29"/>
      <c r="D250" s="29"/>
      <c r="E250" s="25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6"/>
    </row>
    <row r="251" spans="1:25" x14ac:dyDescent="0.25">
      <c r="A251" s="141"/>
      <c r="B251" s="28"/>
      <c r="C251" s="25"/>
      <c r="D251" s="25"/>
      <c r="E251" s="29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6"/>
    </row>
    <row r="252" spans="1:25" x14ac:dyDescent="0.25">
      <c r="A252" s="141"/>
      <c r="B252" s="28"/>
      <c r="C252" s="25"/>
      <c r="D252" s="25"/>
      <c r="E252" s="29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6"/>
    </row>
    <row r="253" spans="1:25" x14ac:dyDescent="0.25">
      <c r="A253" s="141"/>
      <c r="B253" s="28"/>
      <c r="C253" s="25"/>
      <c r="D253" s="25"/>
      <c r="E253" s="29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6"/>
    </row>
    <row r="254" spans="1:25" x14ac:dyDescent="0.25">
      <c r="A254" s="141"/>
      <c r="B254" s="28"/>
      <c r="C254" s="25"/>
      <c r="D254" s="25"/>
      <c r="E254" s="29"/>
      <c r="F254" s="14"/>
      <c r="G254" s="14"/>
      <c r="H254" s="14"/>
      <c r="I254" s="14"/>
      <c r="J254" s="14"/>
      <c r="K254" s="14"/>
    </row>
    <row r="255" spans="1:25" x14ac:dyDescent="0.25">
      <c r="B255" s="28"/>
      <c r="C255" s="25"/>
      <c r="D255" s="25"/>
      <c r="E255" s="29"/>
      <c r="F255" s="14"/>
      <c r="G255" s="14"/>
      <c r="H255" s="14"/>
      <c r="I255" s="14"/>
      <c r="J255" s="14"/>
      <c r="K255" s="14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41"/>
    </row>
    <row r="256" spans="1:25" s="12" customFormat="1" x14ac:dyDescent="0.25">
      <c r="A256" s="142"/>
      <c r="B256" s="28"/>
      <c r="C256" s="25"/>
      <c r="D256" s="25"/>
      <c r="E256" s="29"/>
      <c r="F256" s="14"/>
      <c r="G256" s="14"/>
      <c r="H256" s="14"/>
      <c r="I256" s="14"/>
      <c r="J256" s="14"/>
      <c r="K256" s="14"/>
      <c r="Y256" s="54"/>
    </row>
    <row r="257" spans="1:25" s="12" customFormat="1" x14ac:dyDescent="0.25">
      <c r="A257" s="142"/>
      <c r="B257" s="28"/>
      <c r="C257" s="25"/>
      <c r="D257" s="25"/>
      <c r="E257" s="29"/>
      <c r="F257" s="14"/>
      <c r="G257" s="14"/>
      <c r="H257" s="14"/>
      <c r="I257" s="14"/>
      <c r="J257" s="14"/>
      <c r="K257" s="14"/>
      <c r="Y257" s="54"/>
    </row>
    <row r="258" spans="1:25" s="12" customFormat="1" x14ac:dyDescent="0.25">
      <c r="A258" s="142"/>
      <c r="B258" s="28"/>
      <c r="C258" s="25"/>
      <c r="D258" s="25"/>
      <c r="E258" s="29"/>
      <c r="F258" s="14"/>
      <c r="G258" s="14"/>
      <c r="H258" s="14"/>
      <c r="I258" s="14"/>
      <c r="J258" s="14"/>
      <c r="K258" s="14"/>
      <c r="Y258" s="54"/>
    </row>
    <row r="259" spans="1:25" s="12" customFormat="1" x14ac:dyDescent="0.25">
      <c r="A259" s="142"/>
      <c r="B259" s="28"/>
      <c r="C259" s="25"/>
      <c r="D259" s="25"/>
      <c r="E259" s="29"/>
      <c r="F259" s="14"/>
      <c r="G259" s="14"/>
      <c r="H259" s="14"/>
      <c r="I259" s="14"/>
      <c r="J259" s="14"/>
      <c r="K259" s="14"/>
      <c r="Y259" s="54"/>
    </row>
    <row r="260" spans="1:25" s="12" customFormat="1" x14ac:dyDescent="0.25">
      <c r="A260" s="142"/>
      <c r="B260" s="28"/>
      <c r="C260" s="25"/>
      <c r="D260" s="25"/>
      <c r="E260" s="29"/>
      <c r="F260" s="14"/>
      <c r="G260" s="14"/>
      <c r="H260" s="14"/>
      <c r="I260" s="14"/>
      <c r="J260" s="14"/>
      <c r="K260" s="14"/>
      <c r="Y260" s="54"/>
    </row>
    <row r="261" spans="1:25" s="12" customFormat="1" x14ac:dyDescent="0.25">
      <c r="A261" s="142"/>
      <c r="B261" s="28"/>
      <c r="C261" s="29"/>
      <c r="D261" s="29"/>
      <c r="E261" s="25"/>
      <c r="F261" s="14"/>
      <c r="G261" s="14"/>
      <c r="H261" s="14"/>
      <c r="I261" s="14"/>
      <c r="J261" s="14"/>
      <c r="K261" s="14"/>
      <c r="Y261" s="54"/>
    </row>
    <row r="262" spans="1:25" s="12" customFormat="1" x14ac:dyDescent="0.25">
      <c r="A262" s="142"/>
      <c r="B262" s="28"/>
      <c r="C262" s="25"/>
      <c r="D262" s="25"/>
      <c r="E262" s="29"/>
      <c r="F262" s="14"/>
      <c r="G262" s="14"/>
      <c r="H262" s="14"/>
      <c r="I262" s="14"/>
      <c r="J262" s="14"/>
      <c r="K262" s="14"/>
      <c r="Y262" s="54"/>
    </row>
    <row r="263" spans="1:25" s="12" customFormat="1" x14ac:dyDescent="0.25">
      <c r="A263" s="142"/>
      <c r="B263" s="28"/>
      <c r="C263" s="25"/>
      <c r="D263" s="25"/>
      <c r="E263" s="29"/>
      <c r="F263" s="14"/>
      <c r="G263" s="14"/>
      <c r="H263" s="14"/>
      <c r="I263" s="14"/>
      <c r="J263" s="14"/>
      <c r="K263" s="14"/>
      <c r="Y263" s="54"/>
    </row>
    <row r="264" spans="1:25" s="12" customFormat="1" x14ac:dyDescent="0.25">
      <c r="A264" s="142"/>
      <c r="B264" s="28"/>
      <c r="C264" s="25"/>
      <c r="D264" s="25"/>
      <c r="E264" s="29"/>
      <c r="F264" s="14"/>
      <c r="G264" s="14"/>
      <c r="H264" s="14"/>
      <c r="I264" s="14"/>
      <c r="J264" s="14"/>
      <c r="K264" s="14"/>
      <c r="Y264" s="54"/>
    </row>
    <row r="265" spans="1:25" s="12" customFormat="1" x14ac:dyDescent="0.25">
      <c r="A265" s="142"/>
      <c r="B265" s="28"/>
      <c r="C265" s="25"/>
      <c r="D265" s="25"/>
      <c r="E265" s="29"/>
      <c r="F265" s="14"/>
      <c r="G265" s="14"/>
      <c r="H265" s="14"/>
      <c r="I265" s="14"/>
      <c r="J265" s="14"/>
      <c r="K265" s="14"/>
      <c r="Y265" s="54"/>
    </row>
    <row r="266" spans="1:25" s="12" customFormat="1" x14ac:dyDescent="0.25">
      <c r="A266" s="142"/>
      <c r="B266" s="28"/>
      <c r="C266" s="25"/>
      <c r="D266" s="25"/>
      <c r="E266" s="29"/>
      <c r="F266" s="14"/>
      <c r="G266" s="14"/>
      <c r="H266" s="14"/>
      <c r="I266" s="14"/>
      <c r="J266" s="14"/>
      <c r="K266" s="14"/>
      <c r="Y266" s="54"/>
    </row>
    <row r="267" spans="1:25" s="12" customFormat="1" x14ac:dyDescent="0.25">
      <c r="A267" s="142"/>
      <c r="B267" s="28"/>
      <c r="C267" s="25"/>
      <c r="D267" s="25"/>
      <c r="E267" s="29"/>
      <c r="F267" s="14"/>
      <c r="G267" s="14"/>
      <c r="H267" s="14"/>
      <c r="I267" s="14"/>
      <c r="J267" s="14"/>
      <c r="K267" s="14"/>
      <c r="Y267" s="54"/>
    </row>
    <row r="268" spans="1:25" s="12" customFormat="1" x14ac:dyDescent="0.25">
      <c r="A268" s="142"/>
      <c r="B268" s="28"/>
      <c r="C268" s="25"/>
      <c r="D268" s="25"/>
      <c r="E268" s="29"/>
      <c r="F268" s="14"/>
      <c r="G268" s="14"/>
      <c r="H268" s="14"/>
      <c r="I268" s="14"/>
      <c r="J268" s="14"/>
      <c r="K268" s="14"/>
      <c r="Y268" s="54"/>
    </row>
    <row r="269" spans="1:25" s="12" customFormat="1" x14ac:dyDescent="0.25">
      <c r="A269" s="142"/>
      <c r="B269" s="28"/>
      <c r="C269" s="25"/>
      <c r="D269" s="25"/>
      <c r="E269" s="29"/>
      <c r="F269" s="14"/>
      <c r="G269" s="14"/>
      <c r="H269" s="14"/>
      <c r="I269" s="14"/>
      <c r="J269" s="14"/>
      <c r="K269" s="14"/>
      <c r="Y269" s="54"/>
    </row>
    <row r="270" spans="1:25" s="12" customFormat="1" x14ac:dyDescent="0.25">
      <c r="A270" s="142"/>
      <c r="B270" s="28"/>
      <c r="C270" s="25"/>
      <c r="D270" s="25"/>
      <c r="E270" s="29"/>
      <c r="F270" s="14"/>
      <c r="G270" s="14"/>
      <c r="H270" s="14"/>
      <c r="I270" s="14"/>
      <c r="J270" s="14"/>
      <c r="K270" s="14"/>
      <c r="Y270" s="54"/>
    </row>
    <row r="271" spans="1:25" s="12" customFormat="1" x14ac:dyDescent="0.25">
      <c r="A271" s="142"/>
      <c r="B271" s="28"/>
      <c r="C271" s="25"/>
      <c r="D271" s="25"/>
      <c r="E271" s="29"/>
      <c r="F271" s="14"/>
      <c r="G271" s="14"/>
      <c r="H271" s="14"/>
      <c r="I271" s="14"/>
      <c r="J271" s="14"/>
      <c r="K271" s="14"/>
      <c r="Y271" s="54"/>
    </row>
    <row r="272" spans="1:25" x14ac:dyDescent="0.25">
      <c r="B272" s="30"/>
      <c r="C272" s="24"/>
      <c r="D272" s="24"/>
      <c r="E272" s="29"/>
      <c r="F272" s="14"/>
      <c r="G272" s="14"/>
      <c r="H272" s="14"/>
      <c r="I272" s="14"/>
      <c r="J272" s="14"/>
      <c r="K272" s="14"/>
    </row>
    <row r="273" spans="1:25" x14ac:dyDescent="0.25">
      <c r="B273" s="31"/>
      <c r="C273" s="27"/>
      <c r="D273" s="27"/>
      <c r="E273" s="25"/>
    </row>
    <row r="274" spans="1:25" x14ac:dyDescent="0.25">
      <c r="B274" s="28"/>
      <c r="C274" s="25"/>
      <c r="D274" s="25"/>
      <c r="E274" s="29"/>
    </row>
    <row r="275" spans="1:25" x14ac:dyDescent="0.25">
      <c r="B275" s="28"/>
      <c r="C275" s="29"/>
      <c r="D275" s="29"/>
      <c r="E275" s="25"/>
    </row>
    <row r="276" spans="1:25" x14ac:dyDescent="0.25">
      <c r="B276" s="28"/>
      <c r="C276" s="25"/>
      <c r="D276" s="25"/>
      <c r="E276" s="29"/>
    </row>
    <row r="277" spans="1:25" x14ac:dyDescent="0.25">
      <c r="B277" s="28"/>
      <c r="C277" s="25"/>
      <c r="D277" s="25"/>
      <c r="E277" s="29"/>
    </row>
    <row r="278" spans="1:25" x14ac:dyDescent="0.25">
      <c r="B278" s="28"/>
      <c r="C278" s="25"/>
      <c r="D278" s="25"/>
      <c r="E278" s="29"/>
    </row>
    <row r="279" spans="1:25" x14ac:dyDescent="0.25">
      <c r="B279" s="28"/>
      <c r="C279" s="25"/>
      <c r="D279" s="25"/>
      <c r="E279" s="29"/>
    </row>
    <row r="280" spans="1:25" x14ac:dyDescent="0.25">
      <c r="B280" s="28"/>
      <c r="C280" s="29"/>
      <c r="D280" s="29"/>
      <c r="E280" s="25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6"/>
    </row>
    <row r="281" spans="1:25" x14ac:dyDescent="0.25">
      <c r="B281" s="28"/>
      <c r="C281" s="25"/>
      <c r="D281" s="25"/>
      <c r="E281" s="29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6"/>
    </row>
    <row r="282" spans="1:25" x14ac:dyDescent="0.25">
      <c r="B282" s="28"/>
      <c r="C282" s="25"/>
      <c r="D282" s="25"/>
      <c r="E282" s="29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6"/>
    </row>
    <row r="283" spans="1:25" x14ac:dyDescent="0.25">
      <c r="B283" s="28"/>
      <c r="C283" s="29"/>
      <c r="D283" s="29"/>
      <c r="E283" s="25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6"/>
    </row>
    <row r="284" spans="1:25" x14ac:dyDescent="0.25">
      <c r="B284" s="28"/>
      <c r="C284" s="29"/>
      <c r="D284" s="29"/>
      <c r="E284" s="25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6"/>
    </row>
    <row r="285" spans="1:25" x14ac:dyDescent="0.25">
      <c r="B285" s="28"/>
      <c r="C285" s="25"/>
      <c r="D285" s="25"/>
      <c r="E285" s="29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6"/>
    </row>
    <row r="286" spans="1:25" x14ac:dyDescent="0.25">
      <c r="B286" s="28"/>
      <c r="C286" s="25"/>
      <c r="D286" s="25"/>
      <c r="E286" s="29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6"/>
    </row>
    <row r="287" spans="1:25" x14ac:dyDescent="0.25">
      <c r="A287" s="141"/>
      <c r="B287" s="28"/>
      <c r="C287" s="25"/>
      <c r="D287" s="25"/>
      <c r="E287" s="29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6"/>
    </row>
    <row r="288" spans="1:25" x14ac:dyDescent="0.25">
      <c r="A288" s="141"/>
      <c r="B288" s="28"/>
      <c r="C288" s="29"/>
      <c r="D288" s="29"/>
      <c r="E288" s="25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6"/>
    </row>
    <row r="289" spans="1:25" x14ac:dyDescent="0.25">
      <c r="A289" s="141"/>
      <c r="B289" s="28"/>
      <c r="C289" s="25"/>
      <c r="D289" s="25"/>
      <c r="E289" s="29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6"/>
    </row>
    <row r="290" spans="1:25" x14ac:dyDescent="0.25">
      <c r="A290" s="141"/>
      <c r="B290" s="28"/>
      <c r="C290" s="25"/>
      <c r="D290" s="25"/>
      <c r="E290" s="29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6"/>
    </row>
    <row r="291" spans="1:25" x14ac:dyDescent="0.25">
      <c r="A291" s="141"/>
      <c r="B291" s="28"/>
      <c r="C291" s="25"/>
      <c r="D291" s="25"/>
      <c r="E291" s="29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6"/>
    </row>
    <row r="292" spans="1:25" x14ac:dyDescent="0.25">
      <c r="A292" s="141"/>
      <c r="B292" s="28"/>
      <c r="C292" s="25"/>
      <c r="D292" s="25"/>
      <c r="E292" s="29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6"/>
    </row>
    <row r="293" spans="1:25" x14ac:dyDescent="0.25">
      <c r="A293" s="141"/>
      <c r="B293" s="28"/>
      <c r="C293" s="25"/>
      <c r="D293" s="25"/>
      <c r="E293" s="29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6"/>
    </row>
    <row r="294" spans="1:25" x14ac:dyDescent="0.25">
      <c r="A294" s="141"/>
      <c r="B294" s="28"/>
      <c r="C294" s="25"/>
      <c r="D294" s="25"/>
      <c r="E294" s="29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6"/>
    </row>
    <row r="295" spans="1:25" x14ac:dyDescent="0.25">
      <c r="A295" s="141"/>
      <c r="B295" s="28"/>
      <c r="C295" s="25"/>
      <c r="D295" s="25"/>
      <c r="E295" s="29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6"/>
    </row>
    <row r="296" spans="1:25" x14ac:dyDescent="0.25">
      <c r="A296" s="141"/>
      <c r="B296" s="28"/>
      <c r="C296" s="25"/>
      <c r="D296" s="25"/>
      <c r="E296" s="29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6"/>
    </row>
    <row r="297" spans="1:25" x14ac:dyDescent="0.25">
      <c r="A297" s="141"/>
      <c r="B297" s="28"/>
      <c r="C297" s="25"/>
      <c r="D297" s="25"/>
      <c r="E297" s="29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6"/>
    </row>
    <row r="298" spans="1:25" x14ac:dyDescent="0.25">
      <c r="A298" s="141"/>
      <c r="B298" s="28"/>
      <c r="C298" s="25"/>
      <c r="D298" s="25"/>
      <c r="E298" s="29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6"/>
    </row>
    <row r="299" spans="1:25" x14ac:dyDescent="0.25">
      <c r="A299" s="141"/>
      <c r="B299" s="30"/>
      <c r="C299" s="24"/>
      <c r="D299" s="24"/>
      <c r="E299" s="25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6"/>
    </row>
    <row r="300" spans="1:25" x14ac:dyDescent="0.25">
      <c r="A300" s="141"/>
      <c r="B300" s="28"/>
      <c r="C300" s="29"/>
      <c r="D300" s="29"/>
      <c r="E300" s="25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6"/>
    </row>
    <row r="301" spans="1:25" x14ac:dyDescent="0.25">
      <c r="A301" s="141"/>
      <c r="B301" s="28"/>
      <c r="C301" s="29"/>
      <c r="D301" s="29"/>
      <c r="E301" s="25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6"/>
    </row>
    <row r="302" spans="1:25" x14ac:dyDescent="0.25">
      <c r="A302" s="141"/>
      <c r="B302" s="28"/>
      <c r="C302" s="25"/>
      <c r="D302" s="25"/>
      <c r="E302" s="29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6"/>
    </row>
    <row r="303" spans="1:25" x14ac:dyDescent="0.25">
      <c r="A303" s="141"/>
      <c r="B303" s="28"/>
      <c r="C303" s="25"/>
      <c r="D303" s="25"/>
      <c r="E303" s="29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6"/>
    </row>
    <row r="304" spans="1:25" x14ac:dyDescent="0.25">
      <c r="A304" s="141"/>
      <c r="B304" s="28"/>
      <c r="C304" s="25"/>
      <c r="D304" s="25"/>
      <c r="E304" s="29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6"/>
    </row>
    <row r="305" spans="1:25" x14ac:dyDescent="0.25">
      <c r="A305" s="141"/>
      <c r="B305" s="28"/>
      <c r="C305" s="29"/>
      <c r="D305" s="29"/>
      <c r="E305" s="25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6"/>
    </row>
    <row r="306" spans="1:25" x14ac:dyDescent="0.25">
      <c r="A306" s="141"/>
      <c r="B306" s="28"/>
      <c r="C306" s="25"/>
      <c r="D306" s="25"/>
      <c r="E306" s="29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6"/>
    </row>
    <row r="307" spans="1:25" x14ac:dyDescent="0.25">
      <c r="A307" s="141"/>
      <c r="B307" s="28"/>
      <c r="C307" s="25"/>
      <c r="D307" s="25"/>
      <c r="E307" s="29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6"/>
    </row>
    <row r="308" spans="1:25" x14ac:dyDescent="0.25">
      <c r="A308" s="141"/>
      <c r="B308" s="28"/>
      <c r="C308" s="29"/>
      <c r="D308" s="29"/>
      <c r="E308" s="25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6"/>
    </row>
    <row r="309" spans="1:25" x14ac:dyDescent="0.25">
      <c r="A309" s="141"/>
      <c r="B309" s="28"/>
      <c r="C309" s="25"/>
      <c r="D309" s="25"/>
      <c r="E309" s="29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6"/>
    </row>
    <row r="310" spans="1:25" x14ac:dyDescent="0.25">
      <c r="A310" s="141"/>
      <c r="B310" s="28"/>
      <c r="C310" s="25"/>
      <c r="D310" s="25"/>
      <c r="E310" s="29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6"/>
    </row>
    <row r="311" spans="1:25" x14ac:dyDescent="0.25">
      <c r="A311" s="141"/>
      <c r="B311" s="28"/>
      <c r="C311" s="25"/>
      <c r="D311" s="25"/>
      <c r="E311" s="29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6"/>
    </row>
    <row r="312" spans="1:25" x14ac:dyDescent="0.25">
      <c r="A312" s="141"/>
      <c r="B312" s="28"/>
      <c r="C312" s="25"/>
      <c r="D312" s="25"/>
      <c r="E312" s="29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6"/>
    </row>
    <row r="313" spans="1:25" x14ac:dyDescent="0.25">
      <c r="A313" s="141"/>
      <c r="B313" s="28"/>
      <c r="C313" s="25"/>
      <c r="D313" s="25"/>
      <c r="E313" s="29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6"/>
    </row>
    <row r="314" spans="1:25" x14ac:dyDescent="0.25">
      <c r="A314" s="141"/>
      <c r="B314" s="28"/>
      <c r="C314" s="25"/>
      <c r="D314" s="25"/>
      <c r="E314" s="29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6"/>
    </row>
    <row r="315" spans="1:25" x14ac:dyDescent="0.25">
      <c r="A315" s="141"/>
      <c r="B315" s="28"/>
      <c r="C315" s="25"/>
      <c r="D315" s="25"/>
      <c r="E315" s="29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6"/>
    </row>
    <row r="316" spans="1:25" x14ac:dyDescent="0.25">
      <c r="A316" s="141"/>
      <c r="B316" s="28"/>
      <c r="C316" s="29"/>
      <c r="D316" s="29"/>
      <c r="E316" s="25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6"/>
    </row>
    <row r="317" spans="1:25" x14ac:dyDescent="0.25">
      <c r="A317" s="141"/>
      <c r="B317" s="28"/>
      <c r="C317" s="29"/>
      <c r="D317" s="29"/>
      <c r="E317" s="25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6"/>
    </row>
    <row r="318" spans="1:25" x14ac:dyDescent="0.25">
      <c r="A318" s="141"/>
      <c r="B318" s="28"/>
      <c r="C318" s="29"/>
      <c r="D318" s="29"/>
      <c r="E318" s="25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6"/>
    </row>
    <row r="319" spans="1:25" x14ac:dyDescent="0.25">
      <c r="A319" s="141"/>
      <c r="B319" s="28"/>
      <c r="C319" s="29"/>
      <c r="D319" s="29"/>
      <c r="E319" s="25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6"/>
    </row>
    <row r="320" spans="1:25" x14ac:dyDescent="0.25">
      <c r="A320" s="141"/>
      <c r="B320" s="28"/>
      <c r="C320" s="25"/>
      <c r="D320" s="25"/>
      <c r="E320" s="29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6"/>
    </row>
    <row r="321" spans="1:25" x14ac:dyDescent="0.25">
      <c r="A321" s="141"/>
      <c r="B321" s="28"/>
      <c r="C321" s="25"/>
      <c r="D321" s="25"/>
      <c r="E321" s="29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6"/>
    </row>
    <row r="322" spans="1:25" x14ac:dyDescent="0.25">
      <c r="A322" s="141"/>
      <c r="B322" s="28"/>
      <c r="C322" s="25"/>
      <c r="D322" s="25"/>
      <c r="E322" s="29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6"/>
    </row>
    <row r="323" spans="1:25" x14ac:dyDescent="0.25">
      <c r="A323" s="141"/>
      <c r="B323" s="28"/>
      <c r="C323" s="25"/>
      <c r="D323" s="25"/>
      <c r="E323" s="29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6"/>
    </row>
    <row r="324" spans="1:25" x14ac:dyDescent="0.25">
      <c r="A324" s="141"/>
      <c r="B324" s="28"/>
      <c r="C324" s="29"/>
      <c r="D324" s="29"/>
      <c r="E324" s="25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6"/>
    </row>
    <row r="325" spans="1:25" x14ac:dyDescent="0.25">
      <c r="A325" s="141"/>
      <c r="B325" s="28"/>
      <c r="C325" s="25"/>
      <c r="D325" s="25"/>
      <c r="E325" s="29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6"/>
    </row>
    <row r="326" spans="1:25" x14ac:dyDescent="0.25">
      <c r="A326" s="141"/>
      <c r="B326" s="28"/>
      <c r="C326" s="25"/>
      <c r="D326" s="25"/>
      <c r="E326" s="29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6"/>
    </row>
    <row r="327" spans="1:25" x14ac:dyDescent="0.25">
      <c r="A327" s="141"/>
      <c r="B327" s="28"/>
      <c r="C327" s="25"/>
      <c r="D327" s="25"/>
      <c r="E327" s="29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6"/>
    </row>
    <row r="328" spans="1:25" x14ac:dyDescent="0.25">
      <c r="A328" s="141"/>
      <c r="B328" s="28"/>
      <c r="C328" s="25"/>
      <c r="D328" s="25"/>
      <c r="E328" s="29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6"/>
    </row>
    <row r="329" spans="1:25" x14ac:dyDescent="0.25">
      <c r="A329" s="141"/>
      <c r="B329" s="28"/>
      <c r="C329" s="25"/>
      <c r="D329" s="25"/>
      <c r="E329" s="29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6"/>
    </row>
    <row r="330" spans="1:25" x14ac:dyDescent="0.25">
      <c r="A330" s="141"/>
      <c r="B330" s="28"/>
      <c r="C330" s="29"/>
      <c r="D330" s="29"/>
      <c r="E330" s="25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6"/>
    </row>
    <row r="331" spans="1:25" x14ac:dyDescent="0.25">
      <c r="A331" s="141"/>
      <c r="B331" s="28"/>
      <c r="C331" s="29"/>
      <c r="D331" s="29"/>
      <c r="E331" s="25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6"/>
    </row>
    <row r="332" spans="1:25" x14ac:dyDescent="0.25">
      <c r="A332" s="141"/>
      <c r="B332" s="28"/>
      <c r="C332" s="25"/>
      <c r="D332" s="25"/>
      <c r="E332" s="29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6"/>
    </row>
    <row r="333" spans="1:25" x14ac:dyDescent="0.25">
      <c r="A333" s="141"/>
      <c r="B333" s="28"/>
      <c r="C333" s="25"/>
      <c r="D333" s="25"/>
      <c r="E333" s="29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6"/>
    </row>
    <row r="334" spans="1:25" x14ac:dyDescent="0.25">
      <c r="A334" s="141"/>
      <c r="B334" s="28"/>
      <c r="C334" s="25"/>
      <c r="D334" s="25"/>
      <c r="E334" s="29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6"/>
    </row>
    <row r="335" spans="1:25" x14ac:dyDescent="0.25">
      <c r="A335" s="141"/>
      <c r="B335" s="30"/>
      <c r="C335" s="24"/>
      <c r="D335" s="24"/>
      <c r="E335" s="25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6"/>
    </row>
    <row r="336" spans="1:25" x14ac:dyDescent="0.25">
      <c r="A336" s="141"/>
      <c r="B336" s="28"/>
      <c r="C336" s="29"/>
      <c r="D336" s="29"/>
      <c r="E336" s="25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6"/>
    </row>
    <row r="337" spans="1:25" x14ac:dyDescent="0.25">
      <c r="A337" s="141"/>
      <c r="B337" s="28"/>
      <c r="C337" s="29"/>
      <c r="D337" s="29"/>
      <c r="E337" s="25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6"/>
    </row>
    <row r="338" spans="1:25" x14ac:dyDescent="0.25">
      <c r="A338" s="141"/>
      <c r="B338" s="28"/>
      <c r="C338" s="25"/>
      <c r="D338" s="25"/>
      <c r="E338" s="29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6"/>
    </row>
    <row r="339" spans="1:25" x14ac:dyDescent="0.25">
      <c r="A339" s="141"/>
      <c r="B339" s="28"/>
      <c r="C339" s="25"/>
      <c r="D339" s="25"/>
      <c r="E339" s="29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6"/>
    </row>
    <row r="340" spans="1:25" x14ac:dyDescent="0.25">
      <c r="A340" s="141"/>
      <c r="B340" s="28"/>
      <c r="C340" s="29"/>
      <c r="D340" s="29"/>
      <c r="E340" s="25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6"/>
    </row>
    <row r="341" spans="1:25" x14ac:dyDescent="0.25">
      <c r="A341" s="141"/>
      <c r="B341" s="28"/>
      <c r="C341" s="29"/>
      <c r="D341" s="29"/>
      <c r="E341" s="25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6"/>
    </row>
    <row r="342" spans="1:25" x14ac:dyDescent="0.25">
      <c r="A342" s="141"/>
      <c r="B342" s="28"/>
      <c r="C342" s="25"/>
      <c r="D342" s="25"/>
      <c r="E342" s="29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6"/>
    </row>
    <row r="343" spans="1:25" x14ac:dyDescent="0.25">
      <c r="A343" s="141"/>
      <c r="B343" s="28"/>
      <c r="C343" s="25"/>
      <c r="D343" s="25"/>
      <c r="E343" s="29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6"/>
    </row>
    <row r="344" spans="1:25" x14ac:dyDescent="0.25">
      <c r="A344" s="141"/>
      <c r="B344" s="28"/>
      <c r="C344" s="29"/>
      <c r="D344" s="29"/>
      <c r="E344" s="25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6"/>
    </row>
    <row r="345" spans="1:25" x14ac:dyDescent="0.25">
      <c r="A345" s="141"/>
      <c r="B345" s="30"/>
      <c r="C345" s="24"/>
      <c r="D345" s="24"/>
      <c r="E345" s="25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6"/>
    </row>
    <row r="346" spans="1:25" x14ac:dyDescent="0.25">
      <c r="A346" s="141"/>
      <c r="B346" s="28"/>
      <c r="C346" s="29"/>
      <c r="D346" s="29"/>
      <c r="E346" s="25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6"/>
    </row>
    <row r="347" spans="1:25" x14ac:dyDescent="0.25">
      <c r="A347" s="141"/>
      <c r="B347" s="28"/>
      <c r="C347" s="29"/>
      <c r="D347" s="29"/>
      <c r="E347" s="25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6"/>
    </row>
    <row r="348" spans="1:25" x14ac:dyDescent="0.25">
      <c r="A348" s="141"/>
      <c r="B348" s="28"/>
      <c r="C348" s="29"/>
      <c r="D348" s="29"/>
      <c r="E348" s="25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6"/>
    </row>
    <row r="349" spans="1:25" x14ac:dyDescent="0.25">
      <c r="A349" s="141"/>
      <c r="B349" s="28"/>
      <c r="C349" s="29"/>
      <c r="D349" s="29"/>
      <c r="E349" s="25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6"/>
    </row>
    <row r="350" spans="1:25" x14ac:dyDescent="0.25">
      <c r="A350" s="141"/>
      <c r="B350" s="28"/>
      <c r="C350" s="25"/>
      <c r="D350" s="25"/>
      <c r="E350" s="29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6"/>
    </row>
    <row r="351" spans="1:25" x14ac:dyDescent="0.25">
      <c r="A351" s="141"/>
      <c r="B351" s="28"/>
      <c r="C351" s="25"/>
      <c r="D351" s="25"/>
      <c r="E351" s="29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6"/>
    </row>
    <row r="352" spans="1:25" x14ac:dyDescent="0.25">
      <c r="A352" s="141"/>
      <c r="B352" s="28"/>
      <c r="C352" s="25"/>
      <c r="D352" s="25"/>
      <c r="E352" s="29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6"/>
    </row>
    <row r="353" spans="1:25" x14ac:dyDescent="0.25">
      <c r="A353" s="141"/>
      <c r="B353" s="28"/>
      <c r="C353" s="25"/>
      <c r="D353" s="25"/>
      <c r="E353" s="29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6"/>
    </row>
    <row r="354" spans="1:25" x14ac:dyDescent="0.25">
      <c r="A354" s="141"/>
      <c r="B354" s="28"/>
      <c r="C354" s="25"/>
      <c r="D354" s="25"/>
      <c r="E354" s="29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6"/>
    </row>
    <row r="355" spans="1:25" x14ac:dyDescent="0.25">
      <c r="A355" s="141"/>
      <c r="B355" s="28"/>
      <c r="C355" s="25"/>
      <c r="D355" s="25"/>
      <c r="E355" s="29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6"/>
    </row>
    <row r="356" spans="1:25" x14ac:dyDescent="0.25">
      <c r="A356" s="141"/>
      <c r="B356" s="28"/>
      <c r="C356" s="25"/>
      <c r="D356" s="25"/>
      <c r="E356" s="29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6"/>
    </row>
    <row r="357" spans="1:25" x14ac:dyDescent="0.25">
      <c r="A357" s="141"/>
      <c r="B357" s="28"/>
      <c r="C357" s="25"/>
      <c r="D357" s="25"/>
      <c r="E357" s="29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6"/>
    </row>
    <row r="358" spans="1:25" x14ac:dyDescent="0.25">
      <c r="A358" s="141"/>
      <c r="B358" s="28"/>
      <c r="C358" s="25"/>
      <c r="D358" s="25"/>
      <c r="E358" s="29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6"/>
    </row>
    <row r="359" spans="1:25" x14ac:dyDescent="0.25">
      <c r="A359" s="141"/>
      <c r="B359" s="28"/>
      <c r="C359" s="29"/>
      <c r="D359" s="29"/>
      <c r="E359" s="25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6"/>
    </row>
    <row r="360" spans="1:25" x14ac:dyDescent="0.25">
      <c r="A360" s="141"/>
      <c r="B360" s="28"/>
      <c r="C360" s="25"/>
      <c r="D360" s="25"/>
      <c r="E360" s="29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6"/>
    </row>
    <row r="361" spans="1:25" x14ac:dyDescent="0.25">
      <c r="A361" s="141"/>
      <c r="B361" s="28"/>
      <c r="C361" s="25"/>
      <c r="D361" s="25"/>
      <c r="E361" s="29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6"/>
    </row>
    <row r="362" spans="1:25" x14ac:dyDescent="0.25">
      <c r="A362" s="141"/>
      <c r="B362" s="28"/>
      <c r="C362" s="25"/>
      <c r="D362" s="25"/>
      <c r="E362" s="29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6"/>
    </row>
    <row r="363" spans="1:25" x14ac:dyDescent="0.25">
      <c r="A363" s="141"/>
      <c r="B363" s="28"/>
      <c r="C363" s="25"/>
      <c r="D363" s="25"/>
      <c r="E363" s="29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6"/>
    </row>
    <row r="364" spans="1:25" x14ac:dyDescent="0.25">
      <c r="A364" s="141"/>
      <c r="B364" s="28"/>
      <c r="C364" s="25"/>
      <c r="D364" s="25"/>
      <c r="E364" s="29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6"/>
    </row>
    <row r="365" spans="1:25" x14ac:dyDescent="0.25">
      <c r="A365" s="141"/>
      <c r="B365" s="28"/>
      <c r="C365" s="25"/>
      <c r="D365" s="25"/>
      <c r="E365" s="29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6"/>
    </row>
    <row r="366" spans="1:25" x14ac:dyDescent="0.25">
      <c r="A366" s="141"/>
      <c r="B366" s="28"/>
      <c r="C366" s="25"/>
      <c r="D366" s="25"/>
      <c r="E366" s="29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6"/>
    </row>
    <row r="367" spans="1:25" x14ac:dyDescent="0.25">
      <c r="A367" s="141"/>
      <c r="B367" s="28"/>
      <c r="C367" s="25"/>
      <c r="D367" s="25"/>
      <c r="E367" s="29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6"/>
    </row>
    <row r="368" spans="1:25" x14ac:dyDescent="0.25">
      <c r="A368" s="141"/>
      <c r="B368" s="28"/>
      <c r="C368" s="25"/>
      <c r="D368" s="25"/>
      <c r="E368" s="29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6"/>
    </row>
    <row r="369" spans="1:25" x14ac:dyDescent="0.25">
      <c r="A369" s="141"/>
      <c r="B369" s="28"/>
      <c r="C369" s="25"/>
      <c r="D369" s="25"/>
      <c r="E369" s="29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6"/>
    </row>
    <row r="370" spans="1:25" x14ac:dyDescent="0.25">
      <c r="A370" s="141"/>
      <c r="B370" s="28"/>
      <c r="C370" s="25"/>
      <c r="D370" s="25"/>
      <c r="E370" s="29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6"/>
    </row>
    <row r="371" spans="1:25" x14ac:dyDescent="0.25">
      <c r="A371" s="141"/>
      <c r="B371" s="30"/>
      <c r="C371" s="24"/>
      <c r="D371" s="24"/>
      <c r="E371" s="25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6"/>
    </row>
    <row r="372" spans="1:25" x14ac:dyDescent="0.25">
      <c r="A372" s="141"/>
      <c r="B372" s="28"/>
      <c r="C372" s="29"/>
      <c r="D372" s="29"/>
      <c r="E372" s="25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6"/>
    </row>
    <row r="373" spans="1:25" x14ac:dyDescent="0.25">
      <c r="A373" s="141"/>
      <c r="B373" s="28"/>
      <c r="C373" s="29"/>
      <c r="D373" s="29"/>
      <c r="E373" s="25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6"/>
    </row>
    <row r="374" spans="1:25" x14ac:dyDescent="0.25">
      <c r="A374" s="141"/>
      <c r="B374" s="28"/>
      <c r="C374" s="29"/>
      <c r="D374" s="29"/>
      <c r="E374" s="25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6"/>
    </row>
    <row r="375" spans="1:25" x14ac:dyDescent="0.25">
      <c r="A375" s="141"/>
      <c r="B375" s="28"/>
      <c r="C375" s="29"/>
      <c r="D375" s="29"/>
      <c r="E375" s="25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6"/>
    </row>
    <row r="376" spans="1:25" x14ac:dyDescent="0.25">
      <c r="A376" s="141"/>
      <c r="B376" s="28"/>
      <c r="C376" s="25"/>
      <c r="D376" s="25"/>
      <c r="E376" s="29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6"/>
    </row>
    <row r="377" spans="1:25" x14ac:dyDescent="0.25">
      <c r="A377" s="141"/>
      <c r="B377" s="28"/>
      <c r="C377" s="25"/>
      <c r="D377" s="25"/>
      <c r="E377" s="29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6"/>
    </row>
    <row r="378" spans="1:25" x14ac:dyDescent="0.25">
      <c r="A378" s="141"/>
      <c r="B378" s="28"/>
      <c r="C378" s="25"/>
      <c r="D378" s="25"/>
      <c r="E378" s="29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6"/>
    </row>
    <row r="379" spans="1:25" x14ac:dyDescent="0.25">
      <c r="A379" s="141"/>
      <c r="B379" s="28"/>
      <c r="C379" s="25"/>
      <c r="D379" s="25"/>
      <c r="E379" s="29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6"/>
    </row>
    <row r="380" spans="1:25" x14ac:dyDescent="0.25">
      <c r="A380" s="141"/>
      <c r="B380" s="28"/>
      <c r="C380" s="25"/>
      <c r="D380" s="25"/>
      <c r="E380" s="29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6"/>
    </row>
    <row r="381" spans="1:25" x14ac:dyDescent="0.25">
      <c r="A381" s="141"/>
      <c r="B381" s="28"/>
      <c r="C381" s="25"/>
      <c r="D381" s="25"/>
      <c r="E381" s="29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6"/>
    </row>
    <row r="382" spans="1:25" x14ac:dyDescent="0.25">
      <c r="A382" s="141"/>
      <c r="B382" s="28"/>
      <c r="C382" s="25"/>
      <c r="D382" s="25"/>
      <c r="E382" s="29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6"/>
    </row>
    <row r="383" spans="1:25" x14ac:dyDescent="0.25">
      <c r="A383" s="141"/>
      <c r="B383" s="28"/>
      <c r="C383" s="25"/>
      <c r="D383" s="25"/>
      <c r="E383" s="29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6"/>
    </row>
    <row r="384" spans="1:25" x14ac:dyDescent="0.25">
      <c r="A384" s="141"/>
      <c r="B384" s="28"/>
      <c r="C384" s="25"/>
      <c r="D384" s="25"/>
      <c r="E384" s="29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6"/>
    </row>
    <row r="385" spans="1:25" x14ac:dyDescent="0.25">
      <c r="A385" s="141"/>
      <c r="B385" s="28"/>
      <c r="C385" s="29"/>
      <c r="D385" s="29"/>
      <c r="E385" s="25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6"/>
    </row>
    <row r="386" spans="1:25" x14ac:dyDescent="0.25">
      <c r="A386" s="141"/>
      <c r="B386" s="28"/>
      <c r="C386" s="25"/>
      <c r="D386" s="25"/>
      <c r="E386" s="29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6"/>
    </row>
    <row r="387" spans="1:25" x14ac:dyDescent="0.25">
      <c r="A387" s="141"/>
      <c r="B387" s="28"/>
      <c r="C387" s="25"/>
      <c r="D387" s="25"/>
      <c r="E387" s="29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6"/>
    </row>
    <row r="388" spans="1:25" x14ac:dyDescent="0.25">
      <c r="A388" s="141"/>
      <c r="B388" s="28"/>
      <c r="C388" s="25"/>
      <c r="D388" s="25"/>
      <c r="E388" s="29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6"/>
    </row>
    <row r="389" spans="1:25" x14ac:dyDescent="0.25">
      <c r="A389" s="141"/>
      <c r="B389" s="28"/>
      <c r="C389" s="25"/>
      <c r="D389" s="25"/>
      <c r="E389" s="29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6"/>
    </row>
    <row r="390" spans="1:25" x14ac:dyDescent="0.25">
      <c r="A390" s="141"/>
      <c r="B390" s="28"/>
      <c r="C390" s="25"/>
      <c r="D390" s="25"/>
      <c r="E390" s="29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6"/>
    </row>
    <row r="391" spans="1:25" x14ac:dyDescent="0.25">
      <c r="A391" s="141"/>
      <c r="B391" s="28"/>
      <c r="C391" s="25"/>
      <c r="D391" s="25"/>
      <c r="E391" s="29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6"/>
    </row>
    <row r="392" spans="1:25" x14ac:dyDescent="0.25">
      <c r="A392" s="141"/>
      <c r="B392" s="28"/>
      <c r="C392" s="25"/>
      <c r="D392" s="25"/>
      <c r="E392" s="29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6"/>
    </row>
    <row r="393" spans="1:25" x14ac:dyDescent="0.25">
      <c r="A393" s="141"/>
      <c r="B393" s="28"/>
      <c r="C393" s="25"/>
      <c r="D393" s="25"/>
      <c r="E393" s="29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6"/>
    </row>
    <row r="394" spans="1:25" x14ac:dyDescent="0.25">
      <c r="A394" s="141"/>
      <c r="B394" s="28"/>
      <c r="C394" s="25"/>
      <c r="D394" s="25"/>
      <c r="E394" s="29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6"/>
    </row>
    <row r="395" spans="1:25" x14ac:dyDescent="0.25">
      <c r="A395" s="141"/>
      <c r="B395" s="28"/>
      <c r="C395" s="25"/>
      <c r="D395" s="25"/>
      <c r="E395" s="29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6"/>
    </row>
    <row r="396" spans="1:25" x14ac:dyDescent="0.25">
      <c r="A396" s="141"/>
      <c r="B396" s="28"/>
      <c r="C396" s="25"/>
      <c r="D396" s="25"/>
      <c r="E396" s="29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6"/>
    </row>
    <row r="397" spans="1:25" x14ac:dyDescent="0.25">
      <c r="A397" s="141"/>
      <c r="B397" s="30"/>
      <c r="C397" s="24"/>
      <c r="D397" s="24"/>
      <c r="E397" s="25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6"/>
    </row>
    <row r="398" spans="1:25" x14ac:dyDescent="0.25">
      <c r="A398" s="141"/>
      <c r="B398" s="33"/>
      <c r="C398" s="34"/>
      <c r="D398" s="34"/>
      <c r="E398" s="25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6"/>
    </row>
    <row r="399" spans="1:25" x14ac:dyDescent="0.25">
      <c r="A399" s="141"/>
      <c r="B399" s="35"/>
      <c r="C399" s="36"/>
      <c r="D399" s="36"/>
      <c r="E399" s="37"/>
      <c r="F399" s="32"/>
      <c r="G399" s="32"/>
      <c r="H399" s="32"/>
      <c r="I399" s="32"/>
      <c r="J399" s="32"/>
      <c r="K399" s="32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6"/>
    </row>
    <row r="400" spans="1:25" x14ac:dyDescent="0.25">
      <c r="A400" s="141"/>
      <c r="B400" s="20"/>
      <c r="C400" s="38"/>
      <c r="D400" s="38"/>
      <c r="E400" s="25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6"/>
    </row>
    <row r="401" spans="1:25" x14ac:dyDescent="0.25">
      <c r="A401" s="141"/>
      <c r="B401" s="20"/>
      <c r="C401" s="38"/>
      <c r="D401" s="38"/>
      <c r="E401" s="25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6"/>
    </row>
    <row r="402" spans="1:25" x14ac:dyDescent="0.25">
      <c r="A402" s="141"/>
      <c r="B402" s="20"/>
      <c r="C402" s="38"/>
      <c r="D402" s="38"/>
      <c r="E402" s="25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6"/>
    </row>
    <row r="403" spans="1:25" x14ac:dyDescent="0.25">
      <c r="A403" s="141"/>
      <c r="B403" s="35"/>
      <c r="C403" s="36"/>
      <c r="D403" s="36"/>
      <c r="E403" s="37"/>
      <c r="F403" s="32"/>
      <c r="G403" s="32"/>
      <c r="H403" s="32"/>
      <c r="I403" s="32"/>
      <c r="J403" s="32"/>
      <c r="K403" s="32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6"/>
    </row>
    <row r="404" spans="1:25" x14ac:dyDescent="0.25">
      <c r="A404" s="141"/>
      <c r="B404" s="20"/>
      <c r="C404" s="38"/>
      <c r="D404" s="38"/>
      <c r="E404" s="25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6"/>
    </row>
    <row r="405" spans="1:25" x14ac:dyDescent="0.25">
      <c r="A405" s="141"/>
      <c r="B405" s="20"/>
      <c r="C405" s="25"/>
      <c r="D405" s="25"/>
      <c r="E405" s="38"/>
      <c r="F405" s="14"/>
      <c r="G405" s="14"/>
      <c r="H405" s="14"/>
      <c r="I405" s="14"/>
      <c r="J405" s="14"/>
      <c r="K405" s="14"/>
    </row>
    <row r="406" spans="1:25" x14ac:dyDescent="0.25">
      <c r="A406" s="141"/>
      <c r="B406" s="20"/>
      <c r="C406" s="25"/>
      <c r="D406" s="25"/>
      <c r="E406" s="38"/>
      <c r="F406" s="14"/>
      <c r="G406" s="14"/>
      <c r="H406" s="14"/>
      <c r="I406" s="14"/>
      <c r="J406" s="14"/>
      <c r="K406" s="14"/>
    </row>
    <row r="407" spans="1:25" x14ac:dyDescent="0.25">
      <c r="A407" s="141"/>
      <c r="B407" s="20"/>
      <c r="C407" s="25"/>
      <c r="D407" s="25"/>
      <c r="E407" s="38"/>
      <c r="F407" s="39"/>
      <c r="G407" s="39"/>
      <c r="H407" s="39"/>
      <c r="I407" s="39"/>
      <c r="J407" s="39"/>
      <c r="K407" s="39"/>
    </row>
    <row r="408" spans="1:25" x14ac:dyDescent="0.25">
      <c r="A408" s="141"/>
      <c r="B408" s="20"/>
      <c r="C408" s="25"/>
      <c r="D408" s="25"/>
      <c r="E408" s="38"/>
      <c r="F408" s="39"/>
      <c r="G408" s="39"/>
      <c r="H408" s="39"/>
      <c r="I408" s="39"/>
      <c r="J408" s="39"/>
      <c r="K408" s="39"/>
    </row>
    <row r="409" spans="1:25" x14ac:dyDescent="0.25">
      <c r="A409" s="141"/>
      <c r="B409" s="20"/>
      <c r="C409" s="25"/>
      <c r="D409" s="25"/>
      <c r="E409" s="38"/>
      <c r="F409" s="39"/>
      <c r="G409" s="39"/>
      <c r="H409" s="39"/>
      <c r="I409" s="39"/>
      <c r="J409" s="39"/>
      <c r="K409" s="39"/>
    </row>
    <row r="410" spans="1:25" x14ac:dyDescent="0.25">
      <c r="A410" s="141"/>
      <c r="B410" s="20"/>
      <c r="C410" s="25"/>
      <c r="D410" s="25"/>
      <c r="E410" s="38"/>
      <c r="F410" s="39"/>
      <c r="G410" s="39"/>
      <c r="H410" s="39"/>
      <c r="I410" s="39"/>
      <c r="J410" s="39"/>
      <c r="K410" s="39"/>
    </row>
    <row r="411" spans="1:25" x14ac:dyDescent="0.25">
      <c r="A411" s="141"/>
      <c r="B411" s="35"/>
      <c r="C411" s="36"/>
      <c r="D411" s="36"/>
      <c r="E411" s="37"/>
      <c r="F411" s="40"/>
      <c r="G411" s="40"/>
      <c r="H411" s="40"/>
      <c r="I411" s="40"/>
      <c r="J411" s="40"/>
      <c r="K411" s="40"/>
    </row>
    <row r="412" spans="1:25" x14ac:dyDescent="0.25">
      <c r="A412" s="141"/>
      <c r="B412" s="20"/>
      <c r="C412" s="38"/>
      <c r="D412" s="38"/>
      <c r="E412" s="25"/>
      <c r="F412" s="39"/>
      <c r="G412" s="39"/>
      <c r="H412" s="39"/>
      <c r="I412" s="39"/>
      <c r="J412" s="39"/>
      <c r="K412" s="39"/>
    </row>
    <row r="413" spans="1:25" x14ac:dyDescent="0.25">
      <c r="A413" s="141"/>
      <c r="B413" s="20"/>
      <c r="C413" s="38"/>
      <c r="D413" s="38"/>
      <c r="E413" s="25"/>
      <c r="F413" s="39"/>
      <c r="G413" s="39"/>
      <c r="H413" s="39"/>
      <c r="I413" s="39"/>
      <c r="J413" s="39"/>
      <c r="K413" s="39"/>
    </row>
    <row r="414" spans="1:25" x14ac:dyDescent="0.25">
      <c r="A414" s="141"/>
      <c r="B414" s="20"/>
      <c r="C414" s="38"/>
      <c r="D414" s="38"/>
      <c r="E414" s="25"/>
      <c r="F414" s="39"/>
      <c r="G414" s="39"/>
      <c r="H414" s="39"/>
      <c r="I414" s="39"/>
      <c r="J414" s="39"/>
      <c r="K414" s="39"/>
    </row>
    <row r="415" spans="1:25" x14ac:dyDescent="0.25">
      <c r="B415" s="20"/>
      <c r="C415" s="38"/>
      <c r="D415" s="38"/>
      <c r="E415" s="25"/>
      <c r="F415" s="39"/>
      <c r="G415" s="39"/>
      <c r="H415" s="39"/>
      <c r="I415" s="39"/>
      <c r="J415" s="39"/>
      <c r="K415" s="39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41"/>
    </row>
    <row r="416" spans="1:25" s="12" customFormat="1" x14ac:dyDescent="0.25">
      <c r="A416" s="142"/>
      <c r="B416" s="20"/>
      <c r="C416" s="38"/>
      <c r="D416" s="38"/>
      <c r="E416" s="25"/>
      <c r="F416" s="39"/>
      <c r="G416" s="39"/>
      <c r="H416" s="39"/>
      <c r="I416" s="39"/>
      <c r="J416" s="39"/>
      <c r="K416" s="39"/>
      <c r="Y416" s="54"/>
    </row>
    <row r="417" spans="1:25" s="12" customFormat="1" x14ac:dyDescent="0.25">
      <c r="A417" s="142"/>
      <c r="B417" s="33"/>
      <c r="C417" s="34"/>
      <c r="D417" s="34"/>
      <c r="E417" s="25"/>
      <c r="F417" s="39"/>
      <c r="G417" s="39"/>
      <c r="H417" s="39"/>
      <c r="I417" s="39"/>
      <c r="J417" s="39"/>
      <c r="K417" s="39"/>
      <c r="Y417" s="54"/>
    </row>
    <row r="418" spans="1:25" s="12" customFormat="1" x14ac:dyDescent="0.25">
      <c r="A418" s="142"/>
      <c r="B418" s="20"/>
      <c r="C418" s="38"/>
      <c r="D418" s="38"/>
      <c r="E418" s="25"/>
      <c r="F418" s="39"/>
      <c r="G418" s="39"/>
      <c r="H418" s="39"/>
      <c r="I418" s="39"/>
      <c r="J418" s="39"/>
      <c r="K418" s="39"/>
      <c r="Y418" s="54"/>
    </row>
    <row r="419" spans="1:25" s="12" customFormat="1" x14ac:dyDescent="0.25">
      <c r="A419" s="142"/>
      <c r="B419" s="20"/>
      <c r="C419" s="38"/>
      <c r="D419" s="38"/>
      <c r="E419" s="25"/>
      <c r="F419" s="39"/>
      <c r="G419" s="39"/>
      <c r="H419" s="39"/>
      <c r="I419" s="39"/>
      <c r="J419" s="39"/>
      <c r="K419" s="39"/>
      <c r="Y419" s="54"/>
    </row>
    <row r="420" spans="1:25" s="12" customFormat="1" x14ac:dyDescent="0.25">
      <c r="A420" s="142"/>
      <c r="B420" s="20"/>
      <c r="C420" s="38"/>
      <c r="D420" s="38"/>
      <c r="E420" s="25"/>
      <c r="F420" s="39"/>
      <c r="G420" s="39"/>
      <c r="H420" s="39"/>
      <c r="I420" s="39"/>
      <c r="J420" s="39"/>
      <c r="K420" s="39"/>
      <c r="Y420" s="54"/>
    </row>
    <row r="421" spans="1:25" s="12" customFormat="1" x14ac:dyDescent="0.25">
      <c r="A421" s="142"/>
      <c r="B421" s="20"/>
      <c r="C421" s="38"/>
      <c r="D421" s="38"/>
      <c r="E421" s="25"/>
      <c r="F421" s="39"/>
      <c r="G421" s="39"/>
      <c r="H421" s="39"/>
      <c r="I421" s="39"/>
      <c r="J421" s="39"/>
      <c r="K421" s="39"/>
      <c r="Y421" s="54"/>
    </row>
    <row r="422" spans="1:25" s="12" customFormat="1" x14ac:dyDescent="0.25">
      <c r="A422" s="142"/>
      <c r="B422" s="20"/>
      <c r="C422" s="38"/>
      <c r="D422" s="38"/>
      <c r="E422" s="25"/>
      <c r="F422" s="39"/>
      <c r="G422" s="39"/>
      <c r="H422" s="39"/>
      <c r="I422" s="39"/>
      <c r="J422" s="39"/>
      <c r="K422" s="39"/>
      <c r="Y422" s="54"/>
    </row>
    <row r="423" spans="1:25" s="12" customFormat="1" x14ac:dyDescent="0.25">
      <c r="A423" s="142"/>
      <c r="B423" s="20"/>
      <c r="C423" s="38"/>
      <c r="D423" s="38"/>
      <c r="E423" s="25"/>
      <c r="F423" s="39"/>
      <c r="G423" s="39"/>
      <c r="H423" s="39"/>
      <c r="I423" s="39"/>
      <c r="J423" s="39"/>
      <c r="K423" s="39"/>
      <c r="Y423" s="54"/>
    </row>
  </sheetData>
  <mergeCells count="241">
    <mergeCell ref="C233:E233"/>
    <mergeCell ref="C234:E234"/>
    <mergeCell ref="C235:E235"/>
    <mergeCell ref="C236:E236"/>
    <mergeCell ref="C237:E237"/>
    <mergeCell ref="B238:E238"/>
    <mergeCell ref="C227:E227"/>
    <mergeCell ref="D228:E228"/>
    <mergeCell ref="D229:E229"/>
    <mergeCell ref="C230:E230"/>
    <mergeCell ref="C231:E231"/>
    <mergeCell ref="C232:E232"/>
    <mergeCell ref="C221:E221"/>
    <mergeCell ref="C222:E222"/>
    <mergeCell ref="C223:E223"/>
    <mergeCell ref="D224:E224"/>
    <mergeCell ref="D225:E225"/>
    <mergeCell ref="C226:E226"/>
    <mergeCell ref="C215:E215"/>
    <mergeCell ref="C216:E216"/>
    <mergeCell ref="D217:E217"/>
    <mergeCell ref="D218:E218"/>
    <mergeCell ref="D219:E219"/>
    <mergeCell ref="C220:E220"/>
    <mergeCell ref="C209:E209"/>
    <mergeCell ref="C210:E210"/>
    <mergeCell ref="C211:E211"/>
    <mergeCell ref="D212:E212"/>
    <mergeCell ref="D213:E213"/>
    <mergeCell ref="D214:E214"/>
    <mergeCell ref="D203:E203"/>
    <mergeCell ref="D204:E204"/>
    <mergeCell ref="D205:E205"/>
    <mergeCell ref="D206:E206"/>
    <mergeCell ref="D207:E207"/>
    <mergeCell ref="D208:E208"/>
    <mergeCell ref="C197:E197"/>
    <mergeCell ref="D198:E198"/>
    <mergeCell ref="D199:E199"/>
    <mergeCell ref="D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C185:E185"/>
    <mergeCell ref="C186:E186"/>
    <mergeCell ref="C187:E187"/>
    <mergeCell ref="D188:E188"/>
    <mergeCell ref="D189:E189"/>
    <mergeCell ref="D190:E190"/>
    <mergeCell ref="D179:E179"/>
    <mergeCell ref="D180:E180"/>
    <mergeCell ref="D181:E181"/>
    <mergeCell ref="D182:E182"/>
    <mergeCell ref="C183:E183"/>
    <mergeCell ref="C184:E184"/>
    <mergeCell ref="D173:E173"/>
    <mergeCell ref="D174:E174"/>
    <mergeCell ref="D175:E175"/>
    <mergeCell ref="D176:E176"/>
    <mergeCell ref="D177:E177"/>
    <mergeCell ref="D178:E178"/>
    <mergeCell ref="D167:E167"/>
    <mergeCell ref="D168:E168"/>
    <mergeCell ref="D169:E169"/>
    <mergeCell ref="D170:E170"/>
    <mergeCell ref="C171:E171"/>
    <mergeCell ref="D172:E172"/>
    <mergeCell ref="C161:E161"/>
    <mergeCell ref="D162:E162"/>
    <mergeCell ref="D163:E163"/>
    <mergeCell ref="D164:E164"/>
    <mergeCell ref="D165:E165"/>
    <mergeCell ref="D166:E166"/>
    <mergeCell ref="D155:E155"/>
    <mergeCell ref="C156:E156"/>
    <mergeCell ref="C157:E157"/>
    <mergeCell ref="C158:E158"/>
    <mergeCell ref="C159:E159"/>
    <mergeCell ref="C160:E160"/>
    <mergeCell ref="C149:E149"/>
    <mergeCell ref="D150:E150"/>
    <mergeCell ref="D151:E151"/>
    <mergeCell ref="C152:E152"/>
    <mergeCell ref="C153:E153"/>
    <mergeCell ref="D154:E154"/>
    <mergeCell ref="C143:E143"/>
    <mergeCell ref="D144:E144"/>
    <mergeCell ref="D145:E145"/>
    <mergeCell ref="D146:E146"/>
    <mergeCell ref="C147:E147"/>
    <mergeCell ref="C148:E148"/>
    <mergeCell ref="D137:E137"/>
    <mergeCell ref="D138:E138"/>
    <mergeCell ref="D139:E139"/>
    <mergeCell ref="D140:E140"/>
    <mergeCell ref="D141:E141"/>
    <mergeCell ref="C142:E142"/>
    <mergeCell ref="C131:E131"/>
    <mergeCell ref="C132:E132"/>
    <mergeCell ref="D133:E133"/>
    <mergeCell ref="D134:E134"/>
    <mergeCell ref="D135:E135"/>
    <mergeCell ref="C136:E136"/>
    <mergeCell ref="D125:E125"/>
    <mergeCell ref="D126:E126"/>
    <mergeCell ref="D127:E127"/>
    <mergeCell ref="D128:E128"/>
    <mergeCell ref="C129:E129"/>
    <mergeCell ref="C130:E130"/>
    <mergeCell ref="D119:E119"/>
    <mergeCell ref="D120:E120"/>
    <mergeCell ref="C121:E121"/>
    <mergeCell ref="D122:E122"/>
    <mergeCell ref="D123:E123"/>
    <mergeCell ref="D124:E124"/>
    <mergeCell ref="C113:E113"/>
    <mergeCell ref="C114:E114"/>
    <mergeCell ref="D115:E115"/>
    <mergeCell ref="D116:E116"/>
    <mergeCell ref="D117:E117"/>
    <mergeCell ref="C118:E118"/>
    <mergeCell ref="D107:E107"/>
    <mergeCell ref="D108:E108"/>
    <mergeCell ref="D109:E109"/>
    <mergeCell ref="D110:E110"/>
    <mergeCell ref="D111:E111"/>
    <mergeCell ref="C112:E112"/>
    <mergeCell ref="C101:E101"/>
    <mergeCell ref="D102:E102"/>
    <mergeCell ref="D103:E103"/>
    <mergeCell ref="D104:E104"/>
    <mergeCell ref="D105:E105"/>
    <mergeCell ref="D106:E106"/>
    <mergeCell ref="D95:E95"/>
    <mergeCell ref="C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C93:E93"/>
    <mergeCell ref="D94:E94"/>
    <mergeCell ref="D83:E83"/>
    <mergeCell ref="C84:E84"/>
    <mergeCell ref="C85:E85"/>
    <mergeCell ref="D86:E86"/>
    <mergeCell ref="C87:E87"/>
    <mergeCell ref="D88:E88"/>
    <mergeCell ref="D77:E77"/>
    <mergeCell ref="D78:E78"/>
    <mergeCell ref="D79:E79"/>
    <mergeCell ref="D80:E80"/>
    <mergeCell ref="D81:E81"/>
    <mergeCell ref="D82:E82"/>
    <mergeCell ref="D71:E71"/>
    <mergeCell ref="D72:E72"/>
    <mergeCell ref="C73:E73"/>
    <mergeCell ref="D74:E74"/>
    <mergeCell ref="D75:E75"/>
    <mergeCell ref="D76:E76"/>
    <mergeCell ref="D65:E65"/>
    <mergeCell ref="D66:E66"/>
    <mergeCell ref="D67:E67"/>
    <mergeCell ref="D68:E68"/>
    <mergeCell ref="D69:E69"/>
    <mergeCell ref="D70:E70"/>
    <mergeCell ref="D59:E59"/>
    <mergeCell ref="D60:E60"/>
    <mergeCell ref="D61:E61"/>
    <mergeCell ref="C62:E62"/>
    <mergeCell ref="D63:E63"/>
    <mergeCell ref="D64:E64"/>
    <mergeCell ref="D53:E53"/>
    <mergeCell ref="D54:E54"/>
    <mergeCell ref="D55:E55"/>
    <mergeCell ref="D56:E56"/>
    <mergeCell ref="D57:E57"/>
    <mergeCell ref="D58:E58"/>
    <mergeCell ref="D47:E47"/>
    <mergeCell ref="C48:E48"/>
    <mergeCell ref="C49:E49"/>
    <mergeCell ref="C50:E50"/>
    <mergeCell ref="C51:E51"/>
    <mergeCell ref="D52:E52"/>
    <mergeCell ref="D41:E41"/>
    <mergeCell ref="D42:E42"/>
    <mergeCell ref="D43:E43"/>
    <mergeCell ref="D44:E44"/>
    <mergeCell ref="D45:E45"/>
    <mergeCell ref="D46:E46"/>
    <mergeCell ref="D35:E35"/>
    <mergeCell ref="D36:E36"/>
    <mergeCell ref="C37:E37"/>
    <mergeCell ref="D38:E38"/>
    <mergeCell ref="D39:E39"/>
    <mergeCell ref="D40:E40"/>
    <mergeCell ref="D31:E31"/>
    <mergeCell ref="D32:E32"/>
    <mergeCell ref="D33:E33"/>
    <mergeCell ref="D34:E34"/>
    <mergeCell ref="D23:E23"/>
    <mergeCell ref="D24:E24"/>
    <mergeCell ref="D25:E25"/>
    <mergeCell ref="C26:E26"/>
    <mergeCell ref="D27:E27"/>
    <mergeCell ref="D28:E28"/>
    <mergeCell ref="D22:E22"/>
    <mergeCell ref="D11:E11"/>
    <mergeCell ref="D12:E12"/>
    <mergeCell ref="C13:E13"/>
    <mergeCell ref="C14:E14"/>
    <mergeCell ref="C15:E15"/>
    <mergeCell ref="D16:E16"/>
    <mergeCell ref="D29:E29"/>
    <mergeCell ref="D30:E30"/>
    <mergeCell ref="D10:E10"/>
    <mergeCell ref="B2:E4"/>
    <mergeCell ref="F2:F4"/>
    <mergeCell ref="G2:G4"/>
    <mergeCell ref="D17:E17"/>
    <mergeCell ref="D18:E18"/>
    <mergeCell ref="D19:E19"/>
    <mergeCell ref="D20:E20"/>
    <mergeCell ref="D21:E21"/>
    <mergeCell ref="H2:H4"/>
    <mergeCell ref="I2:K3"/>
    <mergeCell ref="L2:X2"/>
    <mergeCell ref="L3:W3"/>
    <mergeCell ref="C5:E5"/>
    <mergeCell ref="C6:E6"/>
    <mergeCell ref="D7:E7"/>
    <mergeCell ref="D8:E8"/>
    <mergeCell ref="D9:E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6" orientation="landscape" horizontalDpi="4294967293" r:id="rId1"/>
  <headerFooter>
    <oddHeader>&amp;C&amp;"Times New Roman,Félkövér"&amp;12Szári Közös Önkormányzati Hivatal bevételei - 2016. év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Z728"/>
  <sheetViews>
    <sheetView view="pageLayout" workbookViewId="0">
      <selection activeCell="E1" sqref="E1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1.42578125" style="12" customWidth="1"/>
    <col min="7" max="8" width="11.28515625" style="53" bestFit="1" customWidth="1"/>
    <col min="9" max="10" width="12.85546875" style="53" customWidth="1"/>
    <col min="11" max="19" width="10.140625" style="12" bestFit="1" customWidth="1"/>
    <col min="20" max="20" width="11.28515625" style="12" bestFit="1" customWidth="1"/>
    <col min="21" max="23" width="10.140625" style="12" bestFit="1" customWidth="1"/>
    <col min="24" max="16384" width="9.140625" style="18"/>
  </cols>
  <sheetData>
    <row r="1" spans="1:26" ht="15.75" thickBot="1" x14ac:dyDescent="0.3">
      <c r="I1" s="53" t="s">
        <v>1307</v>
      </c>
      <c r="J1" s="53" t="s">
        <v>1307</v>
      </c>
      <c r="W1" s="11" t="s">
        <v>1121</v>
      </c>
    </row>
    <row r="2" spans="1:26" ht="15" customHeight="1" x14ac:dyDescent="0.25">
      <c r="B2" s="660" t="s">
        <v>0</v>
      </c>
      <c r="C2" s="661"/>
      <c r="D2" s="661"/>
      <c r="E2" s="661"/>
      <c r="F2" s="690" t="s">
        <v>1282</v>
      </c>
      <c r="G2" s="666" t="s">
        <v>1306</v>
      </c>
      <c r="H2" s="660" t="s">
        <v>1114</v>
      </c>
      <c r="I2" s="690" t="s">
        <v>1285</v>
      </c>
      <c r="J2" s="772"/>
      <c r="K2" s="672" t="s">
        <v>1284</v>
      </c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5"/>
    </row>
    <row r="3" spans="1:26" ht="22.5" customHeight="1" x14ac:dyDescent="0.25">
      <c r="B3" s="662"/>
      <c r="C3" s="663"/>
      <c r="D3" s="663"/>
      <c r="E3" s="663"/>
      <c r="F3" s="691"/>
      <c r="G3" s="667"/>
      <c r="H3" s="662"/>
      <c r="I3" s="773"/>
      <c r="J3" s="774"/>
      <c r="K3" s="651" t="s">
        <v>1119</v>
      </c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537" t="s">
        <v>1120</v>
      </c>
    </row>
    <row r="4" spans="1:26" ht="29.25" thickBot="1" x14ac:dyDescent="0.3">
      <c r="B4" s="664"/>
      <c r="C4" s="665"/>
      <c r="D4" s="665"/>
      <c r="E4" s="665"/>
      <c r="F4" s="692"/>
      <c r="G4" s="668"/>
      <c r="H4" s="664"/>
      <c r="I4" s="563" t="s">
        <v>1278</v>
      </c>
      <c r="J4" s="561" t="s">
        <v>1308</v>
      </c>
      <c r="K4" s="568" t="s">
        <v>878</v>
      </c>
      <c r="L4" s="71" t="s">
        <v>879</v>
      </c>
      <c r="M4" s="71" t="s">
        <v>880</v>
      </c>
      <c r="N4" s="71" t="s">
        <v>881</v>
      </c>
      <c r="O4" s="71" t="s">
        <v>882</v>
      </c>
      <c r="P4" s="565" t="s">
        <v>883</v>
      </c>
      <c r="Q4" s="326" t="s">
        <v>884</v>
      </c>
      <c r="R4" s="564" t="s">
        <v>885</v>
      </c>
      <c r="S4" s="71" t="s">
        <v>886</v>
      </c>
      <c r="T4" s="362" t="s">
        <v>1297</v>
      </c>
      <c r="U4" s="71" t="s">
        <v>887</v>
      </c>
      <c r="V4" s="565" t="s">
        <v>888</v>
      </c>
      <c r="W4" s="538" t="s">
        <v>889</v>
      </c>
    </row>
    <row r="5" spans="1:26" ht="15.75" thickBot="1" x14ac:dyDescent="0.3">
      <c r="B5" s="91" t="s">
        <v>259</v>
      </c>
      <c r="C5" s="746" t="s">
        <v>260</v>
      </c>
      <c r="D5" s="747"/>
      <c r="E5" s="747"/>
      <c r="F5" s="180">
        <f>F6+F20</f>
        <v>23952000</v>
      </c>
      <c r="G5" s="93">
        <f>G6+G20</f>
        <v>23847081</v>
      </c>
      <c r="H5" s="569">
        <f>H6+H20</f>
        <v>24512618</v>
      </c>
      <c r="I5" s="94">
        <f>I6+I20</f>
        <v>23952302</v>
      </c>
      <c r="J5" s="96">
        <f>J6+J20</f>
        <v>560316</v>
      </c>
      <c r="K5" s="94">
        <f t="shared" ref="K5:W5" si="0">K6+K20</f>
        <v>1766325</v>
      </c>
      <c r="L5" s="95">
        <f t="shared" si="0"/>
        <v>1634404</v>
      </c>
      <c r="M5" s="95">
        <f t="shared" si="0"/>
        <v>1940663</v>
      </c>
      <c r="N5" s="95">
        <f t="shared" si="0"/>
        <v>2543606</v>
      </c>
      <c r="O5" s="95">
        <f t="shared" si="0"/>
        <v>2057441</v>
      </c>
      <c r="P5" s="98">
        <f t="shared" si="0"/>
        <v>2217809</v>
      </c>
      <c r="Q5" s="95">
        <f t="shared" si="0"/>
        <v>2105044</v>
      </c>
      <c r="R5" s="97">
        <f t="shared" si="0"/>
        <v>1817777</v>
      </c>
      <c r="S5" s="95">
        <f t="shared" si="0"/>
        <v>1808876</v>
      </c>
      <c r="T5" s="363">
        <f t="shared" si="0"/>
        <v>17891945</v>
      </c>
      <c r="U5" s="95">
        <f t="shared" si="0"/>
        <v>1781707</v>
      </c>
      <c r="V5" s="98">
        <f t="shared" si="0"/>
        <v>2080193</v>
      </c>
      <c r="W5" s="539">
        <f t="shared" si="0"/>
        <v>2758773</v>
      </c>
      <c r="Z5" s="259"/>
    </row>
    <row r="6" spans="1:26" x14ac:dyDescent="0.25">
      <c r="B6" s="136" t="s">
        <v>894</v>
      </c>
      <c r="C6" s="658" t="s">
        <v>261</v>
      </c>
      <c r="D6" s="659"/>
      <c r="E6" s="659"/>
      <c r="F6" s="181">
        <f>F7+F8+F9+F10+F11+F12+F13+F14+F15+F16+F17+F18+F19</f>
        <v>23552000</v>
      </c>
      <c r="G6" s="129">
        <f>G7+G8+G9+G10+G11+G12+G13+G14+G15+G16+G17+G18+G19</f>
        <v>23447081</v>
      </c>
      <c r="H6" s="570">
        <f>H7+H8+H9+H10+H11+H12+H13+H14+H15+H16+H17+H18+H19</f>
        <v>23812618</v>
      </c>
      <c r="I6" s="130">
        <f>I7+I8+I9+I10+I11+I12+I13+I14+I15+I16+I17+I18+I19</f>
        <v>23552302</v>
      </c>
      <c r="J6" s="132">
        <f>J7+J8+J9+J10+J11+J12+J13+J14+J15+J16+J17+J18+J19</f>
        <v>260316</v>
      </c>
      <c r="K6" s="130">
        <f t="shared" ref="K6:W6" si="1">K7+K8+K9+K10+K11+K12+K13+K14+K15+K16+K17+K18+K19</f>
        <v>1666325</v>
      </c>
      <c r="L6" s="131">
        <f t="shared" si="1"/>
        <v>1634404</v>
      </c>
      <c r="M6" s="131">
        <f t="shared" si="1"/>
        <v>1740663</v>
      </c>
      <c r="N6" s="131">
        <f t="shared" si="1"/>
        <v>2443606</v>
      </c>
      <c r="O6" s="131">
        <f t="shared" si="1"/>
        <v>2057441</v>
      </c>
      <c r="P6" s="134">
        <f t="shared" si="1"/>
        <v>2217809</v>
      </c>
      <c r="Q6" s="131">
        <f t="shared" si="1"/>
        <v>2105044</v>
      </c>
      <c r="R6" s="133">
        <f t="shared" si="1"/>
        <v>1817777</v>
      </c>
      <c r="S6" s="131">
        <f t="shared" si="1"/>
        <v>1808876</v>
      </c>
      <c r="T6" s="364">
        <f t="shared" si="1"/>
        <v>17491945</v>
      </c>
      <c r="U6" s="131">
        <f t="shared" si="1"/>
        <v>1781707</v>
      </c>
      <c r="V6" s="134">
        <f t="shared" si="1"/>
        <v>1780193</v>
      </c>
      <c r="W6" s="540">
        <f t="shared" si="1"/>
        <v>2758773</v>
      </c>
      <c r="Z6" s="259"/>
    </row>
    <row r="7" spans="1:26" x14ac:dyDescent="0.25">
      <c r="A7" s="139" t="s">
        <v>262</v>
      </c>
      <c r="B7" s="59" t="s">
        <v>895</v>
      </c>
      <c r="C7" s="718" t="s">
        <v>263</v>
      </c>
      <c r="D7" s="719"/>
      <c r="E7" s="719"/>
      <c r="F7" s="182">
        <v>20901000</v>
      </c>
      <c r="G7" s="87">
        <v>20627385</v>
      </c>
      <c r="H7" s="571">
        <f>SUM(T7:W7)</f>
        <v>20543497</v>
      </c>
      <c r="I7" s="81">
        <f>H7</f>
        <v>20543497</v>
      </c>
      <c r="J7" s="82"/>
      <c r="K7" s="81">
        <v>1602797</v>
      </c>
      <c r="L7" s="1">
        <v>1602804</v>
      </c>
      <c r="M7" s="1">
        <v>1687195</v>
      </c>
      <c r="N7" s="1">
        <v>1676098</v>
      </c>
      <c r="O7" s="1">
        <v>1901437</v>
      </c>
      <c r="P7" s="89">
        <v>1813088</v>
      </c>
      <c r="Q7" s="1">
        <v>1747599</v>
      </c>
      <c r="R7" s="43">
        <v>1690100</v>
      </c>
      <c r="S7" s="1">
        <v>1691071</v>
      </c>
      <c r="T7" s="366">
        <f>SUM(K7:S7)</f>
        <v>15412189</v>
      </c>
      <c r="U7" s="1">
        <v>1648950</v>
      </c>
      <c r="V7" s="89">
        <v>1591293</v>
      </c>
      <c r="W7" s="542">
        <v>1891065</v>
      </c>
      <c r="Y7" s="259"/>
      <c r="Z7" s="259"/>
    </row>
    <row r="8" spans="1:26" x14ac:dyDescent="0.25">
      <c r="A8" s="139" t="s">
        <v>264</v>
      </c>
      <c r="B8" s="59" t="s">
        <v>896</v>
      </c>
      <c r="C8" s="718" t="s">
        <v>265</v>
      </c>
      <c r="D8" s="719"/>
      <c r="E8" s="719"/>
      <c r="F8" s="182">
        <v>0</v>
      </c>
      <c r="G8" s="87">
        <v>0</v>
      </c>
      <c r="H8" s="571">
        <f t="shared" ref="H8:H19" si="2">SUM(T8:W8)</f>
        <v>201523</v>
      </c>
      <c r="I8" s="81">
        <f>H8</f>
        <v>201523</v>
      </c>
      <c r="J8" s="82"/>
      <c r="K8" s="81"/>
      <c r="L8" s="1"/>
      <c r="M8" s="1"/>
      <c r="N8" s="1"/>
      <c r="O8" s="1"/>
      <c r="P8" s="89"/>
      <c r="Q8" s="1"/>
      <c r="R8" s="43"/>
      <c r="S8" s="1"/>
      <c r="T8" s="366"/>
      <c r="U8" s="1"/>
      <c r="V8" s="89"/>
      <c r="W8" s="542">
        <v>201523</v>
      </c>
      <c r="Z8" s="259"/>
    </row>
    <row r="9" spans="1:26" x14ac:dyDescent="0.25">
      <c r="A9" s="139" t="s">
        <v>266</v>
      </c>
      <c r="B9" s="59" t="s">
        <v>897</v>
      </c>
      <c r="C9" s="718" t="s">
        <v>267</v>
      </c>
      <c r="D9" s="719"/>
      <c r="E9" s="719"/>
      <c r="F9" s="182">
        <v>0</v>
      </c>
      <c r="G9" s="87">
        <v>0</v>
      </c>
      <c r="H9" s="571">
        <f t="shared" si="2"/>
        <v>260316</v>
      </c>
      <c r="I9" s="81"/>
      <c r="J9" s="82">
        <f>H9</f>
        <v>260316</v>
      </c>
      <c r="K9" s="81"/>
      <c r="L9" s="1"/>
      <c r="M9" s="1"/>
      <c r="N9" s="1"/>
      <c r="O9" s="1"/>
      <c r="P9" s="89"/>
      <c r="Q9" s="1"/>
      <c r="R9" s="43"/>
      <c r="S9" s="1"/>
      <c r="T9" s="366"/>
      <c r="U9" s="1"/>
      <c r="V9" s="89">
        <v>64306</v>
      </c>
      <c r="W9" s="542">
        <v>196010</v>
      </c>
      <c r="Z9" s="259"/>
    </row>
    <row r="10" spans="1:26" x14ac:dyDescent="0.25">
      <c r="A10" s="139" t="s">
        <v>268</v>
      </c>
      <c r="B10" s="59" t="s">
        <v>898</v>
      </c>
      <c r="C10" s="718" t="s">
        <v>622</v>
      </c>
      <c r="D10" s="719"/>
      <c r="E10" s="719"/>
      <c r="F10" s="182">
        <v>0</v>
      </c>
      <c r="G10" s="87">
        <v>0</v>
      </c>
      <c r="H10" s="571">
        <f t="shared" si="2"/>
        <v>142143</v>
      </c>
      <c r="I10" s="81">
        <f t="shared" ref="I10:I19" si="3">H10</f>
        <v>142143</v>
      </c>
      <c r="J10" s="82"/>
      <c r="K10" s="81"/>
      <c r="L10" s="1"/>
      <c r="M10" s="1"/>
      <c r="N10" s="1"/>
      <c r="O10" s="1"/>
      <c r="P10" s="89"/>
      <c r="Q10" s="1"/>
      <c r="R10" s="43"/>
      <c r="S10" s="1"/>
      <c r="T10" s="366"/>
      <c r="U10" s="1"/>
      <c r="V10" s="89"/>
      <c r="W10" s="542">
        <v>142143</v>
      </c>
      <c r="Z10" s="259"/>
    </row>
    <row r="11" spans="1:26" x14ac:dyDescent="0.25">
      <c r="A11" s="139" t="s">
        <v>269</v>
      </c>
      <c r="B11" s="59" t="s">
        <v>899</v>
      </c>
      <c r="C11" s="718" t="s">
        <v>270</v>
      </c>
      <c r="D11" s="719"/>
      <c r="E11" s="719"/>
      <c r="F11" s="182">
        <v>0</v>
      </c>
      <c r="G11" s="87">
        <v>250400</v>
      </c>
      <c r="H11" s="571">
        <f t="shared" si="2"/>
        <v>250400</v>
      </c>
      <c r="I11" s="81">
        <f t="shared" si="3"/>
        <v>250400</v>
      </c>
      <c r="J11" s="82"/>
      <c r="K11" s="81"/>
      <c r="L11" s="1"/>
      <c r="M11" s="1"/>
      <c r="N11" s="1"/>
      <c r="O11" s="1"/>
      <c r="P11" s="89"/>
      <c r="Q11" s="1">
        <v>250400</v>
      </c>
      <c r="R11" s="43"/>
      <c r="S11" s="1"/>
      <c r="T11" s="366">
        <f t="shared" ref="T11:T19" si="4">SUM(K11:S11)</f>
        <v>250400</v>
      </c>
      <c r="U11" s="1"/>
      <c r="V11" s="89"/>
      <c r="W11" s="542"/>
      <c r="Y11" s="259"/>
      <c r="Z11" s="259"/>
    </row>
    <row r="12" spans="1:26" hidden="1" x14ac:dyDescent="0.25">
      <c r="A12" s="139" t="s">
        <v>271</v>
      </c>
      <c r="B12" s="59" t="s">
        <v>900</v>
      </c>
      <c r="C12" s="718" t="s">
        <v>272</v>
      </c>
      <c r="D12" s="719"/>
      <c r="E12" s="719"/>
      <c r="F12" s="182"/>
      <c r="G12" s="87">
        <v>0</v>
      </c>
      <c r="H12" s="571">
        <f t="shared" si="2"/>
        <v>0</v>
      </c>
      <c r="I12" s="81">
        <f t="shared" si="3"/>
        <v>0</v>
      </c>
      <c r="J12" s="82"/>
      <c r="K12" s="81"/>
      <c r="L12" s="1"/>
      <c r="M12" s="1"/>
      <c r="N12" s="1"/>
      <c r="O12" s="1"/>
      <c r="P12" s="89"/>
      <c r="Q12" s="1"/>
      <c r="R12" s="43"/>
      <c r="S12" s="1"/>
      <c r="T12" s="366">
        <f t="shared" si="4"/>
        <v>0</v>
      </c>
      <c r="U12" s="1"/>
      <c r="V12" s="89"/>
      <c r="W12" s="542"/>
      <c r="Z12" s="259">
        <f>Y12-H12</f>
        <v>0</v>
      </c>
    </row>
    <row r="13" spans="1:26" x14ac:dyDescent="0.25">
      <c r="A13" s="139" t="s">
        <v>273</v>
      </c>
      <c r="B13" s="59" t="s">
        <v>901</v>
      </c>
      <c r="C13" s="718" t="s">
        <v>274</v>
      </c>
      <c r="D13" s="719"/>
      <c r="E13" s="719"/>
      <c r="F13" s="182">
        <v>1041000</v>
      </c>
      <c r="G13" s="87">
        <v>1058569</v>
      </c>
      <c r="H13" s="571">
        <f t="shared" si="2"/>
        <v>1058569</v>
      </c>
      <c r="I13" s="81">
        <f t="shared" si="3"/>
        <v>1058569</v>
      </c>
      <c r="J13" s="82"/>
      <c r="K13" s="81"/>
      <c r="L13" s="1"/>
      <c r="M13" s="1"/>
      <c r="N13" s="1"/>
      <c r="O13" s="1">
        <v>173474</v>
      </c>
      <c r="P13" s="89">
        <v>277936</v>
      </c>
      <c r="Q13" s="1">
        <v>86737</v>
      </c>
      <c r="R13" s="43">
        <v>86737</v>
      </c>
      <c r="S13" s="1">
        <v>86737</v>
      </c>
      <c r="T13" s="366">
        <f t="shared" si="4"/>
        <v>711621</v>
      </c>
      <c r="U13" s="1">
        <v>86737</v>
      </c>
      <c r="V13" s="89">
        <v>86737</v>
      </c>
      <c r="W13" s="542">
        <v>173474</v>
      </c>
      <c r="Z13" s="259"/>
    </row>
    <row r="14" spans="1:26" x14ac:dyDescent="0.25">
      <c r="A14" s="139" t="s">
        <v>275</v>
      </c>
      <c r="B14" s="59" t="s">
        <v>902</v>
      </c>
      <c r="C14" s="718" t="s">
        <v>276</v>
      </c>
      <c r="D14" s="719"/>
      <c r="E14" s="719"/>
      <c r="F14" s="182">
        <v>700000</v>
      </c>
      <c r="G14" s="87">
        <v>700000</v>
      </c>
      <c r="H14" s="571">
        <f t="shared" si="2"/>
        <v>700000</v>
      </c>
      <c r="I14" s="81">
        <f t="shared" si="3"/>
        <v>700000</v>
      </c>
      <c r="J14" s="82"/>
      <c r="K14" s="81"/>
      <c r="L14" s="1"/>
      <c r="M14" s="1"/>
      <c r="N14" s="1">
        <v>600000</v>
      </c>
      <c r="O14" s="1"/>
      <c r="P14" s="89">
        <v>100000</v>
      </c>
      <c r="Q14" s="1"/>
      <c r="R14" s="43"/>
      <c r="S14" s="1"/>
      <c r="T14" s="366">
        <f t="shared" si="4"/>
        <v>700000</v>
      </c>
      <c r="U14" s="1"/>
      <c r="V14" s="89"/>
      <c r="W14" s="542"/>
      <c r="Z14" s="259"/>
    </row>
    <row r="15" spans="1:26" x14ac:dyDescent="0.25">
      <c r="A15" s="139" t="s">
        <v>277</v>
      </c>
      <c r="B15" s="59" t="s">
        <v>903</v>
      </c>
      <c r="C15" s="718" t="s">
        <v>278</v>
      </c>
      <c r="D15" s="719"/>
      <c r="E15" s="719"/>
      <c r="F15" s="182">
        <v>455000</v>
      </c>
      <c r="G15" s="87">
        <v>395727</v>
      </c>
      <c r="H15" s="571">
        <f t="shared" si="2"/>
        <v>420000</v>
      </c>
      <c r="I15" s="81">
        <f t="shared" si="3"/>
        <v>420000</v>
      </c>
      <c r="J15" s="82"/>
      <c r="K15" s="81">
        <v>19628</v>
      </c>
      <c r="L15" s="1"/>
      <c r="M15" s="1">
        <v>22868</v>
      </c>
      <c r="N15" s="1">
        <v>22508</v>
      </c>
      <c r="O15" s="1">
        <v>88630</v>
      </c>
      <c r="P15" s="89">
        <v>46785</v>
      </c>
      <c r="Q15" s="1">
        <v>15308</v>
      </c>
      <c r="R15" s="43">
        <v>40940</v>
      </c>
      <c r="S15" s="1">
        <v>21068</v>
      </c>
      <c r="T15" s="366">
        <f t="shared" si="4"/>
        <v>277735</v>
      </c>
      <c r="U15" s="1">
        <v>33020</v>
      </c>
      <c r="V15" s="89">
        <v>37857</v>
      </c>
      <c r="W15" s="542">
        <v>71388</v>
      </c>
      <c r="Z15" s="259"/>
    </row>
    <row r="16" spans="1:26" x14ac:dyDescent="0.25">
      <c r="A16" s="139" t="s">
        <v>279</v>
      </c>
      <c r="B16" s="59" t="s">
        <v>904</v>
      </c>
      <c r="C16" s="718" t="s">
        <v>280</v>
      </c>
      <c r="D16" s="719"/>
      <c r="E16" s="719"/>
      <c r="F16" s="182">
        <v>0</v>
      </c>
      <c r="G16" s="87">
        <v>240000</v>
      </c>
      <c r="H16" s="571">
        <f t="shared" si="2"/>
        <v>193170</v>
      </c>
      <c r="I16" s="81">
        <f t="shared" si="3"/>
        <v>193170</v>
      </c>
      <c r="J16" s="82"/>
      <c r="K16" s="81"/>
      <c r="L16" s="1"/>
      <c r="M16" s="1"/>
      <c r="N16" s="1">
        <v>140000</v>
      </c>
      <c r="O16" s="1"/>
      <c r="P16" s="89">
        <v>-20000</v>
      </c>
      <c r="Q16" s="1"/>
      <c r="R16" s="43"/>
      <c r="S16" s="1"/>
      <c r="T16" s="366">
        <f t="shared" si="4"/>
        <v>120000</v>
      </c>
      <c r="U16" s="1"/>
      <c r="V16" s="89"/>
      <c r="W16" s="542">
        <v>73170</v>
      </c>
      <c r="Z16" s="259"/>
    </row>
    <row r="17" spans="1:26" hidden="1" x14ac:dyDescent="0.25">
      <c r="A17" s="139" t="s">
        <v>281</v>
      </c>
      <c r="B17" s="59" t="s">
        <v>905</v>
      </c>
      <c r="C17" s="718" t="s">
        <v>282</v>
      </c>
      <c r="D17" s="719"/>
      <c r="E17" s="719"/>
      <c r="F17" s="182"/>
      <c r="G17" s="87">
        <v>0</v>
      </c>
      <c r="H17" s="571">
        <f t="shared" si="2"/>
        <v>0</v>
      </c>
      <c r="I17" s="81">
        <f t="shared" si="3"/>
        <v>0</v>
      </c>
      <c r="J17" s="82"/>
      <c r="K17" s="81"/>
      <c r="L17" s="1"/>
      <c r="M17" s="1"/>
      <c r="N17" s="1"/>
      <c r="O17" s="1"/>
      <c r="P17" s="89"/>
      <c r="Q17" s="1"/>
      <c r="R17" s="43"/>
      <c r="S17" s="1"/>
      <c r="T17" s="366">
        <f t="shared" si="4"/>
        <v>0</v>
      </c>
      <c r="U17" s="1"/>
      <c r="V17" s="89"/>
      <c r="W17" s="542"/>
      <c r="Z17" s="259"/>
    </row>
    <row r="18" spans="1:26" hidden="1" x14ac:dyDescent="0.25">
      <c r="A18" s="139" t="s">
        <v>283</v>
      </c>
      <c r="B18" s="59" t="s">
        <v>906</v>
      </c>
      <c r="C18" s="718" t="s">
        <v>284</v>
      </c>
      <c r="D18" s="719"/>
      <c r="E18" s="719"/>
      <c r="F18" s="182"/>
      <c r="G18" s="87">
        <v>0</v>
      </c>
      <c r="H18" s="571">
        <f t="shared" si="2"/>
        <v>0</v>
      </c>
      <c r="I18" s="81">
        <f t="shared" si="3"/>
        <v>0</v>
      </c>
      <c r="J18" s="82"/>
      <c r="K18" s="81"/>
      <c r="L18" s="1"/>
      <c r="M18" s="1"/>
      <c r="N18" s="1"/>
      <c r="O18" s="1"/>
      <c r="P18" s="89"/>
      <c r="Q18" s="1"/>
      <c r="R18" s="43"/>
      <c r="S18" s="1"/>
      <c r="T18" s="366">
        <f t="shared" si="4"/>
        <v>0</v>
      </c>
      <c r="U18" s="1"/>
      <c r="V18" s="89"/>
      <c r="W18" s="542"/>
      <c r="Z18" s="259"/>
    </row>
    <row r="19" spans="1:26" x14ac:dyDescent="0.25">
      <c r="A19" s="139" t="s">
        <v>285</v>
      </c>
      <c r="B19" s="59" t="s">
        <v>907</v>
      </c>
      <c r="C19" s="718" t="s">
        <v>286</v>
      </c>
      <c r="D19" s="719"/>
      <c r="E19" s="719"/>
      <c r="F19" s="182">
        <v>455000</v>
      </c>
      <c r="G19" s="87">
        <v>175000</v>
      </c>
      <c r="H19" s="571">
        <f t="shared" si="2"/>
        <v>43000</v>
      </c>
      <c r="I19" s="81">
        <f t="shared" si="3"/>
        <v>43000</v>
      </c>
      <c r="J19" s="82"/>
      <c r="K19" s="81">
        <v>43900</v>
      </c>
      <c r="L19" s="1">
        <v>31600</v>
      </c>
      <c r="M19" s="1">
        <v>30600</v>
      </c>
      <c r="N19" s="1">
        <v>5000</v>
      </c>
      <c r="O19" s="1">
        <v>-106100</v>
      </c>
      <c r="P19" s="89"/>
      <c r="Q19" s="1">
        <v>5000</v>
      </c>
      <c r="R19" s="43"/>
      <c r="S19" s="1">
        <v>10000</v>
      </c>
      <c r="T19" s="366">
        <f t="shared" si="4"/>
        <v>20000</v>
      </c>
      <c r="U19" s="1">
        <v>13000</v>
      </c>
      <c r="V19" s="89"/>
      <c r="W19" s="542">
        <v>10000</v>
      </c>
      <c r="Z19" s="259"/>
    </row>
    <row r="20" spans="1:26" x14ac:dyDescent="0.25">
      <c r="B20" s="100" t="s">
        <v>908</v>
      </c>
      <c r="C20" s="688" t="s">
        <v>287</v>
      </c>
      <c r="D20" s="689"/>
      <c r="E20" s="689"/>
      <c r="F20" s="183">
        <f>F21+F22+F23</f>
        <v>400000</v>
      </c>
      <c r="G20" s="102">
        <f>G21+G22+G23</f>
        <v>400000</v>
      </c>
      <c r="H20" s="572">
        <f>H21+H22+H23</f>
        <v>700000</v>
      </c>
      <c r="I20" s="103">
        <f>I21+I22+I23</f>
        <v>400000</v>
      </c>
      <c r="J20" s="105">
        <f>J21+J22+J23</f>
        <v>300000</v>
      </c>
      <c r="K20" s="103">
        <f t="shared" ref="K20:W20" si="5">K21+K22+K23</f>
        <v>100000</v>
      </c>
      <c r="L20" s="104">
        <f t="shared" si="5"/>
        <v>0</v>
      </c>
      <c r="M20" s="104">
        <f t="shared" si="5"/>
        <v>200000</v>
      </c>
      <c r="N20" s="104">
        <f t="shared" si="5"/>
        <v>100000</v>
      </c>
      <c r="O20" s="104">
        <f t="shared" si="5"/>
        <v>0</v>
      </c>
      <c r="P20" s="107">
        <f t="shared" si="5"/>
        <v>0</v>
      </c>
      <c r="Q20" s="104">
        <f t="shared" si="5"/>
        <v>0</v>
      </c>
      <c r="R20" s="106">
        <f t="shared" si="5"/>
        <v>0</v>
      </c>
      <c r="S20" s="104">
        <f t="shared" si="5"/>
        <v>0</v>
      </c>
      <c r="T20" s="367">
        <f t="shared" si="5"/>
        <v>400000</v>
      </c>
      <c r="U20" s="104">
        <f t="shared" si="5"/>
        <v>0</v>
      </c>
      <c r="V20" s="107">
        <f t="shared" si="5"/>
        <v>300000</v>
      </c>
      <c r="W20" s="543">
        <f t="shared" si="5"/>
        <v>0</v>
      </c>
      <c r="Z20" s="259"/>
    </row>
    <row r="21" spans="1:26" hidden="1" x14ac:dyDescent="0.25">
      <c r="A21" s="139" t="s">
        <v>288</v>
      </c>
      <c r="B21" s="59" t="s">
        <v>909</v>
      </c>
      <c r="C21" s="718" t="s">
        <v>289</v>
      </c>
      <c r="D21" s="719"/>
      <c r="E21" s="719"/>
      <c r="F21" s="182"/>
      <c r="G21" s="87"/>
      <c r="H21" s="571"/>
      <c r="I21" s="81"/>
      <c r="J21" s="82"/>
      <c r="K21" s="81"/>
      <c r="L21" s="1"/>
      <c r="M21" s="1"/>
      <c r="N21" s="1"/>
      <c r="O21" s="1"/>
      <c r="P21" s="89"/>
      <c r="Q21" s="1"/>
      <c r="R21" s="43"/>
      <c r="S21" s="1"/>
      <c r="T21" s="366"/>
      <c r="U21" s="1"/>
      <c r="V21" s="89"/>
      <c r="W21" s="542"/>
      <c r="Z21" s="259"/>
    </row>
    <row r="22" spans="1:26" x14ac:dyDescent="0.25">
      <c r="A22" s="139" t="s">
        <v>290</v>
      </c>
      <c r="B22" s="59" t="s">
        <v>910</v>
      </c>
      <c r="C22" s="718" t="s">
        <v>291</v>
      </c>
      <c r="D22" s="719"/>
      <c r="E22" s="719"/>
      <c r="F22" s="182">
        <v>0</v>
      </c>
      <c r="G22" s="87">
        <v>400000</v>
      </c>
      <c r="H22" s="571">
        <f t="shared" ref="H22:H23" si="6">SUM(T22:W22)</f>
        <v>700000</v>
      </c>
      <c r="I22" s="81">
        <f>H22-300000</f>
        <v>400000</v>
      </c>
      <c r="J22" s="82">
        <v>300000</v>
      </c>
      <c r="K22" s="81">
        <v>100000</v>
      </c>
      <c r="L22" s="1"/>
      <c r="M22" s="1">
        <v>200000</v>
      </c>
      <c r="N22" s="1">
        <v>100000</v>
      </c>
      <c r="O22" s="1"/>
      <c r="P22" s="89"/>
      <c r="Q22" s="1"/>
      <c r="R22" s="43"/>
      <c r="S22" s="1"/>
      <c r="T22" s="366">
        <f t="shared" ref="T22:T23" si="7">SUM(K22:S22)</f>
        <v>400000</v>
      </c>
      <c r="U22" s="1"/>
      <c r="V22" s="89">
        <v>300000</v>
      </c>
      <c r="W22" s="542"/>
      <c r="Z22" s="259"/>
    </row>
    <row r="23" spans="1:26" ht="15.75" thickBot="1" x14ac:dyDescent="0.3">
      <c r="A23" s="139" t="s">
        <v>292</v>
      </c>
      <c r="B23" s="61" t="s">
        <v>911</v>
      </c>
      <c r="C23" s="748" t="s">
        <v>293</v>
      </c>
      <c r="D23" s="749"/>
      <c r="E23" s="749"/>
      <c r="F23" s="184">
        <v>400000</v>
      </c>
      <c r="G23" s="87">
        <v>0</v>
      </c>
      <c r="H23" s="571">
        <f t="shared" si="6"/>
        <v>0</v>
      </c>
      <c r="I23" s="81">
        <f t="shared" ref="I23" si="8">H23</f>
        <v>0</v>
      </c>
      <c r="J23" s="82"/>
      <c r="K23" s="81"/>
      <c r="L23" s="1"/>
      <c r="M23" s="1"/>
      <c r="N23" s="1"/>
      <c r="O23" s="1"/>
      <c r="P23" s="89"/>
      <c r="Q23" s="1"/>
      <c r="R23" s="43"/>
      <c r="S23" s="1"/>
      <c r="T23" s="366">
        <f t="shared" si="7"/>
        <v>0</v>
      </c>
      <c r="U23" s="1"/>
      <c r="V23" s="89"/>
      <c r="W23" s="542"/>
      <c r="Z23" s="259"/>
    </row>
    <row r="24" spans="1:26" ht="15.75" thickBot="1" x14ac:dyDescent="0.3">
      <c r="B24" s="91" t="s">
        <v>294</v>
      </c>
      <c r="C24" s="656" t="s">
        <v>1089</v>
      </c>
      <c r="D24" s="656"/>
      <c r="E24" s="657"/>
      <c r="F24" s="185">
        <f>F25+F26+F27+F28+F29+F30+F31</f>
        <v>6617000</v>
      </c>
      <c r="G24" s="93">
        <f>G25+G26+G27+G28+G29+G30+G31</f>
        <v>6689288</v>
      </c>
      <c r="H24" s="569">
        <f>H25+H26+H27+H28+H29+H30+H31</f>
        <v>6865810</v>
      </c>
      <c r="I24" s="94">
        <f>I25+I26+I27+I28+I29+I30+I31</f>
        <v>6697091</v>
      </c>
      <c r="J24" s="96">
        <f>J25+J26+J27+J28+J29+J30+J31</f>
        <v>168719</v>
      </c>
      <c r="K24" s="94">
        <f t="shared" ref="K24:W24" si="9">K25+K26+K27+K28+K29+K30+K31</f>
        <v>493503</v>
      </c>
      <c r="L24" s="95">
        <f t="shared" si="9"/>
        <v>472032</v>
      </c>
      <c r="M24" s="95">
        <f t="shared" si="9"/>
        <v>530850</v>
      </c>
      <c r="N24" s="95">
        <f t="shared" si="9"/>
        <v>822527</v>
      </c>
      <c r="O24" s="95">
        <f t="shared" si="9"/>
        <v>561300</v>
      </c>
      <c r="P24" s="98">
        <f t="shared" si="9"/>
        <v>677856</v>
      </c>
      <c r="Q24" s="95">
        <f t="shared" si="9"/>
        <v>570611</v>
      </c>
      <c r="R24" s="97">
        <f t="shared" si="9"/>
        <v>486264</v>
      </c>
      <c r="S24" s="95">
        <f t="shared" si="9"/>
        <v>487508</v>
      </c>
      <c r="T24" s="363">
        <f t="shared" si="9"/>
        <v>5102451</v>
      </c>
      <c r="U24" s="95">
        <f t="shared" si="9"/>
        <v>478312</v>
      </c>
      <c r="V24" s="98">
        <f t="shared" si="9"/>
        <v>588186</v>
      </c>
      <c r="W24" s="539">
        <f t="shared" si="9"/>
        <v>696861</v>
      </c>
      <c r="Z24" s="259"/>
    </row>
    <row r="25" spans="1:26" x14ac:dyDescent="0.25">
      <c r="A25" s="139" t="s">
        <v>296</v>
      </c>
      <c r="B25" s="65"/>
      <c r="C25" s="750" t="s">
        <v>297</v>
      </c>
      <c r="D25" s="751"/>
      <c r="E25" s="751"/>
      <c r="F25" s="186">
        <v>5793000</v>
      </c>
      <c r="G25" s="87">
        <v>5736630</v>
      </c>
      <c r="H25" s="571">
        <f t="shared" ref="H25:H31" si="10">SUM(T25:W25)</f>
        <v>5885407</v>
      </c>
      <c r="I25" s="81">
        <f>H25-151286</f>
        <v>5734121</v>
      </c>
      <c r="J25" s="82">
        <v>151286</v>
      </c>
      <c r="K25" s="81">
        <v>468908</v>
      </c>
      <c r="L25" s="1">
        <v>441289</v>
      </c>
      <c r="M25" s="1">
        <v>512405</v>
      </c>
      <c r="N25" s="1">
        <v>478061</v>
      </c>
      <c r="O25" s="1">
        <v>484740</v>
      </c>
      <c r="P25" s="89">
        <v>489532</v>
      </c>
      <c r="Q25" s="1">
        <v>540675</v>
      </c>
      <c r="R25" s="43">
        <v>456328</v>
      </c>
      <c r="S25" s="1">
        <v>459019</v>
      </c>
      <c r="T25" s="366">
        <f t="shared" ref="T25:T31" si="11">SUM(K25:S25)</f>
        <v>4330957</v>
      </c>
      <c r="U25" s="1">
        <v>448376</v>
      </c>
      <c r="V25" s="89">
        <v>528012</v>
      </c>
      <c r="W25" s="542">
        <v>578062</v>
      </c>
      <c r="Z25" s="259"/>
    </row>
    <row r="26" spans="1:26" hidden="1" x14ac:dyDescent="0.25">
      <c r="A26" s="139" t="s">
        <v>298</v>
      </c>
      <c r="B26" s="66"/>
      <c r="C26" s="735" t="s">
        <v>299</v>
      </c>
      <c r="D26" s="736"/>
      <c r="E26" s="736"/>
      <c r="F26" s="187"/>
      <c r="G26" s="87">
        <v>0</v>
      </c>
      <c r="H26" s="571">
        <f t="shared" si="10"/>
        <v>0</v>
      </c>
      <c r="I26" s="81">
        <f t="shared" ref="I26:I30" si="12">H26</f>
        <v>0</v>
      </c>
      <c r="J26" s="82"/>
      <c r="K26" s="81"/>
      <c r="L26" s="1"/>
      <c r="M26" s="1"/>
      <c r="N26" s="1"/>
      <c r="O26" s="1"/>
      <c r="P26" s="89"/>
      <c r="Q26" s="1"/>
      <c r="R26" s="43"/>
      <c r="S26" s="1"/>
      <c r="T26" s="366">
        <f t="shared" si="11"/>
        <v>0</v>
      </c>
      <c r="U26" s="1"/>
      <c r="V26" s="89"/>
      <c r="W26" s="542"/>
      <c r="Z26" s="259"/>
    </row>
    <row r="27" spans="1:26" hidden="1" x14ac:dyDescent="0.25">
      <c r="A27" s="139" t="s">
        <v>300</v>
      </c>
      <c r="B27" s="66"/>
      <c r="C27" s="735" t="s">
        <v>301</v>
      </c>
      <c r="D27" s="736"/>
      <c r="E27" s="736"/>
      <c r="F27" s="187"/>
      <c r="G27" s="87">
        <v>0</v>
      </c>
      <c r="H27" s="571">
        <f t="shared" si="10"/>
        <v>0</v>
      </c>
      <c r="I27" s="81">
        <f t="shared" si="12"/>
        <v>0</v>
      </c>
      <c r="J27" s="82"/>
      <c r="K27" s="81"/>
      <c r="L27" s="1"/>
      <c r="M27" s="1"/>
      <c r="N27" s="1"/>
      <c r="O27" s="1"/>
      <c r="P27" s="89"/>
      <c r="Q27" s="1"/>
      <c r="R27" s="43"/>
      <c r="S27" s="1"/>
      <c r="T27" s="366">
        <f t="shared" si="11"/>
        <v>0</v>
      </c>
      <c r="U27" s="1"/>
      <c r="V27" s="89"/>
      <c r="W27" s="542"/>
      <c r="Z27" s="259"/>
    </row>
    <row r="28" spans="1:26" x14ac:dyDescent="0.25">
      <c r="A28" s="139" t="s">
        <v>302</v>
      </c>
      <c r="B28" s="66"/>
      <c r="C28" s="735" t="s">
        <v>303</v>
      </c>
      <c r="D28" s="736"/>
      <c r="E28" s="736"/>
      <c r="F28" s="187">
        <v>398000</v>
      </c>
      <c r="G28" s="87">
        <v>479572</v>
      </c>
      <c r="H28" s="571">
        <f t="shared" si="10"/>
        <v>474826</v>
      </c>
      <c r="I28" s="81">
        <f>H28-11207</f>
        <v>463619</v>
      </c>
      <c r="J28" s="82">
        <v>11207</v>
      </c>
      <c r="K28" s="81"/>
      <c r="L28" s="1"/>
      <c r="M28" s="1"/>
      <c r="N28" s="1">
        <v>205632</v>
      </c>
      <c r="O28" s="1">
        <v>28904</v>
      </c>
      <c r="P28" s="89">
        <v>105318</v>
      </c>
      <c r="Q28" s="1">
        <v>14452</v>
      </c>
      <c r="R28" s="43">
        <v>14452</v>
      </c>
      <c r="S28" s="1">
        <v>13543</v>
      </c>
      <c r="T28" s="366">
        <f t="shared" si="11"/>
        <v>382301</v>
      </c>
      <c r="U28" s="1">
        <v>14452</v>
      </c>
      <c r="V28" s="89">
        <v>25660</v>
      </c>
      <c r="W28" s="542">
        <v>52413</v>
      </c>
      <c r="Z28" s="259"/>
    </row>
    <row r="29" spans="1:26" x14ac:dyDescent="0.25">
      <c r="A29" s="139" t="s">
        <v>304</v>
      </c>
      <c r="B29" s="66"/>
      <c r="C29" s="735" t="s">
        <v>305</v>
      </c>
      <c r="D29" s="736"/>
      <c r="E29" s="736"/>
      <c r="F29" s="187">
        <v>115000</v>
      </c>
      <c r="G29" s="87">
        <v>115065</v>
      </c>
      <c r="H29" s="571">
        <f t="shared" si="10"/>
        <v>144000</v>
      </c>
      <c r="I29" s="81">
        <f t="shared" si="12"/>
        <v>144000</v>
      </c>
      <c r="J29" s="82"/>
      <c r="K29" s="81">
        <v>24595</v>
      </c>
      <c r="L29" s="1">
        <v>30743</v>
      </c>
      <c r="M29" s="1">
        <v>18445</v>
      </c>
      <c r="N29" s="1">
        <v>24594</v>
      </c>
      <c r="O29" s="1">
        <v>16688</v>
      </c>
      <c r="P29" s="89"/>
      <c r="Q29" s="1"/>
      <c r="R29" s="43"/>
      <c r="S29" s="1"/>
      <c r="T29" s="366">
        <f t="shared" si="11"/>
        <v>115065</v>
      </c>
      <c r="U29" s="1"/>
      <c r="V29" s="89">
        <v>12804</v>
      </c>
      <c r="W29" s="542">
        <v>16131</v>
      </c>
      <c r="Z29" s="259"/>
    </row>
    <row r="30" spans="1:26" hidden="1" x14ac:dyDescent="0.25">
      <c r="A30" s="139" t="s">
        <v>306</v>
      </c>
      <c r="B30" s="66"/>
      <c r="C30" s="735" t="s">
        <v>307</v>
      </c>
      <c r="D30" s="736"/>
      <c r="E30" s="736"/>
      <c r="F30" s="187"/>
      <c r="G30" s="87">
        <v>0</v>
      </c>
      <c r="H30" s="571">
        <f t="shared" si="10"/>
        <v>0</v>
      </c>
      <c r="I30" s="81">
        <f t="shared" si="12"/>
        <v>0</v>
      </c>
      <c r="J30" s="82"/>
      <c r="K30" s="81"/>
      <c r="L30" s="1"/>
      <c r="M30" s="1"/>
      <c r="N30" s="1"/>
      <c r="O30" s="1"/>
      <c r="P30" s="89"/>
      <c r="Q30" s="1"/>
      <c r="R30" s="43"/>
      <c r="S30" s="1"/>
      <c r="T30" s="366">
        <f t="shared" si="11"/>
        <v>0</v>
      </c>
      <c r="U30" s="1"/>
      <c r="V30" s="89"/>
      <c r="W30" s="542"/>
      <c r="Z30" s="259"/>
    </row>
    <row r="31" spans="1:26" ht="15.75" thickBot="1" x14ac:dyDescent="0.3">
      <c r="A31" s="139" t="s">
        <v>308</v>
      </c>
      <c r="B31" s="67"/>
      <c r="C31" s="737" t="s">
        <v>309</v>
      </c>
      <c r="D31" s="738"/>
      <c r="E31" s="738"/>
      <c r="F31" s="188">
        <v>311000</v>
      </c>
      <c r="G31" s="87">
        <v>358021</v>
      </c>
      <c r="H31" s="571">
        <f t="shared" si="10"/>
        <v>361577</v>
      </c>
      <c r="I31" s="81">
        <f>H31-6226</f>
        <v>355351</v>
      </c>
      <c r="J31" s="82">
        <v>6226</v>
      </c>
      <c r="K31" s="81"/>
      <c r="L31" s="1"/>
      <c r="M31" s="1"/>
      <c r="N31" s="1">
        <v>114240</v>
      </c>
      <c r="O31" s="1">
        <v>30968</v>
      </c>
      <c r="P31" s="89">
        <v>83006</v>
      </c>
      <c r="Q31" s="1">
        <v>15484</v>
      </c>
      <c r="R31" s="43">
        <v>15484</v>
      </c>
      <c r="S31" s="1">
        <v>14946</v>
      </c>
      <c r="T31" s="366">
        <f t="shared" si="11"/>
        <v>274128</v>
      </c>
      <c r="U31" s="1">
        <v>15484</v>
      </c>
      <c r="V31" s="89">
        <v>21710</v>
      </c>
      <c r="W31" s="542">
        <v>50255</v>
      </c>
      <c r="Z31" s="259"/>
    </row>
    <row r="32" spans="1:26" ht="15.75" thickBot="1" x14ac:dyDescent="0.3">
      <c r="B32" s="91" t="s">
        <v>310</v>
      </c>
      <c r="C32" s="657" t="s">
        <v>311</v>
      </c>
      <c r="D32" s="699"/>
      <c r="E32" s="699"/>
      <c r="F32" s="185">
        <f t="shared" ref="F32:W32" si="13">F33+F37+F45+F68+F71</f>
        <v>4804000</v>
      </c>
      <c r="G32" s="93">
        <f t="shared" si="13"/>
        <v>4792510</v>
      </c>
      <c r="H32" s="569">
        <f t="shared" si="13"/>
        <v>4973011</v>
      </c>
      <c r="I32" s="94">
        <f t="shared" si="13"/>
        <v>4858294</v>
      </c>
      <c r="J32" s="96">
        <f t="shared" si="13"/>
        <v>114717</v>
      </c>
      <c r="K32" s="94">
        <f t="shared" si="13"/>
        <v>346428</v>
      </c>
      <c r="L32" s="95">
        <f t="shared" si="13"/>
        <v>383529</v>
      </c>
      <c r="M32" s="95">
        <f t="shared" si="13"/>
        <v>270079</v>
      </c>
      <c r="N32" s="95">
        <f t="shared" si="13"/>
        <v>322024</v>
      </c>
      <c r="O32" s="95">
        <f t="shared" si="13"/>
        <v>422533</v>
      </c>
      <c r="P32" s="98">
        <f t="shared" si="13"/>
        <v>496713</v>
      </c>
      <c r="Q32" s="95">
        <f t="shared" si="13"/>
        <v>262145</v>
      </c>
      <c r="R32" s="97">
        <f t="shared" si="13"/>
        <v>315822</v>
      </c>
      <c r="S32" s="95">
        <f t="shared" si="13"/>
        <v>286582</v>
      </c>
      <c r="T32" s="363">
        <f t="shared" si="13"/>
        <v>3105855</v>
      </c>
      <c r="U32" s="95">
        <f t="shared" si="13"/>
        <v>833637</v>
      </c>
      <c r="V32" s="98">
        <f t="shared" si="13"/>
        <v>300910</v>
      </c>
      <c r="W32" s="539">
        <f t="shared" si="13"/>
        <v>732609</v>
      </c>
      <c r="Z32" s="259"/>
    </row>
    <row r="33" spans="1:26" x14ac:dyDescent="0.25">
      <c r="B33" s="136" t="s">
        <v>912</v>
      </c>
      <c r="C33" s="658" t="s">
        <v>312</v>
      </c>
      <c r="D33" s="659"/>
      <c r="E33" s="659"/>
      <c r="F33" s="181">
        <f t="shared" ref="F33:W33" si="14">F34+F35+F36</f>
        <v>401000</v>
      </c>
      <c r="G33" s="129">
        <f t="shared" si="14"/>
        <v>268326</v>
      </c>
      <c r="H33" s="570">
        <f t="shared" si="14"/>
        <v>268326</v>
      </c>
      <c r="I33" s="130">
        <f t="shared" si="14"/>
        <v>268326</v>
      </c>
      <c r="J33" s="132">
        <f t="shared" si="14"/>
        <v>0</v>
      </c>
      <c r="K33" s="130">
        <f t="shared" si="14"/>
        <v>74279</v>
      </c>
      <c r="L33" s="131">
        <f t="shared" si="14"/>
        <v>4325</v>
      </c>
      <c r="M33" s="131">
        <f t="shared" si="14"/>
        <v>9700</v>
      </c>
      <c r="N33" s="131">
        <f t="shared" si="14"/>
        <v>38610</v>
      </c>
      <c r="O33" s="131">
        <f t="shared" si="14"/>
        <v>0</v>
      </c>
      <c r="P33" s="134">
        <f t="shared" si="14"/>
        <v>18608</v>
      </c>
      <c r="Q33" s="131">
        <f t="shared" si="14"/>
        <v>0</v>
      </c>
      <c r="R33" s="133">
        <f t="shared" si="14"/>
        <v>75975</v>
      </c>
      <c r="S33" s="131">
        <f t="shared" si="14"/>
        <v>0</v>
      </c>
      <c r="T33" s="364">
        <f t="shared" si="14"/>
        <v>221497</v>
      </c>
      <c r="U33" s="131">
        <f t="shared" si="14"/>
        <v>0</v>
      </c>
      <c r="V33" s="134">
        <f t="shared" si="14"/>
        <v>27357</v>
      </c>
      <c r="W33" s="540">
        <f t="shared" si="14"/>
        <v>19472</v>
      </c>
      <c r="Z33" s="259"/>
    </row>
    <row r="34" spans="1:26" hidden="1" x14ac:dyDescent="0.25">
      <c r="A34" s="139" t="s">
        <v>313</v>
      </c>
      <c r="B34" s="59" t="s">
        <v>913</v>
      </c>
      <c r="C34" s="718" t="s">
        <v>314</v>
      </c>
      <c r="D34" s="719"/>
      <c r="E34" s="719"/>
      <c r="F34" s="182"/>
      <c r="G34" s="87"/>
      <c r="H34" s="571"/>
      <c r="I34" s="81"/>
      <c r="J34" s="82"/>
      <c r="K34" s="81"/>
      <c r="L34" s="1"/>
      <c r="M34" s="1"/>
      <c r="N34" s="1"/>
      <c r="O34" s="1"/>
      <c r="P34" s="89"/>
      <c r="Q34" s="1"/>
      <c r="R34" s="43"/>
      <c r="S34" s="1"/>
      <c r="T34" s="366"/>
      <c r="U34" s="1"/>
      <c r="V34" s="89"/>
      <c r="W34" s="542"/>
      <c r="Z34" s="259"/>
    </row>
    <row r="35" spans="1:26" x14ac:dyDescent="0.25">
      <c r="A35" s="139" t="s">
        <v>315</v>
      </c>
      <c r="B35" s="59" t="s">
        <v>914</v>
      </c>
      <c r="C35" s="718" t="s">
        <v>316</v>
      </c>
      <c r="D35" s="719"/>
      <c r="E35" s="719"/>
      <c r="F35" s="182">
        <v>401000</v>
      </c>
      <c r="G35" s="87">
        <v>268326</v>
      </c>
      <c r="H35" s="571">
        <f>SUM(T35:W35)</f>
        <v>268326</v>
      </c>
      <c r="I35" s="81">
        <f>H35</f>
        <v>268326</v>
      </c>
      <c r="J35" s="82"/>
      <c r="K35" s="81">
        <v>74279</v>
      </c>
      <c r="L35" s="1">
        <v>4325</v>
      </c>
      <c r="M35" s="1">
        <v>9700</v>
      </c>
      <c r="N35" s="1">
        <v>38610</v>
      </c>
      <c r="O35" s="1"/>
      <c r="P35" s="89">
        <v>18608</v>
      </c>
      <c r="Q35" s="1"/>
      <c r="R35" s="43">
        <v>75975</v>
      </c>
      <c r="S35" s="1"/>
      <c r="T35" s="366">
        <f>SUM(K35:S35)</f>
        <v>221497</v>
      </c>
      <c r="U35" s="1"/>
      <c r="V35" s="89">
        <v>27357</v>
      </c>
      <c r="W35" s="542">
        <v>19472</v>
      </c>
      <c r="Z35" s="259"/>
    </row>
    <row r="36" spans="1:26" hidden="1" x14ac:dyDescent="0.25">
      <c r="A36" s="139" t="s">
        <v>317</v>
      </c>
      <c r="B36" s="59" t="s">
        <v>915</v>
      </c>
      <c r="C36" s="718" t="s">
        <v>318</v>
      </c>
      <c r="D36" s="719"/>
      <c r="E36" s="719"/>
      <c r="F36" s="182"/>
      <c r="G36" s="87"/>
      <c r="H36" s="571"/>
      <c r="I36" s="81"/>
      <c r="J36" s="82"/>
      <c r="K36" s="81"/>
      <c r="L36" s="1"/>
      <c r="M36" s="1"/>
      <c r="N36" s="1"/>
      <c r="O36" s="1"/>
      <c r="P36" s="89"/>
      <c r="Q36" s="1"/>
      <c r="R36" s="43"/>
      <c r="S36" s="1"/>
      <c r="T36" s="366"/>
      <c r="U36" s="1"/>
      <c r="V36" s="89"/>
      <c r="W36" s="542"/>
      <c r="Z36" s="259">
        <f>Y36-H36</f>
        <v>0</v>
      </c>
    </row>
    <row r="37" spans="1:26" x14ac:dyDescent="0.25">
      <c r="B37" s="100" t="s">
        <v>916</v>
      </c>
      <c r="C37" s="688" t="s">
        <v>319</v>
      </c>
      <c r="D37" s="689"/>
      <c r="E37" s="689"/>
      <c r="F37" s="183">
        <f t="shared" ref="F37:W37" si="15">F38+F42</f>
        <v>1668000</v>
      </c>
      <c r="G37" s="102">
        <f t="shared" si="15"/>
        <v>1288628</v>
      </c>
      <c r="H37" s="572">
        <f t="shared" si="15"/>
        <v>1288628</v>
      </c>
      <c r="I37" s="103">
        <f t="shared" si="15"/>
        <v>1288628</v>
      </c>
      <c r="J37" s="105">
        <f t="shared" si="15"/>
        <v>0</v>
      </c>
      <c r="K37" s="103">
        <f t="shared" si="15"/>
        <v>114603</v>
      </c>
      <c r="L37" s="104">
        <f t="shared" si="15"/>
        <v>108843</v>
      </c>
      <c r="M37" s="104">
        <f t="shared" si="15"/>
        <v>121568</v>
      </c>
      <c r="N37" s="104">
        <f t="shared" si="15"/>
        <v>125258</v>
      </c>
      <c r="O37" s="104">
        <f t="shared" si="15"/>
        <v>94718</v>
      </c>
      <c r="P37" s="107">
        <f t="shared" si="15"/>
        <v>95450</v>
      </c>
      <c r="Q37" s="104">
        <f t="shared" si="15"/>
        <v>116219</v>
      </c>
      <c r="R37" s="106">
        <f t="shared" si="15"/>
        <v>95180</v>
      </c>
      <c r="S37" s="104">
        <f t="shared" si="15"/>
        <v>95546</v>
      </c>
      <c r="T37" s="367">
        <f t="shared" si="15"/>
        <v>967385</v>
      </c>
      <c r="U37" s="104">
        <f t="shared" si="15"/>
        <v>117105</v>
      </c>
      <c r="V37" s="107">
        <f t="shared" si="15"/>
        <v>97633</v>
      </c>
      <c r="W37" s="543">
        <f t="shared" si="15"/>
        <v>106505</v>
      </c>
      <c r="Z37" s="259"/>
    </row>
    <row r="38" spans="1:26" x14ac:dyDescent="0.25">
      <c r="A38" s="139" t="s">
        <v>320</v>
      </c>
      <c r="B38" s="57" t="s">
        <v>917</v>
      </c>
      <c r="C38" s="696" t="s">
        <v>321</v>
      </c>
      <c r="D38" s="697"/>
      <c r="E38" s="697"/>
      <c r="F38" s="189">
        <f>SUM(F39:F41)</f>
        <v>1285000</v>
      </c>
      <c r="G38" s="88">
        <f t="shared" ref="G38:W38" si="16">SUM(G39:G41)</f>
        <v>991298</v>
      </c>
      <c r="H38" s="573">
        <f t="shared" si="16"/>
        <v>991298</v>
      </c>
      <c r="I38" s="83">
        <f t="shared" si="16"/>
        <v>991298</v>
      </c>
      <c r="J38" s="84">
        <f t="shared" si="16"/>
        <v>0</v>
      </c>
      <c r="K38" s="83">
        <f t="shared" si="16"/>
        <v>92326</v>
      </c>
      <c r="L38" s="13">
        <f t="shared" si="16"/>
        <v>71500</v>
      </c>
      <c r="M38" s="13">
        <f t="shared" si="16"/>
        <v>113355</v>
      </c>
      <c r="N38" s="13">
        <f t="shared" si="16"/>
        <v>101317</v>
      </c>
      <c r="O38" s="13">
        <f t="shared" si="16"/>
        <v>71500</v>
      </c>
      <c r="P38" s="90">
        <f t="shared" si="16"/>
        <v>71500</v>
      </c>
      <c r="Q38" s="13">
        <f t="shared" si="16"/>
        <v>91900</v>
      </c>
      <c r="R38" s="44">
        <f t="shared" si="16"/>
        <v>71500</v>
      </c>
      <c r="S38" s="13">
        <f t="shared" si="16"/>
        <v>71500</v>
      </c>
      <c r="T38" s="365">
        <f t="shared" si="16"/>
        <v>756398</v>
      </c>
      <c r="U38" s="13">
        <f t="shared" si="16"/>
        <v>91900</v>
      </c>
      <c r="V38" s="90">
        <f t="shared" si="16"/>
        <v>71500</v>
      </c>
      <c r="W38" s="541">
        <f t="shared" si="16"/>
        <v>71500</v>
      </c>
      <c r="Z38" s="259"/>
    </row>
    <row r="39" spans="1:26" hidden="1" x14ac:dyDescent="0.25">
      <c r="B39" s="59"/>
      <c r="C39" s="559"/>
      <c r="D39" s="686" t="s">
        <v>1309</v>
      </c>
      <c r="E39" s="698"/>
      <c r="F39" s="182">
        <v>143000</v>
      </c>
      <c r="G39" s="87">
        <v>81926</v>
      </c>
      <c r="H39" s="571">
        <f t="shared" ref="H39:H41" si="17">SUM(T39:W39)</f>
        <v>81926</v>
      </c>
      <c r="I39" s="81">
        <f t="shared" ref="I39:I41" si="18">H39</f>
        <v>81926</v>
      </c>
      <c r="J39" s="82"/>
      <c r="K39" s="81">
        <v>7226</v>
      </c>
      <c r="L39" s="1">
        <v>6500</v>
      </c>
      <c r="M39" s="1">
        <v>3200</v>
      </c>
      <c r="N39" s="1">
        <v>13000</v>
      </c>
      <c r="O39" s="1">
        <v>6500</v>
      </c>
      <c r="P39" s="89">
        <v>6500</v>
      </c>
      <c r="Q39" s="1">
        <v>6500</v>
      </c>
      <c r="R39" s="43">
        <v>6500</v>
      </c>
      <c r="S39" s="1">
        <v>6500</v>
      </c>
      <c r="T39" s="366">
        <f t="shared" ref="T39:T41" si="19">SUM(K39:S39)</f>
        <v>62426</v>
      </c>
      <c r="U39" s="1">
        <v>6500</v>
      </c>
      <c r="V39" s="89">
        <v>6500</v>
      </c>
      <c r="W39" s="542">
        <v>6500</v>
      </c>
      <c r="Z39" s="259"/>
    </row>
    <row r="40" spans="1:26" hidden="1" x14ac:dyDescent="0.25">
      <c r="B40" s="59"/>
      <c r="C40" s="559"/>
      <c r="D40" s="686" t="s">
        <v>1310</v>
      </c>
      <c r="E40" s="698"/>
      <c r="F40" s="182">
        <v>36000</v>
      </c>
      <c r="G40" s="87">
        <v>36000</v>
      </c>
      <c r="H40" s="571">
        <f t="shared" si="17"/>
        <v>36000</v>
      </c>
      <c r="I40" s="81">
        <f t="shared" si="18"/>
        <v>36000</v>
      </c>
      <c r="J40" s="82"/>
      <c r="K40" s="81">
        <v>3000</v>
      </c>
      <c r="L40" s="1">
        <v>3000</v>
      </c>
      <c r="M40" s="1">
        <v>83</v>
      </c>
      <c r="N40" s="1">
        <f>2917+3000</f>
        <v>5917</v>
      </c>
      <c r="O40" s="1">
        <v>3000</v>
      </c>
      <c r="P40" s="89">
        <v>3000</v>
      </c>
      <c r="Q40" s="1">
        <v>3000</v>
      </c>
      <c r="R40" s="43">
        <v>3000</v>
      </c>
      <c r="S40" s="1">
        <v>3000</v>
      </c>
      <c r="T40" s="366">
        <f t="shared" si="19"/>
        <v>27000</v>
      </c>
      <c r="U40" s="1">
        <v>3000</v>
      </c>
      <c r="V40" s="89">
        <v>3000</v>
      </c>
      <c r="W40" s="542">
        <v>3000</v>
      </c>
      <c r="Z40" s="259"/>
    </row>
    <row r="41" spans="1:26" hidden="1" x14ac:dyDescent="0.25">
      <c r="B41" s="59"/>
      <c r="C41" s="559"/>
      <c r="D41" s="686" t="s">
        <v>1311</v>
      </c>
      <c r="E41" s="698"/>
      <c r="F41" s="182">
        <v>1106000</v>
      </c>
      <c r="G41" s="87">
        <v>873372</v>
      </c>
      <c r="H41" s="571">
        <f t="shared" si="17"/>
        <v>873372</v>
      </c>
      <c r="I41" s="81">
        <f t="shared" si="18"/>
        <v>873372</v>
      </c>
      <c r="J41" s="82"/>
      <c r="K41" s="81">
        <f>114814-32714</f>
        <v>82100</v>
      </c>
      <c r="L41" s="1">
        <v>62000</v>
      </c>
      <c r="M41" s="1">
        <f>160837-50765</f>
        <v>110072</v>
      </c>
      <c r="N41" s="1">
        <v>82400</v>
      </c>
      <c r="O41" s="1">
        <v>62000</v>
      </c>
      <c r="P41" s="89">
        <v>62000</v>
      </c>
      <c r="Q41" s="1">
        <v>82400</v>
      </c>
      <c r="R41" s="43">
        <v>62000</v>
      </c>
      <c r="S41" s="1">
        <v>62000</v>
      </c>
      <c r="T41" s="366">
        <f t="shared" si="19"/>
        <v>666972</v>
      </c>
      <c r="U41" s="1">
        <v>82400</v>
      </c>
      <c r="V41" s="89">
        <v>62000</v>
      </c>
      <c r="W41" s="542">
        <v>62000</v>
      </c>
      <c r="Z41" s="259"/>
    </row>
    <row r="42" spans="1:26" x14ac:dyDescent="0.25">
      <c r="A42" s="139" t="s">
        <v>322</v>
      </c>
      <c r="B42" s="57" t="s">
        <v>918</v>
      </c>
      <c r="C42" s="696" t="s">
        <v>323</v>
      </c>
      <c r="D42" s="697"/>
      <c r="E42" s="697"/>
      <c r="F42" s="189">
        <f>SUM(F43:F44)</f>
        <v>383000</v>
      </c>
      <c r="G42" s="88">
        <f t="shared" ref="G42:W42" si="20">SUM(G43:G44)</f>
        <v>297330</v>
      </c>
      <c r="H42" s="573">
        <f t="shared" si="20"/>
        <v>297330</v>
      </c>
      <c r="I42" s="83">
        <f t="shared" si="20"/>
        <v>297330</v>
      </c>
      <c r="J42" s="84">
        <f t="shared" si="20"/>
        <v>0</v>
      </c>
      <c r="K42" s="83">
        <f t="shared" si="20"/>
        <v>22277</v>
      </c>
      <c r="L42" s="13">
        <f t="shared" si="20"/>
        <v>37343</v>
      </c>
      <c r="M42" s="13">
        <f t="shared" si="20"/>
        <v>8213</v>
      </c>
      <c r="N42" s="13">
        <f t="shared" si="20"/>
        <v>23941</v>
      </c>
      <c r="O42" s="13">
        <f t="shared" si="20"/>
        <v>23218</v>
      </c>
      <c r="P42" s="90">
        <f t="shared" si="20"/>
        <v>23950</v>
      </c>
      <c r="Q42" s="13">
        <f t="shared" si="20"/>
        <v>24319</v>
      </c>
      <c r="R42" s="44">
        <f t="shared" si="20"/>
        <v>23680</v>
      </c>
      <c r="S42" s="13">
        <f t="shared" si="20"/>
        <v>24046</v>
      </c>
      <c r="T42" s="365">
        <f t="shared" si="20"/>
        <v>210987</v>
      </c>
      <c r="U42" s="13">
        <f t="shared" si="20"/>
        <v>25205</v>
      </c>
      <c r="V42" s="90">
        <f t="shared" si="20"/>
        <v>26133</v>
      </c>
      <c r="W42" s="541">
        <f t="shared" si="20"/>
        <v>35005</v>
      </c>
      <c r="Z42" s="259"/>
    </row>
    <row r="43" spans="1:26" hidden="1" x14ac:dyDescent="0.25">
      <c r="B43" s="59"/>
      <c r="C43" s="559"/>
      <c r="D43" s="686" t="s">
        <v>1312</v>
      </c>
      <c r="E43" s="698"/>
      <c r="F43" s="182">
        <v>208000</v>
      </c>
      <c r="G43" s="87">
        <v>145000</v>
      </c>
      <c r="H43" s="571">
        <f t="shared" ref="H43:H44" si="21">SUM(T43:W43)</f>
        <v>145000</v>
      </c>
      <c r="I43" s="81">
        <f t="shared" ref="I43:I44" si="22">H43</f>
        <v>145000</v>
      </c>
      <c r="J43" s="82"/>
      <c r="K43" s="81">
        <v>10738</v>
      </c>
      <c r="L43" s="1">
        <v>14583</v>
      </c>
      <c r="M43" s="1"/>
      <c r="N43" s="1">
        <v>12561</v>
      </c>
      <c r="O43" s="1">
        <v>11838</v>
      </c>
      <c r="P43" s="89">
        <v>12566</v>
      </c>
      <c r="Q43" s="1">
        <v>12139</v>
      </c>
      <c r="R43" s="43">
        <v>12300</v>
      </c>
      <c r="S43" s="1">
        <v>12666</v>
      </c>
      <c r="T43" s="366">
        <f t="shared" ref="T43:T44" si="23">SUM(K43:S43)</f>
        <v>99391</v>
      </c>
      <c r="U43" s="1">
        <v>13825</v>
      </c>
      <c r="V43" s="89">
        <v>14753</v>
      </c>
      <c r="W43" s="542">
        <v>17031</v>
      </c>
      <c r="Z43" s="259"/>
    </row>
    <row r="44" spans="1:26" hidden="1" x14ac:dyDescent="0.25">
      <c r="B44" s="59"/>
      <c r="C44" s="559"/>
      <c r="D44" s="686" t="s">
        <v>1313</v>
      </c>
      <c r="E44" s="698"/>
      <c r="F44" s="182">
        <v>175000</v>
      </c>
      <c r="G44" s="87">
        <v>152330</v>
      </c>
      <c r="H44" s="571">
        <f t="shared" si="21"/>
        <v>152330</v>
      </c>
      <c r="I44" s="81">
        <f t="shared" si="22"/>
        <v>152330</v>
      </c>
      <c r="J44" s="82"/>
      <c r="K44" s="81">
        <v>11539</v>
      </c>
      <c r="L44" s="1">
        <v>22760</v>
      </c>
      <c r="M44" s="1">
        <v>8213</v>
      </c>
      <c r="N44" s="1">
        <v>11380</v>
      </c>
      <c r="O44" s="1">
        <v>11380</v>
      </c>
      <c r="P44" s="89">
        <v>11384</v>
      </c>
      <c r="Q44" s="1">
        <v>12180</v>
      </c>
      <c r="R44" s="43">
        <v>11380</v>
      </c>
      <c r="S44" s="1">
        <v>11380</v>
      </c>
      <c r="T44" s="366">
        <f t="shared" si="23"/>
        <v>111596</v>
      </c>
      <c r="U44" s="1">
        <v>11380</v>
      </c>
      <c r="V44" s="89">
        <v>11380</v>
      </c>
      <c r="W44" s="542">
        <v>17974</v>
      </c>
      <c r="Z44" s="259"/>
    </row>
    <row r="45" spans="1:26" x14ac:dyDescent="0.25">
      <c r="B45" s="100" t="s">
        <v>919</v>
      </c>
      <c r="C45" s="688" t="s">
        <v>324</v>
      </c>
      <c r="D45" s="689"/>
      <c r="E45" s="689"/>
      <c r="F45" s="183">
        <f>F46+F47+F48+F49+F50+F56+F61</f>
        <v>2446000</v>
      </c>
      <c r="G45" s="102">
        <f>G46+G47+G48+G49+G50+G56+G61</f>
        <v>2330182</v>
      </c>
      <c r="H45" s="572">
        <f>H46+H47+H48+H49+H50+H56+H61</f>
        <v>2459091</v>
      </c>
      <c r="I45" s="103">
        <f>I46+I47+I48+I49+I50+I56+I61</f>
        <v>2404553</v>
      </c>
      <c r="J45" s="105">
        <f>J46+J47+J48+J49+J50+J56+J61</f>
        <v>54538</v>
      </c>
      <c r="K45" s="103">
        <f t="shared" ref="K45:W45" si="24">K46+K47+K48+K49+K50+K56+K61</f>
        <v>92304</v>
      </c>
      <c r="L45" s="104">
        <f t="shared" si="24"/>
        <v>201050</v>
      </c>
      <c r="M45" s="104">
        <f t="shared" si="24"/>
        <v>71355</v>
      </c>
      <c r="N45" s="104">
        <f t="shared" si="24"/>
        <v>95767</v>
      </c>
      <c r="O45" s="104">
        <f t="shared" si="24"/>
        <v>293341</v>
      </c>
      <c r="P45" s="107">
        <f t="shared" si="24"/>
        <v>292225</v>
      </c>
      <c r="Q45" s="104">
        <f t="shared" si="24"/>
        <v>99833</v>
      </c>
      <c r="R45" s="106">
        <f t="shared" si="24"/>
        <v>81770</v>
      </c>
      <c r="S45" s="104">
        <f t="shared" si="24"/>
        <v>118121</v>
      </c>
      <c r="T45" s="367">
        <f t="shared" si="24"/>
        <v>1345766</v>
      </c>
      <c r="U45" s="104">
        <f t="shared" si="24"/>
        <v>647843</v>
      </c>
      <c r="V45" s="107">
        <f t="shared" si="24"/>
        <v>109985</v>
      </c>
      <c r="W45" s="543">
        <f t="shared" si="24"/>
        <v>355497</v>
      </c>
      <c r="Z45" s="259"/>
    </row>
    <row r="46" spans="1:26" s="42" customFormat="1" hidden="1" x14ac:dyDescent="0.25">
      <c r="A46" s="139" t="s">
        <v>325</v>
      </c>
      <c r="B46" s="57" t="s">
        <v>920</v>
      </c>
      <c r="C46" s="696" t="s">
        <v>326</v>
      </c>
      <c r="D46" s="697"/>
      <c r="E46" s="697"/>
      <c r="F46" s="189"/>
      <c r="G46" s="88"/>
      <c r="H46" s="573"/>
      <c r="I46" s="83"/>
      <c r="J46" s="84"/>
      <c r="K46" s="83"/>
      <c r="L46" s="13"/>
      <c r="M46" s="13"/>
      <c r="N46" s="13"/>
      <c r="O46" s="13"/>
      <c r="P46" s="90"/>
      <c r="Q46" s="13"/>
      <c r="R46" s="44"/>
      <c r="S46" s="13"/>
      <c r="T46" s="365"/>
      <c r="U46" s="13"/>
      <c r="V46" s="90"/>
      <c r="W46" s="541"/>
      <c r="Z46" s="259"/>
    </row>
    <row r="47" spans="1:26" s="42" customFormat="1" hidden="1" x14ac:dyDescent="0.25">
      <c r="A47" s="139" t="s">
        <v>327</v>
      </c>
      <c r="B47" s="57" t="s">
        <v>921</v>
      </c>
      <c r="C47" s="696" t="s">
        <v>328</v>
      </c>
      <c r="D47" s="697"/>
      <c r="E47" s="697"/>
      <c r="F47" s="189"/>
      <c r="G47" s="88"/>
      <c r="H47" s="573"/>
      <c r="I47" s="83"/>
      <c r="J47" s="84"/>
      <c r="K47" s="83"/>
      <c r="L47" s="13"/>
      <c r="M47" s="13"/>
      <c r="N47" s="13"/>
      <c r="O47" s="13"/>
      <c r="P47" s="90"/>
      <c r="Q47" s="13"/>
      <c r="R47" s="44"/>
      <c r="S47" s="13"/>
      <c r="T47" s="365"/>
      <c r="U47" s="13"/>
      <c r="V47" s="90"/>
      <c r="W47" s="541"/>
      <c r="Z47" s="259"/>
    </row>
    <row r="48" spans="1:26" s="42" customFormat="1" x14ac:dyDescent="0.25">
      <c r="A48" s="139" t="s">
        <v>329</v>
      </c>
      <c r="B48" s="57" t="s">
        <v>922</v>
      </c>
      <c r="C48" s="696" t="s">
        <v>330</v>
      </c>
      <c r="D48" s="697"/>
      <c r="E48" s="697"/>
      <c r="F48" s="189">
        <v>168000</v>
      </c>
      <c r="G48" s="88">
        <v>228000</v>
      </c>
      <c r="H48" s="573">
        <f t="shared" ref="H48:H49" si="25">SUM(T48:W48)</f>
        <v>228000</v>
      </c>
      <c r="I48" s="83">
        <f t="shared" ref="I48:I49" si="26">H48</f>
        <v>228000</v>
      </c>
      <c r="J48" s="84"/>
      <c r="K48" s="83">
        <v>32714</v>
      </c>
      <c r="L48" s="13"/>
      <c r="M48" s="13">
        <v>50765</v>
      </c>
      <c r="N48" s="13"/>
      <c r="O48" s="13">
        <v>30965</v>
      </c>
      <c r="P48" s="90"/>
      <c r="Q48" s="13">
        <v>37493</v>
      </c>
      <c r="R48" s="44"/>
      <c r="S48" s="13">
        <v>28322</v>
      </c>
      <c r="T48" s="365">
        <f t="shared" ref="T48:T49" si="27">SUM(K48:S48)</f>
        <v>180259</v>
      </c>
      <c r="U48" s="13"/>
      <c r="V48" s="90">
        <v>32155</v>
      </c>
      <c r="W48" s="541">
        <v>15586</v>
      </c>
      <c r="Z48" s="259"/>
    </row>
    <row r="49" spans="1:26" s="42" customFormat="1" x14ac:dyDescent="0.25">
      <c r="A49" s="139" t="s">
        <v>331</v>
      </c>
      <c r="B49" s="57" t="s">
        <v>923</v>
      </c>
      <c r="C49" s="696" t="s">
        <v>332</v>
      </c>
      <c r="D49" s="697"/>
      <c r="E49" s="697"/>
      <c r="F49" s="189">
        <v>9000</v>
      </c>
      <c r="G49" s="88">
        <v>0</v>
      </c>
      <c r="H49" s="573">
        <f t="shared" si="25"/>
        <v>0</v>
      </c>
      <c r="I49" s="83">
        <f t="shared" si="26"/>
        <v>0</v>
      </c>
      <c r="J49" s="84"/>
      <c r="K49" s="83"/>
      <c r="L49" s="13"/>
      <c r="M49" s="13"/>
      <c r="N49" s="13"/>
      <c r="O49" s="13"/>
      <c r="P49" s="90"/>
      <c r="Q49" s="13"/>
      <c r="R49" s="44"/>
      <c r="S49" s="13"/>
      <c r="T49" s="365">
        <f t="shared" si="27"/>
        <v>0</v>
      </c>
      <c r="U49" s="13"/>
      <c r="V49" s="90"/>
      <c r="W49" s="541"/>
      <c r="Z49" s="259"/>
    </row>
    <row r="50" spans="1:26" s="19" customFormat="1" x14ac:dyDescent="0.25">
      <c r="A50" s="139" t="s">
        <v>333</v>
      </c>
      <c r="B50" s="57" t="s">
        <v>924</v>
      </c>
      <c r="C50" s="696" t="s">
        <v>334</v>
      </c>
      <c r="D50" s="697"/>
      <c r="E50" s="697"/>
      <c r="F50" s="189">
        <f t="shared" ref="F50:W50" si="28">F51+F55</f>
        <v>777000</v>
      </c>
      <c r="G50" s="88">
        <f t="shared" si="28"/>
        <v>774080</v>
      </c>
      <c r="H50" s="573">
        <f t="shared" si="28"/>
        <v>774080</v>
      </c>
      <c r="I50" s="83">
        <f t="shared" si="28"/>
        <v>774080</v>
      </c>
      <c r="J50" s="84">
        <f t="shared" si="28"/>
        <v>0</v>
      </c>
      <c r="K50" s="83">
        <f t="shared" si="28"/>
        <v>0</v>
      </c>
      <c r="L50" s="13">
        <f t="shared" si="28"/>
        <v>0</v>
      </c>
      <c r="M50" s="13">
        <f t="shared" si="28"/>
        <v>0</v>
      </c>
      <c r="N50" s="13">
        <f t="shared" si="28"/>
        <v>0</v>
      </c>
      <c r="O50" s="13">
        <f t="shared" si="28"/>
        <v>0</v>
      </c>
      <c r="P50" s="90">
        <f t="shared" si="28"/>
        <v>0</v>
      </c>
      <c r="Q50" s="13">
        <f t="shared" si="28"/>
        <v>0</v>
      </c>
      <c r="R50" s="44">
        <f t="shared" si="28"/>
        <v>0</v>
      </c>
      <c r="S50" s="13">
        <f t="shared" si="28"/>
        <v>0</v>
      </c>
      <c r="T50" s="365">
        <f t="shared" si="28"/>
        <v>0</v>
      </c>
      <c r="U50" s="13">
        <f t="shared" si="28"/>
        <v>544715</v>
      </c>
      <c r="V50" s="90">
        <f t="shared" si="28"/>
        <v>0</v>
      </c>
      <c r="W50" s="541">
        <f t="shared" si="28"/>
        <v>229365</v>
      </c>
      <c r="Z50" s="259"/>
    </row>
    <row r="51" spans="1:26" x14ac:dyDescent="0.25">
      <c r="A51" s="139" t="s">
        <v>335</v>
      </c>
      <c r="B51" s="248"/>
      <c r="C51" s="255"/>
      <c r="D51" s="707" t="s">
        <v>336</v>
      </c>
      <c r="E51" s="707"/>
      <c r="F51" s="249">
        <f>SUM(F52:F54)</f>
        <v>777000</v>
      </c>
      <c r="G51" s="250">
        <f t="shared" ref="G51:W51" si="29">SUM(G52:G54)</f>
        <v>774080</v>
      </c>
      <c r="H51" s="574">
        <f t="shared" si="29"/>
        <v>774080</v>
      </c>
      <c r="I51" s="261">
        <f t="shared" si="29"/>
        <v>774080</v>
      </c>
      <c r="J51" s="262">
        <f t="shared" si="29"/>
        <v>0</v>
      </c>
      <c r="K51" s="261">
        <f t="shared" si="29"/>
        <v>0</v>
      </c>
      <c r="L51" s="252">
        <f t="shared" si="29"/>
        <v>0</v>
      </c>
      <c r="M51" s="252">
        <f t="shared" si="29"/>
        <v>0</v>
      </c>
      <c r="N51" s="252">
        <f t="shared" si="29"/>
        <v>0</v>
      </c>
      <c r="O51" s="252">
        <f t="shared" si="29"/>
        <v>0</v>
      </c>
      <c r="P51" s="253">
        <f t="shared" si="29"/>
        <v>0</v>
      </c>
      <c r="Q51" s="252">
        <f t="shared" si="29"/>
        <v>0</v>
      </c>
      <c r="R51" s="251">
        <f t="shared" si="29"/>
        <v>0</v>
      </c>
      <c r="S51" s="252">
        <f t="shared" si="29"/>
        <v>0</v>
      </c>
      <c r="T51" s="369">
        <f t="shared" si="29"/>
        <v>0</v>
      </c>
      <c r="U51" s="252">
        <f t="shared" si="29"/>
        <v>544715</v>
      </c>
      <c r="V51" s="253">
        <f t="shared" si="29"/>
        <v>0</v>
      </c>
      <c r="W51" s="545">
        <f t="shared" si="29"/>
        <v>229365</v>
      </c>
      <c r="Z51" s="259"/>
    </row>
    <row r="52" spans="1:26" hidden="1" x14ac:dyDescent="0.25">
      <c r="B52" s="59"/>
      <c r="C52" s="559"/>
      <c r="D52" s="560"/>
      <c r="E52" s="560" t="s">
        <v>1192</v>
      </c>
      <c r="F52" s="182">
        <v>216000</v>
      </c>
      <c r="G52" s="87">
        <v>83986</v>
      </c>
      <c r="H52" s="571">
        <f t="shared" ref="H52:H54" si="30">SUM(T52:W52)</f>
        <v>83986</v>
      </c>
      <c r="I52" s="81">
        <f t="shared" ref="I52:I54" si="31">H52</f>
        <v>83986</v>
      </c>
      <c r="J52" s="82"/>
      <c r="K52" s="81"/>
      <c r="L52" s="1"/>
      <c r="M52" s="1"/>
      <c r="N52" s="1"/>
      <c r="O52" s="1"/>
      <c r="P52" s="89"/>
      <c r="Q52" s="1"/>
      <c r="R52" s="43"/>
      <c r="S52" s="1"/>
      <c r="T52" s="366">
        <f t="shared" ref="T52:T54" si="32">SUM(K52:S52)</f>
        <v>0</v>
      </c>
      <c r="U52" s="1">
        <v>76775</v>
      </c>
      <c r="V52" s="89"/>
      <c r="W52" s="542">
        <v>7211</v>
      </c>
      <c r="Z52" s="259"/>
    </row>
    <row r="53" spans="1:26" hidden="1" x14ac:dyDescent="0.25">
      <c r="B53" s="59"/>
      <c r="C53" s="559"/>
      <c r="D53" s="560"/>
      <c r="E53" s="560" t="s">
        <v>1193</v>
      </c>
      <c r="F53" s="182">
        <v>501000</v>
      </c>
      <c r="G53" s="87">
        <v>642850</v>
      </c>
      <c r="H53" s="571">
        <f t="shared" si="30"/>
        <v>622512</v>
      </c>
      <c r="I53" s="81">
        <f t="shared" si="31"/>
        <v>622512</v>
      </c>
      <c r="J53" s="82"/>
      <c r="K53" s="81"/>
      <c r="L53" s="1"/>
      <c r="M53" s="1"/>
      <c r="N53" s="1"/>
      <c r="O53" s="1"/>
      <c r="P53" s="89"/>
      <c r="Q53" s="1"/>
      <c r="R53" s="43"/>
      <c r="S53" s="1"/>
      <c r="T53" s="366">
        <f t="shared" si="32"/>
        <v>0</v>
      </c>
      <c r="U53" s="1">
        <v>400358</v>
      </c>
      <c r="V53" s="89"/>
      <c r="W53" s="542">
        <v>222154</v>
      </c>
      <c r="Z53" s="259"/>
    </row>
    <row r="54" spans="1:26" hidden="1" x14ac:dyDescent="0.25">
      <c r="B54" s="59"/>
      <c r="C54" s="559"/>
      <c r="D54" s="560"/>
      <c r="E54" s="560" t="s">
        <v>1194</v>
      </c>
      <c r="F54" s="182">
        <v>60000</v>
      </c>
      <c r="G54" s="87">
        <v>47244</v>
      </c>
      <c r="H54" s="571">
        <f t="shared" si="30"/>
        <v>67582</v>
      </c>
      <c r="I54" s="81">
        <f t="shared" si="31"/>
        <v>67582</v>
      </c>
      <c r="J54" s="82"/>
      <c r="K54" s="81"/>
      <c r="L54" s="1"/>
      <c r="M54" s="1"/>
      <c r="N54" s="1"/>
      <c r="O54" s="1"/>
      <c r="P54" s="89"/>
      <c r="Q54" s="1"/>
      <c r="R54" s="43"/>
      <c r="S54" s="1"/>
      <c r="T54" s="366">
        <f t="shared" si="32"/>
        <v>0</v>
      </c>
      <c r="U54" s="1">
        <v>67582</v>
      </c>
      <c r="V54" s="89"/>
      <c r="W54" s="542"/>
      <c r="Z54" s="259"/>
    </row>
    <row r="55" spans="1:26" hidden="1" x14ac:dyDescent="0.25">
      <c r="A55" s="139" t="s">
        <v>337</v>
      </c>
      <c r="B55" s="59"/>
      <c r="C55" s="558"/>
      <c r="D55" s="686" t="s">
        <v>338</v>
      </c>
      <c r="E55" s="686"/>
      <c r="F55" s="182"/>
      <c r="G55" s="87"/>
      <c r="H55" s="571"/>
      <c r="I55" s="81"/>
      <c r="J55" s="82"/>
      <c r="K55" s="81"/>
      <c r="L55" s="1"/>
      <c r="M55" s="1"/>
      <c r="N55" s="1"/>
      <c r="O55" s="1"/>
      <c r="P55" s="89"/>
      <c r="Q55" s="1"/>
      <c r="R55" s="43"/>
      <c r="S55" s="1"/>
      <c r="T55" s="366"/>
      <c r="U55" s="1"/>
      <c r="V55" s="89"/>
      <c r="W55" s="542"/>
      <c r="Z55" s="259"/>
    </row>
    <row r="56" spans="1:26" s="42" customFormat="1" x14ac:dyDescent="0.25">
      <c r="A56" s="139" t="s">
        <v>339</v>
      </c>
      <c r="B56" s="57" t="s">
        <v>925</v>
      </c>
      <c r="C56" s="653" t="s">
        <v>340</v>
      </c>
      <c r="D56" s="654"/>
      <c r="E56" s="654"/>
      <c r="F56" s="189">
        <f>SUM(F57:F60)</f>
        <v>726000</v>
      </c>
      <c r="G56" s="88">
        <f t="shared" ref="G56:W56" si="33">SUM(G57:G60)</f>
        <v>364500</v>
      </c>
      <c r="H56" s="573">
        <f t="shared" si="33"/>
        <v>364500</v>
      </c>
      <c r="I56" s="83">
        <f t="shared" si="33"/>
        <v>364500</v>
      </c>
      <c r="J56" s="84">
        <f t="shared" si="33"/>
        <v>0</v>
      </c>
      <c r="K56" s="83">
        <f t="shared" si="33"/>
        <v>0</v>
      </c>
      <c r="L56" s="13">
        <f t="shared" si="33"/>
        <v>22750</v>
      </c>
      <c r="M56" s="13">
        <f t="shared" si="33"/>
        <v>0</v>
      </c>
      <c r="N56" s="13">
        <f t="shared" si="33"/>
        <v>0</v>
      </c>
      <c r="O56" s="13">
        <f t="shared" si="33"/>
        <v>148000</v>
      </c>
      <c r="P56" s="90">
        <f t="shared" si="33"/>
        <v>150000</v>
      </c>
      <c r="Q56" s="13">
        <f t="shared" si="33"/>
        <v>0</v>
      </c>
      <c r="R56" s="44">
        <f t="shared" si="33"/>
        <v>22750</v>
      </c>
      <c r="S56" s="13">
        <f t="shared" si="33"/>
        <v>0</v>
      </c>
      <c r="T56" s="365">
        <f t="shared" si="33"/>
        <v>343500</v>
      </c>
      <c r="U56" s="13">
        <f t="shared" si="33"/>
        <v>21000</v>
      </c>
      <c r="V56" s="90">
        <f t="shared" si="33"/>
        <v>0</v>
      </c>
      <c r="W56" s="541">
        <f t="shared" si="33"/>
        <v>0</v>
      </c>
      <c r="Z56" s="259"/>
    </row>
    <row r="57" spans="1:26" hidden="1" x14ac:dyDescent="0.25">
      <c r="B57" s="59"/>
      <c r="C57" s="558"/>
      <c r="D57" s="686" t="s">
        <v>1314</v>
      </c>
      <c r="E57" s="698"/>
      <c r="F57" s="182">
        <v>191000</v>
      </c>
      <c r="G57" s="87">
        <v>150000</v>
      </c>
      <c r="H57" s="571">
        <f t="shared" ref="H57:H60" si="34">SUM(T57:W57)</f>
        <v>150000</v>
      </c>
      <c r="I57" s="81">
        <f t="shared" ref="I57:I60" si="35">H57</f>
        <v>150000</v>
      </c>
      <c r="J57" s="82"/>
      <c r="K57" s="81"/>
      <c r="L57" s="1"/>
      <c r="M57" s="1"/>
      <c r="N57" s="1"/>
      <c r="O57" s="1"/>
      <c r="P57" s="89">
        <v>150000</v>
      </c>
      <c r="Q57" s="1"/>
      <c r="R57" s="43"/>
      <c r="S57" s="1"/>
      <c r="T57" s="366">
        <f t="shared" ref="T57:T60" si="36">SUM(K57:S57)</f>
        <v>150000</v>
      </c>
      <c r="U57" s="1"/>
      <c r="V57" s="89"/>
      <c r="W57" s="542"/>
      <c r="Z57" s="259"/>
    </row>
    <row r="58" spans="1:26" hidden="1" x14ac:dyDescent="0.25">
      <c r="B58" s="59"/>
      <c r="C58" s="558"/>
      <c r="D58" s="686" t="s">
        <v>1315</v>
      </c>
      <c r="E58" s="698"/>
      <c r="F58" s="182">
        <v>190000</v>
      </c>
      <c r="G58" s="87">
        <v>0</v>
      </c>
      <c r="H58" s="571">
        <f t="shared" si="34"/>
        <v>0</v>
      </c>
      <c r="I58" s="81">
        <f t="shared" si="35"/>
        <v>0</v>
      </c>
      <c r="J58" s="82"/>
      <c r="K58" s="81"/>
      <c r="L58" s="1"/>
      <c r="M58" s="1"/>
      <c r="N58" s="1"/>
      <c r="O58" s="1"/>
      <c r="P58" s="89"/>
      <c r="Q58" s="1"/>
      <c r="R58" s="43"/>
      <c r="S58" s="1"/>
      <c r="T58" s="366">
        <f t="shared" si="36"/>
        <v>0</v>
      </c>
      <c r="U58" s="1"/>
      <c r="V58" s="89"/>
      <c r="W58" s="542"/>
      <c r="Y58" s="259"/>
      <c r="Z58" s="259"/>
    </row>
    <row r="59" spans="1:26" hidden="1" x14ac:dyDescent="0.25">
      <c r="B59" s="59"/>
      <c r="C59" s="558"/>
      <c r="D59" s="686" t="s">
        <v>1316</v>
      </c>
      <c r="E59" s="698"/>
      <c r="F59" s="182">
        <v>299000</v>
      </c>
      <c r="G59" s="87">
        <v>169000</v>
      </c>
      <c r="H59" s="571">
        <f t="shared" si="34"/>
        <v>169000</v>
      </c>
      <c r="I59" s="81">
        <f t="shared" si="35"/>
        <v>169000</v>
      </c>
      <c r="J59" s="82"/>
      <c r="K59" s="81"/>
      <c r="L59" s="1"/>
      <c r="M59" s="1"/>
      <c r="N59" s="1"/>
      <c r="O59" s="1">
        <v>148000</v>
      </c>
      <c r="P59" s="89"/>
      <c r="Q59" s="1"/>
      <c r="R59" s="43"/>
      <c r="S59" s="1"/>
      <c r="T59" s="366">
        <f t="shared" si="36"/>
        <v>148000</v>
      </c>
      <c r="U59" s="1">
        <v>21000</v>
      </c>
      <c r="V59" s="89"/>
      <c r="W59" s="542"/>
      <c r="Z59" s="259"/>
    </row>
    <row r="60" spans="1:26" hidden="1" x14ac:dyDescent="0.25">
      <c r="B60" s="59"/>
      <c r="C60" s="558"/>
      <c r="D60" s="686" t="s">
        <v>1198</v>
      </c>
      <c r="E60" s="698"/>
      <c r="F60" s="182">
        <v>46000</v>
      </c>
      <c r="G60" s="87">
        <v>45500</v>
      </c>
      <c r="H60" s="571">
        <f t="shared" si="34"/>
        <v>45500</v>
      </c>
      <c r="I60" s="81">
        <f t="shared" si="35"/>
        <v>45500</v>
      </c>
      <c r="J60" s="82"/>
      <c r="K60" s="81"/>
      <c r="L60" s="1">
        <v>22750</v>
      </c>
      <c r="M60" s="1"/>
      <c r="N60" s="1"/>
      <c r="O60" s="1"/>
      <c r="P60" s="89"/>
      <c r="Q60" s="1"/>
      <c r="R60" s="43">
        <v>22750</v>
      </c>
      <c r="S60" s="1"/>
      <c r="T60" s="366">
        <f t="shared" si="36"/>
        <v>45500</v>
      </c>
      <c r="U60" s="1"/>
      <c r="V60" s="89"/>
      <c r="W60" s="542"/>
      <c r="Z60" s="259"/>
    </row>
    <row r="61" spans="1:26" s="42" customFormat="1" x14ac:dyDescent="0.25">
      <c r="A61" s="139" t="s">
        <v>341</v>
      </c>
      <c r="B61" s="57" t="s">
        <v>926</v>
      </c>
      <c r="C61" s="653" t="s">
        <v>342</v>
      </c>
      <c r="D61" s="654"/>
      <c r="E61" s="654"/>
      <c r="F61" s="189">
        <f t="shared" ref="F61:W61" si="37">SUM(F62:F67)</f>
        <v>766000</v>
      </c>
      <c r="G61" s="88">
        <f t="shared" si="37"/>
        <v>963602</v>
      </c>
      <c r="H61" s="573">
        <f t="shared" si="37"/>
        <v>1092511</v>
      </c>
      <c r="I61" s="83">
        <f t="shared" si="37"/>
        <v>1037973</v>
      </c>
      <c r="J61" s="84">
        <f t="shared" si="37"/>
        <v>54538</v>
      </c>
      <c r="K61" s="83">
        <f t="shared" si="37"/>
        <v>59590</v>
      </c>
      <c r="L61" s="13">
        <f t="shared" si="37"/>
        <v>178300</v>
      </c>
      <c r="M61" s="13">
        <f t="shared" si="37"/>
        <v>20590</v>
      </c>
      <c r="N61" s="13">
        <f t="shared" si="37"/>
        <v>95767</v>
      </c>
      <c r="O61" s="13">
        <f t="shared" si="37"/>
        <v>114376</v>
      </c>
      <c r="P61" s="90">
        <f t="shared" si="37"/>
        <v>142225</v>
      </c>
      <c r="Q61" s="13">
        <f t="shared" si="37"/>
        <v>62340</v>
      </c>
      <c r="R61" s="44">
        <f t="shared" si="37"/>
        <v>59020</v>
      </c>
      <c r="S61" s="13">
        <f t="shared" si="37"/>
        <v>89799</v>
      </c>
      <c r="T61" s="365">
        <f t="shared" si="37"/>
        <v>822007</v>
      </c>
      <c r="U61" s="13">
        <f t="shared" si="37"/>
        <v>82128</v>
      </c>
      <c r="V61" s="90">
        <f t="shared" si="37"/>
        <v>77830</v>
      </c>
      <c r="W61" s="541">
        <f t="shared" si="37"/>
        <v>110546</v>
      </c>
      <c r="Z61" s="259"/>
    </row>
    <row r="62" spans="1:26" hidden="1" x14ac:dyDescent="0.25">
      <c r="B62" s="59"/>
      <c r="C62" s="558"/>
      <c r="D62" s="686" t="s">
        <v>1195</v>
      </c>
      <c r="E62" s="698"/>
      <c r="F62" s="182">
        <v>54000</v>
      </c>
      <c r="G62" s="87">
        <v>54000</v>
      </c>
      <c r="H62" s="571">
        <f t="shared" ref="H62:H67" si="38">SUM(T62:W62)</f>
        <v>54000</v>
      </c>
      <c r="I62" s="81">
        <f t="shared" ref="I62:I66" si="39">H62</f>
        <v>54000</v>
      </c>
      <c r="J62" s="82"/>
      <c r="K62" s="81">
        <v>2000</v>
      </c>
      <c r="L62" s="1">
        <v>5782</v>
      </c>
      <c r="M62" s="1"/>
      <c r="N62" s="1">
        <v>6323</v>
      </c>
      <c r="O62" s="1">
        <v>10974</v>
      </c>
      <c r="P62" s="89">
        <v>4707</v>
      </c>
      <c r="Q62" s="1">
        <v>2000</v>
      </c>
      <c r="R62" s="43">
        <v>4430</v>
      </c>
      <c r="S62" s="1">
        <v>2959</v>
      </c>
      <c r="T62" s="366">
        <f t="shared" ref="T62:T67" si="40">SUM(K62:S62)</f>
        <v>39175</v>
      </c>
      <c r="U62" s="1">
        <v>2000</v>
      </c>
      <c r="V62" s="89">
        <v>8625</v>
      </c>
      <c r="W62" s="542">
        <v>4200</v>
      </c>
      <c r="Z62" s="259"/>
    </row>
    <row r="63" spans="1:26" hidden="1" x14ac:dyDescent="0.25">
      <c r="B63" s="59"/>
      <c r="C63" s="558"/>
      <c r="D63" s="686" t="s">
        <v>1317</v>
      </c>
      <c r="E63" s="698"/>
      <c r="F63" s="182">
        <v>400000</v>
      </c>
      <c r="G63" s="87">
        <v>455000</v>
      </c>
      <c r="H63" s="571">
        <f t="shared" si="38"/>
        <v>485000</v>
      </c>
      <c r="I63" s="81">
        <f t="shared" si="39"/>
        <v>485000</v>
      </c>
      <c r="J63" s="82"/>
      <c r="K63" s="81">
        <v>37000</v>
      </c>
      <c r="L63" s="1">
        <v>95500</v>
      </c>
      <c r="M63" s="1"/>
      <c r="N63" s="1">
        <v>57000</v>
      </c>
      <c r="O63" s="1"/>
      <c r="P63" s="89">
        <v>60500</v>
      </c>
      <c r="Q63" s="1">
        <v>39750</v>
      </c>
      <c r="R63" s="43">
        <v>34000</v>
      </c>
      <c r="S63" s="1">
        <v>66250</v>
      </c>
      <c r="T63" s="366">
        <f t="shared" si="40"/>
        <v>390000</v>
      </c>
      <c r="U63" s="1"/>
      <c r="V63" s="89">
        <v>44750</v>
      </c>
      <c r="W63" s="542">
        <v>50250</v>
      </c>
      <c r="Z63" s="259"/>
    </row>
    <row r="64" spans="1:26" hidden="1" x14ac:dyDescent="0.25">
      <c r="B64" s="59"/>
      <c r="C64" s="558"/>
      <c r="D64" s="686" t="s">
        <v>1318</v>
      </c>
      <c r="E64" s="698"/>
      <c r="F64" s="182">
        <v>305000</v>
      </c>
      <c r="G64" s="87">
        <v>240000</v>
      </c>
      <c r="H64" s="571">
        <f t="shared" si="38"/>
        <v>240000</v>
      </c>
      <c r="I64" s="81">
        <f t="shared" si="39"/>
        <v>240000</v>
      </c>
      <c r="J64" s="82"/>
      <c r="K64" s="81">
        <v>20000</v>
      </c>
      <c r="L64" s="1">
        <v>20000</v>
      </c>
      <c r="M64" s="1">
        <v>20000</v>
      </c>
      <c r="N64" s="1">
        <v>20000</v>
      </c>
      <c r="O64" s="1">
        <v>20000</v>
      </c>
      <c r="P64" s="89">
        <v>20000</v>
      </c>
      <c r="Q64" s="1">
        <v>20000</v>
      </c>
      <c r="R64" s="43">
        <v>20000</v>
      </c>
      <c r="S64" s="1">
        <v>20000</v>
      </c>
      <c r="T64" s="366">
        <f t="shared" si="40"/>
        <v>180000</v>
      </c>
      <c r="U64" s="1">
        <v>20000</v>
      </c>
      <c r="V64" s="89">
        <v>20000</v>
      </c>
      <c r="W64" s="542">
        <v>20000</v>
      </c>
      <c r="Z64" s="259"/>
    </row>
    <row r="65" spans="1:26" hidden="1" x14ac:dyDescent="0.25">
      <c r="B65" s="59"/>
      <c r="C65" s="558"/>
      <c r="D65" s="686" t="s">
        <v>1319</v>
      </c>
      <c r="E65" s="698"/>
      <c r="F65" s="182">
        <v>7000</v>
      </c>
      <c r="G65" s="87">
        <v>7080</v>
      </c>
      <c r="H65" s="571">
        <f t="shared" si="38"/>
        <v>7080</v>
      </c>
      <c r="I65" s="81">
        <f t="shared" si="39"/>
        <v>7080</v>
      </c>
      <c r="J65" s="82"/>
      <c r="K65" s="81">
        <v>590</v>
      </c>
      <c r="L65" s="1">
        <v>590</v>
      </c>
      <c r="M65" s="1">
        <v>590</v>
      </c>
      <c r="N65" s="1">
        <v>590</v>
      </c>
      <c r="O65" s="1">
        <v>590</v>
      </c>
      <c r="P65" s="89">
        <v>590</v>
      </c>
      <c r="Q65" s="1">
        <v>590</v>
      </c>
      <c r="R65" s="43">
        <v>590</v>
      </c>
      <c r="S65" s="1">
        <v>590</v>
      </c>
      <c r="T65" s="366">
        <f t="shared" si="40"/>
        <v>5310</v>
      </c>
      <c r="U65" s="1">
        <v>590</v>
      </c>
      <c r="V65" s="89">
        <v>590</v>
      </c>
      <c r="W65" s="542">
        <v>590</v>
      </c>
      <c r="Z65" s="259"/>
    </row>
    <row r="66" spans="1:26" hidden="1" x14ac:dyDescent="0.25">
      <c r="B66" s="59"/>
      <c r="C66" s="558"/>
      <c r="D66" s="686" t="s">
        <v>1315</v>
      </c>
      <c r="E66" s="698"/>
      <c r="F66" s="182">
        <v>0</v>
      </c>
      <c r="G66" s="87">
        <v>195668</v>
      </c>
      <c r="H66" s="571">
        <f t="shared" si="38"/>
        <v>195668</v>
      </c>
      <c r="I66" s="81">
        <f t="shared" si="39"/>
        <v>195668</v>
      </c>
      <c r="J66" s="82"/>
      <c r="K66" s="81"/>
      <c r="L66" s="1">
        <v>56428</v>
      </c>
      <c r="M66" s="1"/>
      <c r="N66" s="1"/>
      <c r="O66" s="1">
        <v>82812</v>
      </c>
      <c r="P66" s="89">
        <v>56428</v>
      </c>
      <c r="Q66" s="1"/>
      <c r="R66" s="43"/>
      <c r="S66" s="1"/>
      <c r="T66" s="366">
        <f t="shared" si="40"/>
        <v>195668</v>
      </c>
      <c r="U66" s="1"/>
      <c r="V66" s="89"/>
      <c r="W66" s="542"/>
      <c r="Z66" s="259"/>
    </row>
    <row r="67" spans="1:26" hidden="1" x14ac:dyDescent="0.25">
      <c r="B67" s="59"/>
      <c r="C67" s="558"/>
      <c r="D67" s="686" t="s">
        <v>1197</v>
      </c>
      <c r="E67" s="698"/>
      <c r="F67" s="182">
        <v>0</v>
      </c>
      <c r="G67" s="87">
        <v>11854</v>
      </c>
      <c r="H67" s="571">
        <f t="shared" si="38"/>
        <v>110763</v>
      </c>
      <c r="I67" s="81">
        <f>H67-54538</f>
        <v>56225</v>
      </c>
      <c r="J67" s="82">
        <v>54538</v>
      </c>
      <c r="K67" s="81"/>
      <c r="L67" s="1"/>
      <c r="M67" s="1"/>
      <c r="N67" s="1">
        <v>11854</v>
      </c>
      <c r="O67" s="1"/>
      <c r="P67" s="89"/>
      <c r="Q67" s="1"/>
      <c r="R67" s="43"/>
      <c r="S67" s="1"/>
      <c r="T67" s="366">
        <f t="shared" si="40"/>
        <v>11854</v>
      </c>
      <c r="U67" s="1">
        <v>59538</v>
      </c>
      <c r="V67" s="89">
        <v>3865</v>
      </c>
      <c r="W67" s="542">
        <v>35506</v>
      </c>
      <c r="Z67" s="259"/>
    </row>
    <row r="68" spans="1:26" x14ac:dyDescent="0.25">
      <c r="B68" s="100" t="s">
        <v>927</v>
      </c>
      <c r="C68" s="694" t="s">
        <v>343</v>
      </c>
      <c r="D68" s="695"/>
      <c r="E68" s="695"/>
      <c r="F68" s="183">
        <f>F69+F70</f>
        <v>289000</v>
      </c>
      <c r="G68" s="102">
        <f>G69+G70</f>
        <v>165000</v>
      </c>
      <c r="H68" s="572">
        <f>H69+H70</f>
        <v>203364</v>
      </c>
      <c r="I68" s="103">
        <f>I69+I70</f>
        <v>150000</v>
      </c>
      <c r="J68" s="105">
        <f>J69+J70</f>
        <v>53364</v>
      </c>
      <c r="K68" s="103">
        <f t="shared" ref="K68:W68" si="41">K69+K70</f>
        <v>0</v>
      </c>
      <c r="L68" s="104">
        <f t="shared" si="41"/>
        <v>33391</v>
      </c>
      <c r="M68" s="104">
        <f t="shared" si="41"/>
        <v>12635</v>
      </c>
      <c r="N68" s="104">
        <f t="shared" si="41"/>
        <v>10425</v>
      </c>
      <c r="O68" s="104">
        <f t="shared" si="41"/>
        <v>-6971</v>
      </c>
      <c r="P68" s="107">
        <f t="shared" si="41"/>
        <v>14544</v>
      </c>
      <c r="Q68" s="104">
        <f t="shared" si="41"/>
        <v>0</v>
      </c>
      <c r="R68" s="106">
        <f t="shared" si="41"/>
        <v>12095</v>
      </c>
      <c r="S68" s="104">
        <f t="shared" si="41"/>
        <v>28065</v>
      </c>
      <c r="T68" s="367">
        <f t="shared" si="41"/>
        <v>104184</v>
      </c>
      <c r="U68" s="104">
        <f t="shared" si="41"/>
        <v>24273</v>
      </c>
      <c r="V68" s="107">
        <f t="shared" si="41"/>
        <v>18579</v>
      </c>
      <c r="W68" s="543">
        <f t="shared" si="41"/>
        <v>56328</v>
      </c>
      <c r="Z68" s="259"/>
    </row>
    <row r="69" spans="1:26" x14ac:dyDescent="0.25">
      <c r="A69" s="139" t="s">
        <v>344</v>
      </c>
      <c r="B69" s="59" t="s">
        <v>928</v>
      </c>
      <c r="C69" s="720" t="s">
        <v>345</v>
      </c>
      <c r="D69" s="686"/>
      <c r="E69" s="686"/>
      <c r="F69" s="182">
        <v>289000</v>
      </c>
      <c r="G69" s="87">
        <v>165000</v>
      </c>
      <c r="H69" s="571">
        <f t="shared" ref="H69:H70" si="42">SUM(T69:W69)</f>
        <v>175298</v>
      </c>
      <c r="I69" s="81">
        <f>H69-25298</f>
        <v>150000</v>
      </c>
      <c r="J69" s="82">
        <v>25298</v>
      </c>
      <c r="K69" s="81"/>
      <c r="L69" s="1">
        <v>33391</v>
      </c>
      <c r="M69" s="1">
        <v>12635</v>
      </c>
      <c r="N69" s="1">
        <v>10425</v>
      </c>
      <c r="O69" s="1">
        <v>-6971</v>
      </c>
      <c r="P69" s="89">
        <v>14544</v>
      </c>
      <c r="Q69" s="1"/>
      <c r="R69" s="43">
        <v>12095</v>
      </c>
      <c r="S69" s="1"/>
      <c r="T69" s="366">
        <f>SUM(K69:S69)</f>
        <v>76119</v>
      </c>
      <c r="U69" s="1">
        <v>24273</v>
      </c>
      <c r="V69" s="89">
        <v>18578</v>
      </c>
      <c r="W69" s="542">
        <v>56328</v>
      </c>
      <c r="Z69" s="259"/>
    </row>
    <row r="70" spans="1:26" x14ac:dyDescent="0.25">
      <c r="A70" s="139" t="s">
        <v>346</v>
      </c>
      <c r="B70" s="59" t="s">
        <v>929</v>
      </c>
      <c r="C70" s="720" t="s">
        <v>347</v>
      </c>
      <c r="D70" s="686"/>
      <c r="E70" s="686"/>
      <c r="F70" s="182"/>
      <c r="G70" s="87"/>
      <c r="H70" s="571">
        <f t="shared" si="42"/>
        <v>28066</v>
      </c>
      <c r="I70" s="81"/>
      <c r="J70" s="82">
        <f>H70</f>
        <v>28066</v>
      </c>
      <c r="K70" s="81"/>
      <c r="L70" s="1"/>
      <c r="M70" s="1"/>
      <c r="N70" s="1"/>
      <c r="O70" s="1"/>
      <c r="P70" s="89"/>
      <c r="Q70" s="1"/>
      <c r="R70" s="43"/>
      <c r="S70" s="1">
        <v>28065</v>
      </c>
      <c r="T70" s="366">
        <f>SUM(K70:S70)</f>
        <v>28065</v>
      </c>
      <c r="U70" s="1"/>
      <c r="V70" s="89">
        <v>1</v>
      </c>
      <c r="W70" s="542"/>
      <c r="Z70" s="259"/>
    </row>
    <row r="71" spans="1:26" x14ac:dyDescent="0.25">
      <c r="B71" s="100" t="s">
        <v>930</v>
      </c>
      <c r="C71" s="694" t="s">
        <v>348</v>
      </c>
      <c r="D71" s="695"/>
      <c r="E71" s="695"/>
      <c r="F71" s="183">
        <f>F72+F73+F74+F75+F76</f>
        <v>0</v>
      </c>
      <c r="G71" s="102">
        <f>G72+G73+G74+G75+G76</f>
        <v>740374</v>
      </c>
      <c r="H71" s="572">
        <f>H72+H73+H74+H75+H76</f>
        <v>753602</v>
      </c>
      <c r="I71" s="103">
        <f>I72+I73+I74+I75+I76</f>
        <v>746787</v>
      </c>
      <c r="J71" s="105">
        <f>J72+J73+J74+J75+J76</f>
        <v>6815</v>
      </c>
      <c r="K71" s="103">
        <f t="shared" ref="K71:W71" si="43">K72+K73+K74+K75+K76</f>
        <v>65242</v>
      </c>
      <c r="L71" s="104">
        <f t="shared" si="43"/>
        <v>35920</v>
      </c>
      <c r="M71" s="104">
        <f t="shared" si="43"/>
        <v>54821</v>
      </c>
      <c r="N71" s="104">
        <f t="shared" si="43"/>
        <v>51964</v>
      </c>
      <c r="O71" s="104">
        <f t="shared" si="43"/>
        <v>41445</v>
      </c>
      <c r="P71" s="107">
        <f t="shared" si="43"/>
        <v>75886</v>
      </c>
      <c r="Q71" s="104">
        <f t="shared" si="43"/>
        <v>46093</v>
      </c>
      <c r="R71" s="106">
        <f t="shared" si="43"/>
        <v>50802</v>
      </c>
      <c r="S71" s="104">
        <f t="shared" si="43"/>
        <v>44850</v>
      </c>
      <c r="T71" s="367">
        <f t="shared" si="43"/>
        <v>467023</v>
      </c>
      <c r="U71" s="104">
        <f t="shared" si="43"/>
        <v>44416</v>
      </c>
      <c r="V71" s="107">
        <f t="shared" si="43"/>
        <v>47356</v>
      </c>
      <c r="W71" s="543">
        <f t="shared" si="43"/>
        <v>194807</v>
      </c>
      <c r="Z71" s="259"/>
    </row>
    <row r="72" spans="1:26" x14ac:dyDescent="0.25">
      <c r="A72" s="139" t="s">
        <v>349</v>
      </c>
      <c r="B72" s="59" t="s">
        <v>931</v>
      </c>
      <c r="C72" s="720" t="s">
        <v>350</v>
      </c>
      <c r="D72" s="686"/>
      <c r="E72" s="686"/>
      <c r="F72" s="182">
        <v>0</v>
      </c>
      <c r="G72" s="87">
        <v>736787</v>
      </c>
      <c r="H72" s="571">
        <f t="shared" ref="H72:H76" si="44">SUM(T72:W72)</f>
        <v>743602</v>
      </c>
      <c r="I72" s="81">
        <f>H72-6815</f>
        <v>736787</v>
      </c>
      <c r="J72" s="82">
        <v>6815</v>
      </c>
      <c r="K72" s="81">
        <v>64421</v>
      </c>
      <c r="L72" s="1">
        <v>35146</v>
      </c>
      <c r="M72" s="1">
        <v>54525</v>
      </c>
      <c r="N72" s="1">
        <v>51399</v>
      </c>
      <c r="O72" s="1">
        <v>40317</v>
      </c>
      <c r="P72" s="89">
        <v>75886</v>
      </c>
      <c r="Q72" s="1">
        <v>46093</v>
      </c>
      <c r="R72" s="43">
        <v>50802</v>
      </c>
      <c r="S72" s="1">
        <v>44850</v>
      </c>
      <c r="T72" s="366">
        <f t="shared" ref="T72:T76" si="45">SUM(K72:S72)</f>
        <v>463439</v>
      </c>
      <c r="U72" s="1">
        <v>42418</v>
      </c>
      <c r="V72" s="89">
        <v>47091</v>
      </c>
      <c r="W72" s="542">
        <v>190654</v>
      </c>
      <c r="Z72" s="259"/>
    </row>
    <row r="73" spans="1:26" hidden="1" x14ac:dyDescent="0.25">
      <c r="A73" s="139" t="s">
        <v>351</v>
      </c>
      <c r="B73" s="59" t="s">
        <v>932</v>
      </c>
      <c r="C73" s="720" t="s">
        <v>352</v>
      </c>
      <c r="D73" s="686"/>
      <c r="E73" s="686"/>
      <c r="F73" s="182"/>
      <c r="G73" s="87">
        <v>0</v>
      </c>
      <c r="H73" s="571">
        <f t="shared" si="44"/>
        <v>0</v>
      </c>
      <c r="I73" s="81">
        <f t="shared" ref="I73:I76" si="46">H73</f>
        <v>0</v>
      </c>
      <c r="J73" s="82"/>
      <c r="K73" s="81"/>
      <c r="L73" s="1"/>
      <c r="M73" s="1"/>
      <c r="N73" s="1"/>
      <c r="O73" s="1"/>
      <c r="P73" s="89"/>
      <c r="Q73" s="1"/>
      <c r="R73" s="43"/>
      <c r="S73" s="1"/>
      <c r="T73" s="366">
        <f t="shared" si="45"/>
        <v>0</v>
      </c>
      <c r="U73" s="1"/>
      <c r="V73" s="89"/>
      <c r="W73" s="542"/>
      <c r="Z73" s="259"/>
    </row>
    <row r="74" spans="1:26" hidden="1" x14ac:dyDescent="0.25">
      <c r="A74" s="139" t="s">
        <v>353</v>
      </c>
      <c r="B74" s="59" t="s">
        <v>933</v>
      </c>
      <c r="C74" s="720" t="s">
        <v>354</v>
      </c>
      <c r="D74" s="686"/>
      <c r="E74" s="686"/>
      <c r="F74" s="182"/>
      <c r="G74" s="87">
        <v>0</v>
      </c>
      <c r="H74" s="571">
        <f t="shared" si="44"/>
        <v>0</v>
      </c>
      <c r="I74" s="81">
        <f t="shared" si="46"/>
        <v>0</v>
      </c>
      <c r="J74" s="82"/>
      <c r="K74" s="81"/>
      <c r="L74" s="1"/>
      <c r="M74" s="1"/>
      <c r="N74" s="1"/>
      <c r="O74" s="1"/>
      <c r="P74" s="89"/>
      <c r="Q74" s="1"/>
      <c r="R74" s="43"/>
      <c r="S74" s="1"/>
      <c r="T74" s="366">
        <f t="shared" si="45"/>
        <v>0</v>
      </c>
      <c r="U74" s="1"/>
      <c r="V74" s="89"/>
      <c r="W74" s="542"/>
      <c r="Z74" s="259"/>
    </row>
    <row r="75" spans="1:26" hidden="1" x14ac:dyDescent="0.25">
      <c r="A75" s="139" t="s">
        <v>355</v>
      </c>
      <c r="B75" s="59" t="s">
        <v>934</v>
      </c>
      <c r="C75" s="720" t="s">
        <v>356</v>
      </c>
      <c r="D75" s="686"/>
      <c r="E75" s="686"/>
      <c r="F75" s="182"/>
      <c r="G75" s="87">
        <v>0</v>
      </c>
      <c r="H75" s="571">
        <f t="shared" si="44"/>
        <v>0</v>
      </c>
      <c r="I75" s="81">
        <f t="shared" si="46"/>
        <v>0</v>
      </c>
      <c r="J75" s="82"/>
      <c r="K75" s="81"/>
      <c r="L75" s="1"/>
      <c r="M75" s="1"/>
      <c r="N75" s="1"/>
      <c r="O75" s="1"/>
      <c r="P75" s="89"/>
      <c r="Q75" s="1"/>
      <c r="R75" s="43"/>
      <c r="S75" s="1"/>
      <c r="T75" s="366">
        <f t="shared" si="45"/>
        <v>0</v>
      </c>
      <c r="U75" s="1"/>
      <c r="V75" s="89"/>
      <c r="W75" s="542"/>
      <c r="Z75" s="259"/>
    </row>
    <row r="76" spans="1:26" ht="15.75" thickBot="1" x14ac:dyDescent="0.3">
      <c r="A76" s="139" t="s">
        <v>357</v>
      </c>
      <c r="B76" s="61" t="s">
        <v>935</v>
      </c>
      <c r="C76" s="722" t="s">
        <v>358</v>
      </c>
      <c r="D76" s="700"/>
      <c r="E76" s="700"/>
      <c r="F76" s="184">
        <v>0</v>
      </c>
      <c r="G76" s="87">
        <v>3587</v>
      </c>
      <c r="H76" s="571">
        <f t="shared" si="44"/>
        <v>10000</v>
      </c>
      <c r="I76" s="81">
        <f t="shared" si="46"/>
        <v>10000</v>
      </c>
      <c r="J76" s="82"/>
      <c r="K76" s="81">
        <v>821</v>
      </c>
      <c r="L76" s="1">
        <v>774</v>
      </c>
      <c r="M76" s="1">
        <v>296</v>
      </c>
      <c r="N76" s="1">
        <v>565</v>
      </c>
      <c r="O76" s="1">
        <v>1128</v>
      </c>
      <c r="P76" s="89"/>
      <c r="Q76" s="1"/>
      <c r="R76" s="43"/>
      <c r="S76" s="1"/>
      <c r="T76" s="366">
        <f t="shared" si="45"/>
        <v>3584</v>
      </c>
      <c r="U76" s="1">
        <v>1998</v>
      </c>
      <c r="V76" s="89">
        <v>265</v>
      </c>
      <c r="W76" s="542">
        <v>4153</v>
      </c>
      <c r="Z76" s="259"/>
    </row>
    <row r="77" spans="1:26" ht="15.75" thickBot="1" x14ac:dyDescent="0.3">
      <c r="B77" s="91" t="s">
        <v>359</v>
      </c>
      <c r="C77" s="701" t="s">
        <v>360</v>
      </c>
      <c r="D77" s="702"/>
      <c r="E77" s="702"/>
      <c r="F77" s="185">
        <f>F78+F79+F80+F81+F82+F83+F87</f>
        <v>0</v>
      </c>
      <c r="G77" s="93">
        <f>G78+G79+G80+G81+G82+G83+G87</f>
        <v>0</v>
      </c>
      <c r="H77" s="569">
        <f>H78+H79+H80+H81+H82+H83+H87</f>
        <v>0</v>
      </c>
      <c r="I77" s="94">
        <f>I78+I79+I80+I81+I82+I83+I87</f>
        <v>0</v>
      </c>
      <c r="J77" s="96">
        <f>J78+J79+J80+J81+J82+J83+J87</f>
        <v>0</v>
      </c>
      <c r="K77" s="94">
        <f t="shared" ref="K77:W77" si="47">K78+K79+K80+K81+K82+K83+K87</f>
        <v>0</v>
      </c>
      <c r="L77" s="95">
        <f t="shared" si="47"/>
        <v>0</v>
      </c>
      <c r="M77" s="95">
        <f t="shared" si="47"/>
        <v>0</v>
      </c>
      <c r="N77" s="95">
        <f t="shared" si="47"/>
        <v>0</v>
      </c>
      <c r="O77" s="95">
        <f t="shared" si="47"/>
        <v>0</v>
      </c>
      <c r="P77" s="98">
        <f t="shared" si="47"/>
        <v>0</v>
      </c>
      <c r="Q77" s="95">
        <f t="shared" si="47"/>
        <v>0</v>
      </c>
      <c r="R77" s="97">
        <f t="shared" si="47"/>
        <v>0</v>
      </c>
      <c r="S77" s="95">
        <f t="shared" si="47"/>
        <v>0</v>
      </c>
      <c r="T77" s="363">
        <f t="shared" si="47"/>
        <v>0</v>
      </c>
      <c r="U77" s="95">
        <f t="shared" si="47"/>
        <v>0</v>
      </c>
      <c r="V77" s="98">
        <f t="shared" si="47"/>
        <v>0</v>
      </c>
      <c r="W77" s="539">
        <f t="shared" si="47"/>
        <v>0</v>
      </c>
      <c r="Z77" s="259"/>
    </row>
    <row r="78" spans="1:26" s="19" customFormat="1" ht="15.75" hidden="1" thickBot="1" x14ac:dyDescent="0.3">
      <c r="A78" s="139" t="s">
        <v>361</v>
      </c>
      <c r="B78" s="127" t="s">
        <v>936</v>
      </c>
      <c r="C78" s="714" t="s">
        <v>362</v>
      </c>
      <c r="D78" s="715"/>
      <c r="E78" s="715"/>
      <c r="F78" s="181"/>
      <c r="G78" s="102"/>
      <c r="H78" s="572"/>
      <c r="I78" s="103"/>
      <c r="J78" s="105"/>
      <c r="K78" s="103"/>
      <c r="L78" s="104"/>
      <c r="M78" s="104"/>
      <c r="N78" s="104"/>
      <c r="O78" s="104"/>
      <c r="P78" s="107"/>
      <c r="Q78" s="104"/>
      <c r="R78" s="106"/>
      <c r="S78" s="104"/>
      <c r="T78" s="367"/>
      <c r="U78" s="104"/>
      <c r="V78" s="107"/>
      <c r="W78" s="543"/>
      <c r="Z78" s="259"/>
    </row>
    <row r="79" spans="1:26" s="19" customFormat="1" ht="15.75" hidden="1" thickBot="1" x14ac:dyDescent="0.3">
      <c r="A79" s="139" t="s">
        <v>363</v>
      </c>
      <c r="B79" s="100" t="s">
        <v>937</v>
      </c>
      <c r="C79" s="694" t="s">
        <v>623</v>
      </c>
      <c r="D79" s="695"/>
      <c r="E79" s="695"/>
      <c r="F79" s="183"/>
      <c r="G79" s="102"/>
      <c r="H79" s="572"/>
      <c r="I79" s="103"/>
      <c r="J79" s="105"/>
      <c r="K79" s="103"/>
      <c r="L79" s="104"/>
      <c r="M79" s="104"/>
      <c r="N79" s="104"/>
      <c r="O79" s="104"/>
      <c r="P79" s="107"/>
      <c r="Q79" s="104"/>
      <c r="R79" s="106"/>
      <c r="S79" s="104"/>
      <c r="T79" s="367"/>
      <c r="U79" s="104"/>
      <c r="V79" s="107"/>
      <c r="W79" s="543"/>
      <c r="Z79" s="259"/>
    </row>
    <row r="80" spans="1:26" s="19" customFormat="1" ht="15.75" hidden="1" thickBot="1" x14ac:dyDescent="0.3">
      <c r="A80" s="139" t="s">
        <v>364</v>
      </c>
      <c r="B80" s="127" t="s">
        <v>938</v>
      </c>
      <c r="C80" s="694" t="s">
        <v>365</v>
      </c>
      <c r="D80" s="695"/>
      <c r="E80" s="695"/>
      <c r="F80" s="183"/>
      <c r="G80" s="102"/>
      <c r="H80" s="572"/>
      <c r="I80" s="103"/>
      <c r="J80" s="105"/>
      <c r="K80" s="103"/>
      <c r="L80" s="104"/>
      <c r="M80" s="104"/>
      <c r="N80" s="104"/>
      <c r="O80" s="104"/>
      <c r="P80" s="107"/>
      <c r="Q80" s="104"/>
      <c r="R80" s="106"/>
      <c r="S80" s="104"/>
      <c r="T80" s="367"/>
      <c r="U80" s="104"/>
      <c r="V80" s="107"/>
      <c r="W80" s="543"/>
      <c r="Z80" s="259"/>
    </row>
    <row r="81" spans="1:26" s="19" customFormat="1" ht="15.75" hidden="1" thickBot="1" x14ac:dyDescent="0.3">
      <c r="A81" s="139" t="s">
        <v>366</v>
      </c>
      <c r="B81" s="100" t="s">
        <v>939</v>
      </c>
      <c r="C81" s="694" t="s">
        <v>367</v>
      </c>
      <c r="D81" s="695"/>
      <c r="E81" s="695"/>
      <c r="F81" s="183"/>
      <c r="G81" s="102"/>
      <c r="H81" s="572"/>
      <c r="I81" s="103"/>
      <c r="J81" s="105"/>
      <c r="K81" s="103"/>
      <c r="L81" s="104"/>
      <c r="M81" s="104"/>
      <c r="N81" s="104"/>
      <c r="O81" s="104"/>
      <c r="P81" s="107"/>
      <c r="Q81" s="104"/>
      <c r="R81" s="106"/>
      <c r="S81" s="104"/>
      <c r="T81" s="367"/>
      <c r="U81" s="104"/>
      <c r="V81" s="107"/>
      <c r="W81" s="543"/>
      <c r="Z81" s="259"/>
    </row>
    <row r="82" spans="1:26" s="19" customFormat="1" ht="15.75" hidden="1" thickBot="1" x14ac:dyDescent="0.3">
      <c r="A82" s="139" t="s">
        <v>368</v>
      </c>
      <c r="B82" s="127" t="s">
        <v>940</v>
      </c>
      <c r="C82" s="694" t="s">
        <v>369</v>
      </c>
      <c r="D82" s="695"/>
      <c r="E82" s="695"/>
      <c r="F82" s="183"/>
      <c r="G82" s="102"/>
      <c r="H82" s="572"/>
      <c r="I82" s="103"/>
      <c r="J82" s="105"/>
      <c r="K82" s="103"/>
      <c r="L82" s="104"/>
      <c r="M82" s="104"/>
      <c r="N82" s="104"/>
      <c r="O82" s="104"/>
      <c r="P82" s="107"/>
      <c r="Q82" s="104"/>
      <c r="R82" s="106"/>
      <c r="S82" s="104"/>
      <c r="T82" s="367"/>
      <c r="U82" s="104"/>
      <c r="V82" s="107"/>
      <c r="W82" s="543"/>
      <c r="Z82" s="259"/>
    </row>
    <row r="83" spans="1:26" s="19" customFormat="1" ht="15.75" hidden="1" thickBot="1" x14ac:dyDescent="0.3">
      <c r="A83" s="139" t="s">
        <v>370</v>
      </c>
      <c r="B83" s="100" t="s">
        <v>941</v>
      </c>
      <c r="C83" s="694" t="s">
        <v>371</v>
      </c>
      <c r="D83" s="695"/>
      <c r="E83" s="695"/>
      <c r="F83" s="183">
        <f>F84+F85+F86</f>
        <v>0</v>
      </c>
      <c r="G83" s="102">
        <f>G84+G85+G86</f>
        <v>0</v>
      </c>
      <c r="H83" s="572">
        <f>H84+H85+H86</f>
        <v>0</v>
      </c>
      <c r="I83" s="103">
        <f>I84+I85+I86</f>
        <v>0</v>
      </c>
      <c r="J83" s="105">
        <f>J84+J85+J86</f>
        <v>0</v>
      </c>
      <c r="K83" s="103">
        <f t="shared" ref="K83:W83" si="48">K84+K85+K86</f>
        <v>0</v>
      </c>
      <c r="L83" s="104">
        <f t="shared" si="48"/>
        <v>0</v>
      </c>
      <c r="M83" s="104">
        <f t="shared" si="48"/>
        <v>0</v>
      </c>
      <c r="N83" s="104">
        <f t="shared" si="48"/>
        <v>0</v>
      </c>
      <c r="O83" s="104">
        <f t="shared" si="48"/>
        <v>0</v>
      </c>
      <c r="P83" s="107">
        <f t="shared" si="48"/>
        <v>0</v>
      </c>
      <c r="Q83" s="104">
        <f t="shared" si="48"/>
        <v>0</v>
      </c>
      <c r="R83" s="106">
        <f t="shared" si="48"/>
        <v>0</v>
      </c>
      <c r="S83" s="104">
        <f t="shared" si="48"/>
        <v>0</v>
      </c>
      <c r="T83" s="367">
        <f t="shared" si="48"/>
        <v>0</v>
      </c>
      <c r="U83" s="104">
        <f t="shared" si="48"/>
        <v>0</v>
      </c>
      <c r="V83" s="107">
        <f t="shared" si="48"/>
        <v>0</v>
      </c>
      <c r="W83" s="543">
        <f t="shared" si="48"/>
        <v>0</v>
      </c>
      <c r="Z83" s="259"/>
    </row>
    <row r="84" spans="1:26" ht="15.75" hidden="1" thickBot="1" x14ac:dyDescent="0.3">
      <c r="A84" s="139" t="s">
        <v>372</v>
      </c>
      <c r="B84" s="59"/>
      <c r="C84" s="2"/>
      <c r="D84" s="686" t="s">
        <v>614</v>
      </c>
      <c r="E84" s="686"/>
      <c r="F84" s="182"/>
      <c r="G84" s="87"/>
      <c r="H84" s="571"/>
      <c r="I84" s="81"/>
      <c r="J84" s="82"/>
      <c r="K84" s="81"/>
      <c r="L84" s="1"/>
      <c r="M84" s="1"/>
      <c r="N84" s="1"/>
      <c r="O84" s="1"/>
      <c r="P84" s="89"/>
      <c r="Q84" s="1"/>
      <c r="R84" s="43"/>
      <c r="S84" s="1"/>
      <c r="T84" s="366"/>
      <c r="U84" s="1"/>
      <c r="V84" s="89"/>
      <c r="W84" s="542"/>
      <c r="Z84" s="259"/>
    </row>
    <row r="85" spans="1:26" ht="15.75" hidden="1" thickBot="1" x14ac:dyDescent="0.3">
      <c r="A85" s="139" t="s">
        <v>373</v>
      </c>
      <c r="B85" s="59"/>
      <c r="C85" s="2"/>
      <c r="D85" s="686" t="s">
        <v>615</v>
      </c>
      <c r="E85" s="686"/>
      <c r="F85" s="182"/>
      <c r="G85" s="87"/>
      <c r="H85" s="571"/>
      <c r="I85" s="81"/>
      <c r="J85" s="82"/>
      <c r="K85" s="81"/>
      <c r="L85" s="1"/>
      <c r="M85" s="1"/>
      <c r="N85" s="1"/>
      <c r="O85" s="1"/>
      <c r="P85" s="89"/>
      <c r="Q85" s="1"/>
      <c r="R85" s="43"/>
      <c r="S85" s="1"/>
      <c r="T85" s="366"/>
      <c r="U85" s="1"/>
      <c r="V85" s="89"/>
      <c r="W85" s="542"/>
      <c r="Z85" s="259"/>
    </row>
    <row r="86" spans="1:26" ht="15.75" hidden="1" thickBot="1" x14ac:dyDescent="0.3">
      <c r="A86" s="139" t="s">
        <v>374</v>
      </c>
      <c r="B86" s="59"/>
      <c r="C86" s="2"/>
      <c r="D86" s="686" t="s">
        <v>616</v>
      </c>
      <c r="E86" s="686"/>
      <c r="F86" s="182"/>
      <c r="G86" s="87"/>
      <c r="H86" s="571"/>
      <c r="I86" s="81"/>
      <c r="J86" s="82"/>
      <c r="K86" s="81"/>
      <c r="L86" s="1"/>
      <c r="M86" s="1"/>
      <c r="N86" s="1"/>
      <c r="O86" s="1"/>
      <c r="P86" s="89"/>
      <c r="Q86" s="1"/>
      <c r="R86" s="43"/>
      <c r="S86" s="1"/>
      <c r="T86" s="366"/>
      <c r="U86" s="1"/>
      <c r="V86" s="89"/>
      <c r="W86" s="542"/>
      <c r="Z86" s="259"/>
    </row>
    <row r="87" spans="1:26" s="19" customFormat="1" ht="15.75" hidden="1" thickBot="1" x14ac:dyDescent="0.3">
      <c r="A87" s="139" t="s">
        <v>375</v>
      </c>
      <c r="B87" s="100" t="s">
        <v>942</v>
      </c>
      <c r="C87" s="694" t="s">
        <v>376</v>
      </c>
      <c r="D87" s="695"/>
      <c r="E87" s="695"/>
      <c r="F87" s="183">
        <f>F88+F89+F90+F91</f>
        <v>0</v>
      </c>
      <c r="G87" s="102">
        <f>G88+G89+G90+G91</f>
        <v>0</v>
      </c>
      <c r="H87" s="572">
        <f>H88+H89+H90+H91</f>
        <v>0</v>
      </c>
      <c r="I87" s="103">
        <f>I88+I89+I90+I91</f>
        <v>0</v>
      </c>
      <c r="J87" s="105">
        <f>J88+J89+J90+J91</f>
        <v>0</v>
      </c>
      <c r="K87" s="103">
        <f t="shared" ref="K87:W87" si="49">K88+K89+K90+K91</f>
        <v>0</v>
      </c>
      <c r="L87" s="104">
        <f t="shared" si="49"/>
        <v>0</v>
      </c>
      <c r="M87" s="104">
        <f t="shared" si="49"/>
        <v>0</v>
      </c>
      <c r="N87" s="104">
        <f t="shared" si="49"/>
        <v>0</v>
      </c>
      <c r="O87" s="104">
        <f t="shared" si="49"/>
        <v>0</v>
      </c>
      <c r="P87" s="107">
        <f t="shared" si="49"/>
        <v>0</v>
      </c>
      <c r="Q87" s="104">
        <f t="shared" si="49"/>
        <v>0</v>
      </c>
      <c r="R87" s="106">
        <f t="shared" si="49"/>
        <v>0</v>
      </c>
      <c r="S87" s="104">
        <f t="shared" si="49"/>
        <v>0</v>
      </c>
      <c r="T87" s="367">
        <f t="shared" si="49"/>
        <v>0</v>
      </c>
      <c r="U87" s="104">
        <f t="shared" si="49"/>
        <v>0</v>
      </c>
      <c r="V87" s="107">
        <f t="shared" si="49"/>
        <v>0</v>
      </c>
      <c r="W87" s="543">
        <f t="shared" si="49"/>
        <v>0</v>
      </c>
      <c r="Z87" s="259"/>
    </row>
    <row r="88" spans="1:26" ht="15.75" hidden="1" thickBot="1" x14ac:dyDescent="0.3">
      <c r="A88" s="139" t="s">
        <v>1142</v>
      </c>
      <c r="B88" s="59"/>
      <c r="C88" s="2"/>
      <c r="D88" s="686" t="s">
        <v>1143</v>
      </c>
      <c r="E88" s="686"/>
      <c r="F88" s="182"/>
      <c r="G88" s="87"/>
      <c r="H88" s="571"/>
      <c r="I88" s="81"/>
      <c r="J88" s="82"/>
      <c r="K88" s="81"/>
      <c r="L88" s="1"/>
      <c r="M88" s="1"/>
      <c r="N88" s="1"/>
      <c r="O88" s="1"/>
      <c r="P88" s="89"/>
      <c r="Q88" s="1"/>
      <c r="R88" s="43"/>
      <c r="S88" s="1"/>
      <c r="T88" s="366"/>
      <c r="U88" s="1"/>
      <c r="V88" s="89"/>
      <c r="W88" s="542"/>
      <c r="Z88" s="259"/>
    </row>
    <row r="89" spans="1:26" ht="15.75" hidden="1" thickBot="1" x14ac:dyDescent="0.3">
      <c r="A89" s="139" t="s">
        <v>1144</v>
      </c>
      <c r="B89" s="59"/>
      <c r="C89" s="2"/>
      <c r="D89" s="686" t="s">
        <v>617</v>
      </c>
      <c r="E89" s="686"/>
      <c r="F89" s="182"/>
      <c r="G89" s="87"/>
      <c r="H89" s="571"/>
      <c r="I89" s="81"/>
      <c r="J89" s="82"/>
      <c r="K89" s="81"/>
      <c r="L89" s="1"/>
      <c r="M89" s="1"/>
      <c r="N89" s="1"/>
      <c r="O89" s="1"/>
      <c r="P89" s="89"/>
      <c r="Q89" s="1"/>
      <c r="R89" s="43"/>
      <c r="S89" s="1"/>
      <c r="T89" s="366"/>
      <c r="U89" s="1"/>
      <c r="V89" s="89"/>
      <c r="W89" s="542"/>
      <c r="Z89" s="259"/>
    </row>
    <row r="90" spans="1:26" ht="15.75" hidden="1" thickBot="1" x14ac:dyDescent="0.3">
      <c r="A90" s="139" t="s">
        <v>1145</v>
      </c>
      <c r="B90" s="59"/>
      <c r="C90" s="2"/>
      <c r="D90" s="686" t="s">
        <v>1146</v>
      </c>
      <c r="E90" s="686"/>
      <c r="F90" s="182"/>
      <c r="G90" s="87"/>
      <c r="H90" s="571"/>
      <c r="I90" s="81"/>
      <c r="J90" s="82"/>
      <c r="K90" s="81"/>
      <c r="L90" s="1"/>
      <c r="M90" s="1"/>
      <c r="N90" s="1"/>
      <c r="O90" s="1"/>
      <c r="P90" s="89"/>
      <c r="Q90" s="1"/>
      <c r="R90" s="43"/>
      <c r="S90" s="1"/>
      <c r="T90" s="366"/>
      <c r="U90" s="1"/>
      <c r="V90" s="89"/>
      <c r="W90" s="542"/>
      <c r="Z90" s="259"/>
    </row>
    <row r="91" spans="1:26" ht="15.75" hidden="1" thickBot="1" x14ac:dyDescent="0.3">
      <c r="A91" s="139" t="s">
        <v>1140</v>
      </c>
      <c r="B91" s="59"/>
      <c r="C91" s="2"/>
      <c r="D91" s="686" t="s">
        <v>1141</v>
      </c>
      <c r="E91" s="686"/>
      <c r="F91" s="182"/>
      <c r="G91" s="87"/>
      <c r="H91" s="571"/>
      <c r="I91" s="81"/>
      <c r="J91" s="82"/>
      <c r="K91" s="81"/>
      <c r="L91" s="1"/>
      <c r="M91" s="1"/>
      <c r="N91" s="1"/>
      <c r="O91" s="1"/>
      <c r="P91" s="89"/>
      <c r="Q91" s="1"/>
      <c r="R91" s="43"/>
      <c r="S91" s="1"/>
      <c r="T91" s="366"/>
      <c r="U91" s="1"/>
      <c r="V91" s="89"/>
      <c r="W91" s="542"/>
      <c r="Z91" s="259"/>
    </row>
    <row r="92" spans="1:26" ht="15.75" thickBot="1" x14ac:dyDescent="0.3">
      <c r="B92" s="109" t="s">
        <v>377</v>
      </c>
      <c r="C92" s="701" t="s">
        <v>378</v>
      </c>
      <c r="D92" s="702"/>
      <c r="E92" s="702"/>
      <c r="F92" s="185">
        <f t="shared" ref="F92:W92" si="50">F93+F97+F98+F99+F100+F111+F122+F133+F136+F148+F149+F150+F151+F162</f>
        <v>0</v>
      </c>
      <c r="G92" s="93">
        <f t="shared" si="50"/>
        <v>0</v>
      </c>
      <c r="H92" s="569">
        <f t="shared" si="50"/>
        <v>0</v>
      </c>
      <c r="I92" s="94">
        <f t="shared" si="50"/>
        <v>0</v>
      </c>
      <c r="J92" s="96">
        <f t="shared" si="50"/>
        <v>0</v>
      </c>
      <c r="K92" s="94">
        <f t="shared" si="50"/>
        <v>0</v>
      </c>
      <c r="L92" s="95">
        <f t="shared" si="50"/>
        <v>0</v>
      </c>
      <c r="M92" s="95">
        <f t="shared" si="50"/>
        <v>0</v>
      </c>
      <c r="N92" s="95">
        <f t="shared" si="50"/>
        <v>0</v>
      </c>
      <c r="O92" s="95">
        <f t="shared" si="50"/>
        <v>0</v>
      </c>
      <c r="P92" s="98">
        <f t="shared" si="50"/>
        <v>0</v>
      </c>
      <c r="Q92" s="95">
        <f t="shared" si="50"/>
        <v>0</v>
      </c>
      <c r="R92" s="97">
        <f t="shared" si="50"/>
        <v>0</v>
      </c>
      <c r="S92" s="95">
        <f t="shared" si="50"/>
        <v>0</v>
      </c>
      <c r="T92" s="363">
        <f t="shared" si="50"/>
        <v>0</v>
      </c>
      <c r="U92" s="95">
        <f t="shared" si="50"/>
        <v>0</v>
      </c>
      <c r="V92" s="98">
        <f t="shared" si="50"/>
        <v>0</v>
      </c>
      <c r="W92" s="539">
        <f t="shared" si="50"/>
        <v>0</v>
      </c>
      <c r="Z92" s="259"/>
    </row>
    <row r="93" spans="1:26" s="42" customFormat="1" ht="15.75" hidden="1" thickBot="1" x14ac:dyDescent="0.3">
      <c r="A93" s="139" t="s">
        <v>379</v>
      </c>
      <c r="B93" s="137" t="s">
        <v>943</v>
      </c>
      <c r="C93" s="703" t="s">
        <v>380</v>
      </c>
      <c r="D93" s="704"/>
      <c r="E93" s="704"/>
      <c r="F93" s="190">
        <f>F94+F95</f>
        <v>0</v>
      </c>
      <c r="G93" s="575">
        <f>G94+G95</f>
        <v>0</v>
      </c>
      <c r="H93" s="576">
        <f>H94+H95</f>
        <v>0</v>
      </c>
      <c r="I93" s="224">
        <f>I94+I95</f>
        <v>0</v>
      </c>
      <c r="J93" s="144">
        <f>J94+J95</f>
        <v>0</v>
      </c>
      <c r="K93" s="224">
        <f t="shared" ref="K93:W93" si="51">K94+K95</f>
        <v>0</v>
      </c>
      <c r="L93" s="146">
        <f t="shared" si="51"/>
        <v>0</v>
      </c>
      <c r="M93" s="146">
        <f t="shared" si="51"/>
        <v>0</v>
      </c>
      <c r="N93" s="146">
        <f t="shared" si="51"/>
        <v>0</v>
      </c>
      <c r="O93" s="146">
        <f t="shared" si="51"/>
        <v>0</v>
      </c>
      <c r="P93" s="371">
        <f t="shared" si="51"/>
        <v>0</v>
      </c>
      <c r="Q93" s="146">
        <f t="shared" si="51"/>
        <v>0</v>
      </c>
      <c r="R93" s="145">
        <f t="shared" si="51"/>
        <v>0</v>
      </c>
      <c r="S93" s="146">
        <f t="shared" si="51"/>
        <v>0</v>
      </c>
      <c r="T93" s="385">
        <f t="shared" si="51"/>
        <v>0</v>
      </c>
      <c r="U93" s="146">
        <f t="shared" si="51"/>
        <v>0</v>
      </c>
      <c r="V93" s="371">
        <f t="shared" si="51"/>
        <v>0</v>
      </c>
      <c r="W93" s="554">
        <f t="shared" si="51"/>
        <v>0</v>
      </c>
      <c r="Z93" s="259"/>
    </row>
    <row r="94" spans="1:26" ht="15.75" hidden="1" thickBot="1" x14ac:dyDescent="0.3">
      <c r="A94" s="139" t="s">
        <v>381</v>
      </c>
      <c r="B94" s="59"/>
      <c r="C94" s="2"/>
      <c r="D94" s="686" t="s">
        <v>618</v>
      </c>
      <c r="E94" s="686"/>
      <c r="F94" s="182"/>
      <c r="G94" s="87"/>
      <c r="H94" s="571"/>
      <c r="I94" s="81"/>
      <c r="J94" s="82"/>
      <c r="K94" s="81"/>
      <c r="L94" s="1"/>
      <c r="M94" s="1"/>
      <c r="N94" s="1"/>
      <c r="O94" s="1"/>
      <c r="P94" s="89"/>
      <c r="Q94" s="1"/>
      <c r="R94" s="43"/>
      <c r="S94" s="1"/>
      <c r="T94" s="366"/>
      <c r="U94" s="1"/>
      <c r="V94" s="89"/>
      <c r="W94" s="542"/>
      <c r="Z94" s="259"/>
    </row>
    <row r="95" spans="1:26" ht="15.75" hidden="1" thickBot="1" x14ac:dyDescent="0.3">
      <c r="A95" s="139" t="s">
        <v>382</v>
      </c>
      <c r="B95" s="59"/>
      <c r="C95" s="2"/>
      <c r="D95" s="686" t="s">
        <v>619</v>
      </c>
      <c r="E95" s="686"/>
      <c r="F95" s="182"/>
      <c r="G95" s="87"/>
      <c r="H95" s="571"/>
      <c r="I95" s="81"/>
      <c r="J95" s="82"/>
      <c r="K95" s="81"/>
      <c r="L95" s="1"/>
      <c r="M95" s="1"/>
      <c r="N95" s="1"/>
      <c r="O95" s="1"/>
      <c r="P95" s="89"/>
      <c r="Q95" s="1"/>
      <c r="R95" s="43"/>
      <c r="S95" s="1"/>
      <c r="T95" s="366"/>
      <c r="U95" s="1"/>
      <c r="V95" s="89"/>
      <c r="W95" s="542"/>
      <c r="Z95" s="259"/>
    </row>
    <row r="96" spans="1:26" ht="15.75" hidden="1" thickBot="1" x14ac:dyDescent="0.3">
      <c r="B96" s="137" t="s">
        <v>1147</v>
      </c>
      <c r="C96" s="703" t="s">
        <v>1148</v>
      </c>
      <c r="D96" s="704"/>
      <c r="E96" s="704"/>
      <c r="F96" s="190">
        <f>F97+F98</f>
        <v>0</v>
      </c>
      <c r="G96" s="575">
        <f>G97+G98</f>
        <v>0</v>
      </c>
      <c r="H96" s="576">
        <f>H97+H98</f>
        <v>0</v>
      </c>
      <c r="I96" s="224">
        <f>I97+I98</f>
        <v>0</v>
      </c>
      <c r="J96" s="144">
        <f>J97+J98</f>
        <v>0</v>
      </c>
      <c r="K96" s="224">
        <f t="shared" ref="K96:W96" si="52">K97+K98</f>
        <v>0</v>
      </c>
      <c r="L96" s="146">
        <f t="shared" si="52"/>
        <v>0</v>
      </c>
      <c r="M96" s="146">
        <f t="shared" si="52"/>
        <v>0</v>
      </c>
      <c r="N96" s="146">
        <f t="shared" si="52"/>
        <v>0</v>
      </c>
      <c r="O96" s="146">
        <f t="shared" si="52"/>
        <v>0</v>
      </c>
      <c r="P96" s="371">
        <f t="shared" si="52"/>
        <v>0</v>
      </c>
      <c r="Q96" s="146">
        <f t="shared" si="52"/>
        <v>0</v>
      </c>
      <c r="R96" s="145">
        <f t="shared" si="52"/>
        <v>0</v>
      </c>
      <c r="S96" s="146">
        <f t="shared" si="52"/>
        <v>0</v>
      </c>
      <c r="T96" s="385">
        <f t="shared" si="52"/>
        <v>0</v>
      </c>
      <c r="U96" s="146">
        <f t="shared" si="52"/>
        <v>0</v>
      </c>
      <c r="V96" s="371">
        <f t="shared" si="52"/>
        <v>0</v>
      </c>
      <c r="W96" s="554">
        <f t="shared" si="52"/>
        <v>0</v>
      </c>
      <c r="Z96" s="259"/>
    </row>
    <row r="97" spans="1:26" ht="15.75" hidden="1" thickBot="1" x14ac:dyDescent="0.3">
      <c r="A97" s="139" t="s">
        <v>383</v>
      </c>
      <c r="B97" s="59" t="s">
        <v>944</v>
      </c>
      <c r="C97" s="720" t="s">
        <v>384</v>
      </c>
      <c r="D97" s="686"/>
      <c r="E97" s="686"/>
      <c r="F97" s="182"/>
      <c r="G97" s="87"/>
      <c r="H97" s="571"/>
      <c r="I97" s="81"/>
      <c r="J97" s="82"/>
      <c r="K97" s="81"/>
      <c r="L97" s="1"/>
      <c r="M97" s="1"/>
      <c r="N97" s="1"/>
      <c r="O97" s="1"/>
      <c r="P97" s="89"/>
      <c r="Q97" s="1"/>
      <c r="R97" s="43"/>
      <c r="S97" s="1"/>
      <c r="T97" s="366"/>
      <c r="U97" s="1"/>
      <c r="V97" s="89"/>
      <c r="W97" s="542"/>
      <c r="Z97" s="259"/>
    </row>
    <row r="98" spans="1:26" ht="15.75" hidden="1" thickBot="1" x14ac:dyDescent="0.3">
      <c r="A98" s="139" t="s">
        <v>385</v>
      </c>
      <c r="B98" s="59" t="s">
        <v>945</v>
      </c>
      <c r="C98" s="720" t="s">
        <v>386</v>
      </c>
      <c r="D98" s="686"/>
      <c r="E98" s="686"/>
      <c r="F98" s="182"/>
      <c r="G98" s="87"/>
      <c r="H98" s="571"/>
      <c r="I98" s="81"/>
      <c r="J98" s="82"/>
      <c r="K98" s="81"/>
      <c r="L98" s="1"/>
      <c r="M98" s="1"/>
      <c r="N98" s="1"/>
      <c r="O98" s="1"/>
      <c r="P98" s="89"/>
      <c r="Q98" s="1"/>
      <c r="R98" s="43"/>
      <c r="S98" s="1"/>
      <c r="T98" s="366"/>
      <c r="U98" s="1"/>
      <c r="V98" s="89"/>
      <c r="W98" s="542"/>
      <c r="Z98" s="259"/>
    </row>
    <row r="99" spans="1:26" s="42" customFormat="1" ht="27.75" hidden="1" customHeight="1" x14ac:dyDescent="0.25">
      <c r="A99" s="139" t="s">
        <v>387</v>
      </c>
      <c r="B99" s="118" t="s">
        <v>946</v>
      </c>
      <c r="C99" s="733" t="s">
        <v>624</v>
      </c>
      <c r="D99" s="734"/>
      <c r="E99" s="734"/>
      <c r="F99" s="191"/>
      <c r="G99" s="120"/>
      <c r="H99" s="577"/>
      <c r="I99" s="121"/>
      <c r="J99" s="123"/>
      <c r="K99" s="121"/>
      <c r="L99" s="122"/>
      <c r="M99" s="122"/>
      <c r="N99" s="122"/>
      <c r="O99" s="122"/>
      <c r="P99" s="125"/>
      <c r="Q99" s="122"/>
      <c r="R99" s="124"/>
      <c r="S99" s="122"/>
      <c r="T99" s="368"/>
      <c r="U99" s="122"/>
      <c r="V99" s="125"/>
      <c r="W99" s="544"/>
      <c r="Z99" s="259"/>
    </row>
    <row r="100" spans="1:26" s="42" customFormat="1" ht="15.75" hidden="1" thickBot="1" x14ac:dyDescent="0.3">
      <c r="A100" s="139" t="s">
        <v>388</v>
      </c>
      <c r="B100" s="118" t="s">
        <v>947</v>
      </c>
      <c r="C100" s="733" t="s">
        <v>1090</v>
      </c>
      <c r="D100" s="734"/>
      <c r="E100" s="734"/>
      <c r="F100" s="191">
        <f>F101+F102+F103+F104+F105+F106+F107+F108+F109+F110</f>
        <v>0</v>
      </c>
      <c r="G100" s="120">
        <f>G101+G102+G103+G104+G105+G106+G107+G108+G109+G110</f>
        <v>0</v>
      </c>
      <c r="H100" s="577">
        <f>H101+H102+H103+H104+H105+H106+H107+H108+H109+H110</f>
        <v>0</v>
      </c>
      <c r="I100" s="121">
        <f>I101+I102+I103+I104+I105+I106+I107+I108+I109+I110</f>
        <v>0</v>
      </c>
      <c r="J100" s="123">
        <f>J101+J102+J103+J104+J105+J106+J107+J108+J109+J110</f>
        <v>0</v>
      </c>
      <c r="K100" s="121">
        <f t="shared" ref="K100:W100" si="53">K101+K102+K103+K104+K105+K106+K107+K108+K109+K110</f>
        <v>0</v>
      </c>
      <c r="L100" s="122">
        <f t="shared" si="53"/>
        <v>0</v>
      </c>
      <c r="M100" s="122">
        <f t="shared" si="53"/>
        <v>0</v>
      </c>
      <c r="N100" s="122">
        <f t="shared" si="53"/>
        <v>0</v>
      </c>
      <c r="O100" s="122">
        <f t="shared" si="53"/>
        <v>0</v>
      </c>
      <c r="P100" s="125">
        <f t="shared" si="53"/>
        <v>0</v>
      </c>
      <c r="Q100" s="122">
        <f t="shared" si="53"/>
        <v>0</v>
      </c>
      <c r="R100" s="124">
        <f t="shared" si="53"/>
        <v>0</v>
      </c>
      <c r="S100" s="122">
        <f t="shared" si="53"/>
        <v>0</v>
      </c>
      <c r="T100" s="368">
        <f t="shared" si="53"/>
        <v>0</v>
      </c>
      <c r="U100" s="122">
        <f t="shared" si="53"/>
        <v>0</v>
      </c>
      <c r="V100" s="125">
        <f t="shared" si="53"/>
        <v>0</v>
      </c>
      <c r="W100" s="544">
        <f t="shared" si="53"/>
        <v>0</v>
      </c>
      <c r="Z100" s="259"/>
    </row>
    <row r="101" spans="1:26" ht="15.75" hidden="1" thickBot="1" x14ac:dyDescent="0.3">
      <c r="A101" s="139" t="s">
        <v>389</v>
      </c>
      <c r="B101" s="59"/>
      <c r="C101" s="2"/>
      <c r="D101" s="686" t="s">
        <v>641</v>
      </c>
      <c r="E101" s="686"/>
      <c r="F101" s="182"/>
      <c r="G101" s="87"/>
      <c r="H101" s="571"/>
      <c r="I101" s="81"/>
      <c r="J101" s="82"/>
      <c r="K101" s="81"/>
      <c r="L101" s="1"/>
      <c r="M101" s="1"/>
      <c r="N101" s="1"/>
      <c r="O101" s="1"/>
      <c r="P101" s="89"/>
      <c r="Q101" s="1"/>
      <c r="R101" s="43"/>
      <c r="S101" s="1"/>
      <c r="T101" s="366"/>
      <c r="U101" s="1"/>
      <c r="V101" s="89"/>
      <c r="W101" s="542"/>
      <c r="Z101" s="259"/>
    </row>
    <row r="102" spans="1:26" ht="15.75" hidden="1" thickBot="1" x14ac:dyDescent="0.3">
      <c r="A102" s="139" t="s">
        <v>390</v>
      </c>
      <c r="B102" s="59"/>
      <c r="C102" s="2"/>
      <c r="D102" s="686" t="s">
        <v>791</v>
      </c>
      <c r="E102" s="686"/>
      <c r="F102" s="182"/>
      <c r="G102" s="87"/>
      <c r="H102" s="571"/>
      <c r="I102" s="81"/>
      <c r="J102" s="82"/>
      <c r="K102" s="81"/>
      <c r="L102" s="1"/>
      <c r="M102" s="1"/>
      <c r="N102" s="1"/>
      <c r="O102" s="1"/>
      <c r="P102" s="89"/>
      <c r="Q102" s="1"/>
      <c r="R102" s="43"/>
      <c r="S102" s="1"/>
      <c r="T102" s="366"/>
      <c r="U102" s="1"/>
      <c r="V102" s="89"/>
      <c r="W102" s="542"/>
      <c r="Z102" s="259"/>
    </row>
    <row r="103" spans="1:26" ht="15.75" hidden="1" thickBot="1" x14ac:dyDescent="0.3">
      <c r="A103" s="139" t="s">
        <v>391</v>
      </c>
      <c r="B103" s="59"/>
      <c r="C103" s="2"/>
      <c r="D103" s="686" t="s">
        <v>792</v>
      </c>
      <c r="E103" s="686"/>
      <c r="F103" s="182"/>
      <c r="G103" s="87"/>
      <c r="H103" s="571"/>
      <c r="I103" s="81"/>
      <c r="J103" s="82"/>
      <c r="K103" s="81"/>
      <c r="L103" s="1"/>
      <c r="M103" s="1"/>
      <c r="N103" s="1"/>
      <c r="O103" s="1"/>
      <c r="P103" s="89"/>
      <c r="Q103" s="1"/>
      <c r="R103" s="43"/>
      <c r="S103" s="1"/>
      <c r="T103" s="366"/>
      <c r="U103" s="1"/>
      <c r="V103" s="89"/>
      <c r="W103" s="542"/>
      <c r="Z103" s="259"/>
    </row>
    <row r="104" spans="1:26" ht="15.75" hidden="1" thickBot="1" x14ac:dyDescent="0.3">
      <c r="A104" s="139" t="s">
        <v>392</v>
      </c>
      <c r="B104" s="59"/>
      <c r="C104" s="2"/>
      <c r="D104" s="686" t="s">
        <v>793</v>
      </c>
      <c r="E104" s="686"/>
      <c r="F104" s="182"/>
      <c r="G104" s="87"/>
      <c r="H104" s="571"/>
      <c r="I104" s="81"/>
      <c r="J104" s="82"/>
      <c r="K104" s="81"/>
      <c r="L104" s="1"/>
      <c r="M104" s="1"/>
      <c r="N104" s="1"/>
      <c r="O104" s="1"/>
      <c r="P104" s="89"/>
      <c r="Q104" s="1"/>
      <c r="R104" s="43"/>
      <c r="S104" s="1"/>
      <c r="T104" s="366"/>
      <c r="U104" s="1"/>
      <c r="V104" s="89"/>
      <c r="W104" s="542"/>
      <c r="Z104" s="259"/>
    </row>
    <row r="105" spans="1:26" ht="15.75" hidden="1" thickBot="1" x14ac:dyDescent="0.3">
      <c r="A105" s="139" t="s">
        <v>393</v>
      </c>
      <c r="B105" s="59"/>
      <c r="C105" s="2"/>
      <c r="D105" s="686" t="s">
        <v>794</v>
      </c>
      <c r="E105" s="686"/>
      <c r="F105" s="182"/>
      <c r="G105" s="87"/>
      <c r="H105" s="571"/>
      <c r="I105" s="81"/>
      <c r="J105" s="82"/>
      <c r="K105" s="81"/>
      <c r="L105" s="1"/>
      <c r="M105" s="1"/>
      <c r="N105" s="1"/>
      <c r="O105" s="1"/>
      <c r="P105" s="89"/>
      <c r="Q105" s="1"/>
      <c r="R105" s="43"/>
      <c r="S105" s="1"/>
      <c r="T105" s="366"/>
      <c r="U105" s="1"/>
      <c r="V105" s="89"/>
      <c r="W105" s="542"/>
      <c r="Z105" s="259"/>
    </row>
    <row r="106" spans="1:26" ht="15.75" hidden="1" thickBot="1" x14ac:dyDescent="0.3">
      <c r="A106" s="139" t="s">
        <v>394</v>
      </c>
      <c r="B106" s="59"/>
      <c r="C106" s="2"/>
      <c r="D106" s="686" t="s">
        <v>795</v>
      </c>
      <c r="E106" s="686"/>
      <c r="F106" s="182"/>
      <c r="G106" s="87"/>
      <c r="H106" s="571"/>
      <c r="I106" s="81"/>
      <c r="J106" s="82"/>
      <c r="K106" s="81"/>
      <c r="L106" s="1"/>
      <c r="M106" s="1"/>
      <c r="N106" s="1"/>
      <c r="O106" s="1"/>
      <c r="P106" s="89"/>
      <c r="Q106" s="1"/>
      <c r="R106" s="43"/>
      <c r="S106" s="1"/>
      <c r="T106" s="366"/>
      <c r="U106" s="1"/>
      <c r="V106" s="89"/>
      <c r="W106" s="542"/>
      <c r="Z106" s="259"/>
    </row>
    <row r="107" spans="1:26" ht="25.5" hidden="1" customHeight="1" x14ac:dyDescent="0.25">
      <c r="A107" s="139" t="s">
        <v>395</v>
      </c>
      <c r="B107" s="59"/>
      <c r="C107" s="2"/>
      <c r="D107" s="685" t="s">
        <v>796</v>
      </c>
      <c r="E107" s="685"/>
      <c r="F107" s="192"/>
      <c r="G107" s="87"/>
      <c r="H107" s="571"/>
      <c r="I107" s="81"/>
      <c r="J107" s="82"/>
      <c r="K107" s="81"/>
      <c r="L107" s="1"/>
      <c r="M107" s="1"/>
      <c r="N107" s="1"/>
      <c r="O107" s="1"/>
      <c r="P107" s="89"/>
      <c r="Q107" s="1"/>
      <c r="R107" s="43"/>
      <c r="S107" s="1"/>
      <c r="T107" s="366"/>
      <c r="U107" s="1"/>
      <c r="V107" s="89"/>
      <c r="W107" s="542"/>
      <c r="Z107" s="259"/>
    </row>
    <row r="108" spans="1:26" ht="15.75" hidden="1" thickBot="1" x14ac:dyDescent="0.3">
      <c r="A108" s="139" t="s">
        <v>396</v>
      </c>
      <c r="B108" s="59"/>
      <c r="C108" s="2"/>
      <c r="D108" s="686" t="s">
        <v>1091</v>
      </c>
      <c r="E108" s="686"/>
      <c r="F108" s="182"/>
      <c r="G108" s="87"/>
      <c r="H108" s="571"/>
      <c r="I108" s="81"/>
      <c r="J108" s="82"/>
      <c r="K108" s="81"/>
      <c r="L108" s="1"/>
      <c r="M108" s="1"/>
      <c r="N108" s="1"/>
      <c r="O108" s="1"/>
      <c r="P108" s="89"/>
      <c r="Q108" s="1"/>
      <c r="R108" s="43"/>
      <c r="S108" s="1"/>
      <c r="T108" s="366"/>
      <c r="U108" s="1"/>
      <c r="V108" s="89"/>
      <c r="W108" s="542"/>
      <c r="Z108" s="259"/>
    </row>
    <row r="109" spans="1:26" ht="25.5" hidden="1" customHeight="1" x14ac:dyDescent="0.25">
      <c r="A109" s="139" t="s">
        <v>397</v>
      </c>
      <c r="B109" s="59"/>
      <c r="C109" s="2"/>
      <c r="D109" s="685" t="s">
        <v>797</v>
      </c>
      <c r="E109" s="685"/>
      <c r="F109" s="192"/>
      <c r="G109" s="87"/>
      <c r="H109" s="571"/>
      <c r="I109" s="81"/>
      <c r="J109" s="82"/>
      <c r="K109" s="81"/>
      <c r="L109" s="1"/>
      <c r="M109" s="1"/>
      <c r="N109" s="1"/>
      <c r="O109" s="1"/>
      <c r="P109" s="89"/>
      <c r="Q109" s="1"/>
      <c r="R109" s="43"/>
      <c r="S109" s="1"/>
      <c r="T109" s="366"/>
      <c r="U109" s="1"/>
      <c r="V109" s="89"/>
      <c r="W109" s="542"/>
      <c r="Z109" s="259"/>
    </row>
    <row r="110" spans="1:26" ht="25.5" hidden="1" customHeight="1" x14ac:dyDescent="0.25">
      <c r="A110" s="139" t="s">
        <v>398</v>
      </c>
      <c r="B110" s="59"/>
      <c r="C110" s="2"/>
      <c r="D110" s="685" t="s">
        <v>798</v>
      </c>
      <c r="E110" s="685"/>
      <c r="F110" s="192"/>
      <c r="G110" s="87"/>
      <c r="H110" s="571"/>
      <c r="I110" s="81"/>
      <c r="J110" s="82"/>
      <c r="K110" s="81"/>
      <c r="L110" s="1"/>
      <c r="M110" s="1"/>
      <c r="N110" s="1"/>
      <c r="O110" s="1"/>
      <c r="P110" s="89"/>
      <c r="Q110" s="1"/>
      <c r="R110" s="43"/>
      <c r="S110" s="1"/>
      <c r="T110" s="366"/>
      <c r="U110" s="1"/>
      <c r="V110" s="89"/>
      <c r="W110" s="542"/>
      <c r="Z110" s="259"/>
    </row>
    <row r="111" spans="1:26" s="42" customFormat="1" ht="15" hidden="1" customHeight="1" x14ac:dyDescent="0.25">
      <c r="A111" s="139" t="s">
        <v>399</v>
      </c>
      <c r="B111" s="118" t="s">
        <v>948</v>
      </c>
      <c r="C111" s="733" t="s">
        <v>1092</v>
      </c>
      <c r="D111" s="734"/>
      <c r="E111" s="734"/>
      <c r="F111" s="191">
        <f>F112+F113+F114+F115+F116+F117+F118+F119+F120+F121</f>
        <v>0</v>
      </c>
      <c r="G111" s="120">
        <f>G112+G113+G114+G115+G116+G117+G118+G119+G120+G121</f>
        <v>0</v>
      </c>
      <c r="H111" s="577">
        <f>H112+H113+H114+H115+H116+H117+H118+H119+H120+H121</f>
        <v>0</v>
      </c>
      <c r="I111" s="121">
        <f>I112+I113+I114+I115+I116+I117+I118+I119+I120+I121</f>
        <v>0</v>
      </c>
      <c r="J111" s="123">
        <f>J112+J113+J114+J115+J116+J117+J118+J119+J120+J121</f>
        <v>0</v>
      </c>
      <c r="K111" s="121">
        <f t="shared" ref="K111:W111" si="54">K112+K113+K114+K115+K116+K117+K118+K119+K120+K121</f>
        <v>0</v>
      </c>
      <c r="L111" s="122">
        <f t="shared" si="54"/>
        <v>0</v>
      </c>
      <c r="M111" s="122">
        <f t="shared" si="54"/>
        <v>0</v>
      </c>
      <c r="N111" s="122">
        <f t="shared" si="54"/>
        <v>0</v>
      </c>
      <c r="O111" s="122">
        <f t="shared" si="54"/>
        <v>0</v>
      </c>
      <c r="P111" s="125">
        <f t="shared" si="54"/>
        <v>0</v>
      </c>
      <c r="Q111" s="122">
        <f t="shared" si="54"/>
        <v>0</v>
      </c>
      <c r="R111" s="124">
        <f t="shared" si="54"/>
        <v>0</v>
      </c>
      <c r="S111" s="122">
        <f t="shared" si="54"/>
        <v>0</v>
      </c>
      <c r="T111" s="368">
        <f t="shared" si="54"/>
        <v>0</v>
      </c>
      <c r="U111" s="122">
        <f t="shared" si="54"/>
        <v>0</v>
      </c>
      <c r="V111" s="125">
        <f t="shared" si="54"/>
        <v>0</v>
      </c>
      <c r="W111" s="544">
        <f t="shared" si="54"/>
        <v>0</v>
      </c>
      <c r="Z111" s="259"/>
    </row>
    <row r="112" spans="1:26" ht="15.75" hidden="1" thickBot="1" x14ac:dyDescent="0.3">
      <c r="A112" s="139" t="s">
        <v>400</v>
      </c>
      <c r="B112" s="59"/>
      <c r="C112" s="2"/>
      <c r="D112" s="686" t="s">
        <v>640</v>
      </c>
      <c r="E112" s="686"/>
      <c r="F112" s="182"/>
      <c r="G112" s="87"/>
      <c r="H112" s="571"/>
      <c r="I112" s="81"/>
      <c r="J112" s="82"/>
      <c r="K112" s="81"/>
      <c r="L112" s="1"/>
      <c r="M112" s="1"/>
      <c r="N112" s="1"/>
      <c r="O112" s="1"/>
      <c r="P112" s="89"/>
      <c r="Q112" s="1"/>
      <c r="R112" s="43"/>
      <c r="S112" s="1"/>
      <c r="T112" s="366"/>
      <c r="U112" s="1"/>
      <c r="V112" s="89"/>
      <c r="W112" s="542"/>
      <c r="Z112" s="259"/>
    </row>
    <row r="113" spans="1:26" ht="15.75" hidden="1" thickBot="1" x14ac:dyDescent="0.3">
      <c r="A113" s="139" t="s">
        <v>401</v>
      </c>
      <c r="B113" s="59"/>
      <c r="C113" s="2"/>
      <c r="D113" s="686" t="s">
        <v>799</v>
      </c>
      <c r="E113" s="686"/>
      <c r="F113" s="182"/>
      <c r="G113" s="87"/>
      <c r="H113" s="571"/>
      <c r="I113" s="81"/>
      <c r="J113" s="82"/>
      <c r="K113" s="81"/>
      <c r="L113" s="1"/>
      <c r="M113" s="1"/>
      <c r="N113" s="1"/>
      <c r="O113" s="1"/>
      <c r="P113" s="89"/>
      <c r="Q113" s="1"/>
      <c r="R113" s="43"/>
      <c r="S113" s="1"/>
      <c r="T113" s="366"/>
      <c r="U113" s="1"/>
      <c r="V113" s="89"/>
      <c r="W113" s="542"/>
      <c r="Z113" s="259"/>
    </row>
    <row r="114" spans="1:26" ht="15.75" hidden="1" thickBot="1" x14ac:dyDescent="0.3">
      <c r="A114" s="139" t="s">
        <v>402</v>
      </c>
      <c r="B114" s="59"/>
      <c r="C114" s="2"/>
      <c r="D114" s="686" t="s">
        <v>801</v>
      </c>
      <c r="E114" s="686"/>
      <c r="F114" s="182"/>
      <c r="G114" s="87"/>
      <c r="H114" s="571"/>
      <c r="I114" s="81"/>
      <c r="J114" s="82"/>
      <c r="K114" s="81"/>
      <c r="L114" s="1"/>
      <c r="M114" s="1"/>
      <c r="N114" s="1"/>
      <c r="O114" s="1"/>
      <c r="P114" s="89"/>
      <c r="Q114" s="1"/>
      <c r="R114" s="43"/>
      <c r="S114" s="1"/>
      <c r="T114" s="366"/>
      <c r="U114" s="1"/>
      <c r="V114" s="89"/>
      <c r="W114" s="542"/>
      <c r="Z114" s="259"/>
    </row>
    <row r="115" spans="1:26" ht="15.75" hidden="1" thickBot="1" x14ac:dyDescent="0.3">
      <c r="A115" s="139" t="s">
        <v>403</v>
      </c>
      <c r="B115" s="59"/>
      <c r="C115" s="2"/>
      <c r="D115" s="686" t="s">
        <v>1094</v>
      </c>
      <c r="E115" s="686"/>
      <c r="F115" s="182"/>
      <c r="G115" s="87"/>
      <c r="H115" s="571"/>
      <c r="I115" s="81"/>
      <c r="J115" s="82"/>
      <c r="K115" s="81"/>
      <c r="L115" s="1"/>
      <c r="M115" s="1"/>
      <c r="N115" s="1"/>
      <c r="O115" s="1"/>
      <c r="P115" s="89"/>
      <c r="Q115" s="1"/>
      <c r="R115" s="43"/>
      <c r="S115" s="1"/>
      <c r="T115" s="366"/>
      <c r="U115" s="1"/>
      <c r="V115" s="89"/>
      <c r="W115" s="542"/>
      <c r="Z115" s="259"/>
    </row>
    <row r="116" spans="1:26" ht="15.75" hidden="1" thickBot="1" x14ac:dyDescent="0.3">
      <c r="A116" s="139" t="s">
        <v>404</v>
      </c>
      <c r="B116" s="59"/>
      <c r="C116" s="2"/>
      <c r="D116" s="686" t="s">
        <v>806</v>
      </c>
      <c r="E116" s="686"/>
      <c r="F116" s="182"/>
      <c r="G116" s="87"/>
      <c r="H116" s="571"/>
      <c r="I116" s="81"/>
      <c r="J116" s="82"/>
      <c r="K116" s="81"/>
      <c r="L116" s="1"/>
      <c r="M116" s="1"/>
      <c r="N116" s="1"/>
      <c r="O116" s="1"/>
      <c r="P116" s="89"/>
      <c r="Q116" s="1"/>
      <c r="R116" s="43"/>
      <c r="S116" s="1"/>
      <c r="T116" s="366"/>
      <c r="U116" s="1"/>
      <c r="V116" s="89"/>
      <c r="W116" s="542"/>
      <c r="Z116" s="259"/>
    </row>
    <row r="117" spans="1:26" ht="15.75" hidden="1" thickBot="1" x14ac:dyDescent="0.3">
      <c r="A117" s="139" t="s">
        <v>405</v>
      </c>
      <c r="B117" s="59"/>
      <c r="C117" s="2"/>
      <c r="D117" s="686" t="s">
        <v>804</v>
      </c>
      <c r="E117" s="686"/>
      <c r="F117" s="182"/>
      <c r="G117" s="87"/>
      <c r="H117" s="571"/>
      <c r="I117" s="81"/>
      <c r="J117" s="82"/>
      <c r="K117" s="81"/>
      <c r="L117" s="1"/>
      <c r="M117" s="1"/>
      <c r="N117" s="1"/>
      <c r="O117" s="1"/>
      <c r="P117" s="89"/>
      <c r="Q117" s="1"/>
      <c r="R117" s="43"/>
      <c r="S117" s="1"/>
      <c r="T117" s="366"/>
      <c r="U117" s="1"/>
      <c r="V117" s="89"/>
      <c r="W117" s="542"/>
      <c r="Z117" s="259"/>
    </row>
    <row r="118" spans="1:26" ht="25.5" hidden="1" customHeight="1" x14ac:dyDescent="0.25">
      <c r="A118" s="139" t="s">
        <v>406</v>
      </c>
      <c r="B118" s="59"/>
      <c r="C118" s="2"/>
      <c r="D118" s="685" t="s">
        <v>808</v>
      </c>
      <c r="E118" s="685"/>
      <c r="F118" s="192"/>
      <c r="G118" s="87"/>
      <c r="H118" s="571"/>
      <c r="I118" s="81"/>
      <c r="J118" s="82"/>
      <c r="K118" s="81"/>
      <c r="L118" s="1"/>
      <c r="M118" s="1"/>
      <c r="N118" s="1"/>
      <c r="O118" s="1"/>
      <c r="P118" s="89"/>
      <c r="Q118" s="1"/>
      <c r="R118" s="43"/>
      <c r="S118" s="1"/>
      <c r="T118" s="366"/>
      <c r="U118" s="1"/>
      <c r="V118" s="89"/>
      <c r="W118" s="542"/>
      <c r="Z118" s="259"/>
    </row>
    <row r="119" spans="1:26" ht="15.75" hidden="1" thickBot="1" x14ac:dyDescent="0.3">
      <c r="A119" s="139" t="s">
        <v>407</v>
      </c>
      <c r="B119" s="59"/>
      <c r="C119" s="2"/>
      <c r="D119" s="686" t="s">
        <v>1093</v>
      </c>
      <c r="E119" s="686"/>
      <c r="F119" s="182"/>
      <c r="G119" s="87"/>
      <c r="H119" s="571"/>
      <c r="I119" s="81"/>
      <c r="J119" s="82"/>
      <c r="K119" s="81"/>
      <c r="L119" s="1"/>
      <c r="M119" s="1"/>
      <c r="N119" s="1"/>
      <c r="O119" s="1"/>
      <c r="P119" s="89"/>
      <c r="Q119" s="1"/>
      <c r="R119" s="43"/>
      <c r="S119" s="1"/>
      <c r="T119" s="366"/>
      <c r="U119" s="1"/>
      <c r="V119" s="89"/>
      <c r="W119" s="542"/>
      <c r="Z119" s="259"/>
    </row>
    <row r="120" spans="1:26" ht="25.5" hidden="1" customHeight="1" x14ac:dyDescent="0.25">
      <c r="A120" s="139" t="s">
        <v>408</v>
      </c>
      <c r="B120" s="59"/>
      <c r="C120" s="2"/>
      <c r="D120" s="685" t="s">
        <v>811</v>
      </c>
      <c r="E120" s="685"/>
      <c r="F120" s="192"/>
      <c r="G120" s="87"/>
      <c r="H120" s="571"/>
      <c r="I120" s="81"/>
      <c r="J120" s="82"/>
      <c r="K120" s="81"/>
      <c r="L120" s="1"/>
      <c r="M120" s="1"/>
      <c r="N120" s="1"/>
      <c r="O120" s="1"/>
      <c r="P120" s="89"/>
      <c r="Q120" s="1"/>
      <c r="R120" s="43"/>
      <c r="S120" s="1"/>
      <c r="T120" s="366"/>
      <c r="U120" s="1"/>
      <c r="V120" s="89"/>
      <c r="W120" s="542"/>
      <c r="Z120" s="259"/>
    </row>
    <row r="121" spans="1:26" ht="25.5" hidden="1" customHeight="1" x14ac:dyDescent="0.25">
      <c r="A121" s="139" t="s">
        <v>409</v>
      </c>
      <c r="B121" s="59"/>
      <c r="C121" s="2"/>
      <c r="D121" s="685" t="s">
        <v>813</v>
      </c>
      <c r="E121" s="685"/>
      <c r="F121" s="192"/>
      <c r="G121" s="87"/>
      <c r="H121" s="571"/>
      <c r="I121" s="81"/>
      <c r="J121" s="82"/>
      <c r="K121" s="81"/>
      <c r="L121" s="1"/>
      <c r="M121" s="1"/>
      <c r="N121" s="1"/>
      <c r="O121" s="1"/>
      <c r="P121" s="89"/>
      <c r="Q121" s="1"/>
      <c r="R121" s="43"/>
      <c r="S121" s="1"/>
      <c r="T121" s="366"/>
      <c r="U121" s="1"/>
      <c r="V121" s="89"/>
      <c r="W121" s="542"/>
      <c r="Z121" s="259"/>
    </row>
    <row r="122" spans="1:26" s="42" customFormat="1" ht="15.75" hidden="1" thickBot="1" x14ac:dyDescent="0.3">
      <c r="A122" s="139" t="s">
        <v>410</v>
      </c>
      <c r="B122" s="118" t="s">
        <v>949</v>
      </c>
      <c r="C122" s="705" t="s">
        <v>411</v>
      </c>
      <c r="D122" s="706"/>
      <c r="E122" s="706"/>
      <c r="F122" s="193">
        <f>F123+F124+F125+F126+F127+F128+F129+F130+F131+F132</f>
        <v>0</v>
      </c>
      <c r="G122" s="120">
        <f>G123+G124+G125+G126+G127+G128+G129+G130+G131+G132</f>
        <v>0</v>
      </c>
      <c r="H122" s="577">
        <f>H123+H124+H125+H126+H127+H128+H129+H130+H131+H132</f>
        <v>0</v>
      </c>
      <c r="I122" s="121">
        <f>I123+I124+I125+I126+I127+I128+I129+I130+I131+I132</f>
        <v>0</v>
      </c>
      <c r="J122" s="123">
        <f>J123+J124+J125+J126+J127+J128+J129+J130+J131+J132</f>
        <v>0</v>
      </c>
      <c r="K122" s="121">
        <f t="shared" ref="K122:W122" si="55">K123+K124+K125+K126+K127+K128+K129+K130+K131+K132</f>
        <v>0</v>
      </c>
      <c r="L122" s="122">
        <f t="shared" si="55"/>
        <v>0</v>
      </c>
      <c r="M122" s="122">
        <f t="shared" si="55"/>
        <v>0</v>
      </c>
      <c r="N122" s="122">
        <f t="shared" si="55"/>
        <v>0</v>
      </c>
      <c r="O122" s="122">
        <f t="shared" si="55"/>
        <v>0</v>
      </c>
      <c r="P122" s="125">
        <f t="shared" si="55"/>
        <v>0</v>
      </c>
      <c r="Q122" s="122">
        <f t="shared" si="55"/>
        <v>0</v>
      </c>
      <c r="R122" s="124">
        <f t="shared" si="55"/>
        <v>0</v>
      </c>
      <c r="S122" s="122">
        <f t="shared" si="55"/>
        <v>0</v>
      </c>
      <c r="T122" s="368">
        <f t="shared" si="55"/>
        <v>0</v>
      </c>
      <c r="U122" s="122">
        <f t="shared" si="55"/>
        <v>0</v>
      </c>
      <c r="V122" s="125">
        <f t="shared" si="55"/>
        <v>0</v>
      </c>
      <c r="W122" s="544">
        <f t="shared" si="55"/>
        <v>0</v>
      </c>
      <c r="Z122" s="259"/>
    </row>
    <row r="123" spans="1:26" ht="15.75" hidden="1" thickBot="1" x14ac:dyDescent="0.3">
      <c r="A123" s="139" t="s">
        <v>412</v>
      </c>
      <c r="B123" s="59"/>
      <c r="C123" s="2"/>
      <c r="D123" s="686" t="s">
        <v>639</v>
      </c>
      <c r="E123" s="686"/>
      <c r="F123" s="182"/>
      <c r="G123" s="87"/>
      <c r="H123" s="571"/>
      <c r="I123" s="81"/>
      <c r="J123" s="82"/>
      <c r="K123" s="81"/>
      <c r="L123" s="1"/>
      <c r="M123" s="1"/>
      <c r="N123" s="1"/>
      <c r="O123" s="1"/>
      <c r="P123" s="89"/>
      <c r="Q123" s="1"/>
      <c r="R123" s="43"/>
      <c r="S123" s="1"/>
      <c r="T123" s="366"/>
      <c r="U123" s="1"/>
      <c r="V123" s="89"/>
      <c r="W123" s="542"/>
      <c r="Z123" s="259"/>
    </row>
    <row r="124" spans="1:26" ht="15.75" hidden="1" thickBot="1" x14ac:dyDescent="0.3">
      <c r="A124" s="139" t="s">
        <v>413</v>
      </c>
      <c r="B124" s="59"/>
      <c r="C124" s="2"/>
      <c r="D124" s="686" t="s">
        <v>800</v>
      </c>
      <c r="E124" s="686"/>
      <c r="F124" s="182"/>
      <c r="G124" s="87"/>
      <c r="H124" s="571"/>
      <c r="I124" s="81"/>
      <c r="J124" s="82"/>
      <c r="K124" s="81"/>
      <c r="L124" s="1"/>
      <c r="M124" s="1"/>
      <c r="N124" s="1"/>
      <c r="O124" s="1"/>
      <c r="P124" s="89"/>
      <c r="Q124" s="1"/>
      <c r="R124" s="43"/>
      <c r="S124" s="1"/>
      <c r="T124" s="366"/>
      <c r="U124" s="1"/>
      <c r="V124" s="89"/>
      <c r="W124" s="542"/>
      <c r="Z124" s="259"/>
    </row>
    <row r="125" spans="1:26" ht="15.75" hidden="1" thickBot="1" x14ac:dyDescent="0.3">
      <c r="A125" s="139" t="s">
        <v>414</v>
      </c>
      <c r="B125" s="59"/>
      <c r="C125" s="2"/>
      <c r="D125" s="686" t="s">
        <v>802</v>
      </c>
      <c r="E125" s="686"/>
      <c r="F125" s="182"/>
      <c r="G125" s="87"/>
      <c r="H125" s="571"/>
      <c r="I125" s="81"/>
      <c r="J125" s="82"/>
      <c r="K125" s="81"/>
      <c r="L125" s="1"/>
      <c r="M125" s="1"/>
      <c r="N125" s="1"/>
      <c r="O125" s="1"/>
      <c r="P125" s="89"/>
      <c r="Q125" s="1"/>
      <c r="R125" s="43"/>
      <c r="S125" s="1"/>
      <c r="T125" s="366"/>
      <c r="U125" s="1"/>
      <c r="V125" s="89"/>
      <c r="W125" s="542"/>
      <c r="Z125" s="259"/>
    </row>
    <row r="126" spans="1:26" ht="15.75" hidden="1" thickBot="1" x14ac:dyDescent="0.3">
      <c r="A126" s="139" t="s">
        <v>415</v>
      </c>
      <c r="B126" s="59"/>
      <c r="C126" s="2"/>
      <c r="D126" s="686" t="s">
        <v>803</v>
      </c>
      <c r="E126" s="686"/>
      <c r="F126" s="182"/>
      <c r="G126" s="87"/>
      <c r="H126" s="571"/>
      <c r="I126" s="81"/>
      <c r="J126" s="82"/>
      <c r="K126" s="81"/>
      <c r="L126" s="1"/>
      <c r="M126" s="1"/>
      <c r="N126" s="1"/>
      <c r="O126" s="1"/>
      <c r="P126" s="89"/>
      <c r="Q126" s="1"/>
      <c r="R126" s="43"/>
      <c r="S126" s="1"/>
      <c r="T126" s="366"/>
      <c r="U126" s="1"/>
      <c r="V126" s="89"/>
      <c r="W126" s="542"/>
      <c r="Z126" s="259"/>
    </row>
    <row r="127" spans="1:26" ht="15.75" hidden="1" thickBot="1" x14ac:dyDescent="0.3">
      <c r="A127" s="139" t="s">
        <v>416</v>
      </c>
      <c r="B127" s="59"/>
      <c r="C127" s="2"/>
      <c r="D127" s="686" t="s">
        <v>807</v>
      </c>
      <c r="E127" s="686"/>
      <c r="F127" s="182"/>
      <c r="G127" s="87"/>
      <c r="H127" s="571"/>
      <c r="I127" s="81"/>
      <c r="J127" s="82"/>
      <c r="K127" s="81"/>
      <c r="L127" s="1"/>
      <c r="M127" s="1"/>
      <c r="N127" s="1"/>
      <c r="O127" s="1"/>
      <c r="P127" s="89"/>
      <c r="Q127" s="1"/>
      <c r="R127" s="43"/>
      <c r="S127" s="1"/>
      <c r="T127" s="366"/>
      <c r="U127" s="1"/>
      <c r="V127" s="89"/>
      <c r="W127" s="542"/>
      <c r="Z127" s="259"/>
    </row>
    <row r="128" spans="1:26" ht="15.75" hidden="1" thickBot="1" x14ac:dyDescent="0.3">
      <c r="A128" s="139" t="s">
        <v>417</v>
      </c>
      <c r="B128" s="59"/>
      <c r="C128" s="2"/>
      <c r="D128" s="686" t="s">
        <v>805</v>
      </c>
      <c r="E128" s="686"/>
      <c r="F128" s="182"/>
      <c r="G128" s="87"/>
      <c r="H128" s="571"/>
      <c r="I128" s="81"/>
      <c r="J128" s="82"/>
      <c r="K128" s="81"/>
      <c r="L128" s="1"/>
      <c r="M128" s="1"/>
      <c r="N128" s="1"/>
      <c r="O128" s="1"/>
      <c r="P128" s="89"/>
      <c r="Q128" s="1"/>
      <c r="R128" s="43"/>
      <c r="S128" s="1"/>
      <c r="T128" s="366"/>
      <c r="U128" s="1"/>
      <c r="V128" s="89"/>
      <c r="W128" s="542"/>
      <c r="Z128" s="259"/>
    </row>
    <row r="129" spans="1:26" ht="25.5" hidden="1" customHeight="1" x14ac:dyDescent="0.25">
      <c r="A129" s="139" t="s">
        <v>418</v>
      </c>
      <c r="B129" s="59"/>
      <c r="C129" s="2"/>
      <c r="D129" s="685" t="s">
        <v>809</v>
      </c>
      <c r="E129" s="685"/>
      <c r="F129" s="192"/>
      <c r="G129" s="87"/>
      <c r="H129" s="571"/>
      <c r="I129" s="81"/>
      <c r="J129" s="82"/>
      <c r="K129" s="81"/>
      <c r="L129" s="1"/>
      <c r="M129" s="1"/>
      <c r="N129" s="1"/>
      <c r="O129" s="1"/>
      <c r="P129" s="89"/>
      <c r="Q129" s="1"/>
      <c r="R129" s="43"/>
      <c r="S129" s="1"/>
      <c r="T129" s="366"/>
      <c r="U129" s="1"/>
      <c r="V129" s="89"/>
      <c r="W129" s="542"/>
      <c r="Z129" s="259"/>
    </row>
    <row r="130" spans="1:26" ht="15.75" hidden="1" thickBot="1" x14ac:dyDescent="0.3">
      <c r="A130" s="139" t="s">
        <v>419</v>
      </c>
      <c r="B130" s="59"/>
      <c r="C130" s="2"/>
      <c r="D130" s="686" t="s">
        <v>810</v>
      </c>
      <c r="E130" s="686"/>
      <c r="F130" s="182"/>
      <c r="G130" s="87"/>
      <c r="H130" s="571"/>
      <c r="I130" s="81"/>
      <c r="J130" s="82"/>
      <c r="K130" s="81"/>
      <c r="L130" s="1"/>
      <c r="M130" s="1"/>
      <c r="N130" s="1"/>
      <c r="O130" s="1"/>
      <c r="P130" s="89"/>
      <c r="Q130" s="1"/>
      <c r="R130" s="43"/>
      <c r="S130" s="1"/>
      <c r="T130" s="366"/>
      <c r="U130" s="1"/>
      <c r="V130" s="89"/>
      <c r="W130" s="542"/>
      <c r="Z130" s="259"/>
    </row>
    <row r="131" spans="1:26" ht="25.5" hidden="1" customHeight="1" x14ac:dyDescent="0.25">
      <c r="A131" s="139" t="s">
        <v>420</v>
      </c>
      <c r="B131" s="59"/>
      <c r="C131" s="2"/>
      <c r="D131" s="685" t="s">
        <v>812</v>
      </c>
      <c r="E131" s="685"/>
      <c r="F131" s="192"/>
      <c r="G131" s="87"/>
      <c r="H131" s="571"/>
      <c r="I131" s="81"/>
      <c r="J131" s="82"/>
      <c r="K131" s="81"/>
      <c r="L131" s="1"/>
      <c r="M131" s="1"/>
      <c r="N131" s="1"/>
      <c r="O131" s="1"/>
      <c r="P131" s="89"/>
      <c r="Q131" s="1"/>
      <c r="R131" s="43"/>
      <c r="S131" s="1"/>
      <c r="T131" s="366"/>
      <c r="U131" s="1"/>
      <c r="V131" s="89"/>
      <c r="W131" s="542"/>
      <c r="Z131" s="259"/>
    </row>
    <row r="132" spans="1:26" ht="25.5" hidden="1" customHeight="1" x14ac:dyDescent="0.25">
      <c r="A132" s="139" t="s">
        <v>421</v>
      </c>
      <c r="B132" s="59"/>
      <c r="C132" s="2"/>
      <c r="D132" s="685" t="s">
        <v>814</v>
      </c>
      <c r="E132" s="685"/>
      <c r="F132" s="192"/>
      <c r="G132" s="87"/>
      <c r="H132" s="571"/>
      <c r="I132" s="81"/>
      <c r="J132" s="82"/>
      <c r="K132" s="81"/>
      <c r="L132" s="1"/>
      <c r="M132" s="1"/>
      <c r="N132" s="1"/>
      <c r="O132" s="1"/>
      <c r="P132" s="89"/>
      <c r="Q132" s="1"/>
      <c r="R132" s="43"/>
      <c r="S132" s="1"/>
      <c r="T132" s="366"/>
      <c r="U132" s="1"/>
      <c r="V132" s="89"/>
      <c r="W132" s="542"/>
      <c r="Z132" s="259"/>
    </row>
    <row r="133" spans="1:26" s="42" customFormat="1" ht="27.75" hidden="1" customHeight="1" x14ac:dyDescent="0.25">
      <c r="A133" s="139" t="s">
        <v>422</v>
      </c>
      <c r="B133" s="118" t="s">
        <v>950</v>
      </c>
      <c r="C133" s="733" t="s">
        <v>1095</v>
      </c>
      <c r="D133" s="734"/>
      <c r="E133" s="734"/>
      <c r="F133" s="191">
        <f>F134+F135</f>
        <v>0</v>
      </c>
      <c r="G133" s="120">
        <f>G134+G135</f>
        <v>0</v>
      </c>
      <c r="H133" s="577">
        <f>H134+H135</f>
        <v>0</v>
      </c>
      <c r="I133" s="121">
        <f>I134+I135</f>
        <v>0</v>
      </c>
      <c r="J133" s="123">
        <f>J134+J135</f>
        <v>0</v>
      </c>
      <c r="K133" s="121">
        <f t="shared" ref="K133:W133" si="56">K134+K135</f>
        <v>0</v>
      </c>
      <c r="L133" s="122">
        <f t="shared" si="56"/>
        <v>0</v>
      </c>
      <c r="M133" s="122">
        <f t="shared" si="56"/>
        <v>0</v>
      </c>
      <c r="N133" s="122">
        <f t="shared" si="56"/>
        <v>0</v>
      </c>
      <c r="O133" s="122">
        <f t="shared" si="56"/>
        <v>0</v>
      </c>
      <c r="P133" s="125">
        <f t="shared" si="56"/>
        <v>0</v>
      </c>
      <c r="Q133" s="122">
        <f t="shared" si="56"/>
        <v>0</v>
      </c>
      <c r="R133" s="124">
        <f t="shared" si="56"/>
        <v>0</v>
      </c>
      <c r="S133" s="122">
        <f t="shared" si="56"/>
        <v>0</v>
      </c>
      <c r="T133" s="368">
        <f t="shared" si="56"/>
        <v>0</v>
      </c>
      <c r="U133" s="122">
        <f t="shared" si="56"/>
        <v>0</v>
      </c>
      <c r="V133" s="125">
        <f t="shared" si="56"/>
        <v>0</v>
      </c>
      <c r="W133" s="544">
        <f t="shared" si="56"/>
        <v>0</v>
      </c>
      <c r="Z133" s="259"/>
    </row>
    <row r="134" spans="1:26" ht="15.75" hidden="1" thickBot="1" x14ac:dyDescent="0.3">
      <c r="A134" s="139" t="s">
        <v>423</v>
      </c>
      <c r="B134" s="59"/>
      <c r="C134" s="2"/>
      <c r="D134" s="686" t="s">
        <v>816</v>
      </c>
      <c r="E134" s="686"/>
      <c r="F134" s="182"/>
      <c r="G134" s="87"/>
      <c r="H134" s="571"/>
      <c r="I134" s="81"/>
      <c r="J134" s="82"/>
      <c r="K134" s="81"/>
      <c r="L134" s="1"/>
      <c r="M134" s="1"/>
      <c r="N134" s="1"/>
      <c r="O134" s="1"/>
      <c r="P134" s="89"/>
      <c r="Q134" s="1"/>
      <c r="R134" s="43"/>
      <c r="S134" s="1"/>
      <c r="T134" s="366"/>
      <c r="U134" s="1"/>
      <c r="V134" s="89"/>
      <c r="W134" s="542"/>
      <c r="Z134" s="259"/>
    </row>
    <row r="135" spans="1:26" ht="25.5" hidden="1" customHeight="1" x14ac:dyDescent="0.25">
      <c r="A135" s="139" t="s">
        <v>424</v>
      </c>
      <c r="B135" s="59"/>
      <c r="C135" s="2"/>
      <c r="D135" s="685" t="s">
        <v>815</v>
      </c>
      <c r="E135" s="685"/>
      <c r="F135" s="192"/>
      <c r="G135" s="87"/>
      <c r="H135" s="571"/>
      <c r="I135" s="81"/>
      <c r="J135" s="82"/>
      <c r="K135" s="81"/>
      <c r="L135" s="1"/>
      <c r="M135" s="1"/>
      <c r="N135" s="1"/>
      <c r="O135" s="1"/>
      <c r="P135" s="89"/>
      <c r="Q135" s="1"/>
      <c r="R135" s="43"/>
      <c r="S135" s="1"/>
      <c r="T135" s="366"/>
      <c r="U135" s="1"/>
      <c r="V135" s="89"/>
      <c r="W135" s="542"/>
      <c r="Z135" s="259"/>
    </row>
    <row r="136" spans="1:26" s="42" customFormat="1" ht="15.75" hidden="1" thickBot="1" x14ac:dyDescent="0.3">
      <c r="A136" s="139" t="s">
        <v>425</v>
      </c>
      <c r="B136" s="118" t="s">
        <v>952</v>
      </c>
      <c r="C136" s="733" t="s">
        <v>1096</v>
      </c>
      <c r="D136" s="734"/>
      <c r="E136" s="734"/>
      <c r="F136" s="191">
        <f>F137+F138+F139+F140+F141+F142+F143+F144+F145+F146+F147</f>
        <v>0</v>
      </c>
      <c r="G136" s="120">
        <f>G137+G138+G139+G140+G141+G142+G143+G144+G145+G146+G147</f>
        <v>0</v>
      </c>
      <c r="H136" s="577">
        <f>H137+H138+H139+H140+H141+H142+H143+H144+H145+H146+H147</f>
        <v>0</v>
      </c>
      <c r="I136" s="121">
        <f>I137+I138+I139+I140+I141+I142+I143+I144+I145+I146+I147</f>
        <v>0</v>
      </c>
      <c r="J136" s="123">
        <f>J137+J138+J139+J140+J141+J142+J143+J144+J145+J146+J147</f>
        <v>0</v>
      </c>
      <c r="K136" s="121">
        <f t="shared" ref="K136:W136" si="57">K137+K138+K139+K140+K141+K142+K143+K144+K145+K146+K147</f>
        <v>0</v>
      </c>
      <c r="L136" s="122">
        <f t="shared" si="57"/>
        <v>0</v>
      </c>
      <c r="M136" s="122">
        <f t="shared" si="57"/>
        <v>0</v>
      </c>
      <c r="N136" s="122">
        <f t="shared" si="57"/>
        <v>0</v>
      </c>
      <c r="O136" s="122">
        <f t="shared" si="57"/>
        <v>0</v>
      </c>
      <c r="P136" s="125">
        <f t="shared" si="57"/>
        <v>0</v>
      </c>
      <c r="Q136" s="122">
        <f t="shared" si="57"/>
        <v>0</v>
      </c>
      <c r="R136" s="124">
        <f t="shared" si="57"/>
        <v>0</v>
      </c>
      <c r="S136" s="122">
        <f t="shared" si="57"/>
        <v>0</v>
      </c>
      <c r="T136" s="368">
        <f t="shared" si="57"/>
        <v>0</v>
      </c>
      <c r="U136" s="122">
        <f t="shared" si="57"/>
        <v>0</v>
      </c>
      <c r="V136" s="125">
        <f t="shared" si="57"/>
        <v>0</v>
      </c>
      <c r="W136" s="544">
        <f t="shared" si="57"/>
        <v>0</v>
      </c>
      <c r="Z136" s="259"/>
    </row>
    <row r="137" spans="1:26" ht="15.75" hidden="1" thickBot="1" x14ac:dyDescent="0.3">
      <c r="A137" s="139" t="s">
        <v>426</v>
      </c>
      <c r="B137" s="59"/>
      <c r="C137" s="2"/>
      <c r="D137" s="686" t="s">
        <v>625</v>
      </c>
      <c r="E137" s="686"/>
      <c r="F137" s="182"/>
      <c r="G137" s="87"/>
      <c r="H137" s="571"/>
      <c r="I137" s="81"/>
      <c r="J137" s="82"/>
      <c r="K137" s="81"/>
      <c r="L137" s="1"/>
      <c r="M137" s="1"/>
      <c r="N137" s="1"/>
      <c r="O137" s="1"/>
      <c r="P137" s="89"/>
      <c r="Q137" s="1"/>
      <c r="R137" s="43"/>
      <c r="S137" s="1"/>
      <c r="T137" s="366"/>
      <c r="U137" s="1"/>
      <c r="V137" s="89"/>
      <c r="W137" s="542"/>
      <c r="Z137" s="259"/>
    </row>
    <row r="138" spans="1:26" ht="15.75" hidden="1" thickBot="1" x14ac:dyDescent="0.3">
      <c r="A138" s="139" t="s">
        <v>427</v>
      </c>
      <c r="B138" s="59"/>
      <c r="C138" s="2"/>
      <c r="D138" s="686" t="s">
        <v>628</v>
      </c>
      <c r="E138" s="686"/>
      <c r="F138" s="182"/>
      <c r="G138" s="87"/>
      <c r="H138" s="571"/>
      <c r="I138" s="81"/>
      <c r="J138" s="82"/>
      <c r="K138" s="81"/>
      <c r="L138" s="1"/>
      <c r="M138" s="1"/>
      <c r="N138" s="1"/>
      <c r="O138" s="1"/>
      <c r="P138" s="89"/>
      <c r="Q138" s="1"/>
      <c r="R138" s="43"/>
      <c r="S138" s="1"/>
      <c r="T138" s="366"/>
      <c r="U138" s="1"/>
      <c r="V138" s="89"/>
      <c r="W138" s="542"/>
      <c r="Z138" s="259"/>
    </row>
    <row r="139" spans="1:26" ht="15.75" hidden="1" thickBot="1" x14ac:dyDescent="0.3">
      <c r="A139" s="139" t="s">
        <v>428</v>
      </c>
      <c r="B139" s="59"/>
      <c r="C139" s="2"/>
      <c r="D139" s="686" t="s">
        <v>629</v>
      </c>
      <c r="E139" s="686"/>
      <c r="F139" s="182"/>
      <c r="G139" s="87"/>
      <c r="H139" s="571"/>
      <c r="I139" s="81"/>
      <c r="J139" s="82"/>
      <c r="K139" s="81"/>
      <c r="L139" s="1"/>
      <c r="M139" s="1"/>
      <c r="N139" s="1"/>
      <c r="O139" s="1"/>
      <c r="P139" s="89"/>
      <c r="Q139" s="1"/>
      <c r="R139" s="43"/>
      <c r="S139" s="1"/>
      <c r="T139" s="366"/>
      <c r="U139" s="1"/>
      <c r="V139" s="89"/>
      <c r="W139" s="542"/>
      <c r="Z139" s="259"/>
    </row>
    <row r="140" spans="1:26" ht="15.75" hidden="1" thickBot="1" x14ac:dyDescent="0.3">
      <c r="A140" s="139" t="s">
        <v>429</v>
      </c>
      <c r="B140" s="59"/>
      <c r="C140" s="2"/>
      <c r="D140" s="686" t="s">
        <v>626</v>
      </c>
      <c r="E140" s="686"/>
      <c r="F140" s="182"/>
      <c r="G140" s="87"/>
      <c r="H140" s="571"/>
      <c r="I140" s="81"/>
      <c r="J140" s="82"/>
      <c r="K140" s="81"/>
      <c r="L140" s="1"/>
      <c r="M140" s="1"/>
      <c r="N140" s="1"/>
      <c r="O140" s="1"/>
      <c r="P140" s="89"/>
      <c r="Q140" s="1"/>
      <c r="R140" s="43"/>
      <c r="S140" s="1"/>
      <c r="T140" s="366"/>
      <c r="U140" s="1"/>
      <c r="V140" s="89"/>
      <c r="W140" s="542"/>
      <c r="Z140" s="259"/>
    </row>
    <row r="141" spans="1:26" ht="15.75" hidden="1" thickBot="1" x14ac:dyDescent="0.3">
      <c r="A141" s="139" t="s">
        <v>430</v>
      </c>
      <c r="B141" s="59"/>
      <c r="C141" s="2"/>
      <c r="D141" s="686" t="s">
        <v>1097</v>
      </c>
      <c r="E141" s="686"/>
      <c r="F141" s="182"/>
      <c r="G141" s="87"/>
      <c r="H141" s="571"/>
      <c r="I141" s="81"/>
      <c r="J141" s="82"/>
      <c r="K141" s="81"/>
      <c r="L141" s="1"/>
      <c r="M141" s="1"/>
      <c r="N141" s="1"/>
      <c r="O141" s="1"/>
      <c r="P141" s="89"/>
      <c r="Q141" s="1"/>
      <c r="R141" s="43"/>
      <c r="S141" s="1"/>
      <c r="T141" s="366"/>
      <c r="U141" s="1"/>
      <c r="V141" s="89"/>
      <c r="W141" s="542"/>
      <c r="Z141" s="259"/>
    </row>
    <row r="142" spans="1:26" ht="25.5" hidden="1" customHeight="1" x14ac:dyDescent="0.25">
      <c r="A142" s="139" t="s">
        <v>431</v>
      </c>
      <c r="B142" s="59"/>
      <c r="C142" s="2"/>
      <c r="D142" s="685" t="s">
        <v>817</v>
      </c>
      <c r="E142" s="685"/>
      <c r="F142" s="192"/>
      <c r="G142" s="87"/>
      <c r="H142" s="571"/>
      <c r="I142" s="81"/>
      <c r="J142" s="82"/>
      <c r="K142" s="81"/>
      <c r="L142" s="1"/>
      <c r="M142" s="1"/>
      <c r="N142" s="1"/>
      <c r="O142" s="1"/>
      <c r="P142" s="89"/>
      <c r="Q142" s="1"/>
      <c r="R142" s="43"/>
      <c r="S142" s="1"/>
      <c r="T142" s="366"/>
      <c r="U142" s="1"/>
      <c r="V142" s="89"/>
      <c r="W142" s="542"/>
      <c r="Z142" s="259"/>
    </row>
    <row r="143" spans="1:26" ht="25.5" hidden="1" customHeight="1" x14ac:dyDescent="0.25">
      <c r="A143" s="139" t="s">
        <v>432</v>
      </c>
      <c r="B143" s="59"/>
      <c r="C143" s="2"/>
      <c r="D143" s="685" t="s">
        <v>818</v>
      </c>
      <c r="E143" s="685"/>
      <c r="F143" s="192"/>
      <c r="G143" s="87"/>
      <c r="H143" s="571"/>
      <c r="I143" s="81"/>
      <c r="J143" s="82"/>
      <c r="K143" s="81"/>
      <c r="L143" s="1"/>
      <c r="M143" s="1"/>
      <c r="N143" s="1"/>
      <c r="O143" s="1"/>
      <c r="P143" s="89"/>
      <c r="Q143" s="1"/>
      <c r="R143" s="43"/>
      <c r="S143" s="1"/>
      <c r="T143" s="366"/>
      <c r="U143" s="1"/>
      <c r="V143" s="89"/>
      <c r="W143" s="542"/>
      <c r="Z143" s="259"/>
    </row>
    <row r="144" spans="1:26" ht="15.75" hidden="1" thickBot="1" x14ac:dyDescent="0.3">
      <c r="A144" s="139" t="s">
        <v>433</v>
      </c>
      <c r="B144" s="59"/>
      <c r="C144" s="2"/>
      <c r="D144" s="686" t="s">
        <v>635</v>
      </c>
      <c r="E144" s="686"/>
      <c r="F144" s="182"/>
      <c r="G144" s="87"/>
      <c r="H144" s="571"/>
      <c r="I144" s="81"/>
      <c r="J144" s="82"/>
      <c r="K144" s="81"/>
      <c r="L144" s="1"/>
      <c r="M144" s="1"/>
      <c r="N144" s="1"/>
      <c r="O144" s="1"/>
      <c r="P144" s="89"/>
      <c r="Q144" s="1"/>
      <c r="R144" s="43"/>
      <c r="S144" s="1"/>
      <c r="T144" s="366"/>
      <c r="U144" s="1"/>
      <c r="V144" s="89"/>
      <c r="W144" s="542"/>
      <c r="Z144" s="259"/>
    </row>
    <row r="145" spans="1:26" ht="15.75" hidden="1" thickBot="1" x14ac:dyDescent="0.3">
      <c r="A145" s="139" t="s">
        <v>434</v>
      </c>
      <c r="B145" s="59"/>
      <c r="C145" s="2"/>
      <c r="D145" s="686" t="s">
        <v>627</v>
      </c>
      <c r="E145" s="686"/>
      <c r="F145" s="182"/>
      <c r="G145" s="87"/>
      <c r="H145" s="571"/>
      <c r="I145" s="81"/>
      <c r="J145" s="82"/>
      <c r="K145" s="81"/>
      <c r="L145" s="1"/>
      <c r="M145" s="1"/>
      <c r="N145" s="1"/>
      <c r="O145" s="1"/>
      <c r="P145" s="89"/>
      <c r="Q145" s="1"/>
      <c r="R145" s="43"/>
      <c r="S145" s="1"/>
      <c r="T145" s="366"/>
      <c r="U145" s="1"/>
      <c r="V145" s="89"/>
      <c r="W145" s="542"/>
      <c r="Z145" s="259"/>
    </row>
    <row r="146" spans="1:26" ht="25.5" hidden="1" customHeight="1" x14ac:dyDescent="0.25">
      <c r="A146" s="139" t="s">
        <v>435</v>
      </c>
      <c r="B146" s="59"/>
      <c r="C146" s="2"/>
      <c r="D146" s="685" t="s">
        <v>819</v>
      </c>
      <c r="E146" s="685"/>
      <c r="F146" s="192"/>
      <c r="G146" s="87"/>
      <c r="H146" s="571"/>
      <c r="I146" s="81"/>
      <c r="J146" s="82"/>
      <c r="K146" s="81"/>
      <c r="L146" s="1"/>
      <c r="M146" s="1"/>
      <c r="N146" s="1"/>
      <c r="O146" s="1"/>
      <c r="P146" s="89"/>
      <c r="Q146" s="1"/>
      <c r="R146" s="43"/>
      <c r="S146" s="1"/>
      <c r="T146" s="366"/>
      <c r="U146" s="1"/>
      <c r="V146" s="89"/>
      <c r="W146" s="542"/>
      <c r="Z146" s="259"/>
    </row>
    <row r="147" spans="1:26" ht="15.75" hidden="1" thickBot="1" x14ac:dyDescent="0.3">
      <c r="A147" s="139" t="s">
        <v>436</v>
      </c>
      <c r="B147" s="59"/>
      <c r="C147" s="2"/>
      <c r="D147" s="686" t="s">
        <v>820</v>
      </c>
      <c r="E147" s="686"/>
      <c r="F147" s="182"/>
      <c r="G147" s="87"/>
      <c r="H147" s="571"/>
      <c r="I147" s="81"/>
      <c r="J147" s="82"/>
      <c r="K147" s="81"/>
      <c r="L147" s="1"/>
      <c r="M147" s="1"/>
      <c r="N147" s="1"/>
      <c r="O147" s="1"/>
      <c r="P147" s="89"/>
      <c r="Q147" s="1"/>
      <c r="R147" s="43"/>
      <c r="S147" s="1"/>
      <c r="T147" s="366"/>
      <c r="U147" s="1"/>
      <c r="V147" s="89"/>
      <c r="W147" s="542"/>
      <c r="Z147" s="259"/>
    </row>
    <row r="148" spans="1:26" s="42" customFormat="1" ht="15.75" hidden="1" thickBot="1" x14ac:dyDescent="0.3">
      <c r="A148" s="139" t="s">
        <v>437</v>
      </c>
      <c r="B148" s="118" t="s">
        <v>951</v>
      </c>
      <c r="C148" s="705" t="s">
        <v>438</v>
      </c>
      <c r="D148" s="706"/>
      <c r="E148" s="706"/>
      <c r="F148" s="193"/>
      <c r="G148" s="120"/>
      <c r="H148" s="577"/>
      <c r="I148" s="121"/>
      <c r="J148" s="123"/>
      <c r="K148" s="121"/>
      <c r="L148" s="122"/>
      <c r="M148" s="122"/>
      <c r="N148" s="122"/>
      <c r="O148" s="122"/>
      <c r="P148" s="125"/>
      <c r="Q148" s="122"/>
      <c r="R148" s="124"/>
      <c r="S148" s="122"/>
      <c r="T148" s="368"/>
      <c r="U148" s="122"/>
      <c r="V148" s="125"/>
      <c r="W148" s="544"/>
      <c r="Z148" s="259"/>
    </row>
    <row r="149" spans="1:26" s="42" customFormat="1" ht="15.75" hidden="1" thickBot="1" x14ac:dyDescent="0.3">
      <c r="A149" s="139" t="s">
        <v>439</v>
      </c>
      <c r="B149" s="118" t="s">
        <v>953</v>
      </c>
      <c r="C149" s="705" t="s">
        <v>440</v>
      </c>
      <c r="D149" s="706"/>
      <c r="E149" s="706"/>
      <c r="F149" s="193"/>
      <c r="G149" s="120"/>
      <c r="H149" s="577"/>
      <c r="I149" s="121"/>
      <c r="J149" s="123"/>
      <c r="K149" s="121"/>
      <c r="L149" s="122"/>
      <c r="M149" s="122"/>
      <c r="N149" s="122"/>
      <c r="O149" s="122"/>
      <c r="P149" s="125"/>
      <c r="Q149" s="122"/>
      <c r="R149" s="124"/>
      <c r="S149" s="122"/>
      <c r="T149" s="368"/>
      <c r="U149" s="122"/>
      <c r="V149" s="125"/>
      <c r="W149" s="544"/>
      <c r="Z149" s="259"/>
    </row>
    <row r="150" spans="1:26" s="42" customFormat="1" ht="15.75" hidden="1" thickBot="1" x14ac:dyDescent="0.3">
      <c r="A150" s="139" t="s">
        <v>441</v>
      </c>
      <c r="B150" s="118" t="s">
        <v>954</v>
      </c>
      <c r="C150" s="705" t="s">
        <v>442</v>
      </c>
      <c r="D150" s="706"/>
      <c r="E150" s="706"/>
      <c r="F150" s="193"/>
      <c r="G150" s="120"/>
      <c r="H150" s="577"/>
      <c r="I150" s="121"/>
      <c r="J150" s="123"/>
      <c r="K150" s="121"/>
      <c r="L150" s="122"/>
      <c r="M150" s="122"/>
      <c r="N150" s="122"/>
      <c r="O150" s="122"/>
      <c r="P150" s="125"/>
      <c r="Q150" s="122"/>
      <c r="R150" s="124"/>
      <c r="S150" s="122"/>
      <c r="T150" s="368"/>
      <c r="U150" s="122"/>
      <c r="V150" s="125"/>
      <c r="W150" s="544"/>
      <c r="Z150" s="259"/>
    </row>
    <row r="151" spans="1:26" s="42" customFormat="1" ht="15.75" hidden="1" thickBot="1" x14ac:dyDescent="0.3">
      <c r="A151" s="139" t="s">
        <v>443</v>
      </c>
      <c r="B151" s="118" t="s">
        <v>955</v>
      </c>
      <c r="C151" s="705" t="s">
        <v>444</v>
      </c>
      <c r="D151" s="706"/>
      <c r="E151" s="706"/>
      <c r="F151" s="193">
        <f t="shared" ref="F151:W151" si="58">F152+F153+F154+F155+F156+F157+F158+F159+F160+F161</f>
        <v>0</v>
      </c>
      <c r="G151" s="120">
        <f t="shared" si="58"/>
        <v>0</v>
      </c>
      <c r="H151" s="577">
        <f t="shared" si="58"/>
        <v>0</v>
      </c>
      <c r="I151" s="121">
        <f t="shared" si="58"/>
        <v>0</v>
      </c>
      <c r="J151" s="123">
        <f t="shared" si="58"/>
        <v>0</v>
      </c>
      <c r="K151" s="121">
        <f t="shared" si="58"/>
        <v>0</v>
      </c>
      <c r="L151" s="122">
        <f t="shared" si="58"/>
        <v>0</v>
      </c>
      <c r="M151" s="122">
        <f t="shared" si="58"/>
        <v>0</v>
      </c>
      <c r="N151" s="122">
        <f t="shared" si="58"/>
        <v>0</v>
      </c>
      <c r="O151" s="122">
        <f t="shared" si="58"/>
        <v>0</v>
      </c>
      <c r="P151" s="125">
        <f t="shared" si="58"/>
        <v>0</v>
      </c>
      <c r="Q151" s="122">
        <f t="shared" si="58"/>
        <v>0</v>
      </c>
      <c r="R151" s="124">
        <f t="shared" si="58"/>
        <v>0</v>
      </c>
      <c r="S151" s="122">
        <f t="shared" si="58"/>
        <v>0</v>
      </c>
      <c r="T151" s="368">
        <f t="shared" si="58"/>
        <v>0</v>
      </c>
      <c r="U151" s="122">
        <f t="shared" si="58"/>
        <v>0</v>
      </c>
      <c r="V151" s="125">
        <f t="shared" si="58"/>
        <v>0</v>
      </c>
      <c r="W151" s="544">
        <f t="shared" si="58"/>
        <v>0</v>
      </c>
      <c r="Z151" s="259"/>
    </row>
    <row r="152" spans="1:26" ht="15.75" hidden="1" thickBot="1" x14ac:dyDescent="0.3">
      <c r="A152" s="139" t="s">
        <v>445</v>
      </c>
      <c r="B152" s="59"/>
      <c r="C152" s="2"/>
      <c r="D152" s="686" t="s">
        <v>630</v>
      </c>
      <c r="E152" s="686"/>
      <c r="F152" s="182"/>
      <c r="G152" s="87"/>
      <c r="H152" s="571"/>
      <c r="I152" s="81"/>
      <c r="J152" s="82"/>
      <c r="K152" s="81"/>
      <c r="L152" s="1"/>
      <c r="M152" s="1"/>
      <c r="N152" s="1"/>
      <c r="O152" s="1"/>
      <c r="P152" s="89"/>
      <c r="Q152" s="1"/>
      <c r="R152" s="43"/>
      <c r="S152" s="1"/>
      <c r="T152" s="366"/>
      <c r="U152" s="1"/>
      <c r="V152" s="89"/>
      <c r="W152" s="542"/>
      <c r="Z152" s="259"/>
    </row>
    <row r="153" spans="1:26" ht="15.75" hidden="1" thickBot="1" x14ac:dyDescent="0.3">
      <c r="A153" s="139" t="s">
        <v>446</v>
      </c>
      <c r="B153" s="59"/>
      <c r="C153" s="2"/>
      <c r="D153" s="686" t="s">
        <v>631</v>
      </c>
      <c r="E153" s="686"/>
      <c r="F153" s="182"/>
      <c r="G153" s="87"/>
      <c r="H153" s="571"/>
      <c r="I153" s="81"/>
      <c r="J153" s="82"/>
      <c r="K153" s="81"/>
      <c r="L153" s="1"/>
      <c r="M153" s="1"/>
      <c r="N153" s="1"/>
      <c r="O153" s="1"/>
      <c r="P153" s="89"/>
      <c r="Q153" s="1"/>
      <c r="R153" s="43"/>
      <c r="S153" s="1"/>
      <c r="T153" s="366"/>
      <c r="U153" s="1"/>
      <c r="V153" s="89"/>
      <c r="W153" s="542"/>
      <c r="Z153" s="259"/>
    </row>
    <row r="154" spans="1:26" ht="15.75" hidden="1" thickBot="1" x14ac:dyDescent="0.3">
      <c r="A154" s="139" t="s">
        <v>447</v>
      </c>
      <c r="B154" s="59"/>
      <c r="C154" s="2"/>
      <c r="D154" s="686" t="s">
        <v>632</v>
      </c>
      <c r="E154" s="686"/>
      <c r="F154" s="182"/>
      <c r="G154" s="87"/>
      <c r="H154" s="571"/>
      <c r="I154" s="81"/>
      <c r="J154" s="82"/>
      <c r="K154" s="81"/>
      <c r="L154" s="1"/>
      <c r="M154" s="1"/>
      <c r="N154" s="1"/>
      <c r="O154" s="1"/>
      <c r="P154" s="89"/>
      <c r="Q154" s="1"/>
      <c r="R154" s="43"/>
      <c r="S154" s="1"/>
      <c r="T154" s="366"/>
      <c r="U154" s="1"/>
      <c r="V154" s="89"/>
      <c r="W154" s="542"/>
      <c r="Z154" s="259"/>
    </row>
    <row r="155" spans="1:26" ht="15.75" hidden="1" thickBot="1" x14ac:dyDescent="0.3">
      <c r="A155" s="139" t="s">
        <v>448</v>
      </c>
      <c r="B155" s="59"/>
      <c r="C155" s="2"/>
      <c r="D155" s="686" t="s">
        <v>633</v>
      </c>
      <c r="E155" s="686"/>
      <c r="F155" s="182"/>
      <c r="G155" s="87"/>
      <c r="H155" s="571"/>
      <c r="I155" s="81"/>
      <c r="J155" s="82"/>
      <c r="K155" s="81"/>
      <c r="L155" s="1"/>
      <c r="M155" s="1"/>
      <c r="N155" s="1"/>
      <c r="O155" s="1"/>
      <c r="P155" s="89"/>
      <c r="Q155" s="1"/>
      <c r="R155" s="43"/>
      <c r="S155" s="1"/>
      <c r="T155" s="366"/>
      <c r="U155" s="1"/>
      <c r="V155" s="89"/>
      <c r="W155" s="542"/>
      <c r="Z155" s="259"/>
    </row>
    <row r="156" spans="1:26" ht="15.75" hidden="1" thickBot="1" x14ac:dyDescent="0.3">
      <c r="A156" s="139" t="s">
        <v>449</v>
      </c>
      <c r="B156" s="59"/>
      <c r="C156" s="2"/>
      <c r="D156" s="686" t="s">
        <v>634</v>
      </c>
      <c r="E156" s="686"/>
      <c r="F156" s="182"/>
      <c r="G156" s="87"/>
      <c r="H156" s="571"/>
      <c r="I156" s="81"/>
      <c r="J156" s="82"/>
      <c r="K156" s="81"/>
      <c r="L156" s="1"/>
      <c r="M156" s="1"/>
      <c r="N156" s="1"/>
      <c r="O156" s="1"/>
      <c r="P156" s="89"/>
      <c r="Q156" s="1"/>
      <c r="R156" s="43"/>
      <c r="S156" s="1"/>
      <c r="T156" s="366"/>
      <c r="U156" s="1"/>
      <c r="V156" s="89"/>
      <c r="W156" s="542"/>
      <c r="Z156" s="259"/>
    </row>
    <row r="157" spans="1:26" ht="25.5" hidden="1" customHeight="1" x14ac:dyDescent="0.25">
      <c r="A157" s="139" t="s">
        <v>450</v>
      </c>
      <c r="B157" s="59"/>
      <c r="C157" s="2"/>
      <c r="D157" s="685" t="s">
        <v>821</v>
      </c>
      <c r="E157" s="685"/>
      <c r="F157" s="192"/>
      <c r="G157" s="87"/>
      <c r="H157" s="571"/>
      <c r="I157" s="81"/>
      <c r="J157" s="82"/>
      <c r="K157" s="81"/>
      <c r="L157" s="1"/>
      <c r="M157" s="1"/>
      <c r="N157" s="1"/>
      <c r="O157" s="1"/>
      <c r="P157" s="89"/>
      <c r="Q157" s="1"/>
      <c r="R157" s="43"/>
      <c r="S157" s="1"/>
      <c r="T157" s="366"/>
      <c r="U157" s="1"/>
      <c r="V157" s="89"/>
      <c r="W157" s="542"/>
      <c r="Z157" s="259"/>
    </row>
    <row r="158" spans="1:26" ht="25.5" hidden="1" customHeight="1" x14ac:dyDescent="0.25">
      <c r="A158" s="139" t="s">
        <v>451</v>
      </c>
      <c r="B158" s="59"/>
      <c r="C158" s="2"/>
      <c r="D158" s="685" t="s">
        <v>824</v>
      </c>
      <c r="E158" s="685"/>
      <c r="F158" s="192"/>
      <c r="G158" s="87"/>
      <c r="H158" s="571"/>
      <c r="I158" s="81"/>
      <c r="J158" s="82"/>
      <c r="K158" s="81"/>
      <c r="L158" s="1"/>
      <c r="M158" s="1"/>
      <c r="N158" s="1"/>
      <c r="O158" s="1"/>
      <c r="P158" s="89"/>
      <c r="Q158" s="1"/>
      <c r="R158" s="43"/>
      <c r="S158" s="1"/>
      <c r="T158" s="366"/>
      <c r="U158" s="1"/>
      <c r="V158" s="89"/>
      <c r="W158" s="542"/>
      <c r="Z158" s="259"/>
    </row>
    <row r="159" spans="1:26" ht="15.75" hidden="1" thickBot="1" x14ac:dyDescent="0.3">
      <c r="A159" s="139" t="s">
        <v>452</v>
      </c>
      <c r="B159" s="59"/>
      <c r="C159" s="2"/>
      <c r="D159" s="686" t="s">
        <v>636</v>
      </c>
      <c r="E159" s="686"/>
      <c r="F159" s="182"/>
      <c r="G159" s="87"/>
      <c r="H159" s="571"/>
      <c r="I159" s="81"/>
      <c r="J159" s="82"/>
      <c r="K159" s="81"/>
      <c r="L159" s="1"/>
      <c r="M159" s="1"/>
      <c r="N159" s="1"/>
      <c r="O159" s="1"/>
      <c r="P159" s="89"/>
      <c r="Q159" s="1"/>
      <c r="R159" s="43"/>
      <c r="S159" s="1"/>
      <c r="T159" s="366"/>
      <c r="U159" s="1"/>
      <c r="V159" s="89"/>
      <c r="W159" s="542"/>
      <c r="Z159" s="259"/>
    </row>
    <row r="160" spans="1:26" ht="25.5" hidden="1" customHeight="1" x14ac:dyDescent="0.25">
      <c r="A160" s="139" t="s">
        <v>453</v>
      </c>
      <c r="B160" s="59"/>
      <c r="C160" s="2"/>
      <c r="D160" s="685" t="s">
        <v>827</v>
      </c>
      <c r="E160" s="685"/>
      <c r="F160" s="192"/>
      <c r="G160" s="87"/>
      <c r="H160" s="571"/>
      <c r="I160" s="81"/>
      <c r="J160" s="82"/>
      <c r="K160" s="81"/>
      <c r="L160" s="1"/>
      <c r="M160" s="1"/>
      <c r="N160" s="1"/>
      <c r="O160" s="1"/>
      <c r="P160" s="89"/>
      <c r="Q160" s="1"/>
      <c r="R160" s="43"/>
      <c r="S160" s="1"/>
      <c r="T160" s="366"/>
      <c r="U160" s="1"/>
      <c r="V160" s="89"/>
      <c r="W160" s="542"/>
      <c r="Z160" s="259"/>
    </row>
    <row r="161" spans="1:26" ht="15.75" hidden="1" thickBot="1" x14ac:dyDescent="0.3">
      <c r="A161" s="139" t="s">
        <v>454</v>
      </c>
      <c r="B161" s="59"/>
      <c r="C161" s="2"/>
      <c r="D161" s="686" t="s">
        <v>828</v>
      </c>
      <c r="E161" s="686"/>
      <c r="F161" s="182"/>
      <c r="G161" s="87"/>
      <c r="H161" s="571"/>
      <c r="I161" s="81"/>
      <c r="J161" s="82"/>
      <c r="K161" s="81"/>
      <c r="L161" s="1"/>
      <c r="M161" s="1"/>
      <c r="N161" s="1"/>
      <c r="O161" s="1"/>
      <c r="P161" s="89"/>
      <c r="Q161" s="1"/>
      <c r="R161" s="43"/>
      <c r="S161" s="1"/>
      <c r="T161" s="366"/>
      <c r="U161" s="1"/>
      <c r="V161" s="89"/>
      <c r="W161" s="542"/>
      <c r="Z161" s="259"/>
    </row>
    <row r="162" spans="1:26" s="42" customFormat="1" ht="15.75" hidden="1" thickBot="1" x14ac:dyDescent="0.3">
      <c r="A162" s="139" t="s">
        <v>455</v>
      </c>
      <c r="B162" s="148" t="s">
        <v>956</v>
      </c>
      <c r="C162" s="731" t="s">
        <v>456</v>
      </c>
      <c r="D162" s="732"/>
      <c r="E162" s="732"/>
      <c r="F162" s="194"/>
      <c r="G162" s="120"/>
      <c r="H162" s="577"/>
      <c r="I162" s="121"/>
      <c r="J162" s="123"/>
      <c r="K162" s="121"/>
      <c r="L162" s="122"/>
      <c r="M162" s="122"/>
      <c r="N162" s="122"/>
      <c r="O162" s="122"/>
      <c r="P162" s="125"/>
      <c r="Q162" s="122"/>
      <c r="R162" s="124"/>
      <c r="S162" s="122"/>
      <c r="T162" s="368"/>
      <c r="U162" s="122"/>
      <c r="V162" s="125"/>
      <c r="W162" s="544"/>
      <c r="Z162" s="259"/>
    </row>
    <row r="163" spans="1:26" ht="15.75" thickBot="1" x14ac:dyDescent="0.3">
      <c r="B163" s="109" t="s">
        <v>457</v>
      </c>
      <c r="C163" s="701" t="s">
        <v>458</v>
      </c>
      <c r="D163" s="702"/>
      <c r="E163" s="702"/>
      <c r="F163" s="185">
        <f>F164+F165+F168+F169+F170+F171+F172</f>
        <v>3000</v>
      </c>
      <c r="G163" s="93">
        <f>G164+G165+G168+G169+G170+G171+G172</f>
        <v>0</v>
      </c>
      <c r="H163" s="569">
        <f>H164+H165+H168+H169+H170+H171+H172</f>
        <v>0</v>
      </c>
      <c r="I163" s="94">
        <f>I164+I165+I168+I169+I170+I171+I172</f>
        <v>0</v>
      </c>
      <c r="J163" s="96">
        <f>J164+J165+J168+J169+J170+J171+J172</f>
        <v>0</v>
      </c>
      <c r="K163" s="94">
        <f t="shared" ref="K163:W163" si="59">K164+K165+K168+K169+K170+K171+K172</f>
        <v>0</v>
      </c>
      <c r="L163" s="95">
        <f t="shared" si="59"/>
        <v>0</v>
      </c>
      <c r="M163" s="95">
        <f t="shared" si="59"/>
        <v>0</v>
      </c>
      <c r="N163" s="95">
        <f t="shared" si="59"/>
        <v>0</v>
      </c>
      <c r="O163" s="95">
        <f t="shared" si="59"/>
        <v>0</v>
      </c>
      <c r="P163" s="98">
        <f t="shared" si="59"/>
        <v>0</v>
      </c>
      <c r="Q163" s="95">
        <f t="shared" si="59"/>
        <v>0</v>
      </c>
      <c r="R163" s="97">
        <f t="shared" si="59"/>
        <v>0</v>
      </c>
      <c r="S163" s="95">
        <f t="shared" si="59"/>
        <v>0</v>
      </c>
      <c r="T163" s="363">
        <f t="shared" si="59"/>
        <v>0</v>
      </c>
      <c r="U163" s="95">
        <f t="shared" si="59"/>
        <v>0</v>
      </c>
      <c r="V163" s="98">
        <f t="shared" si="59"/>
        <v>0</v>
      </c>
      <c r="W163" s="539">
        <f t="shared" si="59"/>
        <v>0</v>
      </c>
      <c r="Z163" s="259"/>
    </row>
    <row r="164" spans="1:26" s="19" customFormat="1" hidden="1" x14ac:dyDescent="0.25">
      <c r="A164" s="139" t="s">
        <v>459</v>
      </c>
      <c r="B164" s="127" t="s">
        <v>957</v>
      </c>
      <c r="C164" s="714" t="s">
        <v>460</v>
      </c>
      <c r="D164" s="715"/>
      <c r="E164" s="715"/>
      <c r="F164" s="181"/>
      <c r="G164" s="102"/>
      <c r="H164" s="572"/>
      <c r="I164" s="103"/>
      <c r="J164" s="105"/>
      <c r="K164" s="103"/>
      <c r="L164" s="104"/>
      <c r="M164" s="104"/>
      <c r="N164" s="104"/>
      <c r="O164" s="104"/>
      <c r="P164" s="107"/>
      <c r="Q164" s="104"/>
      <c r="R164" s="106"/>
      <c r="S164" s="104"/>
      <c r="T164" s="367"/>
      <c r="U164" s="104"/>
      <c r="V164" s="107"/>
      <c r="W164" s="543"/>
      <c r="Z164" s="259"/>
    </row>
    <row r="165" spans="1:26" s="19" customFormat="1" hidden="1" x14ac:dyDescent="0.25">
      <c r="A165" s="139" t="s">
        <v>461</v>
      </c>
      <c r="B165" s="100" t="s">
        <v>958</v>
      </c>
      <c r="C165" s="694" t="s">
        <v>462</v>
      </c>
      <c r="D165" s="695"/>
      <c r="E165" s="695"/>
      <c r="F165" s="183">
        <f>F166+F167</f>
        <v>0</v>
      </c>
      <c r="G165" s="102">
        <f>G166+G167</f>
        <v>0</v>
      </c>
      <c r="H165" s="572">
        <f>H166+H167</f>
        <v>0</v>
      </c>
      <c r="I165" s="103">
        <f>I166+I167</f>
        <v>0</v>
      </c>
      <c r="J165" s="105">
        <f>J166+J167</f>
        <v>0</v>
      </c>
      <c r="K165" s="103">
        <f t="shared" ref="K165:W165" si="60">K166+K167</f>
        <v>0</v>
      </c>
      <c r="L165" s="104">
        <f t="shared" si="60"/>
        <v>0</v>
      </c>
      <c r="M165" s="104">
        <f t="shared" si="60"/>
        <v>0</v>
      </c>
      <c r="N165" s="104">
        <f t="shared" si="60"/>
        <v>0</v>
      </c>
      <c r="O165" s="104">
        <f t="shared" si="60"/>
        <v>0</v>
      </c>
      <c r="P165" s="107">
        <f t="shared" si="60"/>
        <v>0</v>
      </c>
      <c r="Q165" s="104">
        <f t="shared" si="60"/>
        <v>0</v>
      </c>
      <c r="R165" s="106">
        <f t="shared" si="60"/>
        <v>0</v>
      </c>
      <c r="S165" s="104">
        <f t="shared" si="60"/>
        <v>0</v>
      </c>
      <c r="T165" s="367">
        <f t="shared" si="60"/>
        <v>0</v>
      </c>
      <c r="U165" s="104">
        <f t="shared" si="60"/>
        <v>0</v>
      </c>
      <c r="V165" s="107">
        <f t="shared" si="60"/>
        <v>0</v>
      </c>
      <c r="W165" s="543">
        <f t="shared" si="60"/>
        <v>0</v>
      </c>
      <c r="Z165" s="259"/>
    </row>
    <row r="166" spans="1:26" hidden="1" x14ac:dyDescent="0.25">
      <c r="A166" s="139" t="s">
        <v>463</v>
      </c>
      <c r="B166" s="59"/>
      <c r="C166" s="2"/>
      <c r="D166" s="686" t="s">
        <v>462</v>
      </c>
      <c r="E166" s="686"/>
      <c r="F166" s="182"/>
      <c r="G166" s="87"/>
      <c r="H166" s="571"/>
      <c r="I166" s="81"/>
      <c r="J166" s="82"/>
      <c r="K166" s="81"/>
      <c r="L166" s="1"/>
      <c r="M166" s="1"/>
      <c r="N166" s="1"/>
      <c r="O166" s="1"/>
      <c r="P166" s="89"/>
      <c r="Q166" s="1"/>
      <c r="R166" s="43"/>
      <c r="S166" s="1"/>
      <c r="T166" s="366"/>
      <c r="U166" s="1"/>
      <c r="V166" s="89"/>
      <c r="W166" s="542"/>
      <c r="Z166" s="259"/>
    </row>
    <row r="167" spans="1:26" hidden="1" x14ac:dyDescent="0.25">
      <c r="A167" s="139" t="s">
        <v>464</v>
      </c>
      <c r="B167" s="59"/>
      <c r="C167" s="2"/>
      <c r="D167" s="686" t="s">
        <v>620</v>
      </c>
      <c r="E167" s="686"/>
      <c r="F167" s="182"/>
      <c r="G167" s="87"/>
      <c r="H167" s="571"/>
      <c r="I167" s="81"/>
      <c r="J167" s="82"/>
      <c r="K167" s="81"/>
      <c r="L167" s="1"/>
      <c r="M167" s="1"/>
      <c r="N167" s="1"/>
      <c r="O167" s="1"/>
      <c r="P167" s="89"/>
      <c r="Q167" s="1"/>
      <c r="R167" s="43"/>
      <c r="S167" s="1"/>
      <c r="T167" s="366"/>
      <c r="U167" s="1"/>
      <c r="V167" s="89"/>
      <c r="W167" s="542"/>
      <c r="Z167" s="259"/>
    </row>
    <row r="168" spans="1:26" s="19" customFormat="1" ht="15.75" thickBot="1" x14ac:dyDescent="0.3">
      <c r="A168" s="139" t="s">
        <v>465</v>
      </c>
      <c r="B168" s="100" t="s">
        <v>959</v>
      </c>
      <c r="C168" s="694" t="s">
        <v>466</v>
      </c>
      <c r="D168" s="695"/>
      <c r="E168" s="695"/>
      <c r="F168" s="183">
        <v>3000</v>
      </c>
      <c r="G168" s="102">
        <f>SUM(P168:V168)</f>
        <v>0</v>
      </c>
      <c r="H168" s="572">
        <f>SUM(T168:W168)</f>
        <v>0</v>
      </c>
      <c r="I168" s="103">
        <f>H168</f>
        <v>0</v>
      </c>
      <c r="J168" s="105">
        <f>SUM(Q168:X168)</f>
        <v>0</v>
      </c>
      <c r="K168" s="103"/>
      <c r="L168" s="104"/>
      <c r="M168" s="104"/>
      <c r="N168" s="104"/>
      <c r="O168" s="104"/>
      <c r="P168" s="107"/>
      <c r="Q168" s="104"/>
      <c r="R168" s="106"/>
      <c r="S168" s="104"/>
      <c r="T168" s="367">
        <f>SUM(K168:S168)</f>
        <v>0</v>
      </c>
      <c r="U168" s="104"/>
      <c r="V168" s="107"/>
      <c r="W168" s="543"/>
      <c r="Z168" s="259"/>
    </row>
    <row r="169" spans="1:26" s="19" customFormat="1" ht="15.75" hidden="1" thickBot="1" x14ac:dyDescent="0.3">
      <c r="A169" s="139" t="s">
        <v>467</v>
      </c>
      <c r="B169" s="100" t="s">
        <v>960</v>
      </c>
      <c r="C169" s="694" t="s">
        <v>468</v>
      </c>
      <c r="D169" s="695"/>
      <c r="E169" s="695"/>
      <c r="F169" s="183"/>
      <c r="G169" s="102"/>
      <c r="H169" s="572"/>
      <c r="I169" s="103"/>
      <c r="J169" s="105"/>
      <c r="K169" s="103"/>
      <c r="L169" s="104"/>
      <c r="M169" s="104"/>
      <c r="N169" s="104"/>
      <c r="O169" s="104"/>
      <c r="P169" s="107"/>
      <c r="Q169" s="104"/>
      <c r="R169" s="106"/>
      <c r="S169" s="104"/>
      <c r="T169" s="367"/>
      <c r="U169" s="104"/>
      <c r="V169" s="107"/>
      <c r="W169" s="543"/>
      <c r="Z169" s="259"/>
    </row>
    <row r="170" spans="1:26" s="19" customFormat="1" ht="15.75" hidden="1" thickBot="1" x14ac:dyDescent="0.3">
      <c r="A170" s="139" t="s">
        <v>469</v>
      </c>
      <c r="B170" s="100" t="s">
        <v>961</v>
      </c>
      <c r="C170" s="694" t="s">
        <v>470</v>
      </c>
      <c r="D170" s="695"/>
      <c r="E170" s="695"/>
      <c r="F170" s="183"/>
      <c r="G170" s="102"/>
      <c r="H170" s="572"/>
      <c r="I170" s="103"/>
      <c r="J170" s="105"/>
      <c r="K170" s="103"/>
      <c r="L170" s="104"/>
      <c r="M170" s="104"/>
      <c r="N170" s="104"/>
      <c r="O170" s="104"/>
      <c r="P170" s="107"/>
      <c r="Q170" s="104"/>
      <c r="R170" s="106"/>
      <c r="S170" s="104"/>
      <c r="T170" s="367"/>
      <c r="U170" s="104"/>
      <c r="V170" s="107"/>
      <c r="W170" s="543"/>
      <c r="Z170" s="259"/>
    </row>
    <row r="171" spans="1:26" s="19" customFormat="1" ht="15.75" hidden="1" thickBot="1" x14ac:dyDescent="0.3">
      <c r="A171" s="139" t="s">
        <v>471</v>
      </c>
      <c r="B171" s="100" t="s">
        <v>962</v>
      </c>
      <c r="C171" s="694" t="s">
        <v>472</v>
      </c>
      <c r="D171" s="695"/>
      <c r="E171" s="695"/>
      <c r="F171" s="183"/>
      <c r="G171" s="102"/>
      <c r="H171" s="572"/>
      <c r="I171" s="103"/>
      <c r="J171" s="105"/>
      <c r="K171" s="103"/>
      <c r="L171" s="104"/>
      <c r="M171" s="104"/>
      <c r="N171" s="104"/>
      <c r="O171" s="104"/>
      <c r="P171" s="107"/>
      <c r="Q171" s="104"/>
      <c r="R171" s="106"/>
      <c r="S171" s="104"/>
      <c r="T171" s="367"/>
      <c r="U171" s="104"/>
      <c r="V171" s="107"/>
      <c r="W171" s="543"/>
      <c r="Z171" s="259"/>
    </row>
    <row r="172" spans="1:26" s="19" customFormat="1" ht="15.75" hidden="1" thickBot="1" x14ac:dyDescent="0.3">
      <c r="A172" s="139" t="s">
        <v>473</v>
      </c>
      <c r="B172" s="138" t="s">
        <v>963</v>
      </c>
      <c r="C172" s="727" t="s">
        <v>474</v>
      </c>
      <c r="D172" s="728"/>
      <c r="E172" s="728"/>
      <c r="F172" s="195"/>
      <c r="G172" s="102"/>
      <c r="H172" s="572"/>
      <c r="I172" s="103"/>
      <c r="J172" s="105"/>
      <c r="K172" s="103"/>
      <c r="L172" s="104"/>
      <c r="M172" s="104"/>
      <c r="N172" s="104"/>
      <c r="O172" s="104"/>
      <c r="P172" s="107"/>
      <c r="Q172" s="104"/>
      <c r="R172" s="106"/>
      <c r="S172" s="104"/>
      <c r="T172" s="367"/>
      <c r="U172" s="104"/>
      <c r="V172" s="107"/>
      <c r="W172" s="543"/>
      <c r="Z172" s="259"/>
    </row>
    <row r="173" spans="1:26" ht="15.75" thickBot="1" x14ac:dyDescent="0.3">
      <c r="B173" s="109" t="s">
        <v>475</v>
      </c>
      <c r="C173" s="701" t="s">
        <v>476</v>
      </c>
      <c r="D173" s="702"/>
      <c r="E173" s="702"/>
      <c r="F173" s="185">
        <f>F174+F175+F176+F177</f>
        <v>0</v>
      </c>
      <c r="G173" s="93">
        <f>G174+G175+G176+G177</f>
        <v>0</v>
      </c>
      <c r="H173" s="569">
        <f>H174+H175+H176+H177</f>
        <v>0</v>
      </c>
      <c r="I173" s="94">
        <f>I174+I175+I176+I177</f>
        <v>0</v>
      </c>
      <c r="J173" s="96">
        <f>J174+J175+J176+J177</f>
        <v>0</v>
      </c>
      <c r="K173" s="94">
        <f t="shared" ref="K173:W173" si="61">K174+K175+K176+K177</f>
        <v>0</v>
      </c>
      <c r="L173" s="95">
        <f t="shared" si="61"/>
        <v>0</v>
      </c>
      <c r="M173" s="95">
        <f t="shared" si="61"/>
        <v>0</v>
      </c>
      <c r="N173" s="95">
        <f t="shared" si="61"/>
        <v>0</v>
      </c>
      <c r="O173" s="95">
        <f t="shared" si="61"/>
        <v>0</v>
      </c>
      <c r="P173" s="98">
        <f t="shared" si="61"/>
        <v>0</v>
      </c>
      <c r="Q173" s="95">
        <f t="shared" si="61"/>
        <v>0</v>
      </c>
      <c r="R173" s="97">
        <f t="shared" si="61"/>
        <v>0</v>
      </c>
      <c r="S173" s="95">
        <f t="shared" si="61"/>
        <v>0</v>
      </c>
      <c r="T173" s="363">
        <f t="shared" si="61"/>
        <v>0</v>
      </c>
      <c r="U173" s="95">
        <f t="shared" si="61"/>
        <v>0</v>
      </c>
      <c r="V173" s="98">
        <f t="shared" si="61"/>
        <v>0</v>
      </c>
      <c r="W173" s="539">
        <f t="shared" si="61"/>
        <v>0</v>
      </c>
      <c r="Z173" s="259"/>
    </row>
    <row r="174" spans="1:26" ht="15.75" hidden="1" thickBot="1" x14ac:dyDescent="0.3">
      <c r="A174" s="139" t="s">
        <v>477</v>
      </c>
      <c r="B174" s="68" t="s">
        <v>964</v>
      </c>
      <c r="C174" s="729" t="s">
        <v>478</v>
      </c>
      <c r="D174" s="730"/>
      <c r="E174" s="730"/>
      <c r="F174" s="196"/>
      <c r="G174" s="87"/>
      <c r="H174" s="571"/>
      <c r="I174" s="81"/>
      <c r="J174" s="82"/>
      <c r="K174" s="81"/>
      <c r="L174" s="1"/>
      <c r="M174" s="1"/>
      <c r="N174" s="1"/>
      <c r="O174" s="1"/>
      <c r="P174" s="89"/>
      <c r="Q174" s="1"/>
      <c r="R174" s="43"/>
      <c r="S174" s="1"/>
      <c r="T174" s="366"/>
      <c r="U174" s="1"/>
      <c r="V174" s="89"/>
      <c r="W174" s="542"/>
      <c r="Z174" s="259"/>
    </row>
    <row r="175" spans="1:26" ht="15.75" hidden="1" thickBot="1" x14ac:dyDescent="0.3">
      <c r="A175" s="139" t="s">
        <v>479</v>
      </c>
      <c r="B175" s="59" t="s">
        <v>965</v>
      </c>
      <c r="C175" s="720" t="s">
        <v>480</v>
      </c>
      <c r="D175" s="686"/>
      <c r="E175" s="686"/>
      <c r="F175" s="182"/>
      <c r="G175" s="87"/>
      <c r="H175" s="571"/>
      <c r="I175" s="81"/>
      <c r="J175" s="82"/>
      <c r="K175" s="81"/>
      <c r="L175" s="1"/>
      <c r="M175" s="1"/>
      <c r="N175" s="1"/>
      <c r="O175" s="1"/>
      <c r="P175" s="89"/>
      <c r="Q175" s="1"/>
      <c r="R175" s="43"/>
      <c r="S175" s="1"/>
      <c r="T175" s="366"/>
      <c r="U175" s="1"/>
      <c r="V175" s="89"/>
      <c r="W175" s="542"/>
      <c r="Z175" s="259"/>
    </row>
    <row r="176" spans="1:26" ht="15.75" hidden="1" thickBot="1" x14ac:dyDescent="0.3">
      <c r="A176" s="139" t="s">
        <v>481</v>
      </c>
      <c r="B176" s="59" t="s">
        <v>966</v>
      </c>
      <c r="C176" s="720" t="s">
        <v>482</v>
      </c>
      <c r="D176" s="686"/>
      <c r="E176" s="686"/>
      <c r="F176" s="182"/>
      <c r="G176" s="87"/>
      <c r="H176" s="571"/>
      <c r="I176" s="81"/>
      <c r="J176" s="82"/>
      <c r="K176" s="81"/>
      <c r="L176" s="1"/>
      <c r="M176" s="1"/>
      <c r="N176" s="1"/>
      <c r="O176" s="1"/>
      <c r="P176" s="89"/>
      <c r="Q176" s="1"/>
      <c r="R176" s="43"/>
      <c r="S176" s="1"/>
      <c r="T176" s="366"/>
      <c r="U176" s="1"/>
      <c r="V176" s="89"/>
      <c r="W176" s="542"/>
      <c r="Z176" s="259"/>
    </row>
    <row r="177" spans="1:26" ht="15.75" hidden="1" thickBot="1" x14ac:dyDescent="0.3">
      <c r="A177" s="139" t="s">
        <v>483</v>
      </c>
      <c r="B177" s="61" t="s">
        <v>967</v>
      </c>
      <c r="C177" s="722" t="s">
        <v>637</v>
      </c>
      <c r="D177" s="700"/>
      <c r="E177" s="700"/>
      <c r="F177" s="184"/>
      <c r="G177" s="87"/>
      <c r="H177" s="571"/>
      <c r="I177" s="81"/>
      <c r="J177" s="82"/>
      <c r="K177" s="81"/>
      <c r="L177" s="1"/>
      <c r="M177" s="1"/>
      <c r="N177" s="1"/>
      <c r="O177" s="1"/>
      <c r="P177" s="89"/>
      <c r="Q177" s="1"/>
      <c r="R177" s="43"/>
      <c r="S177" s="1"/>
      <c r="T177" s="366"/>
      <c r="U177" s="1"/>
      <c r="V177" s="89"/>
      <c r="W177" s="542"/>
      <c r="Z177" s="259"/>
    </row>
    <row r="178" spans="1:26" ht="15.75" thickBot="1" x14ac:dyDescent="0.3">
      <c r="B178" s="109" t="s">
        <v>484</v>
      </c>
      <c r="C178" s="701" t="s">
        <v>485</v>
      </c>
      <c r="D178" s="702"/>
      <c r="E178" s="702"/>
      <c r="F178" s="185">
        <f>F179+F180+F191+F202+F213+F216+F228+F229+F230</f>
        <v>0</v>
      </c>
      <c r="G178" s="93">
        <f>G179+G180+G191+G202+G213+G216+G228+G229+G230</f>
        <v>0</v>
      </c>
      <c r="H178" s="569">
        <f>H179+H180+H191+H202+H213+H216+H228+H229+H230</f>
        <v>0</v>
      </c>
      <c r="I178" s="94">
        <f>I179+I180+I191+I202+I213+I216+I228+I229+I230</f>
        <v>0</v>
      </c>
      <c r="J178" s="96">
        <f>J179+J180+J191+J202+J213+J216+J228+J229+J230</f>
        <v>0</v>
      </c>
      <c r="K178" s="94">
        <f t="shared" ref="K178:W178" si="62">K179+K180+K191+K202+K213+K216+K228+K229+K230</f>
        <v>0</v>
      </c>
      <c r="L178" s="95">
        <f t="shared" si="62"/>
        <v>0</v>
      </c>
      <c r="M178" s="95">
        <f t="shared" si="62"/>
        <v>0</v>
      </c>
      <c r="N178" s="95">
        <f t="shared" si="62"/>
        <v>0</v>
      </c>
      <c r="O178" s="95">
        <f t="shared" si="62"/>
        <v>0</v>
      </c>
      <c r="P178" s="98">
        <f t="shared" si="62"/>
        <v>0</v>
      </c>
      <c r="Q178" s="95">
        <f t="shared" si="62"/>
        <v>0</v>
      </c>
      <c r="R178" s="97">
        <f t="shared" si="62"/>
        <v>0</v>
      </c>
      <c r="S178" s="95">
        <f t="shared" si="62"/>
        <v>0</v>
      </c>
      <c r="T178" s="363">
        <f t="shared" si="62"/>
        <v>0</v>
      </c>
      <c r="U178" s="95">
        <f t="shared" si="62"/>
        <v>0</v>
      </c>
      <c r="V178" s="98">
        <f t="shared" si="62"/>
        <v>0</v>
      </c>
      <c r="W178" s="539">
        <f t="shared" si="62"/>
        <v>0</v>
      </c>
      <c r="Z178" s="259"/>
    </row>
    <row r="179" spans="1:26" s="19" customFormat="1" ht="25.5" hidden="1" customHeight="1" x14ac:dyDescent="0.25">
      <c r="A179" s="139" t="s">
        <v>486</v>
      </c>
      <c r="B179" s="100" t="s">
        <v>968</v>
      </c>
      <c r="C179" s="683" t="s">
        <v>638</v>
      </c>
      <c r="D179" s="684"/>
      <c r="E179" s="684"/>
      <c r="F179" s="197"/>
      <c r="G179" s="102"/>
      <c r="H179" s="572"/>
      <c r="I179" s="103"/>
      <c r="J179" s="105"/>
      <c r="K179" s="103"/>
      <c r="L179" s="104"/>
      <c r="M179" s="104"/>
      <c r="N179" s="104"/>
      <c r="O179" s="104"/>
      <c r="P179" s="107"/>
      <c r="Q179" s="104"/>
      <c r="R179" s="106"/>
      <c r="S179" s="104"/>
      <c r="T179" s="367"/>
      <c r="U179" s="104"/>
      <c r="V179" s="107"/>
      <c r="W179" s="543"/>
      <c r="Z179" s="259"/>
    </row>
    <row r="180" spans="1:26" s="19" customFormat="1" ht="16.350000000000001" hidden="1" customHeight="1" x14ac:dyDescent="0.25">
      <c r="A180" s="139" t="s">
        <v>487</v>
      </c>
      <c r="B180" s="100" t="s">
        <v>969</v>
      </c>
      <c r="C180" s="725" t="s">
        <v>1098</v>
      </c>
      <c r="D180" s="726"/>
      <c r="E180" s="726"/>
      <c r="F180" s="197">
        <f>F181+F182+F183+F184+F185+F186+F187+F188+F189+F190</f>
        <v>0</v>
      </c>
      <c r="G180" s="102">
        <f>G181+G182+G183+G184+G185+G186+G187+G188+G189+G190</f>
        <v>0</v>
      </c>
      <c r="H180" s="572">
        <f>H181+H182+H183+H184+H185+H186+H187+H188+H189+H190</f>
        <v>0</v>
      </c>
      <c r="I180" s="103">
        <f>I181+I182+I183+I184+I185+I186+I187+I188+I189+I190</f>
        <v>0</v>
      </c>
      <c r="J180" s="105">
        <f>J181+J182+J183+J184+J185+J186+J187+J188+J189+J190</f>
        <v>0</v>
      </c>
      <c r="K180" s="103">
        <f t="shared" ref="K180:W180" si="63">K181+K182+K183+K184+K185+K186+K187+K188+K189+K190</f>
        <v>0</v>
      </c>
      <c r="L180" s="104">
        <f t="shared" si="63"/>
        <v>0</v>
      </c>
      <c r="M180" s="104">
        <f t="shared" si="63"/>
        <v>0</v>
      </c>
      <c r="N180" s="104">
        <f t="shared" si="63"/>
        <v>0</v>
      </c>
      <c r="O180" s="104">
        <f t="shared" si="63"/>
        <v>0</v>
      </c>
      <c r="P180" s="107">
        <f t="shared" si="63"/>
        <v>0</v>
      </c>
      <c r="Q180" s="104">
        <f t="shared" si="63"/>
        <v>0</v>
      </c>
      <c r="R180" s="106">
        <f t="shared" si="63"/>
        <v>0</v>
      </c>
      <c r="S180" s="104">
        <f t="shared" si="63"/>
        <v>0</v>
      </c>
      <c r="T180" s="367">
        <f t="shared" si="63"/>
        <v>0</v>
      </c>
      <c r="U180" s="104">
        <f t="shared" si="63"/>
        <v>0</v>
      </c>
      <c r="V180" s="107">
        <f t="shared" si="63"/>
        <v>0</v>
      </c>
      <c r="W180" s="543">
        <f t="shared" si="63"/>
        <v>0</v>
      </c>
      <c r="Z180" s="259"/>
    </row>
    <row r="181" spans="1:26" ht="15.75" hidden="1" thickBot="1" x14ac:dyDescent="0.3">
      <c r="A181" s="139" t="s">
        <v>488</v>
      </c>
      <c r="B181" s="59"/>
      <c r="C181" s="2"/>
      <c r="D181" s="686" t="s">
        <v>1099</v>
      </c>
      <c r="E181" s="686"/>
      <c r="F181" s="182"/>
      <c r="G181" s="87"/>
      <c r="H181" s="571"/>
      <c r="I181" s="81"/>
      <c r="J181" s="82"/>
      <c r="K181" s="81"/>
      <c r="L181" s="1"/>
      <c r="M181" s="1"/>
      <c r="N181" s="1"/>
      <c r="O181" s="1"/>
      <c r="P181" s="89"/>
      <c r="Q181" s="1"/>
      <c r="R181" s="43"/>
      <c r="S181" s="1"/>
      <c r="T181" s="366"/>
      <c r="U181" s="1"/>
      <c r="V181" s="89"/>
      <c r="W181" s="542"/>
      <c r="Z181" s="259"/>
    </row>
    <row r="182" spans="1:26" ht="15.75" hidden="1" thickBot="1" x14ac:dyDescent="0.3">
      <c r="A182" s="139" t="s">
        <v>489</v>
      </c>
      <c r="B182" s="59"/>
      <c r="C182" s="2"/>
      <c r="D182" s="686" t="s">
        <v>1100</v>
      </c>
      <c r="E182" s="686"/>
      <c r="F182" s="182"/>
      <c r="G182" s="87"/>
      <c r="H182" s="571"/>
      <c r="I182" s="81"/>
      <c r="J182" s="82"/>
      <c r="K182" s="81"/>
      <c r="L182" s="1"/>
      <c r="M182" s="1"/>
      <c r="N182" s="1"/>
      <c r="O182" s="1"/>
      <c r="P182" s="89"/>
      <c r="Q182" s="1"/>
      <c r="R182" s="43"/>
      <c r="S182" s="1"/>
      <c r="T182" s="366"/>
      <c r="U182" s="1"/>
      <c r="V182" s="89"/>
      <c r="W182" s="542"/>
      <c r="Z182" s="259"/>
    </row>
    <row r="183" spans="1:26" ht="15.75" hidden="1" thickBot="1" x14ac:dyDescent="0.3">
      <c r="A183" s="139" t="s">
        <v>490</v>
      </c>
      <c r="B183" s="59"/>
      <c r="C183" s="2"/>
      <c r="D183" s="686" t="s">
        <v>830</v>
      </c>
      <c r="E183" s="686"/>
      <c r="F183" s="182"/>
      <c r="G183" s="87"/>
      <c r="H183" s="571"/>
      <c r="I183" s="81"/>
      <c r="J183" s="82"/>
      <c r="K183" s="81"/>
      <c r="L183" s="1"/>
      <c r="M183" s="1"/>
      <c r="N183" s="1"/>
      <c r="O183" s="1"/>
      <c r="P183" s="89"/>
      <c r="Q183" s="1"/>
      <c r="R183" s="43"/>
      <c r="S183" s="1"/>
      <c r="T183" s="366"/>
      <c r="U183" s="1"/>
      <c r="V183" s="89"/>
      <c r="W183" s="542"/>
      <c r="Z183" s="259"/>
    </row>
    <row r="184" spans="1:26" ht="25.5" hidden="1" customHeight="1" x14ac:dyDescent="0.25">
      <c r="A184" s="139" t="s">
        <v>491</v>
      </c>
      <c r="B184" s="59"/>
      <c r="C184" s="2"/>
      <c r="D184" s="685" t="s">
        <v>833</v>
      </c>
      <c r="E184" s="685"/>
      <c r="F184" s="192"/>
      <c r="G184" s="87"/>
      <c r="H184" s="571"/>
      <c r="I184" s="81"/>
      <c r="J184" s="82"/>
      <c r="K184" s="81"/>
      <c r="L184" s="1"/>
      <c r="M184" s="1"/>
      <c r="N184" s="1"/>
      <c r="O184" s="1"/>
      <c r="P184" s="89"/>
      <c r="Q184" s="1"/>
      <c r="R184" s="43"/>
      <c r="S184" s="1"/>
      <c r="T184" s="366"/>
      <c r="U184" s="1"/>
      <c r="V184" s="89"/>
      <c r="W184" s="542"/>
      <c r="Z184" s="259"/>
    </row>
    <row r="185" spans="1:26" ht="15.75" hidden="1" thickBot="1" x14ac:dyDescent="0.3">
      <c r="A185" s="139" t="s">
        <v>492</v>
      </c>
      <c r="B185" s="59"/>
      <c r="C185" s="2"/>
      <c r="D185" s="686" t="s">
        <v>835</v>
      </c>
      <c r="E185" s="686"/>
      <c r="F185" s="182"/>
      <c r="G185" s="87"/>
      <c r="H185" s="571"/>
      <c r="I185" s="81"/>
      <c r="J185" s="82"/>
      <c r="K185" s="81"/>
      <c r="L185" s="1"/>
      <c r="M185" s="1"/>
      <c r="N185" s="1"/>
      <c r="O185" s="1"/>
      <c r="P185" s="89"/>
      <c r="Q185" s="1"/>
      <c r="R185" s="43"/>
      <c r="S185" s="1"/>
      <c r="T185" s="366"/>
      <c r="U185" s="1"/>
      <c r="V185" s="89"/>
      <c r="W185" s="542"/>
      <c r="Z185" s="259"/>
    </row>
    <row r="186" spans="1:26" ht="15.75" hidden="1" thickBot="1" x14ac:dyDescent="0.3">
      <c r="A186" s="139" t="s">
        <v>493</v>
      </c>
      <c r="B186" s="59"/>
      <c r="C186" s="2"/>
      <c r="D186" s="686" t="s">
        <v>836</v>
      </c>
      <c r="E186" s="686"/>
      <c r="F186" s="182"/>
      <c r="G186" s="87"/>
      <c r="H186" s="571"/>
      <c r="I186" s="81"/>
      <c r="J186" s="82"/>
      <c r="K186" s="81"/>
      <c r="L186" s="1"/>
      <c r="M186" s="1"/>
      <c r="N186" s="1"/>
      <c r="O186" s="1"/>
      <c r="P186" s="89"/>
      <c r="Q186" s="1"/>
      <c r="R186" s="43"/>
      <c r="S186" s="1"/>
      <c r="T186" s="366"/>
      <c r="U186" s="1"/>
      <c r="V186" s="89"/>
      <c r="W186" s="542"/>
      <c r="Z186" s="259"/>
    </row>
    <row r="187" spans="1:26" ht="25.5" hidden="1" customHeight="1" x14ac:dyDescent="0.25">
      <c r="A187" s="139" t="s">
        <v>494</v>
      </c>
      <c r="B187" s="59"/>
      <c r="C187" s="2"/>
      <c r="D187" s="685" t="s">
        <v>840</v>
      </c>
      <c r="E187" s="685"/>
      <c r="F187" s="192"/>
      <c r="G187" s="87"/>
      <c r="H187" s="571"/>
      <c r="I187" s="81"/>
      <c r="J187" s="82"/>
      <c r="K187" s="81"/>
      <c r="L187" s="1"/>
      <c r="M187" s="1"/>
      <c r="N187" s="1"/>
      <c r="O187" s="1"/>
      <c r="P187" s="89"/>
      <c r="Q187" s="1"/>
      <c r="R187" s="43"/>
      <c r="S187" s="1"/>
      <c r="T187" s="366"/>
      <c r="U187" s="1"/>
      <c r="V187" s="89"/>
      <c r="W187" s="542"/>
      <c r="Z187" s="259"/>
    </row>
    <row r="188" spans="1:26" ht="25.5" hidden="1" customHeight="1" x14ac:dyDescent="0.25">
      <c r="A188" s="139" t="s">
        <v>495</v>
      </c>
      <c r="B188" s="59"/>
      <c r="C188" s="2"/>
      <c r="D188" s="685" t="s">
        <v>843</v>
      </c>
      <c r="E188" s="685"/>
      <c r="F188" s="192"/>
      <c r="G188" s="87"/>
      <c r="H188" s="571"/>
      <c r="I188" s="81"/>
      <c r="J188" s="82"/>
      <c r="K188" s="81"/>
      <c r="L188" s="1"/>
      <c r="M188" s="1"/>
      <c r="N188" s="1"/>
      <c r="O188" s="1"/>
      <c r="P188" s="89"/>
      <c r="Q188" s="1"/>
      <c r="R188" s="43"/>
      <c r="S188" s="1"/>
      <c r="T188" s="366"/>
      <c r="U188" s="1"/>
      <c r="V188" s="89"/>
      <c r="W188" s="542"/>
      <c r="Z188" s="259"/>
    </row>
    <row r="189" spans="1:26" ht="25.5" hidden="1" customHeight="1" x14ac:dyDescent="0.25">
      <c r="A189" s="139" t="s">
        <v>496</v>
      </c>
      <c r="B189" s="59"/>
      <c r="C189" s="2"/>
      <c r="D189" s="685" t="s">
        <v>845</v>
      </c>
      <c r="E189" s="685"/>
      <c r="F189" s="192"/>
      <c r="G189" s="87"/>
      <c r="H189" s="571"/>
      <c r="I189" s="81"/>
      <c r="J189" s="82"/>
      <c r="K189" s="81"/>
      <c r="L189" s="1"/>
      <c r="M189" s="1"/>
      <c r="N189" s="1"/>
      <c r="O189" s="1"/>
      <c r="P189" s="89"/>
      <c r="Q189" s="1"/>
      <c r="R189" s="43"/>
      <c r="S189" s="1"/>
      <c r="T189" s="366"/>
      <c r="U189" s="1"/>
      <c r="V189" s="89"/>
      <c r="W189" s="542"/>
      <c r="Z189" s="259"/>
    </row>
    <row r="190" spans="1:26" ht="25.5" hidden="1" customHeight="1" x14ac:dyDescent="0.25">
      <c r="A190" s="139" t="s">
        <v>497</v>
      </c>
      <c r="B190" s="59"/>
      <c r="C190" s="2"/>
      <c r="D190" s="685" t="s">
        <v>848</v>
      </c>
      <c r="E190" s="685"/>
      <c r="F190" s="192"/>
      <c r="G190" s="87"/>
      <c r="H190" s="571"/>
      <c r="I190" s="81"/>
      <c r="J190" s="82"/>
      <c r="K190" s="81"/>
      <c r="L190" s="1"/>
      <c r="M190" s="1"/>
      <c r="N190" s="1"/>
      <c r="O190" s="1"/>
      <c r="P190" s="89"/>
      <c r="Q190" s="1"/>
      <c r="R190" s="43"/>
      <c r="S190" s="1"/>
      <c r="T190" s="366"/>
      <c r="U190" s="1"/>
      <c r="V190" s="89"/>
      <c r="W190" s="542"/>
      <c r="Z190" s="259"/>
    </row>
    <row r="191" spans="1:26" s="19" customFormat="1" ht="25.5" hidden="1" customHeight="1" x14ac:dyDescent="0.25">
      <c r="A191" s="139" t="s">
        <v>498</v>
      </c>
      <c r="B191" s="100" t="s">
        <v>970</v>
      </c>
      <c r="C191" s="725" t="s">
        <v>891</v>
      </c>
      <c r="D191" s="726"/>
      <c r="E191" s="726"/>
      <c r="F191" s="197">
        <f>F192+F193+F194+F195+F196+F197+F198+F199+F200+F201</f>
        <v>0</v>
      </c>
      <c r="G191" s="102">
        <f>G192+G193+G194+G195+G196+G197+G198+G199+G200+G201</f>
        <v>0</v>
      </c>
      <c r="H191" s="572">
        <f>H192+H193+H194+H195+H196+H197+H198+H199+H200+H201</f>
        <v>0</v>
      </c>
      <c r="I191" s="103">
        <f>I192+I193+I194+I195+I196+I197+I198+I199+I200+I201</f>
        <v>0</v>
      </c>
      <c r="J191" s="105">
        <f>J192+J193+J194+J195+J196+J197+J198+J199+J200+J201</f>
        <v>0</v>
      </c>
      <c r="K191" s="103">
        <f t="shared" ref="K191:W191" si="64">K192+K193+K194+K195+K196+K197+K198+K199+K200+K201</f>
        <v>0</v>
      </c>
      <c r="L191" s="104">
        <f t="shared" si="64"/>
        <v>0</v>
      </c>
      <c r="M191" s="104">
        <f t="shared" si="64"/>
        <v>0</v>
      </c>
      <c r="N191" s="104">
        <f t="shared" si="64"/>
        <v>0</v>
      </c>
      <c r="O191" s="104">
        <f t="shared" si="64"/>
        <v>0</v>
      </c>
      <c r="P191" s="107">
        <f t="shared" si="64"/>
        <v>0</v>
      </c>
      <c r="Q191" s="104">
        <f t="shared" si="64"/>
        <v>0</v>
      </c>
      <c r="R191" s="106">
        <f t="shared" si="64"/>
        <v>0</v>
      </c>
      <c r="S191" s="104">
        <f t="shared" si="64"/>
        <v>0</v>
      </c>
      <c r="T191" s="367">
        <f t="shared" si="64"/>
        <v>0</v>
      </c>
      <c r="U191" s="104">
        <f t="shared" si="64"/>
        <v>0</v>
      </c>
      <c r="V191" s="107">
        <f t="shared" si="64"/>
        <v>0</v>
      </c>
      <c r="W191" s="543">
        <f t="shared" si="64"/>
        <v>0</v>
      </c>
      <c r="Z191" s="259"/>
    </row>
    <row r="192" spans="1:26" ht="15.75" hidden="1" thickBot="1" x14ac:dyDescent="0.3">
      <c r="A192" s="139" t="s">
        <v>499</v>
      </c>
      <c r="B192" s="59"/>
      <c r="C192" s="2"/>
      <c r="D192" s="686" t="s">
        <v>1101</v>
      </c>
      <c r="E192" s="686"/>
      <c r="F192" s="182"/>
      <c r="G192" s="87"/>
      <c r="H192" s="571"/>
      <c r="I192" s="81"/>
      <c r="J192" s="82"/>
      <c r="K192" s="81"/>
      <c r="L192" s="1"/>
      <c r="M192" s="1"/>
      <c r="N192" s="1"/>
      <c r="O192" s="1"/>
      <c r="P192" s="89"/>
      <c r="Q192" s="1"/>
      <c r="R192" s="43"/>
      <c r="S192" s="1"/>
      <c r="T192" s="366"/>
      <c r="U192" s="1"/>
      <c r="V192" s="89"/>
      <c r="W192" s="542"/>
      <c r="Z192" s="259"/>
    </row>
    <row r="193" spans="1:26" ht="15.75" hidden="1" thickBot="1" x14ac:dyDescent="0.3">
      <c r="A193" s="139" t="s">
        <v>500</v>
      </c>
      <c r="B193" s="59"/>
      <c r="C193" s="2"/>
      <c r="D193" s="686" t="s">
        <v>1102</v>
      </c>
      <c r="E193" s="686"/>
      <c r="F193" s="182"/>
      <c r="G193" s="87"/>
      <c r="H193" s="571"/>
      <c r="I193" s="81"/>
      <c r="J193" s="82"/>
      <c r="K193" s="81"/>
      <c r="L193" s="1"/>
      <c r="M193" s="1"/>
      <c r="N193" s="1"/>
      <c r="O193" s="1"/>
      <c r="P193" s="89"/>
      <c r="Q193" s="1"/>
      <c r="R193" s="43"/>
      <c r="S193" s="1"/>
      <c r="T193" s="366"/>
      <c r="U193" s="1"/>
      <c r="V193" s="89"/>
      <c r="W193" s="542"/>
      <c r="Z193" s="259"/>
    </row>
    <row r="194" spans="1:26" ht="15.75" hidden="1" thickBot="1" x14ac:dyDescent="0.3">
      <c r="A194" s="139" t="s">
        <v>501</v>
      </c>
      <c r="B194" s="59"/>
      <c r="C194" s="2"/>
      <c r="D194" s="686" t="s">
        <v>831</v>
      </c>
      <c r="E194" s="686"/>
      <c r="F194" s="182"/>
      <c r="G194" s="87"/>
      <c r="H194" s="571"/>
      <c r="I194" s="81"/>
      <c r="J194" s="82"/>
      <c r="K194" s="81"/>
      <c r="L194" s="1"/>
      <c r="M194" s="1"/>
      <c r="N194" s="1"/>
      <c r="O194" s="1"/>
      <c r="P194" s="89"/>
      <c r="Q194" s="1"/>
      <c r="R194" s="43"/>
      <c r="S194" s="1"/>
      <c r="T194" s="366"/>
      <c r="U194" s="1"/>
      <c r="V194" s="89"/>
      <c r="W194" s="542"/>
      <c r="Z194" s="259"/>
    </row>
    <row r="195" spans="1:26" ht="25.5" hidden="1" customHeight="1" x14ac:dyDescent="0.25">
      <c r="A195" s="139" t="s">
        <v>502</v>
      </c>
      <c r="B195" s="59"/>
      <c r="C195" s="2"/>
      <c r="D195" s="685" t="s">
        <v>834</v>
      </c>
      <c r="E195" s="685"/>
      <c r="F195" s="192"/>
      <c r="G195" s="87"/>
      <c r="H195" s="571"/>
      <c r="I195" s="81"/>
      <c r="J195" s="82"/>
      <c r="K195" s="81"/>
      <c r="L195" s="1"/>
      <c r="M195" s="1"/>
      <c r="N195" s="1"/>
      <c r="O195" s="1"/>
      <c r="P195" s="89"/>
      <c r="Q195" s="1"/>
      <c r="R195" s="43"/>
      <c r="S195" s="1"/>
      <c r="T195" s="366"/>
      <c r="U195" s="1"/>
      <c r="V195" s="89"/>
      <c r="W195" s="542"/>
      <c r="Z195" s="259"/>
    </row>
    <row r="196" spans="1:26" ht="15.75" hidden="1" thickBot="1" x14ac:dyDescent="0.3">
      <c r="A196" s="139" t="s">
        <v>503</v>
      </c>
      <c r="B196" s="59"/>
      <c r="C196" s="2"/>
      <c r="D196" s="686" t="s">
        <v>837</v>
      </c>
      <c r="E196" s="686"/>
      <c r="F196" s="182"/>
      <c r="G196" s="87"/>
      <c r="H196" s="571"/>
      <c r="I196" s="81"/>
      <c r="J196" s="82"/>
      <c r="K196" s="81"/>
      <c r="L196" s="1"/>
      <c r="M196" s="1"/>
      <c r="N196" s="1"/>
      <c r="O196" s="1"/>
      <c r="P196" s="89"/>
      <c r="Q196" s="1"/>
      <c r="R196" s="43"/>
      <c r="S196" s="1"/>
      <c r="T196" s="366"/>
      <c r="U196" s="1"/>
      <c r="V196" s="89"/>
      <c r="W196" s="542"/>
      <c r="Z196" s="259"/>
    </row>
    <row r="197" spans="1:26" ht="15.75" hidden="1" thickBot="1" x14ac:dyDescent="0.3">
      <c r="A197" s="139" t="s">
        <v>504</v>
      </c>
      <c r="B197" s="59"/>
      <c r="C197" s="2"/>
      <c r="D197" s="686" t="s">
        <v>1103</v>
      </c>
      <c r="E197" s="686"/>
      <c r="F197" s="182"/>
      <c r="G197" s="87"/>
      <c r="H197" s="571"/>
      <c r="I197" s="81"/>
      <c r="J197" s="82"/>
      <c r="K197" s="81"/>
      <c r="L197" s="1"/>
      <c r="M197" s="1"/>
      <c r="N197" s="1"/>
      <c r="O197" s="1"/>
      <c r="P197" s="89"/>
      <c r="Q197" s="1"/>
      <c r="R197" s="43"/>
      <c r="S197" s="1"/>
      <c r="T197" s="366"/>
      <c r="U197" s="1"/>
      <c r="V197" s="89"/>
      <c r="W197" s="542"/>
      <c r="Z197" s="259"/>
    </row>
    <row r="198" spans="1:26" ht="25.5" hidden="1" customHeight="1" x14ac:dyDescent="0.25">
      <c r="A198" s="139" t="s">
        <v>505</v>
      </c>
      <c r="B198" s="59"/>
      <c r="C198" s="2"/>
      <c r="D198" s="685" t="s">
        <v>841</v>
      </c>
      <c r="E198" s="685"/>
      <c r="F198" s="192"/>
      <c r="G198" s="87"/>
      <c r="H198" s="571"/>
      <c r="I198" s="81"/>
      <c r="J198" s="82"/>
      <c r="K198" s="81"/>
      <c r="L198" s="1"/>
      <c r="M198" s="1"/>
      <c r="N198" s="1"/>
      <c r="O198" s="1"/>
      <c r="P198" s="89"/>
      <c r="Q198" s="1"/>
      <c r="R198" s="43"/>
      <c r="S198" s="1"/>
      <c r="T198" s="366"/>
      <c r="U198" s="1"/>
      <c r="V198" s="89"/>
      <c r="W198" s="542"/>
      <c r="Z198" s="259"/>
    </row>
    <row r="199" spans="1:26" ht="25.5" hidden="1" customHeight="1" x14ac:dyDescent="0.25">
      <c r="A199" s="139" t="s">
        <v>506</v>
      </c>
      <c r="B199" s="59"/>
      <c r="C199" s="2"/>
      <c r="D199" s="685" t="s">
        <v>844</v>
      </c>
      <c r="E199" s="685"/>
      <c r="F199" s="192"/>
      <c r="G199" s="87"/>
      <c r="H199" s="571"/>
      <c r="I199" s="81"/>
      <c r="J199" s="82"/>
      <c r="K199" s="81"/>
      <c r="L199" s="1"/>
      <c r="M199" s="1"/>
      <c r="N199" s="1"/>
      <c r="O199" s="1"/>
      <c r="P199" s="89"/>
      <c r="Q199" s="1"/>
      <c r="R199" s="43"/>
      <c r="S199" s="1"/>
      <c r="T199" s="366"/>
      <c r="U199" s="1"/>
      <c r="V199" s="89"/>
      <c r="W199" s="542"/>
      <c r="Z199" s="259"/>
    </row>
    <row r="200" spans="1:26" ht="25.5" hidden="1" customHeight="1" x14ac:dyDescent="0.25">
      <c r="A200" s="139" t="s">
        <v>507</v>
      </c>
      <c r="B200" s="59"/>
      <c r="C200" s="2"/>
      <c r="D200" s="685" t="s">
        <v>846</v>
      </c>
      <c r="E200" s="685"/>
      <c r="F200" s="192"/>
      <c r="G200" s="87"/>
      <c r="H200" s="571"/>
      <c r="I200" s="81"/>
      <c r="J200" s="82"/>
      <c r="K200" s="81"/>
      <c r="L200" s="1"/>
      <c r="M200" s="1"/>
      <c r="N200" s="1"/>
      <c r="O200" s="1"/>
      <c r="P200" s="89"/>
      <c r="Q200" s="1"/>
      <c r="R200" s="43"/>
      <c r="S200" s="1"/>
      <c r="T200" s="366"/>
      <c r="U200" s="1"/>
      <c r="V200" s="89"/>
      <c r="W200" s="542"/>
      <c r="Z200" s="259"/>
    </row>
    <row r="201" spans="1:26" ht="25.5" hidden="1" customHeight="1" x14ac:dyDescent="0.25">
      <c r="A201" s="139" t="s">
        <v>508</v>
      </c>
      <c r="B201" s="59"/>
      <c r="C201" s="2"/>
      <c r="D201" s="685" t="s">
        <v>849</v>
      </c>
      <c r="E201" s="685"/>
      <c r="F201" s="192"/>
      <c r="G201" s="87"/>
      <c r="H201" s="571"/>
      <c r="I201" s="81"/>
      <c r="J201" s="82"/>
      <c r="K201" s="81"/>
      <c r="L201" s="1"/>
      <c r="M201" s="1"/>
      <c r="N201" s="1"/>
      <c r="O201" s="1"/>
      <c r="P201" s="89"/>
      <c r="Q201" s="1"/>
      <c r="R201" s="43"/>
      <c r="S201" s="1"/>
      <c r="T201" s="366"/>
      <c r="U201" s="1"/>
      <c r="V201" s="89"/>
      <c r="W201" s="542"/>
      <c r="Z201" s="259"/>
    </row>
    <row r="202" spans="1:26" s="19" customFormat="1" ht="15.75" hidden="1" thickBot="1" x14ac:dyDescent="0.3">
      <c r="A202" s="139" t="s">
        <v>509</v>
      </c>
      <c r="B202" s="100" t="s">
        <v>971</v>
      </c>
      <c r="C202" s="694" t="s">
        <v>510</v>
      </c>
      <c r="D202" s="695"/>
      <c r="E202" s="695"/>
      <c r="F202" s="183">
        <f>F203+F204+F205+F206+F207+F208+F209+F210+F211+F212</f>
        <v>0</v>
      </c>
      <c r="G202" s="102">
        <f>G203+G204+G205+G206+G207+G208+G209+G210+G211+G212</f>
        <v>0</v>
      </c>
      <c r="H202" s="572">
        <f>H203+H204+H205+H206+H207+H208+H209+H210+H211+H212</f>
        <v>0</v>
      </c>
      <c r="I202" s="103">
        <f>I203+I204+I205+I206+I207+I208+I209+I210+I211+I212</f>
        <v>0</v>
      </c>
      <c r="J202" s="105">
        <f>J203+J204+J205+J206+J207+J208+J209+J210+J211+J212</f>
        <v>0</v>
      </c>
      <c r="K202" s="103">
        <f t="shared" ref="K202:W202" si="65">K203+K204+K205+K206+K207+K208+K209+K210+K211+K212</f>
        <v>0</v>
      </c>
      <c r="L202" s="104">
        <f t="shared" si="65"/>
        <v>0</v>
      </c>
      <c r="M202" s="104">
        <f t="shared" si="65"/>
        <v>0</v>
      </c>
      <c r="N202" s="104">
        <f t="shared" si="65"/>
        <v>0</v>
      </c>
      <c r="O202" s="104">
        <f t="shared" si="65"/>
        <v>0</v>
      </c>
      <c r="P202" s="107">
        <f t="shared" si="65"/>
        <v>0</v>
      </c>
      <c r="Q202" s="104">
        <f t="shared" si="65"/>
        <v>0</v>
      </c>
      <c r="R202" s="106">
        <f t="shared" si="65"/>
        <v>0</v>
      </c>
      <c r="S202" s="104">
        <f t="shared" si="65"/>
        <v>0</v>
      </c>
      <c r="T202" s="367">
        <f t="shared" si="65"/>
        <v>0</v>
      </c>
      <c r="U202" s="104">
        <f t="shared" si="65"/>
        <v>0</v>
      </c>
      <c r="V202" s="107">
        <f t="shared" si="65"/>
        <v>0</v>
      </c>
      <c r="W202" s="543">
        <f t="shared" si="65"/>
        <v>0</v>
      </c>
      <c r="Z202" s="259"/>
    </row>
    <row r="203" spans="1:26" ht="15.75" hidden="1" thickBot="1" x14ac:dyDescent="0.3">
      <c r="A203" s="139" t="s">
        <v>511</v>
      </c>
      <c r="B203" s="59"/>
      <c r="C203" s="2"/>
      <c r="D203" s="686" t="s">
        <v>642</v>
      </c>
      <c r="E203" s="686"/>
      <c r="F203" s="182"/>
      <c r="G203" s="87"/>
      <c r="H203" s="571"/>
      <c r="I203" s="81"/>
      <c r="J203" s="82"/>
      <c r="K203" s="81"/>
      <c r="L203" s="1"/>
      <c r="M203" s="1"/>
      <c r="N203" s="1"/>
      <c r="O203" s="1"/>
      <c r="P203" s="89"/>
      <c r="Q203" s="1"/>
      <c r="R203" s="43"/>
      <c r="S203" s="1"/>
      <c r="T203" s="366"/>
      <c r="U203" s="1"/>
      <c r="V203" s="89"/>
      <c r="W203" s="542"/>
      <c r="Z203" s="259"/>
    </row>
    <row r="204" spans="1:26" ht="15.75" hidden="1" thickBot="1" x14ac:dyDescent="0.3">
      <c r="A204" s="139" t="s">
        <v>512</v>
      </c>
      <c r="B204" s="59"/>
      <c r="C204" s="2"/>
      <c r="D204" s="686" t="s">
        <v>829</v>
      </c>
      <c r="E204" s="686"/>
      <c r="F204" s="182"/>
      <c r="G204" s="87"/>
      <c r="H204" s="571"/>
      <c r="I204" s="81"/>
      <c r="J204" s="82"/>
      <c r="K204" s="81"/>
      <c r="L204" s="1"/>
      <c r="M204" s="1"/>
      <c r="N204" s="1"/>
      <c r="O204" s="1"/>
      <c r="P204" s="89"/>
      <c r="Q204" s="1"/>
      <c r="R204" s="43"/>
      <c r="S204" s="1"/>
      <c r="T204" s="366"/>
      <c r="U204" s="1"/>
      <c r="V204" s="89"/>
      <c r="W204" s="542"/>
      <c r="Z204" s="259"/>
    </row>
    <row r="205" spans="1:26" ht="15.75" hidden="1" thickBot="1" x14ac:dyDescent="0.3">
      <c r="A205" s="139" t="s">
        <v>513</v>
      </c>
      <c r="B205" s="59"/>
      <c r="C205" s="2"/>
      <c r="D205" s="686" t="s">
        <v>832</v>
      </c>
      <c r="E205" s="686"/>
      <c r="F205" s="182"/>
      <c r="G205" s="87"/>
      <c r="H205" s="571"/>
      <c r="I205" s="81"/>
      <c r="J205" s="82"/>
      <c r="K205" s="81"/>
      <c r="L205" s="1"/>
      <c r="M205" s="1"/>
      <c r="N205" s="1"/>
      <c r="O205" s="1"/>
      <c r="P205" s="89"/>
      <c r="Q205" s="1"/>
      <c r="R205" s="43"/>
      <c r="S205" s="1"/>
      <c r="T205" s="366"/>
      <c r="U205" s="1"/>
      <c r="V205" s="89"/>
      <c r="W205" s="542"/>
      <c r="Z205" s="259"/>
    </row>
    <row r="206" spans="1:26" ht="15.75" hidden="1" thickBot="1" x14ac:dyDescent="0.3">
      <c r="A206" s="139" t="s">
        <v>514</v>
      </c>
      <c r="B206" s="59"/>
      <c r="C206" s="2"/>
      <c r="D206" s="685" t="s">
        <v>1104</v>
      </c>
      <c r="E206" s="685"/>
      <c r="F206" s="192"/>
      <c r="G206" s="87"/>
      <c r="H206" s="571"/>
      <c r="I206" s="81"/>
      <c r="J206" s="82"/>
      <c r="K206" s="81"/>
      <c r="L206" s="1"/>
      <c r="M206" s="1"/>
      <c r="N206" s="1"/>
      <c r="O206" s="1"/>
      <c r="P206" s="89"/>
      <c r="Q206" s="1"/>
      <c r="R206" s="43"/>
      <c r="S206" s="1"/>
      <c r="T206" s="366"/>
      <c r="U206" s="1"/>
      <c r="V206" s="89"/>
      <c r="W206" s="542"/>
      <c r="Z206" s="259"/>
    </row>
    <row r="207" spans="1:26" ht="15.75" hidden="1" thickBot="1" x14ac:dyDescent="0.3">
      <c r="A207" s="139" t="s">
        <v>515</v>
      </c>
      <c r="B207" s="59"/>
      <c r="C207" s="2"/>
      <c r="D207" s="686" t="s">
        <v>839</v>
      </c>
      <c r="E207" s="686"/>
      <c r="F207" s="182"/>
      <c r="G207" s="87"/>
      <c r="H207" s="571"/>
      <c r="I207" s="81"/>
      <c r="J207" s="82"/>
      <c r="K207" s="81"/>
      <c r="L207" s="1"/>
      <c r="M207" s="1"/>
      <c r="N207" s="1"/>
      <c r="O207" s="1"/>
      <c r="P207" s="89"/>
      <c r="Q207" s="1"/>
      <c r="R207" s="43"/>
      <c r="S207" s="1"/>
      <c r="T207" s="366"/>
      <c r="U207" s="1"/>
      <c r="V207" s="89"/>
      <c r="W207" s="542"/>
      <c r="Z207" s="259"/>
    </row>
    <row r="208" spans="1:26" ht="15.75" hidden="1" thickBot="1" x14ac:dyDescent="0.3">
      <c r="A208" s="139" t="s">
        <v>516</v>
      </c>
      <c r="B208" s="59"/>
      <c r="C208" s="2"/>
      <c r="D208" s="686" t="s">
        <v>838</v>
      </c>
      <c r="E208" s="686"/>
      <c r="F208" s="182"/>
      <c r="G208" s="87"/>
      <c r="H208" s="571"/>
      <c r="I208" s="81"/>
      <c r="J208" s="82"/>
      <c r="K208" s="81"/>
      <c r="L208" s="1"/>
      <c r="M208" s="1"/>
      <c r="N208" s="1"/>
      <c r="O208" s="1"/>
      <c r="P208" s="89"/>
      <c r="Q208" s="1"/>
      <c r="R208" s="43"/>
      <c r="S208" s="1"/>
      <c r="T208" s="366"/>
      <c r="U208" s="1"/>
      <c r="V208" s="89"/>
      <c r="W208" s="542"/>
      <c r="Z208" s="259"/>
    </row>
    <row r="209" spans="1:26" ht="25.5" hidden="1" customHeight="1" x14ac:dyDescent="0.25">
      <c r="A209" s="139" t="s">
        <v>517</v>
      </c>
      <c r="B209" s="59"/>
      <c r="C209" s="2"/>
      <c r="D209" s="685" t="s">
        <v>842</v>
      </c>
      <c r="E209" s="685"/>
      <c r="F209" s="192"/>
      <c r="G209" s="87"/>
      <c r="H209" s="571"/>
      <c r="I209" s="81"/>
      <c r="J209" s="82"/>
      <c r="K209" s="81"/>
      <c r="L209" s="1"/>
      <c r="M209" s="1"/>
      <c r="N209" s="1"/>
      <c r="O209" s="1"/>
      <c r="P209" s="89"/>
      <c r="Q209" s="1"/>
      <c r="R209" s="43"/>
      <c r="S209" s="1"/>
      <c r="T209" s="366"/>
      <c r="U209" s="1"/>
      <c r="V209" s="89"/>
      <c r="W209" s="542"/>
      <c r="Z209" s="259"/>
    </row>
    <row r="210" spans="1:26" ht="15.75" hidden="1" thickBot="1" x14ac:dyDescent="0.3">
      <c r="A210" s="139" t="s">
        <v>518</v>
      </c>
      <c r="B210" s="59"/>
      <c r="C210" s="2"/>
      <c r="D210" s="686" t="s">
        <v>1105</v>
      </c>
      <c r="E210" s="686"/>
      <c r="F210" s="182"/>
      <c r="G210" s="87"/>
      <c r="H210" s="571"/>
      <c r="I210" s="81"/>
      <c r="J210" s="82"/>
      <c r="K210" s="81"/>
      <c r="L210" s="1"/>
      <c r="M210" s="1"/>
      <c r="N210" s="1"/>
      <c r="O210" s="1"/>
      <c r="P210" s="89"/>
      <c r="Q210" s="1"/>
      <c r="R210" s="43"/>
      <c r="S210" s="1"/>
      <c r="T210" s="366"/>
      <c r="U210" s="1"/>
      <c r="V210" s="89"/>
      <c r="W210" s="542"/>
      <c r="Z210" s="259"/>
    </row>
    <row r="211" spans="1:26" ht="25.5" hidden="1" customHeight="1" x14ac:dyDescent="0.25">
      <c r="A211" s="139" t="s">
        <v>519</v>
      </c>
      <c r="B211" s="59"/>
      <c r="C211" s="2"/>
      <c r="D211" s="685" t="s">
        <v>847</v>
      </c>
      <c r="E211" s="685"/>
      <c r="F211" s="192"/>
      <c r="G211" s="87"/>
      <c r="H211" s="571"/>
      <c r="I211" s="81"/>
      <c r="J211" s="82"/>
      <c r="K211" s="81"/>
      <c r="L211" s="1"/>
      <c r="M211" s="1"/>
      <c r="N211" s="1"/>
      <c r="O211" s="1"/>
      <c r="P211" s="89"/>
      <c r="Q211" s="1"/>
      <c r="R211" s="43"/>
      <c r="S211" s="1"/>
      <c r="T211" s="366"/>
      <c r="U211" s="1"/>
      <c r="V211" s="89"/>
      <c r="W211" s="542"/>
      <c r="Z211" s="259"/>
    </row>
    <row r="212" spans="1:26" ht="25.5" hidden="1" customHeight="1" x14ac:dyDescent="0.25">
      <c r="A212" s="139" t="s">
        <v>520</v>
      </c>
      <c r="B212" s="59"/>
      <c r="C212" s="2"/>
      <c r="D212" s="685" t="s">
        <v>850</v>
      </c>
      <c r="E212" s="685"/>
      <c r="F212" s="192"/>
      <c r="G212" s="87"/>
      <c r="H212" s="571"/>
      <c r="I212" s="81"/>
      <c r="J212" s="82"/>
      <c r="K212" s="81"/>
      <c r="L212" s="1"/>
      <c r="M212" s="1"/>
      <c r="N212" s="1"/>
      <c r="O212" s="1"/>
      <c r="P212" s="89"/>
      <c r="Q212" s="1"/>
      <c r="R212" s="43"/>
      <c r="S212" s="1"/>
      <c r="T212" s="366"/>
      <c r="U212" s="1"/>
      <c r="V212" s="89"/>
      <c r="W212" s="542"/>
      <c r="Z212" s="259"/>
    </row>
    <row r="213" spans="1:26" s="19" customFormat="1" ht="25.5" hidden="1" customHeight="1" x14ac:dyDescent="0.25">
      <c r="A213" s="139" t="s">
        <v>521</v>
      </c>
      <c r="B213" s="100" t="s">
        <v>972</v>
      </c>
      <c r="C213" s="725" t="s">
        <v>892</v>
      </c>
      <c r="D213" s="726"/>
      <c r="E213" s="726"/>
      <c r="F213" s="197">
        <f>F214+F215</f>
        <v>0</v>
      </c>
      <c r="G213" s="102">
        <f>G214+G215</f>
        <v>0</v>
      </c>
      <c r="H213" s="572">
        <f>H214+H215</f>
        <v>0</v>
      </c>
      <c r="I213" s="103">
        <f>I214+I215</f>
        <v>0</v>
      </c>
      <c r="J213" s="105">
        <f>J214+J215</f>
        <v>0</v>
      </c>
      <c r="K213" s="103">
        <f t="shared" ref="K213:W213" si="66">K214+K215</f>
        <v>0</v>
      </c>
      <c r="L213" s="104">
        <f t="shared" si="66"/>
        <v>0</v>
      </c>
      <c r="M213" s="104">
        <f t="shared" si="66"/>
        <v>0</v>
      </c>
      <c r="N213" s="104">
        <f t="shared" si="66"/>
        <v>0</v>
      </c>
      <c r="O213" s="104">
        <f t="shared" si="66"/>
        <v>0</v>
      </c>
      <c r="P213" s="107">
        <f t="shared" si="66"/>
        <v>0</v>
      </c>
      <c r="Q213" s="104">
        <f t="shared" si="66"/>
        <v>0</v>
      </c>
      <c r="R213" s="106">
        <f t="shared" si="66"/>
        <v>0</v>
      </c>
      <c r="S213" s="104">
        <f t="shared" si="66"/>
        <v>0</v>
      </c>
      <c r="T213" s="367">
        <f t="shared" si="66"/>
        <v>0</v>
      </c>
      <c r="U213" s="104">
        <f t="shared" si="66"/>
        <v>0</v>
      </c>
      <c r="V213" s="107">
        <f t="shared" si="66"/>
        <v>0</v>
      </c>
      <c r="W213" s="543">
        <f t="shared" si="66"/>
        <v>0</v>
      </c>
      <c r="Z213" s="259"/>
    </row>
    <row r="214" spans="1:26" ht="25.5" hidden="1" customHeight="1" x14ac:dyDescent="0.25">
      <c r="A214" s="139" t="s">
        <v>522</v>
      </c>
      <c r="B214" s="59"/>
      <c r="C214" s="2"/>
      <c r="D214" s="685" t="s">
        <v>853</v>
      </c>
      <c r="E214" s="685"/>
      <c r="F214" s="192"/>
      <c r="G214" s="87"/>
      <c r="H214" s="571"/>
      <c r="I214" s="81"/>
      <c r="J214" s="82"/>
      <c r="K214" s="81"/>
      <c r="L214" s="1"/>
      <c r="M214" s="1"/>
      <c r="N214" s="1"/>
      <c r="O214" s="1"/>
      <c r="P214" s="89"/>
      <c r="Q214" s="1"/>
      <c r="R214" s="43"/>
      <c r="S214" s="1"/>
      <c r="T214" s="366"/>
      <c r="U214" s="1"/>
      <c r="V214" s="89"/>
      <c r="W214" s="542"/>
      <c r="Z214" s="259"/>
    </row>
    <row r="215" spans="1:26" ht="25.5" hidden="1" customHeight="1" x14ac:dyDescent="0.25">
      <c r="A215" s="139" t="s">
        <v>523</v>
      </c>
      <c r="B215" s="59"/>
      <c r="C215" s="2"/>
      <c r="D215" s="685" t="s">
        <v>854</v>
      </c>
      <c r="E215" s="685"/>
      <c r="F215" s="192"/>
      <c r="G215" s="87"/>
      <c r="H215" s="571"/>
      <c r="I215" s="81"/>
      <c r="J215" s="82"/>
      <c r="K215" s="81"/>
      <c r="L215" s="1"/>
      <c r="M215" s="1"/>
      <c r="N215" s="1"/>
      <c r="O215" s="1"/>
      <c r="P215" s="89"/>
      <c r="Q215" s="1"/>
      <c r="R215" s="43"/>
      <c r="S215" s="1"/>
      <c r="T215" s="366"/>
      <c r="U215" s="1"/>
      <c r="V215" s="89"/>
      <c r="W215" s="542"/>
      <c r="Z215" s="259"/>
    </row>
    <row r="216" spans="1:26" s="19" customFormat="1" ht="15" hidden="1" customHeight="1" x14ac:dyDescent="0.25">
      <c r="A216" s="139" t="s">
        <v>524</v>
      </c>
      <c r="B216" s="100" t="s">
        <v>973</v>
      </c>
      <c r="C216" s="725" t="s">
        <v>1106</v>
      </c>
      <c r="D216" s="726"/>
      <c r="E216" s="726"/>
      <c r="F216" s="197">
        <f>F217+F218+F219+F220+F221+F222+F223+F224+F225+F226+F227</f>
        <v>0</v>
      </c>
      <c r="G216" s="102">
        <f>G217+G218+G219+G220+G221+G222+G223+G224+G225+G226+G227</f>
        <v>0</v>
      </c>
      <c r="H216" s="572">
        <f>H217+H218+H219+H220+H221+H222+H223+H224+H225+H226+H227</f>
        <v>0</v>
      </c>
      <c r="I216" s="103">
        <f>I217+I218+I219+I220+I221+I222+I223+I224+I225+I226+I227</f>
        <v>0</v>
      </c>
      <c r="J216" s="105">
        <f>J217+J218+J219+J220+J221+J222+J223+J224+J225+J226+J227</f>
        <v>0</v>
      </c>
      <c r="K216" s="103">
        <f t="shared" ref="K216:W216" si="67">K217+K218+K219+K220+K221+K222+K223+K224+K225+K226+K227</f>
        <v>0</v>
      </c>
      <c r="L216" s="104">
        <f t="shared" si="67"/>
        <v>0</v>
      </c>
      <c r="M216" s="104">
        <f t="shared" si="67"/>
        <v>0</v>
      </c>
      <c r="N216" s="104">
        <f t="shared" si="67"/>
        <v>0</v>
      </c>
      <c r="O216" s="104">
        <f t="shared" si="67"/>
        <v>0</v>
      </c>
      <c r="P216" s="107">
        <f t="shared" si="67"/>
        <v>0</v>
      </c>
      <c r="Q216" s="104">
        <f t="shared" si="67"/>
        <v>0</v>
      </c>
      <c r="R216" s="106">
        <f t="shared" si="67"/>
        <v>0</v>
      </c>
      <c r="S216" s="104">
        <f t="shared" si="67"/>
        <v>0</v>
      </c>
      <c r="T216" s="367">
        <f t="shared" si="67"/>
        <v>0</v>
      </c>
      <c r="U216" s="104">
        <f t="shared" si="67"/>
        <v>0</v>
      </c>
      <c r="V216" s="107">
        <f t="shared" si="67"/>
        <v>0</v>
      </c>
      <c r="W216" s="543">
        <f t="shared" si="67"/>
        <v>0</v>
      </c>
      <c r="Z216" s="259"/>
    </row>
    <row r="217" spans="1:26" ht="15.75" hidden="1" thickBot="1" x14ac:dyDescent="0.3">
      <c r="A217" s="139" t="s">
        <v>525</v>
      </c>
      <c r="B217" s="59"/>
      <c r="C217" s="2"/>
      <c r="D217" s="686" t="s">
        <v>643</v>
      </c>
      <c r="E217" s="686"/>
      <c r="F217" s="182"/>
      <c r="G217" s="87"/>
      <c r="H217" s="571"/>
      <c r="I217" s="81"/>
      <c r="J217" s="82"/>
      <c r="K217" s="81"/>
      <c r="L217" s="1"/>
      <c r="M217" s="1"/>
      <c r="N217" s="1"/>
      <c r="O217" s="1"/>
      <c r="P217" s="89"/>
      <c r="Q217" s="1"/>
      <c r="R217" s="43"/>
      <c r="S217" s="1"/>
      <c r="T217" s="366"/>
      <c r="U217" s="1"/>
      <c r="V217" s="89"/>
      <c r="W217" s="542"/>
      <c r="Z217" s="259"/>
    </row>
    <row r="218" spans="1:26" ht="15.75" hidden="1" thickBot="1" x14ac:dyDescent="0.3">
      <c r="A218" s="139" t="s">
        <v>526</v>
      </c>
      <c r="B218" s="59"/>
      <c r="C218" s="2"/>
      <c r="D218" s="686" t="s">
        <v>1107</v>
      </c>
      <c r="E218" s="686"/>
      <c r="F218" s="182"/>
      <c r="G218" s="87"/>
      <c r="H218" s="571"/>
      <c r="I218" s="81"/>
      <c r="J218" s="82"/>
      <c r="K218" s="81"/>
      <c r="L218" s="1"/>
      <c r="M218" s="1"/>
      <c r="N218" s="1"/>
      <c r="O218" s="1"/>
      <c r="P218" s="89"/>
      <c r="Q218" s="1"/>
      <c r="R218" s="43"/>
      <c r="S218" s="1"/>
      <c r="T218" s="366"/>
      <c r="U218" s="1"/>
      <c r="V218" s="89"/>
      <c r="W218" s="542"/>
      <c r="Z218" s="259"/>
    </row>
    <row r="219" spans="1:26" ht="15.75" hidden="1" thickBot="1" x14ac:dyDescent="0.3">
      <c r="A219" s="139" t="s">
        <v>527</v>
      </c>
      <c r="B219" s="59"/>
      <c r="C219" s="2"/>
      <c r="D219" s="686" t="s">
        <v>646</v>
      </c>
      <c r="E219" s="686"/>
      <c r="F219" s="182"/>
      <c r="G219" s="87"/>
      <c r="H219" s="571"/>
      <c r="I219" s="81"/>
      <c r="J219" s="82"/>
      <c r="K219" s="81"/>
      <c r="L219" s="1"/>
      <c r="M219" s="1"/>
      <c r="N219" s="1"/>
      <c r="O219" s="1"/>
      <c r="P219" s="89"/>
      <c r="Q219" s="1"/>
      <c r="R219" s="43"/>
      <c r="S219" s="1"/>
      <c r="T219" s="366"/>
      <c r="U219" s="1"/>
      <c r="V219" s="89"/>
      <c r="W219" s="542"/>
      <c r="Z219" s="259"/>
    </row>
    <row r="220" spans="1:26" ht="15.75" hidden="1" thickBot="1" x14ac:dyDescent="0.3">
      <c r="A220" s="139" t="s">
        <v>528</v>
      </c>
      <c r="B220" s="59"/>
      <c r="C220" s="2"/>
      <c r="D220" s="686" t="s">
        <v>644</v>
      </c>
      <c r="E220" s="686"/>
      <c r="F220" s="182"/>
      <c r="G220" s="87"/>
      <c r="H220" s="571"/>
      <c r="I220" s="81"/>
      <c r="J220" s="82"/>
      <c r="K220" s="81"/>
      <c r="L220" s="1"/>
      <c r="M220" s="1"/>
      <c r="N220" s="1"/>
      <c r="O220" s="1"/>
      <c r="P220" s="89"/>
      <c r="Q220" s="1"/>
      <c r="R220" s="43"/>
      <c r="S220" s="1"/>
      <c r="T220" s="366"/>
      <c r="U220" s="1"/>
      <c r="V220" s="89"/>
      <c r="W220" s="542"/>
      <c r="Z220" s="259"/>
    </row>
    <row r="221" spans="1:26" ht="15.75" hidden="1" thickBot="1" x14ac:dyDescent="0.3">
      <c r="A221" s="139" t="s">
        <v>529</v>
      </c>
      <c r="B221" s="59"/>
      <c r="C221" s="2"/>
      <c r="D221" s="686" t="s">
        <v>1108</v>
      </c>
      <c r="E221" s="686"/>
      <c r="F221" s="182"/>
      <c r="G221" s="87"/>
      <c r="H221" s="571"/>
      <c r="I221" s="81"/>
      <c r="J221" s="82"/>
      <c r="K221" s="81"/>
      <c r="L221" s="1"/>
      <c r="M221" s="1"/>
      <c r="N221" s="1"/>
      <c r="O221" s="1"/>
      <c r="P221" s="89"/>
      <c r="Q221" s="1"/>
      <c r="R221" s="43"/>
      <c r="S221" s="1"/>
      <c r="T221" s="366"/>
      <c r="U221" s="1"/>
      <c r="V221" s="89"/>
      <c r="W221" s="542"/>
      <c r="Z221" s="259"/>
    </row>
    <row r="222" spans="1:26" ht="25.5" hidden="1" customHeight="1" x14ac:dyDescent="0.25">
      <c r="A222" s="139" t="s">
        <v>530</v>
      </c>
      <c r="B222" s="59"/>
      <c r="C222" s="2"/>
      <c r="D222" s="685" t="s">
        <v>822</v>
      </c>
      <c r="E222" s="685"/>
      <c r="F222" s="192"/>
      <c r="G222" s="87"/>
      <c r="H222" s="571"/>
      <c r="I222" s="81"/>
      <c r="J222" s="82"/>
      <c r="K222" s="81"/>
      <c r="L222" s="1"/>
      <c r="M222" s="1"/>
      <c r="N222" s="1"/>
      <c r="O222" s="1"/>
      <c r="P222" s="89"/>
      <c r="Q222" s="1"/>
      <c r="R222" s="43"/>
      <c r="S222" s="1"/>
      <c r="T222" s="366"/>
      <c r="U222" s="1"/>
      <c r="V222" s="89"/>
      <c r="W222" s="542"/>
      <c r="Z222" s="259"/>
    </row>
    <row r="223" spans="1:26" ht="25.5" hidden="1" customHeight="1" x14ac:dyDescent="0.25">
      <c r="A223" s="139" t="s">
        <v>531</v>
      </c>
      <c r="B223" s="59"/>
      <c r="C223" s="2"/>
      <c r="D223" s="685" t="s">
        <v>825</v>
      </c>
      <c r="E223" s="685"/>
      <c r="F223" s="192"/>
      <c r="G223" s="87"/>
      <c r="H223" s="571"/>
      <c r="I223" s="81"/>
      <c r="J223" s="82"/>
      <c r="K223" s="81"/>
      <c r="L223" s="1"/>
      <c r="M223" s="1"/>
      <c r="N223" s="1"/>
      <c r="O223" s="1"/>
      <c r="P223" s="89"/>
      <c r="Q223" s="1"/>
      <c r="R223" s="43"/>
      <c r="S223" s="1"/>
      <c r="T223" s="366"/>
      <c r="U223" s="1"/>
      <c r="V223" s="89"/>
      <c r="W223" s="542"/>
      <c r="Z223" s="259"/>
    </row>
    <row r="224" spans="1:26" ht="15.75" hidden="1" thickBot="1" x14ac:dyDescent="0.3">
      <c r="A224" s="139" t="s">
        <v>532</v>
      </c>
      <c r="B224" s="59"/>
      <c r="C224" s="2"/>
      <c r="D224" s="686" t="s">
        <v>1109</v>
      </c>
      <c r="E224" s="686"/>
      <c r="F224" s="182"/>
      <c r="G224" s="87"/>
      <c r="H224" s="571"/>
      <c r="I224" s="81"/>
      <c r="J224" s="82"/>
      <c r="K224" s="81"/>
      <c r="L224" s="1"/>
      <c r="M224" s="1"/>
      <c r="N224" s="1"/>
      <c r="O224" s="1"/>
      <c r="P224" s="89"/>
      <c r="Q224" s="1"/>
      <c r="R224" s="43"/>
      <c r="S224" s="1"/>
      <c r="T224" s="366"/>
      <c r="U224" s="1"/>
      <c r="V224" s="89"/>
      <c r="W224" s="542"/>
      <c r="Z224" s="259"/>
    </row>
    <row r="225" spans="1:26" ht="15.75" hidden="1" thickBot="1" x14ac:dyDescent="0.3">
      <c r="A225" s="139" t="s">
        <v>533</v>
      </c>
      <c r="B225" s="59"/>
      <c r="C225" s="2"/>
      <c r="D225" s="686" t="s">
        <v>645</v>
      </c>
      <c r="E225" s="686"/>
      <c r="F225" s="182"/>
      <c r="G225" s="87"/>
      <c r="H225" s="571"/>
      <c r="I225" s="81"/>
      <c r="J225" s="82"/>
      <c r="K225" s="81"/>
      <c r="L225" s="1"/>
      <c r="M225" s="1"/>
      <c r="N225" s="1"/>
      <c r="O225" s="1"/>
      <c r="P225" s="89"/>
      <c r="Q225" s="1"/>
      <c r="R225" s="43"/>
      <c r="S225" s="1"/>
      <c r="T225" s="366"/>
      <c r="U225" s="1"/>
      <c r="V225" s="89"/>
      <c r="W225" s="542"/>
      <c r="Z225" s="259"/>
    </row>
    <row r="226" spans="1:26" ht="15.75" hidden="1" thickBot="1" x14ac:dyDescent="0.3">
      <c r="A226" s="139" t="s">
        <v>534</v>
      </c>
      <c r="B226" s="59"/>
      <c r="C226" s="2"/>
      <c r="D226" s="686" t="s">
        <v>1110</v>
      </c>
      <c r="E226" s="686"/>
      <c r="F226" s="182"/>
      <c r="G226" s="87"/>
      <c r="H226" s="571"/>
      <c r="I226" s="81"/>
      <c r="J226" s="82"/>
      <c r="K226" s="81"/>
      <c r="L226" s="1"/>
      <c r="M226" s="1"/>
      <c r="N226" s="1"/>
      <c r="O226" s="1"/>
      <c r="P226" s="89"/>
      <c r="Q226" s="1"/>
      <c r="R226" s="43"/>
      <c r="S226" s="1"/>
      <c r="T226" s="366"/>
      <c r="U226" s="1"/>
      <c r="V226" s="89"/>
      <c r="W226" s="542"/>
      <c r="Z226" s="259"/>
    </row>
    <row r="227" spans="1:26" ht="15.75" hidden="1" thickBot="1" x14ac:dyDescent="0.3">
      <c r="A227" s="139" t="s">
        <v>535</v>
      </c>
      <c r="B227" s="59"/>
      <c r="C227" s="2"/>
      <c r="D227" s="686" t="s">
        <v>851</v>
      </c>
      <c r="E227" s="686"/>
      <c r="F227" s="182"/>
      <c r="G227" s="87"/>
      <c r="H227" s="571"/>
      <c r="I227" s="81"/>
      <c r="J227" s="82"/>
      <c r="K227" s="81"/>
      <c r="L227" s="1"/>
      <c r="M227" s="1"/>
      <c r="N227" s="1"/>
      <c r="O227" s="1"/>
      <c r="P227" s="89"/>
      <c r="Q227" s="1"/>
      <c r="R227" s="43"/>
      <c r="S227" s="1"/>
      <c r="T227" s="366"/>
      <c r="U227" s="1"/>
      <c r="V227" s="89"/>
      <c r="W227" s="542"/>
      <c r="Z227" s="259"/>
    </row>
    <row r="228" spans="1:26" s="19" customFormat="1" ht="15.75" hidden="1" thickBot="1" x14ac:dyDescent="0.3">
      <c r="A228" s="139" t="s">
        <v>536</v>
      </c>
      <c r="B228" s="100" t="s">
        <v>974</v>
      </c>
      <c r="C228" s="694" t="s">
        <v>537</v>
      </c>
      <c r="D228" s="695"/>
      <c r="E228" s="695"/>
      <c r="F228" s="183"/>
      <c r="G228" s="102"/>
      <c r="H228" s="572"/>
      <c r="I228" s="103"/>
      <c r="J228" s="105"/>
      <c r="K228" s="103"/>
      <c r="L228" s="104"/>
      <c r="M228" s="104"/>
      <c r="N228" s="104"/>
      <c r="O228" s="104"/>
      <c r="P228" s="107"/>
      <c r="Q228" s="104"/>
      <c r="R228" s="106"/>
      <c r="S228" s="104"/>
      <c r="T228" s="367"/>
      <c r="U228" s="104"/>
      <c r="V228" s="107"/>
      <c r="W228" s="543"/>
      <c r="Z228" s="259"/>
    </row>
    <row r="229" spans="1:26" s="19" customFormat="1" ht="15.75" hidden="1" thickBot="1" x14ac:dyDescent="0.3">
      <c r="A229" s="139" t="s">
        <v>538</v>
      </c>
      <c r="B229" s="100" t="s">
        <v>975</v>
      </c>
      <c r="C229" s="694" t="s">
        <v>539</v>
      </c>
      <c r="D229" s="695"/>
      <c r="E229" s="695"/>
      <c r="F229" s="183"/>
      <c r="G229" s="102"/>
      <c r="H229" s="572"/>
      <c r="I229" s="103"/>
      <c r="J229" s="105"/>
      <c r="K229" s="103"/>
      <c r="L229" s="104"/>
      <c r="M229" s="104"/>
      <c r="N229" s="104"/>
      <c r="O229" s="104"/>
      <c r="P229" s="107"/>
      <c r="Q229" s="104"/>
      <c r="R229" s="106"/>
      <c r="S229" s="104"/>
      <c r="T229" s="367"/>
      <c r="U229" s="104"/>
      <c r="V229" s="107"/>
      <c r="W229" s="543"/>
      <c r="Z229" s="259"/>
    </row>
    <row r="230" spans="1:26" s="19" customFormat="1" ht="15.75" hidden="1" thickBot="1" x14ac:dyDescent="0.3">
      <c r="A230" s="139" t="s">
        <v>540</v>
      </c>
      <c r="B230" s="100" t="s">
        <v>976</v>
      </c>
      <c r="C230" s="694" t="s">
        <v>541</v>
      </c>
      <c r="D230" s="695"/>
      <c r="E230" s="695"/>
      <c r="F230" s="183">
        <f>F231+F232+F233+F234+F235+F236+F237+F238+F239+F240</f>
        <v>0</v>
      </c>
      <c r="G230" s="102">
        <f>G231+G232+G233+G234+G235+G236+G237+G238+G239+G240</f>
        <v>0</v>
      </c>
      <c r="H230" s="572">
        <f>H231+H232+H233+H234+H235+H236+H237+H238+H239+H240</f>
        <v>0</v>
      </c>
      <c r="I230" s="103">
        <f>I231+I232+I233+I234+I235+I236+I237+I238+I239+I240</f>
        <v>0</v>
      </c>
      <c r="J230" s="105">
        <f>J231+J232+J233+J234+J235+J236+J237+J238+J239+J240</f>
        <v>0</v>
      </c>
      <c r="K230" s="103">
        <f t="shared" ref="K230:W230" si="68">K231+K232+K233+K234+K235+K236+K237+K238+K239+K240</f>
        <v>0</v>
      </c>
      <c r="L230" s="104">
        <f t="shared" si="68"/>
        <v>0</v>
      </c>
      <c r="M230" s="104">
        <f t="shared" si="68"/>
        <v>0</v>
      </c>
      <c r="N230" s="104">
        <f t="shared" si="68"/>
        <v>0</v>
      </c>
      <c r="O230" s="104">
        <f t="shared" si="68"/>
        <v>0</v>
      </c>
      <c r="P230" s="107">
        <f t="shared" si="68"/>
        <v>0</v>
      </c>
      <c r="Q230" s="104">
        <f t="shared" si="68"/>
        <v>0</v>
      </c>
      <c r="R230" s="106">
        <f t="shared" si="68"/>
        <v>0</v>
      </c>
      <c r="S230" s="104">
        <f t="shared" si="68"/>
        <v>0</v>
      </c>
      <c r="T230" s="367">
        <f t="shared" si="68"/>
        <v>0</v>
      </c>
      <c r="U230" s="104">
        <f t="shared" si="68"/>
        <v>0</v>
      </c>
      <c r="V230" s="107">
        <f t="shared" si="68"/>
        <v>0</v>
      </c>
      <c r="W230" s="543">
        <f t="shared" si="68"/>
        <v>0</v>
      </c>
      <c r="Z230" s="259"/>
    </row>
    <row r="231" spans="1:26" ht="15.75" hidden="1" thickBot="1" x14ac:dyDescent="0.3">
      <c r="A231" s="139" t="s">
        <v>542</v>
      </c>
      <c r="B231" s="59"/>
      <c r="C231" s="2"/>
      <c r="D231" s="686" t="s">
        <v>647</v>
      </c>
      <c r="E231" s="686"/>
      <c r="F231" s="182"/>
      <c r="G231" s="87"/>
      <c r="H231" s="571"/>
      <c r="I231" s="81"/>
      <c r="J231" s="82"/>
      <c r="K231" s="81"/>
      <c r="L231" s="1"/>
      <c r="M231" s="1"/>
      <c r="N231" s="1"/>
      <c r="O231" s="1"/>
      <c r="P231" s="89"/>
      <c r="Q231" s="1"/>
      <c r="R231" s="43"/>
      <c r="S231" s="1"/>
      <c r="T231" s="366"/>
      <c r="U231" s="1"/>
      <c r="V231" s="89"/>
      <c r="W231" s="542"/>
      <c r="Z231" s="259"/>
    </row>
    <row r="232" spans="1:26" ht="15.75" hidden="1" thickBot="1" x14ac:dyDescent="0.3">
      <c r="A232" s="139" t="s">
        <v>543</v>
      </c>
      <c r="B232" s="59"/>
      <c r="C232" s="2"/>
      <c r="D232" s="686" t="s">
        <v>648</v>
      </c>
      <c r="E232" s="686"/>
      <c r="F232" s="182"/>
      <c r="G232" s="87"/>
      <c r="H232" s="571"/>
      <c r="I232" s="81"/>
      <c r="J232" s="82"/>
      <c r="K232" s="81"/>
      <c r="L232" s="1"/>
      <c r="M232" s="1"/>
      <c r="N232" s="1"/>
      <c r="O232" s="1"/>
      <c r="P232" s="89"/>
      <c r="Q232" s="1"/>
      <c r="R232" s="43"/>
      <c r="S232" s="1"/>
      <c r="T232" s="366"/>
      <c r="U232" s="1"/>
      <c r="V232" s="89"/>
      <c r="W232" s="542"/>
      <c r="Z232" s="259"/>
    </row>
    <row r="233" spans="1:26" ht="15.75" hidden="1" thickBot="1" x14ac:dyDescent="0.3">
      <c r="A233" s="139" t="s">
        <v>544</v>
      </c>
      <c r="B233" s="59"/>
      <c r="C233" s="2"/>
      <c r="D233" s="686" t="s">
        <v>649</v>
      </c>
      <c r="E233" s="686"/>
      <c r="F233" s="182"/>
      <c r="G233" s="87"/>
      <c r="H233" s="571"/>
      <c r="I233" s="81"/>
      <c r="J233" s="82"/>
      <c r="K233" s="81"/>
      <c r="L233" s="1"/>
      <c r="M233" s="1"/>
      <c r="N233" s="1"/>
      <c r="O233" s="1"/>
      <c r="P233" s="89"/>
      <c r="Q233" s="1"/>
      <c r="R233" s="43"/>
      <c r="S233" s="1"/>
      <c r="T233" s="366"/>
      <c r="U233" s="1"/>
      <c r="V233" s="89"/>
      <c r="W233" s="542"/>
      <c r="Z233" s="259"/>
    </row>
    <row r="234" spans="1:26" ht="15.75" hidden="1" thickBot="1" x14ac:dyDescent="0.3">
      <c r="A234" s="139" t="s">
        <v>545</v>
      </c>
      <c r="B234" s="59"/>
      <c r="C234" s="2"/>
      <c r="D234" s="686" t="s">
        <v>650</v>
      </c>
      <c r="E234" s="686"/>
      <c r="F234" s="182"/>
      <c r="G234" s="87"/>
      <c r="H234" s="571"/>
      <c r="I234" s="81"/>
      <c r="J234" s="82"/>
      <c r="K234" s="81"/>
      <c r="L234" s="1"/>
      <c r="M234" s="1"/>
      <c r="N234" s="1"/>
      <c r="O234" s="1"/>
      <c r="P234" s="89"/>
      <c r="Q234" s="1"/>
      <c r="R234" s="43"/>
      <c r="S234" s="1"/>
      <c r="T234" s="366"/>
      <c r="U234" s="1"/>
      <c r="V234" s="89"/>
      <c r="W234" s="542"/>
      <c r="Z234" s="259"/>
    </row>
    <row r="235" spans="1:26" ht="15.75" hidden="1" thickBot="1" x14ac:dyDescent="0.3">
      <c r="A235" s="139" t="s">
        <v>546</v>
      </c>
      <c r="B235" s="59"/>
      <c r="C235" s="2"/>
      <c r="D235" s="686" t="s">
        <v>651</v>
      </c>
      <c r="E235" s="686"/>
      <c r="F235" s="182"/>
      <c r="G235" s="87"/>
      <c r="H235" s="571"/>
      <c r="I235" s="81"/>
      <c r="J235" s="82"/>
      <c r="K235" s="81"/>
      <c r="L235" s="1"/>
      <c r="M235" s="1"/>
      <c r="N235" s="1"/>
      <c r="O235" s="1"/>
      <c r="P235" s="89"/>
      <c r="Q235" s="1"/>
      <c r="R235" s="43"/>
      <c r="S235" s="1"/>
      <c r="T235" s="366"/>
      <c r="U235" s="1"/>
      <c r="V235" s="89"/>
      <c r="W235" s="542"/>
      <c r="Z235" s="259"/>
    </row>
    <row r="236" spans="1:26" ht="25.5" hidden="1" customHeight="1" x14ac:dyDescent="0.25">
      <c r="A236" s="139" t="s">
        <v>547</v>
      </c>
      <c r="B236" s="59"/>
      <c r="C236" s="2"/>
      <c r="D236" s="685" t="s">
        <v>823</v>
      </c>
      <c r="E236" s="685"/>
      <c r="F236" s="192"/>
      <c r="G236" s="87"/>
      <c r="H236" s="571"/>
      <c r="I236" s="81"/>
      <c r="J236" s="82"/>
      <c r="K236" s="81"/>
      <c r="L236" s="1"/>
      <c r="M236" s="1"/>
      <c r="N236" s="1"/>
      <c r="O236" s="1"/>
      <c r="P236" s="89"/>
      <c r="Q236" s="1"/>
      <c r="R236" s="43"/>
      <c r="S236" s="1"/>
      <c r="T236" s="366"/>
      <c r="U236" s="1"/>
      <c r="V236" s="89"/>
      <c r="W236" s="542"/>
      <c r="Z236" s="259"/>
    </row>
    <row r="237" spans="1:26" ht="25.5" hidden="1" customHeight="1" x14ac:dyDescent="0.25">
      <c r="A237" s="139" t="s">
        <v>548</v>
      </c>
      <c r="B237" s="59"/>
      <c r="C237" s="2"/>
      <c r="D237" s="685" t="s">
        <v>826</v>
      </c>
      <c r="E237" s="685"/>
      <c r="F237" s="192"/>
      <c r="G237" s="87"/>
      <c r="H237" s="571"/>
      <c r="I237" s="81"/>
      <c r="J237" s="82"/>
      <c r="K237" s="81"/>
      <c r="L237" s="1"/>
      <c r="M237" s="1"/>
      <c r="N237" s="1"/>
      <c r="O237" s="1"/>
      <c r="P237" s="89"/>
      <c r="Q237" s="1"/>
      <c r="R237" s="43"/>
      <c r="S237" s="1"/>
      <c r="T237" s="366"/>
      <c r="U237" s="1"/>
      <c r="V237" s="89"/>
      <c r="W237" s="542"/>
      <c r="Z237" s="259"/>
    </row>
    <row r="238" spans="1:26" ht="15.75" hidden="1" thickBot="1" x14ac:dyDescent="0.3">
      <c r="A238" s="139" t="s">
        <v>549</v>
      </c>
      <c r="B238" s="59"/>
      <c r="C238" s="2"/>
      <c r="D238" s="686" t="s">
        <v>652</v>
      </c>
      <c r="E238" s="686"/>
      <c r="F238" s="182"/>
      <c r="G238" s="87"/>
      <c r="H238" s="571"/>
      <c r="I238" s="81"/>
      <c r="J238" s="82"/>
      <c r="K238" s="81"/>
      <c r="L238" s="1"/>
      <c r="M238" s="1"/>
      <c r="N238" s="1"/>
      <c r="O238" s="1"/>
      <c r="P238" s="89"/>
      <c r="Q238" s="1"/>
      <c r="R238" s="43"/>
      <c r="S238" s="1"/>
      <c r="T238" s="366"/>
      <c r="U238" s="1"/>
      <c r="V238" s="89"/>
      <c r="W238" s="542"/>
      <c r="Z238" s="259"/>
    </row>
    <row r="239" spans="1:26" ht="15.75" hidden="1" thickBot="1" x14ac:dyDescent="0.3">
      <c r="A239" s="139" t="s">
        <v>550</v>
      </c>
      <c r="B239" s="59"/>
      <c r="C239" s="2"/>
      <c r="D239" s="686" t="s">
        <v>653</v>
      </c>
      <c r="E239" s="686"/>
      <c r="F239" s="182"/>
      <c r="G239" s="87"/>
      <c r="H239" s="571"/>
      <c r="I239" s="81"/>
      <c r="J239" s="82"/>
      <c r="K239" s="81"/>
      <c r="L239" s="1"/>
      <c r="M239" s="1"/>
      <c r="N239" s="1"/>
      <c r="O239" s="1"/>
      <c r="P239" s="89"/>
      <c r="Q239" s="1"/>
      <c r="R239" s="43"/>
      <c r="S239" s="1"/>
      <c r="T239" s="366"/>
      <c r="U239" s="1"/>
      <c r="V239" s="89"/>
      <c r="W239" s="542"/>
      <c r="Z239" s="259"/>
    </row>
    <row r="240" spans="1:26" ht="15.75" hidden="1" thickBot="1" x14ac:dyDescent="0.3">
      <c r="A240" s="139" t="s">
        <v>551</v>
      </c>
      <c r="B240" s="61"/>
      <c r="C240" s="21"/>
      <c r="D240" s="700" t="s">
        <v>852</v>
      </c>
      <c r="E240" s="700"/>
      <c r="F240" s="184"/>
      <c r="G240" s="87"/>
      <c r="H240" s="571"/>
      <c r="I240" s="81"/>
      <c r="J240" s="82"/>
      <c r="K240" s="81"/>
      <c r="L240" s="1"/>
      <c r="M240" s="1"/>
      <c r="N240" s="1"/>
      <c r="O240" s="1"/>
      <c r="P240" s="89"/>
      <c r="Q240" s="1"/>
      <c r="R240" s="43"/>
      <c r="S240" s="1"/>
      <c r="T240" s="366"/>
      <c r="U240" s="1"/>
      <c r="V240" s="89"/>
      <c r="W240" s="542"/>
      <c r="Z240" s="259"/>
    </row>
    <row r="241" spans="1:26" ht="15.75" thickBot="1" x14ac:dyDescent="0.3">
      <c r="B241" s="109" t="s">
        <v>552</v>
      </c>
      <c r="C241" s="701" t="s">
        <v>553</v>
      </c>
      <c r="D241" s="702"/>
      <c r="E241" s="702"/>
      <c r="F241" s="185">
        <f>F242+F256+F262</f>
        <v>0</v>
      </c>
      <c r="G241" s="93">
        <f>G242+G256+G262</f>
        <v>0</v>
      </c>
      <c r="H241" s="569">
        <f>H242+H256+H262</f>
        <v>0</v>
      </c>
      <c r="I241" s="94">
        <f>I242+I256+I262</f>
        <v>0</v>
      </c>
      <c r="J241" s="96">
        <f>J242+J256+J262</f>
        <v>0</v>
      </c>
      <c r="K241" s="94">
        <f t="shared" ref="K241:W241" si="69">K242+K256+K262</f>
        <v>0</v>
      </c>
      <c r="L241" s="95">
        <f t="shared" si="69"/>
        <v>0</v>
      </c>
      <c r="M241" s="95">
        <f t="shared" si="69"/>
        <v>0</v>
      </c>
      <c r="N241" s="95">
        <f t="shared" si="69"/>
        <v>0</v>
      </c>
      <c r="O241" s="95">
        <f t="shared" si="69"/>
        <v>0</v>
      </c>
      <c r="P241" s="98">
        <f t="shared" si="69"/>
        <v>0</v>
      </c>
      <c r="Q241" s="95">
        <f t="shared" si="69"/>
        <v>0</v>
      </c>
      <c r="R241" s="97">
        <f t="shared" si="69"/>
        <v>0</v>
      </c>
      <c r="S241" s="95">
        <f t="shared" si="69"/>
        <v>0</v>
      </c>
      <c r="T241" s="363">
        <f t="shared" si="69"/>
        <v>0</v>
      </c>
      <c r="U241" s="95">
        <f t="shared" si="69"/>
        <v>0</v>
      </c>
      <c r="V241" s="98">
        <f t="shared" si="69"/>
        <v>0</v>
      </c>
      <c r="W241" s="539">
        <f t="shared" si="69"/>
        <v>0</v>
      </c>
      <c r="Z241" s="259"/>
    </row>
    <row r="242" spans="1:26" ht="15.75" hidden="1" thickBot="1" x14ac:dyDescent="0.3">
      <c r="B242" s="127" t="s">
        <v>977</v>
      </c>
      <c r="C242" s="714" t="s">
        <v>554</v>
      </c>
      <c r="D242" s="715"/>
      <c r="E242" s="715"/>
      <c r="F242" s="181">
        <f>F243+F247+F252+F253+F254+F255</f>
        <v>0</v>
      </c>
      <c r="G242" s="129">
        <f>G243+G247+G252+G253+G254+G255</f>
        <v>0</v>
      </c>
      <c r="H242" s="570">
        <f>H243+H247+H252+H253+H254+H255</f>
        <v>0</v>
      </c>
      <c r="I242" s="130">
        <f>I243+I247+I252+I253+I254+I255</f>
        <v>0</v>
      </c>
      <c r="J242" s="132">
        <f>J243+J247+J252+J253+J254+J255</f>
        <v>0</v>
      </c>
      <c r="K242" s="130">
        <f t="shared" ref="K242:W242" si="70">K243+K247+K252+K253+K254+K255</f>
        <v>0</v>
      </c>
      <c r="L242" s="131">
        <f t="shared" si="70"/>
        <v>0</v>
      </c>
      <c r="M242" s="131">
        <f t="shared" si="70"/>
        <v>0</v>
      </c>
      <c r="N242" s="131">
        <f t="shared" si="70"/>
        <v>0</v>
      </c>
      <c r="O242" s="131">
        <f t="shared" si="70"/>
        <v>0</v>
      </c>
      <c r="P242" s="134">
        <f t="shared" si="70"/>
        <v>0</v>
      </c>
      <c r="Q242" s="131">
        <f t="shared" si="70"/>
        <v>0</v>
      </c>
      <c r="R242" s="133">
        <f t="shared" si="70"/>
        <v>0</v>
      </c>
      <c r="S242" s="131">
        <f t="shared" si="70"/>
        <v>0</v>
      </c>
      <c r="T242" s="364">
        <f t="shared" si="70"/>
        <v>0</v>
      </c>
      <c r="U242" s="131">
        <f t="shared" si="70"/>
        <v>0</v>
      </c>
      <c r="V242" s="134">
        <f t="shared" si="70"/>
        <v>0</v>
      </c>
      <c r="W242" s="540">
        <f t="shared" si="70"/>
        <v>0</v>
      </c>
      <c r="Z242" s="259"/>
    </row>
    <row r="243" spans="1:26" s="19" customFormat="1" ht="15.75" hidden="1" thickBot="1" x14ac:dyDescent="0.3">
      <c r="A243" s="139"/>
      <c r="B243" s="57" t="s">
        <v>978</v>
      </c>
      <c r="C243" s="653" t="s">
        <v>555</v>
      </c>
      <c r="D243" s="654"/>
      <c r="E243" s="654"/>
      <c r="F243" s="189">
        <f>F244+F245+F246</f>
        <v>0</v>
      </c>
      <c r="G243" s="88">
        <f>G244+G245+G246</f>
        <v>0</v>
      </c>
      <c r="H243" s="573">
        <f>H244+H245+H246</f>
        <v>0</v>
      </c>
      <c r="I243" s="83">
        <f>I244+I245+I246</f>
        <v>0</v>
      </c>
      <c r="J243" s="84">
        <f>J244+J245+J246</f>
        <v>0</v>
      </c>
      <c r="K243" s="83">
        <f t="shared" ref="K243:W243" si="71">K244+K245+K246</f>
        <v>0</v>
      </c>
      <c r="L243" s="13">
        <f t="shared" si="71"/>
        <v>0</v>
      </c>
      <c r="M243" s="13">
        <f t="shared" si="71"/>
        <v>0</v>
      </c>
      <c r="N243" s="13">
        <f t="shared" si="71"/>
        <v>0</v>
      </c>
      <c r="O243" s="13">
        <f t="shared" si="71"/>
        <v>0</v>
      </c>
      <c r="P243" s="90">
        <f t="shared" si="71"/>
        <v>0</v>
      </c>
      <c r="Q243" s="13">
        <f t="shared" si="71"/>
        <v>0</v>
      </c>
      <c r="R243" s="44">
        <f t="shared" si="71"/>
        <v>0</v>
      </c>
      <c r="S243" s="13">
        <f t="shared" si="71"/>
        <v>0</v>
      </c>
      <c r="T243" s="365">
        <f t="shared" si="71"/>
        <v>0</v>
      </c>
      <c r="U243" s="13">
        <f t="shared" si="71"/>
        <v>0</v>
      </c>
      <c r="V243" s="90">
        <f t="shared" si="71"/>
        <v>0</v>
      </c>
      <c r="W243" s="541">
        <f t="shared" si="71"/>
        <v>0</v>
      </c>
      <c r="Z243" s="259"/>
    </row>
    <row r="244" spans="1:26" ht="15.75" hidden="1" thickBot="1" x14ac:dyDescent="0.3">
      <c r="A244" s="139" t="s">
        <v>556</v>
      </c>
      <c r="B244" s="59" t="s">
        <v>979</v>
      </c>
      <c r="C244" s="558"/>
      <c r="D244" s="721" t="s">
        <v>991</v>
      </c>
      <c r="E244" s="721"/>
      <c r="F244" s="187"/>
      <c r="G244" s="87"/>
      <c r="H244" s="571"/>
      <c r="I244" s="81"/>
      <c r="J244" s="82"/>
      <c r="K244" s="81"/>
      <c r="L244" s="1"/>
      <c r="M244" s="1"/>
      <c r="N244" s="1"/>
      <c r="O244" s="1"/>
      <c r="P244" s="89"/>
      <c r="Q244" s="1"/>
      <c r="R244" s="43"/>
      <c r="S244" s="1"/>
      <c r="T244" s="366"/>
      <c r="U244" s="1"/>
      <c r="V244" s="89"/>
      <c r="W244" s="542"/>
      <c r="Z244" s="259"/>
    </row>
    <row r="245" spans="1:26" ht="15.75" hidden="1" thickBot="1" x14ac:dyDescent="0.3">
      <c r="A245" s="139" t="s">
        <v>557</v>
      </c>
      <c r="B245" s="59" t="s">
        <v>980</v>
      </c>
      <c r="C245" s="2"/>
      <c r="D245" s="686" t="s">
        <v>992</v>
      </c>
      <c r="E245" s="686"/>
      <c r="F245" s="182"/>
      <c r="G245" s="87"/>
      <c r="H245" s="571"/>
      <c r="I245" s="81"/>
      <c r="J245" s="82"/>
      <c r="K245" s="81"/>
      <c r="L245" s="1"/>
      <c r="M245" s="1"/>
      <c r="N245" s="1"/>
      <c r="O245" s="1"/>
      <c r="P245" s="89"/>
      <c r="Q245" s="1"/>
      <c r="R245" s="43"/>
      <c r="S245" s="1"/>
      <c r="T245" s="366"/>
      <c r="U245" s="1"/>
      <c r="V245" s="89"/>
      <c r="W245" s="542"/>
      <c r="Z245" s="259"/>
    </row>
    <row r="246" spans="1:26" ht="15.75" hidden="1" thickBot="1" x14ac:dyDescent="0.3">
      <c r="A246" s="139" t="s">
        <v>558</v>
      </c>
      <c r="B246" s="59" t="s">
        <v>981</v>
      </c>
      <c r="C246" s="2"/>
      <c r="D246" s="686" t="s">
        <v>993</v>
      </c>
      <c r="E246" s="686"/>
      <c r="F246" s="182"/>
      <c r="G246" s="87"/>
      <c r="H246" s="571"/>
      <c r="I246" s="81"/>
      <c r="J246" s="82"/>
      <c r="K246" s="81"/>
      <c r="L246" s="1"/>
      <c r="M246" s="1"/>
      <c r="N246" s="1"/>
      <c r="O246" s="1"/>
      <c r="P246" s="89"/>
      <c r="Q246" s="1"/>
      <c r="R246" s="43"/>
      <c r="S246" s="1"/>
      <c r="T246" s="366"/>
      <c r="U246" s="1"/>
      <c r="V246" s="89"/>
      <c r="W246" s="542"/>
      <c r="Z246" s="259"/>
    </row>
    <row r="247" spans="1:26" s="19" customFormat="1" ht="15.75" hidden="1" thickBot="1" x14ac:dyDescent="0.3">
      <c r="A247" s="139"/>
      <c r="B247" s="57" t="s">
        <v>982</v>
      </c>
      <c r="C247" s="653" t="s">
        <v>559</v>
      </c>
      <c r="D247" s="654"/>
      <c r="E247" s="654"/>
      <c r="F247" s="189">
        <f>F248+F249+F250+F251</f>
        <v>0</v>
      </c>
      <c r="G247" s="88">
        <f>G248+G249+G250+G251</f>
        <v>0</v>
      </c>
      <c r="H247" s="573">
        <f>H248+H249+H250+H251</f>
        <v>0</v>
      </c>
      <c r="I247" s="83">
        <f>I248+I249+I250+I251</f>
        <v>0</v>
      </c>
      <c r="J247" s="84">
        <f>J248+J249+J250+J251</f>
        <v>0</v>
      </c>
      <c r="K247" s="83">
        <f t="shared" ref="K247:W247" si="72">K248+K249+K250+K251</f>
        <v>0</v>
      </c>
      <c r="L247" s="13">
        <f t="shared" si="72"/>
        <v>0</v>
      </c>
      <c r="M247" s="13">
        <f t="shared" si="72"/>
        <v>0</v>
      </c>
      <c r="N247" s="13">
        <f t="shared" si="72"/>
        <v>0</v>
      </c>
      <c r="O247" s="13">
        <f t="shared" si="72"/>
        <v>0</v>
      </c>
      <c r="P247" s="90">
        <f t="shared" si="72"/>
        <v>0</v>
      </c>
      <c r="Q247" s="13">
        <f t="shared" si="72"/>
        <v>0</v>
      </c>
      <c r="R247" s="44">
        <f t="shared" si="72"/>
        <v>0</v>
      </c>
      <c r="S247" s="13">
        <f t="shared" si="72"/>
        <v>0</v>
      </c>
      <c r="T247" s="365">
        <f t="shared" si="72"/>
        <v>0</v>
      </c>
      <c r="U247" s="13">
        <f t="shared" si="72"/>
        <v>0</v>
      </c>
      <c r="V247" s="90">
        <f t="shared" si="72"/>
        <v>0</v>
      </c>
      <c r="W247" s="541">
        <f t="shared" si="72"/>
        <v>0</v>
      </c>
      <c r="Z247" s="259"/>
    </row>
    <row r="248" spans="1:26" ht="15.75" hidden="1" thickBot="1" x14ac:dyDescent="0.3">
      <c r="A248" s="139" t="s">
        <v>560</v>
      </c>
      <c r="B248" s="59" t="s">
        <v>983</v>
      </c>
      <c r="C248" s="2"/>
      <c r="D248" s="686" t="s">
        <v>654</v>
      </c>
      <c r="E248" s="686"/>
      <c r="F248" s="182"/>
      <c r="G248" s="87"/>
      <c r="H248" s="571"/>
      <c r="I248" s="81"/>
      <c r="J248" s="82"/>
      <c r="K248" s="81"/>
      <c r="L248" s="1"/>
      <c r="M248" s="1"/>
      <c r="N248" s="1"/>
      <c r="O248" s="1"/>
      <c r="P248" s="89"/>
      <c r="Q248" s="1"/>
      <c r="R248" s="43"/>
      <c r="S248" s="1"/>
      <c r="T248" s="366"/>
      <c r="U248" s="1"/>
      <c r="V248" s="89"/>
      <c r="W248" s="542"/>
      <c r="Z248" s="259"/>
    </row>
    <row r="249" spans="1:26" ht="15.75" hidden="1" thickBot="1" x14ac:dyDescent="0.3">
      <c r="A249" s="139" t="s">
        <v>561</v>
      </c>
      <c r="B249" s="59" t="s">
        <v>984</v>
      </c>
      <c r="C249" s="2"/>
      <c r="D249" s="686" t="s">
        <v>655</v>
      </c>
      <c r="E249" s="686"/>
      <c r="F249" s="182"/>
      <c r="G249" s="87"/>
      <c r="H249" s="571"/>
      <c r="I249" s="81"/>
      <c r="J249" s="82"/>
      <c r="K249" s="81"/>
      <c r="L249" s="1"/>
      <c r="M249" s="1"/>
      <c r="N249" s="1"/>
      <c r="O249" s="1"/>
      <c r="P249" s="89"/>
      <c r="Q249" s="1"/>
      <c r="R249" s="43"/>
      <c r="S249" s="1"/>
      <c r="T249" s="366"/>
      <c r="U249" s="1"/>
      <c r="V249" s="89"/>
      <c r="W249" s="542"/>
      <c r="Z249" s="259"/>
    </row>
    <row r="250" spans="1:26" ht="15.75" hidden="1" thickBot="1" x14ac:dyDescent="0.3">
      <c r="A250" s="139" t="s">
        <v>562</v>
      </c>
      <c r="B250" s="59" t="s">
        <v>985</v>
      </c>
      <c r="C250" s="2"/>
      <c r="D250" s="686" t="s">
        <v>563</v>
      </c>
      <c r="E250" s="686"/>
      <c r="F250" s="182"/>
      <c r="G250" s="87"/>
      <c r="H250" s="571"/>
      <c r="I250" s="81"/>
      <c r="J250" s="82"/>
      <c r="K250" s="81"/>
      <c r="L250" s="1"/>
      <c r="M250" s="1"/>
      <c r="N250" s="1"/>
      <c r="O250" s="1"/>
      <c r="P250" s="89"/>
      <c r="Q250" s="1"/>
      <c r="R250" s="43"/>
      <c r="S250" s="1"/>
      <c r="T250" s="366"/>
      <c r="U250" s="1"/>
      <c r="V250" s="89"/>
      <c r="W250" s="542"/>
      <c r="Z250" s="259"/>
    </row>
    <row r="251" spans="1:26" ht="15.75" hidden="1" thickBot="1" x14ac:dyDescent="0.3">
      <c r="A251" s="139" t="s">
        <v>564</v>
      </c>
      <c r="B251" s="59" t="s">
        <v>986</v>
      </c>
      <c r="C251" s="2"/>
      <c r="D251" s="686" t="s">
        <v>565</v>
      </c>
      <c r="E251" s="686"/>
      <c r="F251" s="182"/>
      <c r="G251" s="87"/>
      <c r="H251" s="571"/>
      <c r="I251" s="81"/>
      <c r="J251" s="82"/>
      <c r="K251" s="81"/>
      <c r="L251" s="1"/>
      <c r="M251" s="1"/>
      <c r="N251" s="1"/>
      <c r="O251" s="1"/>
      <c r="P251" s="89"/>
      <c r="Q251" s="1"/>
      <c r="R251" s="43"/>
      <c r="S251" s="1"/>
      <c r="T251" s="366"/>
      <c r="U251" s="1"/>
      <c r="V251" s="89"/>
      <c r="W251" s="542"/>
      <c r="Z251" s="259"/>
    </row>
    <row r="252" spans="1:26" s="42" customFormat="1" ht="15.75" hidden="1" thickBot="1" x14ac:dyDescent="0.3">
      <c r="A252" s="139" t="s">
        <v>566</v>
      </c>
      <c r="B252" s="57" t="s">
        <v>987</v>
      </c>
      <c r="C252" s="653" t="s">
        <v>567</v>
      </c>
      <c r="D252" s="654"/>
      <c r="E252" s="654"/>
      <c r="F252" s="189"/>
      <c r="G252" s="88"/>
      <c r="H252" s="573"/>
      <c r="I252" s="83"/>
      <c r="J252" s="84"/>
      <c r="K252" s="83"/>
      <c r="L252" s="13"/>
      <c r="M252" s="13"/>
      <c r="N252" s="13"/>
      <c r="O252" s="13"/>
      <c r="P252" s="90"/>
      <c r="Q252" s="13"/>
      <c r="R252" s="44"/>
      <c r="S252" s="13"/>
      <c r="T252" s="365"/>
      <c r="U252" s="13"/>
      <c r="V252" s="90"/>
      <c r="W252" s="541"/>
      <c r="Z252" s="259"/>
    </row>
    <row r="253" spans="1:26" s="42" customFormat="1" ht="15.75" hidden="1" thickBot="1" x14ac:dyDescent="0.3">
      <c r="A253" s="139" t="s">
        <v>568</v>
      </c>
      <c r="B253" s="57" t="s">
        <v>988</v>
      </c>
      <c r="C253" s="653" t="s">
        <v>569</v>
      </c>
      <c r="D253" s="654"/>
      <c r="E253" s="654"/>
      <c r="F253" s="189"/>
      <c r="G253" s="88"/>
      <c r="H253" s="573"/>
      <c r="I253" s="83"/>
      <c r="J253" s="84"/>
      <c r="K253" s="83"/>
      <c r="L253" s="13"/>
      <c r="M253" s="13"/>
      <c r="N253" s="13"/>
      <c r="O253" s="13"/>
      <c r="P253" s="90"/>
      <c r="Q253" s="13"/>
      <c r="R253" s="44"/>
      <c r="S253" s="13"/>
      <c r="T253" s="365"/>
      <c r="U253" s="13"/>
      <c r="V253" s="90"/>
      <c r="W253" s="541"/>
      <c r="Z253" s="259"/>
    </row>
    <row r="254" spans="1:26" s="42" customFormat="1" ht="15.75" hidden="1" thickBot="1" x14ac:dyDescent="0.3">
      <c r="A254" s="139" t="s">
        <v>570</v>
      </c>
      <c r="B254" s="57" t="s">
        <v>989</v>
      </c>
      <c r="C254" s="653" t="s">
        <v>571</v>
      </c>
      <c r="D254" s="654"/>
      <c r="E254" s="654"/>
      <c r="F254" s="189"/>
      <c r="G254" s="88"/>
      <c r="H254" s="573"/>
      <c r="I254" s="83"/>
      <c r="J254" s="84"/>
      <c r="K254" s="83"/>
      <c r="L254" s="13"/>
      <c r="M254" s="13"/>
      <c r="N254" s="13"/>
      <c r="O254" s="13"/>
      <c r="P254" s="90"/>
      <c r="Q254" s="13"/>
      <c r="R254" s="44"/>
      <c r="S254" s="13"/>
      <c r="T254" s="365"/>
      <c r="U254" s="13"/>
      <c r="V254" s="90"/>
      <c r="W254" s="541"/>
      <c r="Z254" s="259"/>
    </row>
    <row r="255" spans="1:26" s="42" customFormat="1" ht="15.75" hidden="1" thickBot="1" x14ac:dyDescent="0.3">
      <c r="A255" s="139" t="s">
        <v>572</v>
      </c>
      <c r="B255" s="57" t="s">
        <v>990</v>
      </c>
      <c r="C255" s="653" t="s">
        <v>573</v>
      </c>
      <c r="D255" s="654"/>
      <c r="E255" s="654"/>
      <c r="F255" s="189"/>
      <c r="G255" s="88"/>
      <c r="H255" s="573"/>
      <c r="I255" s="83"/>
      <c r="J255" s="84"/>
      <c r="K255" s="83"/>
      <c r="L255" s="13"/>
      <c r="M255" s="13"/>
      <c r="N255" s="13"/>
      <c r="O255" s="13"/>
      <c r="P255" s="90"/>
      <c r="Q255" s="13"/>
      <c r="R255" s="44"/>
      <c r="S255" s="13"/>
      <c r="T255" s="365"/>
      <c r="U255" s="13"/>
      <c r="V255" s="90"/>
      <c r="W255" s="541"/>
      <c r="Z255" s="259"/>
    </row>
    <row r="256" spans="1:26" ht="15.75" hidden="1" thickBot="1" x14ac:dyDescent="0.3">
      <c r="B256" s="100" t="s">
        <v>994</v>
      </c>
      <c r="C256" s="694" t="s">
        <v>574</v>
      </c>
      <c r="D256" s="695"/>
      <c r="E256" s="695"/>
      <c r="F256" s="183">
        <f>F257+F258+F259+F260+F261</f>
        <v>0</v>
      </c>
      <c r="G256" s="102">
        <f>G257+G258+G259+G260+G261</f>
        <v>0</v>
      </c>
      <c r="H256" s="572">
        <f>H257+H258+H259+H260+H261</f>
        <v>0</v>
      </c>
      <c r="I256" s="103">
        <f>I257+I258+I259+I260+I261</f>
        <v>0</v>
      </c>
      <c r="J256" s="105">
        <f>J257+J258+J259+J260+J261</f>
        <v>0</v>
      </c>
      <c r="K256" s="103">
        <f t="shared" ref="K256:W256" si="73">K257+K258+K259+K260+K261</f>
        <v>0</v>
      </c>
      <c r="L256" s="104">
        <f t="shared" si="73"/>
        <v>0</v>
      </c>
      <c r="M256" s="104">
        <f t="shared" si="73"/>
        <v>0</v>
      </c>
      <c r="N256" s="104">
        <f t="shared" si="73"/>
        <v>0</v>
      </c>
      <c r="O256" s="104">
        <f t="shared" si="73"/>
        <v>0</v>
      </c>
      <c r="P256" s="107">
        <f t="shared" si="73"/>
        <v>0</v>
      </c>
      <c r="Q256" s="104">
        <f t="shared" si="73"/>
        <v>0</v>
      </c>
      <c r="R256" s="106">
        <f t="shared" si="73"/>
        <v>0</v>
      </c>
      <c r="S256" s="104">
        <f t="shared" si="73"/>
        <v>0</v>
      </c>
      <c r="T256" s="367">
        <f t="shared" si="73"/>
        <v>0</v>
      </c>
      <c r="U256" s="104">
        <f t="shared" si="73"/>
        <v>0</v>
      </c>
      <c r="V256" s="107">
        <f t="shared" si="73"/>
        <v>0</v>
      </c>
      <c r="W256" s="543">
        <f t="shared" si="73"/>
        <v>0</v>
      </c>
      <c r="Z256" s="259"/>
    </row>
    <row r="257" spans="1:26" ht="15.75" hidden="1" thickBot="1" x14ac:dyDescent="0.3">
      <c r="A257" s="139" t="s">
        <v>575</v>
      </c>
      <c r="B257" s="61" t="s">
        <v>995</v>
      </c>
      <c r="C257" s="722" t="s">
        <v>656</v>
      </c>
      <c r="D257" s="700"/>
      <c r="E257" s="700"/>
      <c r="F257" s="184"/>
      <c r="G257" s="578"/>
      <c r="H257" s="579"/>
      <c r="I257" s="225"/>
      <c r="J257" s="226"/>
      <c r="K257" s="225"/>
      <c r="L257" s="15"/>
      <c r="M257" s="15"/>
      <c r="N257" s="15"/>
      <c r="O257" s="15"/>
      <c r="P257" s="374"/>
      <c r="Q257" s="15"/>
      <c r="R257" s="45"/>
      <c r="S257" s="15"/>
      <c r="T257" s="388"/>
      <c r="U257" s="15"/>
      <c r="V257" s="374"/>
      <c r="W257" s="555"/>
      <c r="Z257" s="259"/>
    </row>
    <row r="258" spans="1:26" ht="15.75" hidden="1" thickBot="1" x14ac:dyDescent="0.3">
      <c r="A258" s="139" t="s">
        <v>576</v>
      </c>
      <c r="B258" s="61" t="s">
        <v>996</v>
      </c>
      <c r="C258" s="722" t="s">
        <v>657</v>
      </c>
      <c r="D258" s="700"/>
      <c r="E258" s="700"/>
      <c r="F258" s="184"/>
      <c r="G258" s="578"/>
      <c r="H258" s="579"/>
      <c r="I258" s="225"/>
      <c r="J258" s="226"/>
      <c r="K258" s="225"/>
      <c r="L258" s="15"/>
      <c r="M258" s="15"/>
      <c r="N258" s="15"/>
      <c r="O258" s="15"/>
      <c r="P258" s="374"/>
      <c r="Q258" s="15"/>
      <c r="R258" s="45"/>
      <c r="S258" s="15"/>
      <c r="T258" s="388"/>
      <c r="U258" s="15"/>
      <c r="V258" s="374"/>
      <c r="W258" s="555"/>
      <c r="Z258" s="259"/>
    </row>
    <row r="259" spans="1:26" ht="15.75" hidden="1" thickBot="1" x14ac:dyDescent="0.3">
      <c r="A259" s="139" t="s">
        <v>577</v>
      </c>
      <c r="B259" s="61" t="s">
        <v>997</v>
      </c>
      <c r="C259" s="722" t="s">
        <v>578</v>
      </c>
      <c r="D259" s="700"/>
      <c r="E259" s="700"/>
      <c r="F259" s="184"/>
      <c r="G259" s="578"/>
      <c r="H259" s="579"/>
      <c r="I259" s="225"/>
      <c r="J259" s="226"/>
      <c r="K259" s="225"/>
      <c r="L259" s="15"/>
      <c r="M259" s="15"/>
      <c r="N259" s="15"/>
      <c r="O259" s="15"/>
      <c r="P259" s="374"/>
      <c r="Q259" s="15"/>
      <c r="R259" s="45"/>
      <c r="S259" s="15"/>
      <c r="T259" s="388"/>
      <c r="U259" s="15"/>
      <c r="V259" s="374"/>
      <c r="W259" s="555"/>
      <c r="Z259" s="259"/>
    </row>
    <row r="260" spans="1:26" ht="15.75" hidden="1" thickBot="1" x14ac:dyDescent="0.3">
      <c r="A260" s="139" t="s">
        <v>579</v>
      </c>
      <c r="B260" s="61" t="s">
        <v>998</v>
      </c>
      <c r="C260" s="722" t="s">
        <v>580</v>
      </c>
      <c r="D260" s="700"/>
      <c r="E260" s="700"/>
      <c r="F260" s="184"/>
      <c r="G260" s="578"/>
      <c r="H260" s="579"/>
      <c r="I260" s="225"/>
      <c r="J260" s="226"/>
      <c r="K260" s="225"/>
      <c r="L260" s="15"/>
      <c r="M260" s="15"/>
      <c r="N260" s="15"/>
      <c r="O260" s="15"/>
      <c r="P260" s="374"/>
      <c r="Q260" s="15"/>
      <c r="R260" s="45"/>
      <c r="S260" s="15"/>
      <c r="T260" s="388"/>
      <c r="U260" s="15"/>
      <c r="V260" s="374"/>
      <c r="W260" s="555"/>
      <c r="Z260" s="259"/>
    </row>
    <row r="261" spans="1:26" ht="15.75" hidden="1" thickBot="1" x14ac:dyDescent="0.3">
      <c r="A261" s="139" t="s">
        <v>581</v>
      </c>
      <c r="B261" s="61" t="s">
        <v>999</v>
      </c>
      <c r="C261" s="722" t="s">
        <v>658</v>
      </c>
      <c r="D261" s="700"/>
      <c r="E261" s="700"/>
      <c r="F261" s="184"/>
      <c r="G261" s="578"/>
      <c r="H261" s="579"/>
      <c r="I261" s="225"/>
      <c r="J261" s="226"/>
      <c r="K261" s="225"/>
      <c r="L261" s="15"/>
      <c r="M261" s="15"/>
      <c r="N261" s="15"/>
      <c r="O261" s="15"/>
      <c r="P261" s="374"/>
      <c r="Q261" s="15"/>
      <c r="R261" s="45"/>
      <c r="S261" s="15"/>
      <c r="T261" s="388"/>
      <c r="U261" s="15"/>
      <c r="V261" s="374"/>
      <c r="W261" s="555"/>
      <c r="Z261" s="259"/>
    </row>
    <row r="262" spans="1:26" ht="15.75" hidden="1" thickBot="1" x14ac:dyDescent="0.3">
      <c r="B262" s="100" t="s">
        <v>1000</v>
      </c>
      <c r="C262" s="694" t="s">
        <v>582</v>
      </c>
      <c r="D262" s="695"/>
      <c r="E262" s="695"/>
      <c r="F262" s="183">
        <f>F263</f>
        <v>0</v>
      </c>
      <c r="G262" s="102">
        <f>G263</f>
        <v>0</v>
      </c>
      <c r="H262" s="572">
        <f>H263</f>
        <v>0</v>
      </c>
      <c r="I262" s="103">
        <f>I263</f>
        <v>0</v>
      </c>
      <c r="J262" s="105">
        <f>J263</f>
        <v>0</v>
      </c>
      <c r="K262" s="103">
        <f t="shared" ref="K262:W262" si="74">K263</f>
        <v>0</v>
      </c>
      <c r="L262" s="104">
        <f t="shared" si="74"/>
        <v>0</v>
      </c>
      <c r="M262" s="104">
        <f t="shared" si="74"/>
        <v>0</v>
      </c>
      <c r="N262" s="104">
        <f t="shared" si="74"/>
        <v>0</v>
      </c>
      <c r="O262" s="104">
        <f t="shared" si="74"/>
        <v>0</v>
      </c>
      <c r="P262" s="107">
        <f t="shared" si="74"/>
        <v>0</v>
      </c>
      <c r="Q262" s="104">
        <f t="shared" si="74"/>
        <v>0</v>
      </c>
      <c r="R262" s="106">
        <f t="shared" si="74"/>
        <v>0</v>
      </c>
      <c r="S262" s="104">
        <f t="shared" si="74"/>
        <v>0</v>
      </c>
      <c r="T262" s="367">
        <f t="shared" si="74"/>
        <v>0</v>
      </c>
      <c r="U262" s="104">
        <f t="shared" si="74"/>
        <v>0</v>
      </c>
      <c r="V262" s="107">
        <f t="shared" si="74"/>
        <v>0</v>
      </c>
      <c r="W262" s="543">
        <f t="shared" si="74"/>
        <v>0</v>
      </c>
      <c r="Z262" s="259"/>
    </row>
    <row r="263" spans="1:26" ht="15.75" hidden="1" thickBot="1" x14ac:dyDescent="0.3">
      <c r="A263" s="139" t="s">
        <v>583</v>
      </c>
      <c r="B263" s="61"/>
      <c r="C263" s="722" t="s">
        <v>584</v>
      </c>
      <c r="D263" s="700"/>
      <c r="E263" s="700"/>
      <c r="F263" s="184"/>
      <c r="G263" s="578"/>
      <c r="H263" s="579"/>
      <c r="I263" s="225"/>
      <c r="J263" s="226"/>
      <c r="K263" s="225"/>
      <c r="L263" s="15"/>
      <c r="M263" s="15"/>
      <c r="N263" s="15"/>
      <c r="O263" s="15"/>
      <c r="P263" s="374"/>
      <c r="Q263" s="15"/>
      <c r="R263" s="45"/>
      <c r="S263" s="15"/>
      <c r="T263" s="388"/>
      <c r="U263" s="15"/>
      <c r="V263" s="374"/>
      <c r="W263" s="555"/>
      <c r="Z263" s="259"/>
    </row>
    <row r="264" spans="1:26" ht="15.75" thickBot="1" x14ac:dyDescent="0.3">
      <c r="B264" s="723" t="s">
        <v>585</v>
      </c>
      <c r="C264" s="724"/>
      <c r="D264" s="724"/>
      <c r="E264" s="724"/>
      <c r="F264" s="180">
        <f t="shared" ref="F264:W264" si="75">F5+F24+F32+F77+F92+F163+F173+F178+F241</f>
        <v>35376000</v>
      </c>
      <c r="G264" s="93">
        <f t="shared" si="75"/>
        <v>35328879</v>
      </c>
      <c r="H264" s="569">
        <f t="shared" si="75"/>
        <v>36351439</v>
      </c>
      <c r="I264" s="94">
        <f t="shared" si="75"/>
        <v>35507687</v>
      </c>
      <c r="J264" s="96">
        <f t="shared" si="75"/>
        <v>843752</v>
      </c>
      <c r="K264" s="94">
        <f t="shared" si="75"/>
        <v>2606256</v>
      </c>
      <c r="L264" s="95">
        <f t="shared" si="75"/>
        <v>2489965</v>
      </c>
      <c r="M264" s="95">
        <f t="shared" si="75"/>
        <v>2741592</v>
      </c>
      <c r="N264" s="95">
        <f t="shared" si="75"/>
        <v>3688157</v>
      </c>
      <c r="O264" s="95">
        <f t="shared" si="75"/>
        <v>3041274</v>
      </c>
      <c r="P264" s="98">
        <f t="shared" si="75"/>
        <v>3392378</v>
      </c>
      <c r="Q264" s="95">
        <f t="shared" si="75"/>
        <v>2937800</v>
      </c>
      <c r="R264" s="97">
        <f t="shared" si="75"/>
        <v>2619863</v>
      </c>
      <c r="S264" s="95">
        <f t="shared" si="75"/>
        <v>2582966</v>
      </c>
      <c r="T264" s="363">
        <f t="shared" si="75"/>
        <v>26100251</v>
      </c>
      <c r="U264" s="95">
        <f t="shared" si="75"/>
        <v>3093656</v>
      </c>
      <c r="V264" s="98">
        <f t="shared" si="75"/>
        <v>2969289</v>
      </c>
      <c r="W264" s="539">
        <f t="shared" si="75"/>
        <v>4188243</v>
      </c>
      <c r="Z264" s="259"/>
    </row>
    <row r="265" spans="1:26" x14ac:dyDescent="0.25">
      <c r="B265" s="23"/>
      <c r="C265" s="24"/>
      <c r="D265" s="24"/>
      <c r="E265" s="25"/>
      <c r="F265" s="25"/>
      <c r="G265" s="64"/>
      <c r="H265" s="64"/>
      <c r="I265" s="64"/>
      <c r="J265" s="6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6" x14ac:dyDescent="0.25">
      <c r="B266" s="26"/>
      <c r="C266" s="27"/>
      <c r="D266" s="27"/>
      <c r="E266" s="25"/>
      <c r="F266" s="25"/>
      <c r="G266" s="64"/>
      <c r="H266" s="64"/>
      <c r="I266" s="64"/>
      <c r="J266" s="6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6" x14ac:dyDescent="0.25">
      <c r="B267" s="28"/>
      <c r="C267" s="25"/>
      <c r="D267" s="25"/>
      <c r="E267" s="29"/>
      <c r="F267" s="29"/>
      <c r="G267" s="64"/>
      <c r="H267" s="64"/>
      <c r="I267" s="64"/>
      <c r="J267" s="6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6" x14ac:dyDescent="0.25">
      <c r="B268" s="28"/>
      <c r="C268" s="25"/>
      <c r="D268" s="25"/>
      <c r="E268" s="29"/>
      <c r="F268" s="29"/>
      <c r="G268" s="64"/>
      <c r="H268" s="64"/>
      <c r="I268" s="64"/>
      <c r="J268" s="6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6" x14ac:dyDescent="0.25">
      <c r="B269" s="28"/>
      <c r="C269" s="25"/>
      <c r="D269" s="25"/>
      <c r="E269" s="29"/>
      <c r="F269" s="29"/>
      <c r="G269" s="64"/>
      <c r="H269" s="64"/>
      <c r="I269" s="64"/>
      <c r="J269" s="6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6" x14ac:dyDescent="0.25">
      <c r="B270" s="28"/>
      <c r="C270" s="25"/>
      <c r="D270" s="25"/>
      <c r="E270" s="29"/>
      <c r="F270" s="29"/>
      <c r="G270" s="64"/>
      <c r="H270" s="64"/>
      <c r="I270" s="64"/>
      <c r="J270" s="6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6" x14ac:dyDescent="0.25">
      <c r="B271" s="28"/>
      <c r="C271" s="25"/>
      <c r="D271" s="25"/>
      <c r="E271" s="29"/>
      <c r="F271" s="29"/>
      <c r="G271" s="64"/>
      <c r="H271" s="64"/>
      <c r="I271" s="64"/>
      <c r="J271" s="6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6" x14ac:dyDescent="0.25">
      <c r="B272" s="28"/>
      <c r="C272" s="25"/>
      <c r="D272" s="25"/>
      <c r="E272" s="29"/>
      <c r="F272" s="29"/>
      <c r="G272" s="64"/>
      <c r="H272" s="64"/>
      <c r="I272" s="64"/>
      <c r="J272" s="6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B273" s="28"/>
      <c r="C273" s="29"/>
      <c r="D273" s="29"/>
      <c r="E273" s="25"/>
      <c r="F273" s="25"/>
      <c r="G273" s="64"/>
      <c r="H273" s="64"/>
      <c r="I273" s="64"/>
      <c r="J273" s="6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B274" s="28"/>
      <c r="C274" s="29"/>
      <c r="D274" s="29"/>
      <c r="E274" s="25"/>
      <c r="F274" s="25"/>
      <c r="G274" s="64"/>
      <c r="H274" s="64"/>
      <c r="I274" s="64"/>
      <c r="J274" s="6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B275" s="28"/>
      <c r="C275" s="29"/>
      <c r="D275" s="29"/>
      <c r="E275" s="25"/>
      <c r="F275" s="25"/>
      <c r="G275" s="64"/>
      <c r="H275" s="64"/>
      <c r="I275" s="64"/>
      <c r="J275" s="6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B276" s="28"/>
      <c r="C276" s="25"/>
      <c r="D276" s="25"/>
      <c r="E276" s="29"/>
      <c r="F276" s="29"/>
      <c r="G276" s="64"/>
      <c r="H276" s="64"/>
      <c r="I276" s="64"/>
      <c r="J276" s="6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B277" s="28"/>
      <c r="C277" s="25"/>
      <c r="D277" s="25"/>
      <c r="E277" s="29"/>
      <c r="F277" s="29"/>
      <c r="G277" s="64"/>
      <c r="H277" s="64"/>
      <c r="I277" s="64"/>
      <c r="J277" s="6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B278" s="28"/>
      <c r="C278" s="25"/>
      <c r="D278" s="25"/>
      <c r="E278" s="29"/>
      <c r="F278" s="29"/>
      <c r="G278" s="64"/>
      <c r="H278" s="64"/>
      <c r="I278" s="64"/>
      <c r="J278" s="6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41"/>
      <c r="B279" s="28"/>
      <c r="C279" s="25"/>
      <c r="D279" s="25"/>
      <c r="E279" s="29"/>
      <c r="F279" s="29"/>
      <c r="G279" s="64"/>
      <c r="H279" s="64"/>
      <c r="I279" s="64"/>
      <c r="J279" s="6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41"/>
      <c r="B280" s="28"/>
      <c r="C280" s="25"/>
      <c r="D280" s="25"/>
      <c r="E280" s="29"/>
      <c r="F280" s="29"/>
      <c r="G280" s="64"/>
      <c r="H280" s="64"/>
      <c r="I280" s="64"/>
      <c r="J280" s="6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41"/>
      <c r="B281" s="28"/>
      <c r="C281" s="25"/>
      <c r="D281" s="25"/>
      <c r="E281" s="29"/>
      <c r="F281" s="29"/>
      <c r="G281" s="64"/>
      <c r="H281" s="64"/>
      <c r="I281" s="64"/>
      <c r="J281" s="6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41"/>
      <c r="B282" s="28"/>
      <c r="C282" s="25"/>
      <c r="D282" s="25"/>
      <c r="E282" s="29"/>
      <c r="F282" s="29"/>
      <c r="G282" s="64"/>
      <c r="H282" s="64"/>
      <c r="I282" s="64"/>
      <c r="J282" s="6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41"/>
      <c r="B283" s="28"/>
      <c r="C283" s="25"/>
      <c r="D283" s="25"/>
      <c r="E283" s="29"/>
      <c r="F283" s="29"/>
      <c r="G283" s="64"/>
      <c r="H283" s="64"/>
      <c r="I283" s="64"/>
      <c r="J283" s="6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41"/>
      <c r="B284" s="28"/>
      <c r="C284" s="25"/>
      <c r="D284" s="25"/>
      <c r="E284" s="29"/>
      <c r="F284" s="29"/>
      <c r="G284" s="64"/>
      <c r="H284" s="64"/>
      <c r="I284" s="64"/>
      <c r="J284" s="6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41"/>
      <c r="B285" s="28"/>
      <c r="C285" s="25"/>
      <c r="D285" s="25"/>
      <c r="E285" s="29"/>
      <c r="F285" s="29"/>
      <c r="G285" s="64"/>
      <c r="H285" s="64"/>
      <c r="I285" s="64"/>
      <c r="J285" s="6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41"/>
      <c r="B286" s="28"/>
      <c r="C286" s="29"/>
      <c r="D286" s="29"/>
      <c r="E286" s="25"/>
      <c r="F286" s="25"/>
      <c r="G286" s="64"/>
      <c r="H286" s="64"/>
      <c r="I286" s="64"/>
      <c r="J286" s="6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41"/>
      <c r="B287" s="28"/>
      <c r="C287" s="25"/>
      <c r="D287" s="25"/>
      <c r="E287" s="29"/>
      <c r="F287" s="29"/>
      <c r="G287" s="64"/>
      <c r="H287" s="64"/>
      <c r="I287" s="64"/>
      <c r="J287" s="6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41"/>
      <c r="B288" s="28"/>
      <c r="C288" s="25"/>
      <c r="D288" s="25"/>
      <c r="E288" s="29"/>
      <c r="F288" s="29"/>
      <c r="G288" s="64"/>
      <c r="H288" s="64"/>
      <c r="I288" s="64"/>
      <c r="J288" s="6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41"/>
      <c r="B289" s="28"/>
      <c r="C289" s="25"/>
      <c r="D289" s="25"/>
      <c r="E289" s="29"/>
      <c r="F289" s="29"/>
      <c r="G289" s="64"/>
      <c r="H289" s="64"/>
      <c r="I289" s="64"/>
      <c r="J289" s="6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41"/>
      <c r="B290" s="28"/>
      <c r="C290" s="25"/>
      <c r="D290" s="25"/>
      <c r="E290" s="29"/>
      <c r="F290" s="29"/>
      <c r="G290" s="64"/>
      <c r="H290" s="64"/>
      <c r="I290" s="64"/>
      <c r="J290" s="6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41"/>
      <c r="B291" s="28"/>
      <c r="C291" s="25"/>
      <c r="D291" s="25"/>
      <c r="E291" s="29"/>
      <c r="F291" s="29"/>
      <c r="G291" s="64"/>
      <c r="H291" s="64"/>
      <c r="I291" s="64"/>
      <c r="J291" s="6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41"/>
      <c r="B292" s="28"/>
      <c r="C292" s="25"/>
      <c r="D292" s="25"/>
      <c r="E292" s="29"/>
      <c r="F292" s="29"/>
      <c r="G292" s="64"/>
      <c r="H292" s="64"/>
      <c r="I292" s="64"/>
      <c r="J292" s="6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41"/>
      <c r="B293" s="28"/>
      <c r="C293" s="25"/>
      <c r="D293" s="25"/>
      <c r="E293" s="29"/>
      <c r="F293" s="29"/>
      <c r="G293" s="64"/>
      <c r="H293" s="64"/>
      <c r="I293" s="64"/>
      <c r="J293" s="6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41"/>
      <c r="B294" s="28"/>
      <c r="C294" s="25"/>
      <c r="D294" s="25"/>
      <c r="E294" s="29"/>
      <c r="F294" s="29"/>
      <c r="G294" s="64"/>
      <c r="H294" s="64"/>
      <c r="I294" s="64"/>
      <c r="J294" s="6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41"/>
      <c r="B295" s="28"/>
      <c r="C295" s="25"/>
      <c r="D295" s="25"/>
      <c r="E295" s="29"/>
      <c r="F295" s="29"/>
      <c r="G295" s="64"/>
      <c r="H295" s="64"/>
      <c r="I295" s="64"/>
      <c r="J295" s="6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41"/>
      <c r="B296" s="28"/>
      <c r="C296" s="25"/>
      <c r="D296" s="25"/>
      <c r="E296" s="29"/>
      <c r="F296" s="29"/>
      <c r="G296" s="64"/>
      <c r="H296" s="64"/>
      <c r="I296" s="64"/>
      <c r="J296" s="6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41"/>
      <c r="B297" s="28"/>
      <c r="C297" s="29"/>
      <c r="D297" s="29"/>
      <c r="E297" s="25"/>
      <c r="F297" s="25"/>
      <c r="G297" s="64"/>
      <c r="H297" s="64"/>
      <c r="I297" s="64"/>
      <c r="J297" s="6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41"/>
      <c r="B298" s="28"/>
      <c r="C298" s="25"/>
      <c r="D298" s="25"/>
      <c r="E298" s="29"/>
      <c r="F298" s="29"/>
      <c r="G298" s="64"/>
      <c r="H298" s="64"/>
      <c r="I298" s="64"/>
      <c r="J298" s="6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41"/>
      <c r="B299" s="28"/>
      <c r="C299" s="25"/>
      <c r="D299" s="25"/>
      <c r="E299" s="29"/>
      <c r="F299" s="29"/>
      <c r="G299" s="64"/>
      <c r="H299" s="64"/>
      <c r="I299" s="64"/>
      <c r="J299" s="6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41"/>
      <c r="B300" s="28"/>
      <c r="C300" s="25"/>
      <c r="D300" s="25"/>
      <c r="E300" s="29"/>
      <c r="F300" s="29"/>
      <c r="G300" s="64"/>
      <c r="H300" s="64"/>
      <c r="I300" s="64"/>
      <c r="J300" s="6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41"/>
      <c r="B301" s="28"/>
      <c r="C301" s="25"/>
      <c r="D301" s="25"/>
      <c r="E301" s="29"/>
      <c r="F301" s="29"/>
      <c r="G301" s="64"/>
      <c r="H301" s="64"/>
      <c r="I301" s="64"/>
      <c r="J301" s="6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41"/>
      <c r="B302" s="28"/>
      <c r="C302" s="25"/>
      <c r="D302" s="25"/>
      <c r="E302" s="29"/>
      <c r="F302" s="29"/>
      <c r="G302" s="64"/>
      <c r="H302" s="64"/>
      <c r="I302" s="64"/>
      <c r="J302" s="6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41"/>
      <c r="B303" s="28"/>
      <c r="C303" s="25"/>
      <c r="D303" s="25"/>
      <c r="E303" s="29"/>
      <c r="F303" s="29"/>
      <c r="G303" s="64"/>
      <c r="H303" s="64"/>
      <c r="I303" s="64"/>
      <c r="J303" s="6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41"/>
      <c r="B304" s="28"/>
      <c r="C304" s="25"/>
      <c r="D304" s="25"/>
      <c r="E304" s="29"/>
      <c r="F304" s="29"/>
      <c r="G304" s="64"/>
      <c r="H304" s="64"/>
      <c r="I304" s="64"/>
      <c r="J304" s="6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41"/>
      <c r="B305" s="28"/>
      <c r="C305" s="25"/>
      <c r="D305" s="25"/>
      <c r="E305" s="29"/>
      <c r="F305" s="29"/>
      <c r="G305" s="64"/>
      <c r="H305" s="64"/>
      <c r="I305" s="64"/>
      <c r="J305" s="6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41"/>
      <c r="B306" s="28"/>
      <c r="C306" s="25"/>
      <c r="D306" s="25"/>
      <c r="E306" s="29"/>
      <c r="F306" s="29"/>
      <c r="G306" s="64"/>
      <c r="H306" s="64"/>
      <c r="I306" s="64"/>
      <c r="J306" s="6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41"/>
      <c r="B307" s="28"/>
      <c r="C307" s="25"/>
      <c r="D307" s="25"/>
      <c r="E307" s="29"/>
      <c r="F307" s="29"/>
      <c r="G307" s="64"/>
      <c r="H307" s="64"/>
      <c r="I307" s="64"/>
      <c r="J307" s="6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41"/>
      <c r="B308" s="30"/>
      <c r="C308" s="24"/>
      <c r="D308" s="24"/>
      <c r="E308" s="25"/>
      <c r="F308" s="25"/>
      <c r="G308" s="64"/>
      <c r="H308" s="64"/>
      <c r="I308" s="64"/>
      <c r="J308" s="6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41"/>
      <c r="B309" s="28"/>
      <c r="C309" s="29"/>
      <c r="D309" s="29"/>
      <c r="E309" s="25"/>
      <c r="F309" s="25"/>
      <c r="G309" s="64"/>
      <c r="H309" s="64"/>
      <c r="I309" s="64"/>
      <c r="J309" s="6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41"/>
      <c r="B310" s="28"/>
      <c r="C310" s="29"/>
      <c r="D310" s="29"/>
      <c r="E310" s="25"/>
      <c r="F310" s="25"/>
      <c r="G310" s="64"/>
      <c r="H310" s="64"/>
      <c r="I310" s="64"/>
      <c r="J310" s="6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41"/>
      <c r="B311" s="28"/>
      <c r="C311" s="29"/>
      <c r="D311" s="29"/>
      <c r="E311" s="25"/>
      <c r="F311" s="25"/>
      <c r="G311" s="64"/>
      <c r="H311" s="64"/>
      <c r="I311" s="64"/>
      <c r="J311" s="6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41"/>
      <c r="B312" s="28"/>
      <c r="C312" s="25"/>
      <c r="D312" s="25"/>
      <c r="E312" s="29"/>
      <c r="F312" s="29"/>
      <c r="G312" s="64"/>
      <c r="H312" s="64"/>
      <c r="I312" s="64"/>
      <c r="J312" s="6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41"/>
      <c r="B313" s="28"/>
      <c r="C313" s="25"/>
      <c r="D313" s="25"/>
      <c r="E313" s="29"/>
      <c r="F313" s="29"/>
      <c r="G313" s="64"/>
      <c r="H313" s="64"/>
      <c r="I313" s="64"/>
      <c r="J313" s="6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41"/>
      <c r="B314" s="28"/>
      <c r="C314" s="25"/>
      <c r="D314" s="25"/>
      <c r="E314" s="29"/>
      <c r="F314" s="29"/>
      <c r="G314" s="64"/>
      <c r="H314" s="64"/>
      <c r="I314" s="64"/>
      <c r="J314" s="6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41"/>
      <c r="B315" s="28"/>
      <c r="C315" s="25"/>
      <c r="D315" s="25"/>
      <c r="E315" s="29"/>
      <c r="F315" s="29"/>
      <c r="G315" s="64"/>
      <c r="H315" s="64"/>
      <c r="I315" s="64"/>
      <c r="J315" s="6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41"/>
      <c r="B316" s="28"/>
      <c r="C316" s="25"/>
      <c r="D316" s="25"/>
      <c r="E316" s="29"/>
      <c r="F316" s="29"/>
      <c r="G316" s="64"/>
      <c r="H316" s="64"/>
      <c r="I316" s="64"/>
      <c r="J316" s="6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41"/>
      <c r="B317" s="28"/>
      <c r="C317" s="25"/>
      <c r="D317" s="25"/>
      <c r="E317" s="29"/>
      <c r="F317" s="29"/>
      <c r="G317" s="64"/>
      <c r="H317" s="64"/>
      <c r="I317" s="64"/>
      <c r="J317" s="6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 x14ac:dyDescent="0.25">
      <c r="A318" s="141"/>
      <c r="B318" s="28"/>
      <c r="C318" s="25"/>
      <c r="D318" s="25"/>
      <c r="E318" s="29"/>
      <c r="F318" s="29"/>
      <c r="G318" s="64"/>
      <c r="H318" s="64"/>
      <c r="I318" s="64"/>
      <c r="J318" s="6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 x14ac:dyDescent="0.25">
      <c r="A319" s="141"/>
      <c r="B319" s="28"/>
      <c r="C319" s="25"/>
      <c r="D319" s="25"/>
      <c r="E319" s="29"/>
      <c r="F319" s="29"/>
      <c r="G319" s="64"/>
      <c r="H319" s="64"/>
      <c r="I319" s="64"/>
      <c r="J319" s="6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 x14ac:dyDescent="0.25">
      <c r="A320" s="141"/>
      <c r="B320" s="28"/>
      <c r="C320" s="25"/>
      <c r="D320" s="25"/>
      <c r="E320" s="29"/>
      <c r="F320" s="29"/>
      <c r="G320" s="64"/>
      <c r="H320" s="64"/>
      <c r="I320" s="64"/>
      <c r="J320" s="6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 x14ac:dyDescent="0.25">
      <c r="A321" s="141"/>
      <c r="B321" s="28"/>
      <c r="C321" s="25"/>
      <c r="D321" s="25"/>
      <c r="E321" s="29"/>
      <c r="F321" s="29"/>
      <c r="G321" s="64"/>
      <c r="H321" s="64"/>
      <c r="I321" s="64"/>
      <c r="J321" s="6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 x14ac:dyDescent="0.25">
      <c r="A322" s="141"/>
      <c r="B322" s="28"/>
      <c r="C322" s="29"/>
      <c r="D322" s="29"/>
      <c r="E322" s="25"/>
      <c r="F322" s="25"/>
      <c r="G322" s="64"/>
      <c r="H322" s="64"/>
      <c r="I322" s="64"/>
      <c r="J322" s="6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</row>
    <row r="323" spans="1:23" x14ac:dyDescent="0.25">
      <c r="A323" s="141"/>
      <c r="B323" s="28"/>
      <c r="C323" s="25"/>
      <c r="D323" s="25"/>
      <c r="E323" s="29"/>
      <c r="F323" s="29"/>
      <c r="G323" s="64"/>
      <c r="H323" s="64"/>
      <c r="I323" s="64"/>
      <c r="J323" s="6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</row>
    <row r="324" spans="1:23" x14ac:dyDescent="0.25">
      <c r="A324" s="141"/>
      <c r="B324" s="28"/>
      <c r="C324" s="25"/>
      <c r="D324" s="25"/>
      <c r="E324" s="29"/>
      <c r="F324" s="29"/>
      <c r="G324" s="64"/>
      <c r="H324" s="64"/>
      <c r="I324" s="64"/>
      <c r="J324" s="6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</row>
    <row r="325" spans="1:23" x14ac:dyDescent="0.25">
      <c r="A325" s="141"/>
      <c r="B325" s="28"/>
      <c r="C325" s="25"/>
      <c r="D325" s="25"/>
      <c r="E325" s="29"/>
      <c r="F325" s="29"/>
      <c r="G325" s="64"/>
      <c r="H325" s="64"/>
      <c r="I325" s="64"/>
      <c r="J325" s="6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</row>
    <row r="326" spans="1:23" x14ac:dyDescent="0.25">
      <c r="A326" s="141"/>
      <c r="B326" s="28"/>
      <c r="C326" s="25"/>
      <c r="D326" s="25"/>
      <c r="E326" s="29"/>
      <c r="F326" s="29"/>
    </row>
    <row r="327" spans="1:23" x14ac:dyDescent="0.25">
      <c r="B327" s="28"/>
      <c r="C327" s="25"/>
      <c r="D327" s="25"/>
      <c r="E327" s="29"/>
      <c r="F327" s="29"/>
      <c r="G327" s="19"/>
      <c r="H327" s="19"/>
      <c r="I327" s="19"/>
      <c r="J327" s="19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12" customFormat="1" x14ac:dyDescent="0.25">
      <c r="A328" s="142"/>
      <c r="B328" s="28"/>
      <c r="C328" s="25"/>
      <c r="D328" s="25"/>
      <c r="E328" s="29"/>
      <c r="F328" s="29"/>
      <c r="G328" s="53"/>
      <c r="H328" s="53"/>
      <c r="I328" s="53"/>
      <c r="J328" s="53"/>
    </row>
    <row r="329" spans="1:23" s="12" customFormat="1" x14ac:dyDescent="0.25">
      <c r="A329" s="142"/>
      <c r="B329" s="28"/>
      <c r="C329" s="25"/>
      <c r="D329" s="25"/>
      <c r="E329" s="29"/>
      <c r="F329" s="29"/>
      <c r="G329" s="53"/>
      <c r="H329" s="53"/>
      <c r="I329" s="53"/>
      <c r="J329" s="53"/>
    </row>
    <row r="330" spans="1:23" s="12" customFormat="1" x14ac:dyDescent="0.25">
      <c r="A330" s="142"/>
      <c r="B330" s="28"/>
      <c r="C330" s="25"/>
      <c r="D330" s="25"/>
      <c r="E330" s="29"/>
      <c r="F330" s="29"/>
      <c r="G330" s="53"/>
      <c r="H330" s="53"/>
      <c r="I330" s="53"/>
      <c r="J330" s="53"/>
    </row>
    <row r="331" spans="1:23" s="12" customFormat="1" x14ac:dyDescent="0.25">
      <c r="A331" s="142"/>
      <c r="B331" s="28"/>
      <c r="C331" s="25"/>
      <c r="D331" s="25"/>
      <c r="E331" s="29"/>
      <c r="F331" s="29"/>
      <c r="G331" s="53"/>
      <c r="H331" s="53"/>
      <c r="I331" s="53"/>
      <c r="J331" s="53"/>
    </row>
    <row r="332" spans="1:23" s="12" customFormat="1" x14ac:dyDescent="0.25">
      <c r="A332" s="142"/>
      <c r="B332" s="28"/>
      <c r="C332" s="25"/>
      <c r="D332" s="25"/>
      <c r="E332" s="29"/>
      <c r="F332" s="29"/>
      <c r="G332" s="53"/>
      <c r="H332" s="53"/>
      <c r="I332" s="53"/>
      <c r="J332" s="53"/>
    </row>
    <row r="333" spans="1:23" s="12" customFormat="1" x14ac:dyDescent="0.25">
      <c r="A333" s="142"/>
      <c r="B333" s="28"/>
      <c r="C333" s="29"/>
      <c r="D333" s="29"/>
      <c r="E333" s="25"/>
      <c r="F333" s="25"/>
      <c r="G333" s="53"/>
      <c r="H333" s="53"/>
      <c r="I333" s="53"/>
      <c r="J333" s="53"/>
    </row>
    <row r="334" spans="1:23" s="12" customFormat="1" x14ac:dyDescent="0.25">
      <c r="A334" s="142"/>
      <c r="B334" s="28"/>
      <c r="C334" s="25"/>
      <c r="D334" s="25"/>
      <c r="E334" s="29"/>
      <c r="F334" s="29"/>
      <c r="G334" s="53"/>
      <c r="H334" s="53"/>
      <c r="I334" s="53"/>
      <c r="J334" s="53"/>
    </row>
    <row r="335" spans="1:23" s="12" customFormat="1" x14ac:dyDescent="0.25">
      <c r="A335" s="142"/>
      <c r="B335" s="28"/>
      <c r="C335" s="25"/>
      <c r="D335" s="25"/>
      <c r="E335" s="29"/>
      <c r="F335" s="29"/>
      <c r="G335" s="53"/>
      <c r="H335" s="53"/>
      <c r="I335" s="53"/>
      <c r="J335" s="53"/>
    </row>
    <row r="336" spans="1:23" s="12" customFormat="1" x14ac:dyDescent="0.25">
      <c r="A336" s="142"/>
      <c r="B336" s="28"/>
      <c r="C336" s="25"/>
      <c r="D336" s="25"/>
      <c r="E336" s="29"/>
      <c r="F336" s="29"/>
      <c r="G336" s="53"/>
      <c r="H336" s="53"/>
      <c r="I336" s="53"/>
      <c r="J336" s="53"/>
    </row>
    <row r="337" spans="1:23" s="12" customFormat="1" x14ac:dyDescent="0.25">
      <c r="A337" s="142"/>
      <c r="B337" s="28"/>
      <c r="C337" s="25"/>
      <c r="D337" s="25"/>
      <c r="E337" s="29"/>
      <c r="F337" s="29"/>
      <c r="G337" s="53"/>
      <c r="H337" s="53"/>
      <c r="I337" s="53"/>
      <c r="J337" s="53"/>
    </row>
    <row r="338" spans="1:23" s="12" customFormat="1" x14ac:dyDescent="0.25">
      <c r="A338" s="142"/>
      <c r="B338" s="28"/>
      <c r="C338" s="25"/>
      <c r="D338" s="25"/>
      <c r="E338" s="29"/>
      <c r="F338" s="29"/>
      <c r="G338" s="53"/>
      <c r="H338" s="53"/>
      <c r="I338" s="53"/>
      <c r="J338" s="53"/>
    </row>
    <row r="339" spans="1:23" s="12" customFormat="1" x14ac:dyDescent="0.25">
      <c r="A339" s="142"/>
      <c r="B339" s="28"/>
      <c r="C339" s="25"/>
      <c r="D339" s="25"/>
      <c r="E339" s="29"/>
      <c r="F339" s="29"/>
      <c r="G339" s="53"/>
      <c r="H339" s="53"/>
      <c r="I339" s="53"/>
      <c r="J339" s="53"/>
    </row>
    <row r="340" spans="1:23" s="12" customFormat="1" x14ac:dyDescent="0.25">
      <c r="A340" s="142"/>
      <c r="B340" s="28"/>
      <c r="C340" s="25"/>
      <c r="D340" s="25"/>
      <c r="E340" s="29"/>
      <c r="F340" s="29"/>
      <c r="G340" s="53"/>
      <c r="H340" s="53"/>
      <c r="I340" s="53"/>
      <c r="J340" s="53"/>
    </row>
    <row r="341" spans="1:23" s="12" customFormat="1" x14ac:dyDescent="0.25">
      <c r="A341" s="142"/>
      <c r="B341" s="28"/>
      <c r="C341" s="25"/>
      <c r="D341" s="25"/>
      <c r="E341" s="29"/>
      <c r="F341" s="29"/>
      <c r="G341" s="53"/>
      <c r="H341" s="53"/>
      <c r="I341" s="53"/>
      <c r="J341" s="53"/>
    </row>
    <row r="342" spans="1:23" s="12" customFormat="1" x14ac:dyDescent="0.25">
      <c r="A342" s="142"/>
      <c r="B342" s="28"/>
      <c r="C342" s="25"/>
      <c r="D342" s="25"/>
      <c r="E342" s="29"/>
      <c r="F342" s="29"/>
      <c r="G342" s="53"/>
      <c r="H342" s="53"/>
      <c r="I342" s="53"/>
      <c r="J342" s="53"/>
    </row>
    <row r="343" spans="1:23" s="12" customFormat="1" x14ac:dyDescent="0.25">
      <c r="A343" s="142"/>
      <c r="B343" s="28"/>
      <c r="C343" s="25"/>
      <c r="D343" s="25"/>
      <c r="E343" s="29"/>
      <c r="F343" s="29"/>
      <c r="G343" s="53"/>
      <c r="H343" s="53"/>
      <c r="I343" s="53"/>
      <c r="J343" s="53"/>
    </row>
    <row r="344" spans="1:23" x14ac:dyDescent="0.25">
      <c r="B344" s="30"/>
      <c r="C344" s="24"/>
      <c r="D344" s="24"/>
      <c r="E344" s="29"/>
      <c r="F344" s="29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x14ac:dyDescent="0.25">
      <c r="B345" s="31"/>
      <c r="C345" s="27"/>
      <c r="D345" s="27"/>
      <c r="E345" s="25"/>
      <c r="F345" s="25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x14ac:dyDescent="0.25">
      <c r="B346" s="28"/>
      <c r="C346" s="25"/>
      <c r="D346" s="25"/>
      <c r="E346" s="29"/>
      <c r="F346" s="29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x14ac:dyDescent="0.25">
      <c r="B347" s="28"/>
      <c r="C347" s="29"/>
      <c r="D347" s="29"/>
      <c r="E347" s="25"/>
      <c r="F347" s="25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x14ac:dyDescent="0.25">
      <c r="B348" s="28"/>
      <c r="C348" s="25"/>
      <c r="D348" s="25"/>
      <c r="E348" s="29"/>
      <c r="F348" s="29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x14ac:dyDescent="0.25">
      <c r="B349" s="28"/>
      <c r="C349" s="25"/>
      <c r="D349" s="25"/>
      <c r="E349" s="29"/>
      <c r="F349" s="29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x14ac:dyDescent="0.25">
      <c r="B350" s="28"/>
      <c r="C350" s="25"/>
      <c r="D350" s="25"/>
      <c r="E350" s="29"/>
      <c r="F350" s="29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x14ac:dyDescent="0.25">
      <c r="B351" s="28"/>
      <c r="C351" s="25"/>
      <c r="D351" s="25"/>
      <c r="E351" s="29"/>
      <c r="F351" s="29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x14ac:dyDescent="0.25">
      <c r="B352" s="28"/>
      <c r="C352" s="29"/>
      <c r="D352" s="29"/>
      <c r="E352" s="25"/>
      <c r="F352" s="25"/>
      <c r="G352" s="64"/>
      <c r="H352" s="64"/>
      <c r="I352" s="64"/>
      <c r="J352" s="6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B353" s="28"/>
      <c r="C353" s="25"/>
      <c r="D353" s="25"/>
      <c r="E353" s="29"/>
      <c r="F353" s="29"/>
      <c r="G353" s="64"/>
      <c r="H353" s="64"/>
      <c r="I353" s="64"/>
      <c r="J353" s="6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B354" s="28"/>
      <c r="C354" s="25"/>
      <c r="D354" s="25"/>
      <c r="E354" s="29"/>
      <c r="F354" s="29"/>
      <c r="G354" s="64"/>
      <c r="H354" s="64"/>
      <c r="I354" s="64"/>
      <c r="J354" s="6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B355" s="28"/>
      <c r="C355" s="29"/>
      <c r="D355" s="29"/>
      <c r="E355" s="25"/>
      <c r="F355" s="25"/>
      <c r="G355" s="64"/>
      <c r="H355" s="64"/>
      <c r="I355" s="64"/>
      <c r="J355" s="6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B356" s="28"/>
      <c r="C356" s="29"/>
      <c r="D356" s="29"/>
      <c r="E356" s="25"/>
      <c r="F356" s="25"/>
      <c r="G356" s="64"/>
      <c r="H356" s="64"/>
      <c r="I356" s="64"/>
      <c r="J356" s="6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B357" s="28"/>
      <c r="C357" s="25"/>
      <c r="D357" s="25"/>
      <c r="E357" s="29"/>
      <c r="F357" s="29"/>
      <c r="G357" s="64"/>
      <c r="H357" s="64"/>
      <c r="I357" s="64"/>
      <c r="J357" s="6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B358" s="28"/>
      <c r="C358" s="25"/>
      <c r="D358" s="25"/>
      <c r="E358" s="29"/>
      <c r="F358" s="29"/>
      <c r="G358" s="64"/>
      <c r="H358" s="64"/>
      <c r="I358" s="64"/>
      <c r="J358" s="6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41"/>
      <c r="B359" s="28"/>
      <c r="C359" s="25"/>
      <c r="D359" s="25"/>
      <c r="E359" s="29"/>
      <c r="F359" s="29"/>
      <c r="G359" s="64"/>
      <c r="H359" s="64"/>
      <c r="I359" s="64"/>
      <c r="J359" s="6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41"/>
      <c r="B360" s="28"/>
      <c r="C360" s="29"/>
      <c r="D360" s="29"/>
      <c r="E360" s="25"/>
      <c r="F360" s="25"/>
      <c r="G360" s="64"/>
      <c r="H360" s="64"/>
      <c r="I360" s="64"/>
      <c r="J360" s="6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41"/>
      <c r="B361" s="28"/>
      <c r="C361" s="25"/>
      <c r="D361" s="25"/>
      <c r="E361" s="29"/>
      <c r="F361" s="29"/>
      <c r="G361" s="64"/>
      <c r="H361" s="64"/>
      <c r="I361" s="64"/>
      <c r="J361" s="6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41"/>
      <c r="B362" s="28"/>
      <c r="C362" s="25"/>
      <c r="D362" s="25"/>
      <c r="E362" s="29"/>
      <c r="F362" s="29"/>
      <c r="G362" s="64"/>
      <c r="H362" s="64"/>
      <c r="I362" s="64"/>
      <c r="J362" s="6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41"/>
      <c r="B363" s="28"/>
      <c r="C363" s="25"/>
      <c r="D363" s="25"/>
      <c r="E363" s="29"/>
      <c r="F363" s="29"/>
      <c r="G363" s="64"/>
      <c r="H363" s="64"/>
      <c r="I363" s="64"/>
      <c r="J363" s="6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41"/>
      <c r="B364" s="28"/>
      <c r="C364" s="25"/>
      <c r="D364" s="25"/>
      <c r="E364" s="29"/>
      <c r="F364" s="29"/>
      <c r="G364" s="64"/>
      <c r="H364" s="64"/>
      <c r="I364" s="64"/>
      <c r="J364" s="6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41"/>
      <c r="B365" s="28"/>
      <c r="C365" s="25"/>
      <c r="D365" s="25"/>
      <c r="E365" s="29"/>
      <c r="F365" s="29"/>
      <c r="G365" s="64"/>
      <c r="H365" s="64"/>
      <c r="I365" s="64"/>
      <c r="J365" s="6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41"/>
      <c r="B366" s="28"/>
      <c r="C366" s="25"/>
      <c r="D366" s="25"/>
      <c r="E366" s="29"/>
      <c r="F366" s="29"/>
      <c r="G366" s="64"/>
      <c r="H366" s="64"/>
      <c r="I366" s="64"/>
      <c r="J366" s="6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41"/>
      <c r="B367" s="28"/>
      <c r="C367" s="25"/>
      <c r="D367" s="25"/>
      <c r="E367" s="29"/>
      <c r="F367" s="29"/>
      <c r="G367" s="64"/>
      <c r="H367" s="64"/>
      <c r="I367" s="64"/>
      <c r="J367" s="6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41"/>
      <c r="B368" s="28"/>
      <c r="C368" s="25"/>
      <c r="D368" s="25"/>
      <c r="E368" s="29"/>
      <c r="F368" s="29"/>
      <c r="G368" s="64"/>
      <c r="H368" s="64"/>
      <c r="I368" s="64"/>
      <c r="J368" s="6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41"/>
      <c r="B369" s="28"/>
      <c r="C369" s="25"/>
      <c r="D369" s="25"/>
      <c r="E369" s="29"/>
      <c r="F369" s="29"/>
      <c r="G369" s="64"/>
      <c r="H369" s="64"/>
      <c r="I369" s="64"/>
      <c r="J369" s="6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41"/>
      <c r="B370" s="28"/>
      <c r="C370" s="25"/>
      <c r="D370" s="25"/>
      <c r="E370" s="29"/>
      <c r="F370" s="29"/>
      <c r="G370" s="64"/>
      <c r="H370" s="64"/>
      <c r="I370" s="64"/>
      <c r="J370" s="6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41"/>
      <c r="B371" s="30"/>
      <c r="C371" s="24"/>
      <c r="D371" s="24"/>
      <c r="E371" s="25"/>
      <c r="F371" s="25"/>
      <c r="G371" s="64"/>
      <c r="H371" s="64"/>
      <c r="I371" s="64"/>
      <c r="J371" s="6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41"/>
      <c r="B372" s="28"/>
      <c r="C372" s="29"/>
      <c r="D372" s="29"/>
      <c r="E372" s="25"/>
      <c r="F372" s="25"/>
      <c r="G372" s="64"/>
      <c r="H372" s="64"/>
      <c r="I372" s="64"/>
      <c r="J372" s="6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41"/>
      <c r="B373" s="28"/>
      <c r="C373" s="29"/>
      <c r="D373" s="29"/>
      <c r="E373" s="25"/>
      <c r="F373" s="25"/>
      <c r="G373" s="64"/>
      <c r="H373" s="64"/>
      <c r="I373" s="64"/>
      <c r="J373" s="6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41"/>
      <c r="B374" s="28"/>
      <c r="C374" s="25"/>
      <c r="D374" s="25"/>
      <c r="E374" s="29"/>
      <c r="F374" s="29"/>
      <c r="G374" s="64"/>
      <c r="H374" s="64"/>
      <c r="I374" s="64"/>
      <c r="J374" s="6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41"/>
      <c r="B375" s="28"/>
      <c r="C375" s="25"/>
      <c r="D375" s="25"/>
      <c r="E375" s="29"/>
      <c r="F375" s="29"/>
      <c r="G375" s="64"/>
      <c r="H375" s="64"/>
      <c r="I375" s="64"/>
      <c r="J375" s="6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41"/>
      <c r="B376" s="28"/>
      <c r="C376" s="25"/>
      <c r="D376" s="25"/>
      <c r="E376" s="29"/>
      <c r="F376" s="29"/>
      <c r="G376" s="64"/>
      <c r="H376" s="64"/>
      <c r="I376" s="64"/>
      <c r="J376" s="6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41"/>
      <c r="B377" s="28"/>
      <c r="C377" s="29"/>
      <c r="D377" s="29"/>
      <c r="E377" s="25"/>
      <c r="F377" s="25"/>
      <c r="G377" s="64"/>
      <c r="H377" s="64"/>
      <c r="I377" s="64"/>
      <c r="J377" s="6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41"/>
      <c r="B378" s="28"/>
      <c r="C378" s="25"/>
      <c r="D378" s="25"/>
      <c r="E378" s="29"/>
      <c r="F378" s="29"/>
      <c r="G378" s="64"/>
      <c r="H378" s="64"/>
      <c r="I378" s="64"/>
      <c r="J378" s="6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41"/>
      <c r="B379" s="28"/>
      <c r="C379" s="25"/>
      <c r="D379" s="25"/>
      <c r="E379" s="29"/>
      <c r="F379" s="29"/>
      <c r="G379" s="64"/>
      <c r="H379" s="64"/>
      <c r="I379" s="64"/>
      <c r="J379" s="6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41"/>
      <c r="B380" s="28"/>
      <c r="C380" s="29"/>
      <c r="D380" s="29"/>
      <c r="E380" s="25"/>
      <c r="F380" s="25"/>
      <c r="G380" s="64"/>
      <c r="H380" s="64"/>
      <c r="I380" s="64"/>
      <c r="J380" s="6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41"/>
      <c r="B381" s="28"/>
      <c r="C381" s="25"/>
      <c r="D381" s="25"/>
      <c r="E381" s="29"/>
      <c r="F381" s="29"/>
      <c r="G381" s="64"/>
      <c r="H381" s="64"/>
      <c r="I381" s="64"/>
      <c r="J381" s="6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41"/>
      <c r="B382" s="28"/>
      <c r="C382" s="25"/>
      <c r="D382" s="25"/>
      <c r="E382" s="29"/>
      <c r="F382" s="29"/>
      <c r="G382" s="64"/>
      <c r="H382" s="64"/>
      <c r="I382" s="64"/>
      <c r="J382" s="6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41"/>
      <c r="B383" s="28"/>
      <c r="C383" s="25"/>
      <c r="D383" s="25"/>
      <c r="E383" s="29"/>
      <c r="F383" s="29"/>
      <c r="G383" s="64"/>
      <c r="H383" s="64"/>
      <c r="I383" s="64"/>
      <c r="J383" s="6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41"/>
      <c r="B384" s="28"/>
      <c r="C384" s="25"/>
      <c r="D384" s="25"/>
      <c r="E384" s="29"/>
      <c r="F384" s="29"/>
      <c r="G384" s="64"/>
      <c r="H384" s="64"/>
      <c r="I384" s="64"/>
      <c r="J384" s="6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41"/>
      <c r="B385" s="28"/>
      <c r="C385" s="25"/>
      <c r="D385" s="25"/>
      <c r="E385" s="29"/>
      <c r="F385" s="29"/>
      <c r="G385" s="64"/>
      <c r="H385" s="64"/>
      <c r="I385" s="64"/>
      <c r="J385" s="6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41"/>
      <c r="B386" s="28"/>
      <c r="C386" s="25"/>
      <c r="D386" s="25"/>
      <c r="E386" s="29"/>
      <c r="F386" s="29"/>
      <c r="G386" s="64"/>
      <c r="H386" s="64"/>
      <c r="I386" s="64"/>
      <c r="J386" s="6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41"/>
      <c r="B387" s="28"/>
      <c r="C387" s="25"/>
      <c r="D387" s="25"/>
      <c r="E387" s="29"/>
      <c r="F387" s="29"/>
      <c r="G387" s="64"/>
      <c r="H387" s="64"/>
      <c r="I387" s="64"/>
      <c r="J387" s="6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41"/>
      <c r="B388" s="28"/>
      <c r="C388" s="29"/>
      <c r="D388" s="29"/>
      <c r="E388" s="25"/>
      <c r="F388" s="25"/>
      <c r="G388" s="64"/>
      <c r="H388" s="64"/>
      <c r="I388" s="64"/>
      <c r="J388" s="6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41"/>
      <c r="B389" s="28"/>
      <c r="C389" s="29"/>
      <c r="D389" s="29"/>
      <c r="E389" s="25"/>
      <c r="F389" s="25"/>
      <c r="G389" s="64"/>
      <c r="H389" s="64"/>
      <c r="I389" s="64"/>
      <c r="J389" s="6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41"/>
      <c r="B390" s="28"/>
      <c r="C390" s="29"/>
      <c r="D390" s="29"/>
      <c r="E390" s="25"/>
      <c r="F390" s="25"/>
      <c r="G390" s="64"/>
      <c r="H390" s="64"/>
      <c r="I390" s="64"/>
      <c r="J390" s="6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41"/>
      <c r="B391" s="28"/>
      <c r="C391" s="29"/>
      <c r="D391" s="29"/>
      <c r="E391" s="25"/>
      <c r="F391" s="25"/>
      <c r="G391" s="64"/>
      <c r="H391" s="64"/>
      <c r="I391" s="64"/>
      <c r="J391" s="6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41"/>
      <c r="B392" s="28"/>
      <c r="C392" s="25"/>
      <c r="D392" s="25"/>
      <c r="E392" s="29"/>
      <c r="F392" s="29"/>
      <c r="G392" s="64"/>
      <c r="H392" s="64"/>
      <c r="I392" s="64"/>
      <c r="J392" s="6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41"/>
      <c r="B393" s="28"/>
      <c r="C393" s="25"/>
      <c r="D393" s="25"/>
      <c r="E393" s="29"/>
      <c r="F393" s="29"/>
      <c r="G393" s="64"/>
      <c r="H393" s="64"/>
      <c r="I393" s="64"/>
      <c r="J393" s="6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41"/>
      <c r="B394" s="28"/>
      <c r="C394" s="25"/>
      <c r="D394" s="25"/>
      <c r="E394" s="29"/>
      <c r="F394" s="29"/>
      <c r="G394" s="64"/>
      <c r="H394" s="64"/>
      <c r="I394" s="64"/>
      <c r="J394" s="6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41"/>
      <c r="B395" s="28"/>
      <c r="C395" s="25"/>
      <c r="D395" s="25"/>
      <c r="E395" s="29"/>
      <c r="F395" s="29"/>
      <c r="G395" s="64"/>
      <c r="H395" s="64"/>
      <c r="I395" s="64"/>
      <c r="J395" s="6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41"/>
      <c r="B396" s="28"/>
      <c r="C396" s="29"/>
      <c r="D396" s="29"/>
      <c r="E396" s="25"/>
      <c r="F396" s="25"/>
      <c r="G396" s="64"/>
      <c r="H396" s="64"/>
      <c r="I396" s="64"/>
      <c r="J396" s="6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41"/>
      <c r="B397" s="28"/>
      <c r="C397" s="25"/>
      <c r="D397" s="25"/>
      <c r="E397" s="29"/>
      <c r="F397" s="29"/>
      <c r="G397" s="64"/>
      <c r="H397" s="64"/>
      <c r="I397" s="64"/>
      <c r="J397" s="6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41"/>
      <c r="B398" s="28"/>
      <c r="C398" s="25"/>
      <c r="D398" s="25"/>
      <c r="E398" s="29"/>
      <c r="F398" s="29"/>
      <c r="G398" s="64"/>
      <c r="H398" s="64"/>
      <c r="I398" s="64"/>
      <c r="J398" s="6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41"/>
      <c r="B399" s="28"/>
      <c r="C399" s="25"/>
      <c r="D399" s="25"/>
      <c r="E399" s="29"/>
      <c r="F399" s="29"/>
      <c r="G399" s="64"/>
      <c r="H399" s="64"/>
      <c r="I399" s="64"/>
      <c r="J399" s="6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41"/>
      <c r="B400" s="28"/>
      <c r="C400" s="25"/>
      <c r="D400" s="25"/>
      <c r="E400" s="29"/>
      <c r="F400" s="29"/>
      <c r="G400" s="64"/>
      <c r="H400" s="64"/>
      <c r="I400" s="64"/>
      <c r="J400" s="6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41"/>
      <c r="B401" s="28"/>
      <c r="C401" s="25"/>
      <c r="D401" s="25"/>
      <c r="E401" s="29"/>
      <c r="F401" s="29"/>
      <c r="G401" s="64"/>
      <c r="H401" s="64"/>
      <c r="I401" s="64"/>
      <c r="J401" s="6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41"/>
      <c r="B402" s="28"/>
      <c r="C402" s="29"/>
      <c r="D402" s="29"/>
      <c r="E402" s="25"/>
      <c r="F402" s="25"/>
      <c r="G402" s="64"/>
      <c r="H402" s="64"/>
      <c r="I402" s="64"/>
      <c r="J402" s="6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41"/>
      <c r="B403" s="28"/>
      <c r="C403" s="29"/>
      <c r="D403" s="29"/>
      <c r="E403" s="25"/>
      <c r="F403" s="25"/>
      <c r="G403" s="64"/>
      <c r="H403" s="64"/>
      <c r="I403" s="64"/>
      <c r="J403" s="6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41"/>
      <c r="B404" s="28"/>
      <c r="C404" s="25"/>
      <c r="D404" s="25"/>
      <c r="E404" s="29"/>
      <c r="F404" s="29"/>
      <c r="G404" s="64"/>
      <c r="H404" s="64"/>
      <c r="I404" s="64"/>
      <c r="J404" s="6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41"/>
      <c r="B405" s="28"/>
      <c r="C405" s="25"/>
      <c r="D405" s="25"/>
      <c r="E405" s="29"/>
      <c r="F405" s="29"/>
      <c r="G405" s="64"/>
      <c r="H405" s="64"/>
      <c r="I405" s="64"/>
      <c r="J405" s="6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41"/>
      <c r="B406" s="28"/>
      <c r="C406" s="25"/>
      <c r="D406" s="25"/>
      <c r="E406" s="29"/>
      <c r="F406" s="29"/>
      <c r="G406" s="64"/>
      <c r="H406" s="64"/>
      <c r="I406" s="64"/>
      <c r="J406" s="6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41"/>
      <c r="B407" s="30"/>
      <c r="C407" s="24"/>
      <c r="D407" s="24"/>
      <c r="E407" s="25"/>
      <c r="F407" s="25"/>
      <c r="G407" s="64"/>
      <c r="H407" s="64"/>
      <c r="I407" s="64"/>
      <c r="J407" s="6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41"/>
      <c r="B408" s="28"/>
      <c r="C408" s="29"/>
      <c r="D408" s="29"/>
      <c r="E408" s="25"/>
      <c r="F408" s="25"/>
      <c r="G408" s="64"/>
      <c r="H408" s="64"/>
      <c r="I408" s="64"/>
      <c r="J408" s="6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41"/>
      <c r="B409" s="28"/>
      <c r="C409" s="29"/>
      <c r="D409" s="29"/>
      <c r="E409" s="25"/>
      <c r="F409" s="25"/>
      <c r="G409" s="64"/>
      <c r="H409" s="64"/>
      <c r="I409" s="64"/>
      <c r="J409" s="6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41"/>
      <c r="B410" s="28"/>
      <c r="C410" s="25"/>
      <c r="D410" s="25"/>
      <c r="E410" s="29"/>
      <c r="F410" s="29"/>
      <c r="G410" s="64"/>
      <c r="H410" s="64"/>
      <c r="I410" s="64"/>
      <c r="J410" s="6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41"/>
      <c r="B411" s="28"/>
      <c r="C411" s="25"/>
      <c r="D411" s="25"/>
      <c r="E411" s="29"/>
      <c r="F411" s="29"/>
      <c r="G411" s="64"/>
      <c r="H411" s="64"/>
      <c r="I411" s="64"/>
      <c r="J411" s="6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41"/>
      <c r="B412" s="28"/>
      <c r="C412" s="29"/>
      <c r="D412" s="29"/>
      <c r="E412" s="25"/>
      <c r="F412" s="25"/>
      <c r="G412" s="64"/>
      <c r="H412" s="64"/>
      <c r="I412" s="64"/>
      <c r="J412" s="6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41"/>
      <c r="B413" s="28"/>
      <c r="C413" s="29"/>
      <c r="D413" s="29"/>
      <c r="E413" s="25"/>
      <c r="F413" s="25"/>
      <c r="G413" s="64"/>
      <c r="H413" s="64"/>
      <c r="I413" s="64"/>
      <c r="J413" s="6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41"/>
      <c r="B414" s="28"/>
      <c r="C414" s="25"/>
      <c r="D414" s="25"/>
      <c r="E414" s="29"/>
      <c r="F414" s="29"/>
      <c r="G414" s="64"/>
      <c r="H414" s="64"/>
      <c r="I414" s="64"/>
      <c r="J414" s="6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41"/>
      <c r="B415" s="28"/>
      <c r="C415" s="25"/>
      <c r="D415" s="25"/>
      <c r="E415" s="29"/>
      <c r="F415" s="29"/>
      <c r="G415" s="64"/>
      <c r="H415" s="64"/>
      <c r="I415" s="64"/>
      <c r="J415" s="6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41"/>
      <c r="B416" s="28"/>
      <c r="C416" s="29"/>
      <c r="D416" s="29"/>
      <c r="E416" s="25"/>
      <c r="F416" s="25"/>
      <c r="G416" s="64"/>
      <c r="H416" s="64"/>
      <c r="I416" s="64"/>
      <c r="J416" s="6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41"/>
      <c r="B417" s="30"/>
      <c r="C417" s="24"/>
      <c r="D417" s="24"/>
      <c r="E417" s="25"/>
      <c r="F417" s="25"/>
      <c r="G417" s="64"/>
      <c r="H417" s="64"/>
      <c r="I417" s="64"/>
      <c r="J417" s="6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41"/>
      <c r="B418" s="28"/>
      <c r="C418" s="29"/>
      <c r="D418" s="29"/>
      <c r="E418" s="25"/>
      <c r="F418" s="25"/>
      <c r="G418" s="64"/>
      <c r="H418" s="64"/>
      <c r="I418" s="64"/>
      <c r="J418" s="6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41"/>
      <c r="B419" s="28"/>
      <c r="C419" s="29"/>
      <c r="D419" s="29"/>
      <c r="E419" s="25"/>
      <c r="F419" s="25"/>
      <c r="G419" s="64"/>
      <c r="H419" s="64"/>
      <c r="I419" s="64"/>
      <c r="J419" s="6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41"/>
      <c r="B420" s="28"/>
      <c r="C420" s="29"/>
      <c r="D420" s="29"/>
      <c r="E420" s="25"/>
      <c r="F420" s="25"/>
      <c r="G420" s="64"/>
      <c r="H420" s="64"/>
      <c r="I420" s="64"/>
      <c r="J420" s="6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41"/>
      <c r="B421" s="28"/>
      <c r="C421" s="29"/>
      <c r="D421" s="29"/>
      <c r="E421" s="25"/>
      <c r="F421" s="25"/>
      <c r="G421" s="64"/>
      <c r="H421" s="64"/>
      <c r="I421" s="64"/>
      <c r="J421" s="6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41"/>
      <c r="B422" s="28"/>
      <c r="C422" s="25"/>
      <c r="D422" s="25"/>
      <c r="E422" s="29"/>
      <c r="F422" s="29"/>
      <c r="G422" s="64"/>
      <c r="H422" s="64"/>
      <c r="I422" s="64"/>
      <c r="J422" s="6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41"/>
      <c r="B423" s="28"/>
      <c r="C423" s="25"/>
      <c r="D423" s="25"/>
      <c r="E423" s="29"/>
      <c r="F423" s="29"/>
      <c r="G423" s="64"/>
      <c r="H423" s="64"/>
      <c r="I423" s="64"/>
      <c r="J423" s="6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41"/>
      <c r="B424" s="28"/>
      <c r="C424" s="25"/>
      <c r="D424" s="25"/>
      <c r="E424" s="29"/>
      <c r="F424" s="29"/>
      <c r="G424" s="64"/>
      <c r="H424" s="64"/>
      <c r="I424" s="64"/>
      <c r="J424" s="6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41"/>
      <c r="B425" s="28"/>
      <c r="C425" s="25"/>
      <c r="D425" s="25"/>
      <c r="E425" s="29"/>
      <c r="F425" s="29"/>
      <c r="G425" s="64"/>
      <c r="H425" s="64"/>
      <c r="I425" s="64"/>
      <c r="J425" s="6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41"/>
      <c r="B426" s="28"/>
      <c r="C426" s="25"/>
      <c r="D426" s="25"/>
      <c r="E426" s="29"/>
      <c r="F426" s="29"/>
      <c r="G426" s="64"/>
      <c r="H426" s="64"/>
      <c r="I426" s="64"/>
      <c r="J426" s="6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41"/>
      <c r="B427" s="28"/>
      <c r="C427" s="25"/>
      <c r="D427" s="25"/>
      <c r="E427" s="29"/>
      <c r="F427" s="29"/>
      <c r="G427" s="64"/>
      <c r="H427" s="64"/>
      <c r="I427" s="64"/>
      <c r="J427" s="6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41"/>
      <c r="B428" s="28"/>
      <c r="C428" s="25"/>
      <c r="D428" s="25"/>
      <c r="E428" s="29"/>
      <c r="F428" s="29"/>
      <c r="G428" s="64"/>
      <c r="H428" s="64"/>
      <c r="I428" s="64"/>
      <c r="J428" s="6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41"/>
      <c r="B429" s="28"/>
      <c r="C429" s="25"/>
      <c r="D429" s="25"/>
      <c r="E429" s="29"/>
      <c r="F429" s="29"/>
      <c r="G429" s="64"/>
      <c r="H429" s="64"/>
      <c r="I429" s="64"/>
      <c r="J429" s="6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41"/>
      <c r="B430" s="28"/>
      <c r="C430" s="25"/>
      <c r="D430" s="25"/>
      <c r="E430" s="29"/>
      <c r="F430" s="29"/>
      <c r="G430" s="64"/>
      <c r="H430" s="64"/>
      <c r="I430" s="64"/>
      <c r="J430" s="6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41"/>
      <c r="B431" s="28"/>
      <c r="C431" s="29"/>
      <c r="D431" s="29"/>
      <c r="E431" s="25"/>
      <c r="F431" s="25"/>
      <c r="G431" s="64"/>
      <c r="H431" s="64"/>
      <c r="I431" s="64"/>
      <c r="J431" s="6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41"/>
      <c r="B432" s="28"/>
      <c r="C432" s="25"/>
      <c r="D432" s="25"/>
      <c r="E432" s="29"/>
      <c r="F432" s="29"/>
      <c r="G432" s="64"/>
      <c r="H432" s="64"/>
      <c r="I432" s="64"/>
      <c r="J432" s="6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41"/>
      <c r="B433" s="28"/>
      <c r="C433" s="25"/>
      <c r="D433" s="25"/>
      <c r="E433" s="29"/>
      <c r="F433" s="29"/>
      <c r="G433" s="64"/>
      <c r="H433" s="64"/>
      <c r="I433" s="64"/>
      <c r="J433" s="6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41"/>
      <c r="B434" s="28"/>
      <c r="C434" s="25"/>
      <c r="D434" s="25"/>
      <c r="E434" s="29"/>
      <c r="F434" s="29"/>
      <c r="G434" s="64"/>
      <c r="H434" s="64"/>
      <c r="I434" s="64"/>
      <c r="J434" s="6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41"/>
      <c r="B435" s="28"/>
      <c r="C435" s="25"/>
      <c r="D435" s="25"/>
      <c r="E435" s="29"/>
      <c r="F435" s="29"/>
      <c r="G435" s="64"/>
      <c r="H435" s="64"/>
      <c r="I435" s="64"/>
      <c r="J435" s="6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41"/>
      <c r="B436" s="28"/>
      <c r="C436" s="25"/>
      <c r="D436" s="25"/>
      <c r="E436" s="29"/>
      <c r="F436" s="29"/>
      <c r="G436" s="64"/>
      <c r="H436" s="64"/>
      <c r="I436" s="64"/>
      <c r="J436" s="6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41"/>
      <c r="B437" s="28"/>
      <c r="C437" s="25"/>
      <c r="D437" s="25"/>
      <c r="E437" s="29"/>
      <c r="F437" s="29"/>
      <c r="G437" s="64"/>
      <c r="H437" s="64"/>
      <c r="I437" s="64"/>
      <c r="J437" s="6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41"/>
      <c r="B438" s="28"/>
      <c r="C438" s="25"/>
      <c r="D438" s="25"/>
      <c r="E438" s="29"/>
      <c r="F438" s="29"/>
      <c r="G438" s="64"/>
      <c r="H438" s="64"/>
      <c r="I438" s="64"/>
      <c r="J438" s="6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41"/>
      <c r="B439" s="28"/>
      <c r="C439" s="25"/>
      <c r="D439" s="25"/>
      <c r="E439" s="29"/>
      <c r="F439" s="29"/>
      <c r="G439" s="64"/>
      <c r="H439" s="64"/>
      <c r="I439" s="64"/>
      <c r="J439" s="6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41"/>
      <c r="B440" s="28"/>
      <c r="C440" s="25"/>
      <c r="D440" s="25"/>
      <c r="E440" s="29"/>
      <c r="F440" s="29"/>
      <c r="G440" s="64"/>
      <c r="H440" s="64"/>
      <c r="I440" s="64"/>
      <c r="J440" s="6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41"/>
      <c r="B441" s="28"/>
      <c r="C441" s="25"/>
      <c r="D441" s="25"/>
      <c r="E441" s="29"/>
      <c r="F441" s="29"/>
      <c r="G441" s="64"/>
      <c r="H441" s="64"/>
      <c r="I441" s="64"/>
      <c r="J441" s="6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41"/>
      <c r="B442" s="28"/>
      <c r="C442" s="25"/>
      <c r="D442" s="25"/>
      <c r="E442" s="29"/>
      <c r="F442" s="29"/>
      <c r="G442" s="64"/>
      <c r="H442" s="64"/>
      <c r="I442" s="64"/>
      <c r="J442" s="6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41"/>
      <c r="B443" s="30"/>
      <c r="C443" s="24"/>
      <c r="D443" s="24"/>
      <c r="E443" s="25"/>
      <c r="F443" s="25"/>
      <c r="G443" s="64"/>
      <c r="H443" s="64"/>
      <c r="I443" s="64"/>
      <c r="J443" s="6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41"/>
      <c r="B444" s="28"/>
      <c r="C444" s="29"/>
      <c r="D444" s="29"/>
      <c r="E444" s="25"/>
      <c r="F444" s="25"/>
      <c r="G444" s="64"/>
      <c r="H444" s="64"/>
      <c r="I444" s="64"/>
      <c r="J444" s="6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41"/>
      <c r="B445" s="28"/>
      <c r="C445" s="29"/>
      <c r="D445" s="29"/>
      <c r="E445" s="25"/>
      <c r="F445" s="25"/>
      <c r="G445" s="64"/>
      <c r="H445" s="64"/>
      <c r="I445" s="64"/>
      <c r="J445" s="6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41"/>
      <c r="B446" s="28"/>
      <c r="C446" s="29"/>
      <c r="D446" s="29"/>
      <c r="E446" s="25"/>
      <c r="F446" s="25"/>
      <c r="G446" s="64"/>
      <c r="H446" s="64"/>
      <c r="I446" s="64"/>
      <c r="J446" s="6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41"/>
      <c r="B447" s="28"/>
      <c r="C447" s="29"/>
      <c r="D447" s="29"/>
      <c r="E447" s="25"/>
      <c r="F447" s="25"/>
      <c r="G447" s="64"/>
      <c r="H447" s="64"/>
      <c r="I447" s="64"/>
      <c r="J447" s="6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41"/>
      <c r="B448" s="28"/>
      <c r="C448" s="25"/>
      <c r="D448" s="25"/>
      <c r="E448" s="29"/>
      <c r="F448" s="29"/>
      <c r="G448" s="64"/>
      <c r="H448" s="64"/>
      <c r="I448" s="64"/>
      <c r="J448" s="6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41"/>
      <c r="B449" s="28"/>
      <c r="C449" s="25"/>
      <c r="D449" s="25"/>
      <c r="E449" s="29"/>
      <c r="F449" s="29"/>
      <c r="G449" s="64"/>
      <c r="H449" s="64"/>
      <c r="I449" s="64"/>
      <c r="J449" s="6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41"/>
      <c r="B450" s="28"/>
      <c r="C450" s="25"/>
      <c r="D450" s="25"/>
      <c r="E450" s="29"/>
      <c r="F450" s="29"/>
      <c r="G450" s="64"/>
      <c r="H450" s="64"/>
      <c r="I450" s="64"/>
      <c r="J450" s="6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41"/>
      <c r="B451" s="28"/>
      <c r="C451" s="25"/>
      <c r="D451" s="25"/>
      <c r="E451" s="29"/>
      <c r="F451" s="29"/>
      <c r="G451" s="64"/>
      <c r="H451" s="64"/>
      <c r="I451" s="64"/>
      <c r="J451" s="6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41"/>
      <c r="B452" s="28"/>
      <c r="C452" s="25"/>
      <c r="D452" s="25"/>
      <c r="E452" s="29"/>
      <c r="F452" s="29"/>
      <c r="G452" s="64"/>
      <c r="H452" s="64"/>
      <c r="I452" s="64"/>
      <c r="J452" s="6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41"/>
      <c r="B453" s="28"/>
      <c r="C453" s="25"/>
      <c r="D453" s="25"/>
      <c r="E453" s="29"/>
      <c r="F453" s="29"/>
      <c r="G453" s="64"/>
      <c r="H453" s="64"/>
      <c r="I453" s="64"/>
      <c r="J453" s="6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41"/>
      <c r="B454" s="28"/>
      <c r="C454" s="25"/>
      <c r="D454" s="25"/>
      <c r="E454" s="29"/>
      <c r="F454" s="29"/>
      <c r="G454" s="64"/>
      <c r="H454" s="64"/>
      <c r="I454" s="64"/>
      <c r="J454" s="6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41"/>
      <c r="B455" s="28"/>
      <c r="C455" s="25"/>
      <c r="D455" s="25"/>
      <c r="E455" s="29"/>
      <c r="F455" s="29"/>
      <c r="G455" s="64"/>
      <c r="H455" s="64"/>
      <c r="I455" s="64"/>
      <c r="J455" s="6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41"/>
      <c r="B456" s="28"/>
      <c r="C456" s="25"/>
      <c r="D456" s="25"/>
      <c r="E456" s="29"/>
      <c r="F456" s="29"/>
      <c r="G456" s="64"/>
      <c r="H456" s="64"/>
      <c r="I456" s="64"/>
      <c r="J456" s="6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41"/>
      <c r="B457" s="28"/>
      <c r="C457" s="29"/>
      <c r="D457" s="29"/>
      <c r="E457" s="25"/>
      <c r="F457" s="25"/>
      <c r="G457" s="64"/>
      <c r="H457" s="64"/>
      <c r="I457" s="64"/>
      <c r="J457" s="6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41"/>
      <c r="B458" s="28"/>
      <c r="C458" s="25"/>
      <c r="D458" s="25"/>
      <c r="E458" s="29"/>
      <c r="F458" s="29"/>
      <c r="G458" s="64"/>
      <c r="H458" s="64"/>
      <c r="I458" s="64"/>
      <c r="J458" s="6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41"/>
      <c r="B459" s="28"/>
      <c r="C459" s="25"/>
      <c r="D459" s="25"/>
      <c r="E459" s="29"/>
      <c r="F459" s="29"/>
      <c r="G459" s="64"/>
      <c r="H459" s="64"/>
      <c r="I459" s="64"/>
      <c r="J459" s="6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41"/>
      <c r="B460" s="28"/>
      <c r="C460" s="25"/>
      <c r="D460" s="25"/>
      <c r="E460" s="29"/>
      <c r="F460" s="29"/>
      <c r="G460" s="64"/>
      <c r="H460" s="64"/>
      <c r="I460" s="64"/>
      <c r="J460" s="6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41"/>
      <c r="B461" s="28"/>
      <c r="C461" s="25"/>
      <c r="D461" s="25"/>
      <c r="E461" s="29"/>
      <c r="F461" s="29"/>
      <c r="G461" s="64"/>
      <c r="H461" s="64"/>
      <c r="I461" s="64"/>
      <c r="J461" s="6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41"/>
      <c r="B462" s="28"/>
      <c r="C462" s="25"/>
      <c r="D462" s="25"/>
      <c r="E462" s="29"/>
      <c r="F462" s="29"/>
      <c r="G462" s="64"/>
      <c r="H462" s="64"/>
      <c r="I462" s="64"/>
      <c r="J462" s="6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41"/>
      <c r="B463" s="28"/>
      <c r="C463" s="25"/>
      <c r="D463" s="25"/>
      <c r="E463" s="29"/>
      <c r="F463" s="29"/>
      <c r="G463" s="64"/>
      <c r="H463" s="64"/>
      <c r="I463" s="64"/>
      <c r="J463" s="6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41"/>
      <c r="B464" s="28"/>
      <c r="C464" s="25"/>
      <c r="D464" s="25"/>
      <c r="E464" s="29"/>
      <c r="F464" s="29"/>
      <c r="G464" s="64"/>
      <c r="H464" s="64"/>
      <c r="I464" s="64"/>
      <c r="J464" s="6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41"/>
      <c r="B465" s="28"/>
      <c r="C465" s="25"/>
      <c r="D465" s="25"/>
      <c r="E465" s="29"/>
      <c r="F465" s="29"/>
      <c r="G465" s="64"/>
      <c r="H465" s="64"/>
      <c r="I465" s="64"/>
      <c r="J465" s="6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41"/>
      <c r="B466" s="28"/>
      <c r="C466" s="25"/>
      <c r="D466" s="25"/>
      <c r="E466" s="29"/>
      <c r="F466" s="29"/>
      <c r="G466" s="64"/>
      <c r="H466" s="64"/>
      <c r="I466" s="64"/>
      <c r="J466" s="6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41"/>
      <c r="B467" s="28"/>
      <c r="C467" s="25"/>
      <c r="D467" s="25"/>
      <c r="E467" s="29"/>
      <c r="F467" s="29"/>
      <c r="G467" s="64"/>
      <c r="H467" s="64"/>
      <c r="I467" s="64"/>
      <c r="J467" s="6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41"/>
      <c r="B468" s="28"/>
      <c r="C468" s="25"/>
      <c r="D468" s="25"/>
      <c r="E468" s="29"/>
      <c r="F468" s="29"/>
      <c r="G468" s="64"/>
      <c r="H468" s="64"/>
      <c r="I468" s="64"/>
      <c r="J468" s="6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x14ac:dyDescent="0.25">
      <c r="A469" s="141"/>
      <c r="B469" s="30"/>
      <c r="C469" s="24"/>
      <c r="D469" s="24"/>
      <c r="E469" s="25"/>
      <c r="F469" s="25"/>
      <c r="G469" s="64"/>
      <c r="H469" s="64"/>
      <c r="I469" s="64"/>
      <c r="J469" s="6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 x14ac:dyDescent="0.25">
      <c r="A470" s="141"/>
      <c r="B470" s="33"/>
      <c r="C470" s="34"/>
      <c r="D470" s="34"/>
      <c r="E470" s="25"/>
      <c r="F470" s="25"/>
      <c r="G470" s="64"/>
      <c r="H470" s="64"/>
      <c r="I470" s="64"/>
      <c r="J470" s="6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 x14ac:dyDescent="0.25">
      <c r="A471" s="141"/>
      <c r="B471" s="35"/>
      <c r="C471" s="36"/>
      <c r="D471" s="36"/>
      <c r="E471" s="37"/>
      <c r="F471" s="37"/>
      <c r="G471" s="64"/>
      <c r="H471" s="64"/>
      <c r="I471" s="64"/>
      <c r="J471" s="6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 x14ac:dyDescent="0.25">
      <c r="A472" s="141"/>
      <c r="B472" s="20"/>
      <c r="C472" s="38"/>
      <c r="D472" s="38"/>
      <c r="E472" s="25"/>
      <c r="F472" s="25"/>
      <c r="G472" s="64"/>
      <c r="H472" s="64"/>
      <c r="I472" s="64"/>
      <c r="J472" s="6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 x14ac:dyDescent="0.25">
      <c r="A473" s="141"/>
      <c r="B473" s="20"/>
      <c r="C473" s="38"/>
      <c r="D473" s="38"/>
      <c r="E473" s="25"/>
      <c r="F473" s="25"/>
      <c r="G473" s="64"/>
      <c r="H473" s="64"/>
      <c r="I473" s="64"/>
      <c r="J473" s="6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</row>
    <row r="474" spans="1:23" x14ac:dyDescent="0.25">
      <c r="A474" s="141"/>
      <c r="B474" s="20"/>
      <c r="C474" s="38"/>
      <c r="D474" s="38"/>
      <c r="E474" s="25"/>
      <c r="F474" s="25"/>
      <c r="G474" s="64"/>
      <c r="H474" s="64"/>
      <c r="I474" s="64"/>
      <c r="J474" s="6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</row>
    <row r="475" spans="1:23" x14ac:dyDescent="0.25">
      <c r="A475" s="141"/>
      <c r="B475" s="35"/>
      <c r="C475" s="36"/>
      <c r="D475" s="36"/>
      <c r="E475" s="37"/>
      <c r="F475" s="37"/>
      <c r="G475" s="64"/>
      <c r="H475" s="64"/>
      <c r="I475" s="64"/>
      <c r="J475" s="6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</row>
    <row r="476" spans="1:23" x14ac:dyDescent="0.25">
      <c r="A476" s="141"/>
      <c r="B476" s="20"/>
      <c r="C476" s="38"/>
      <c r="D476" s="38"/>
      <c r="E476" s="25"/>
      <c r="F476" s="25"/>
      <c r="G476" s="64"/>
      <c r="H476" s="64"/>
      <c r="I476" s="64"/>
      <c r="J476" s="6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</row>
    <row r="477" spans="1:23" x14ac:dyDescent="0.25">
      <c r="A477" s="141"/>
      <c r="B477" s="20"/>
      <c r="C477" s="25"/>
      <c r="D477" s="25"/>
      <c r="E477" s="38"/>
      <c r="F477" s="38"/>
    </row>
    <row r="478" spans="1:23" x14ac:dyDescent="0.25">
      <c r="A478" s="141"/>
      <c r="B478" s="20"/>
      <c r="C478" s="25"/>
      <c r="D478" s="25"/>
      <c r="E478" s="38"/>
      <c r="F478" s="38"/>
    </row>
    <row r="479" spans="1:23" x14ac:dyDescent="0.25">
      <c r="A479" s="141"/>
      <c r="B479" s="20"/>
      <c r="C479" s="25"/>
      <c r="D479" s="25"/>
      <c r="E479" s="38"/>
      <c r="F479" s="38"/>
    </row>
    <row r="480" spans="1:23" x14ac:dyDescent="0.25">
      <c r="A480" s="141"/>
      <c r="B480" s="20"/>
      <c r="C480" s="25"/>
      <c r="D480" s="25"/>
      <c r="E480" s="38"/>
      <c r="F480" s="38"/>
    </row>
    <row r="481" spans="1:23" x14ac:dyDescent="0.25">
      <c r="A481" s="141"/>
      <c r="B481" s="20"/>
      <c r="C481" s="25"/>
      <c r="D481" s="25"/>
      <c r="E481" s="38"/>
      <c r="F481" s="38"/>
    </row>
    <row r="482" spans="1:23" x14ac:dyDescent="0.25">
      <c r="A482" s="141"/>
      <c r="B482" s="20"/>
      <c r="C482" s="25"/>
      <c r="D482" s="25"/>
      <c r="E482" s="38"/>
      <c r="F482" s="38"/>
    </row>
    <row r="483" spans="1:23" x14ac:dyDescent="0.25">
      <c r="A483" s="141"/>
      <c r="B483" s="35"/>
      <c r="C483" s="36"/>
      <c r="D483" s="36"/>
      <c r="E483" s="37"/>
      <c r="F483" s="37"/>
    </row>
    <row r="484" spans="1:23" x14ac:dyDescent="0.25">
      <c r="A484" s="141"/>
      <c r="B484" s="20"/>
      <c r="C484" s="38"/>
      <c r="D484" s="38"/>
      <c r="E484" s="25"/>
      <c r="F484" s="25"/>
    </row>
    <row r="485" spans="1:23" x14ac:dyDescent="0.25">
      <c r="A485" s="141"/>
      <c r="B485" s="20"/>
      <c r="C485" s="38"/>
      <c r="D485" s="38"/>
      <c r="E485" s="25"/>
      <c r="F485" s="25"/>
    </row>
    <row r="486" spans="1:23" x14ac:dyDescent="0.25">
      <c r="A486" s="141"/>
      <c r="B486" s="20"/>
      <c r="C486" s="38"/>
      <c r="D486" s="38"/>
      <c r="E486" s="25"/>
      <c r="F486" s="25"/>
    </row>
    <row r="487" spans="1:23" x14ac:dyDescent="0.25">
      <c r="B487" s="20"/>
      <c r="C487" s="38"/>
      <c r="D487" s="38"/>
      <c r="E487" s="25"/>
      <c r="F487" s="25"/>
      <c r="G487" s="19"/>
      <c r="H487" s="19"/>
      <c r="I487" s="19"/>
      <c r="J487" s="19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s="12" customFormat="1" x14ac:dyDescent="0.25">
      <c r="A488" s="142"/>
      <c r="B488" s="20"/>
      <c r="C488" s="38"/>
      <c r="D488" s="38"/>
      <c r="E488" s="25"/>
      <c r="F488" s="25"/>
      <c r="G488" s="53"/>
      <c r="H488" s="53"/>
      <c r="I488" s="53"/>
      <c r="J488" s="53"/>
    </row>
    <row r="489" spans="1:23" s="12" customFormat="1" x14ac:dyDescent="0.25">
      <c r="A489" s="142"/>
      <c r="B489" s="33"/>
      <c r="C489" s="34"/>
      <c r="D489" s="34"/>
      <c r="E489" s="25"/>
      <c r="F489" s="25"/>
      <c r="G489" s="53"/>
      <c r="H489" s="53"/>
      <c r="I489" s="53"/>
      <c r="J489" s="53"/>
    </row>
    <row r="490" spans="1:23" s="12" customFormat="1" x14ac:dyDescent="0.25">
      <c r="A490" s="142"/>
      <c r="B490" s="20"/>
      <c r="C490" s="38"/>
      <c r="D490" s="38"/>
      <c r="E490" s="25"/>
      <c r="F490" s="25"/>
      <c r="G490" s="53"/>
      <c r="H490" s="53"/>
      <c r="I490" s="53"/>
      <c r="J490" s="53"/>
    </row>
    <row r="491" spans="1:23" s="12" customFormat="1" x14ac:dyDescent="0.25">
      <c r="A491" s="142"/>
      <c r="B491" s="20"/>
      <c r="C491" s="38"/>
      <c r="D491" s="38"/>
      <c r="E491" s="25"/>
      <c r="F491" s="25"/>
      <c r="G491" s="53"/>
      <c r="H491" s="53"/>
      <c r="I491" s="53"/>
      <c r="J491" s="53"/>
    </row>
    <row r="492" spans="1:23" s="12" customFormat="1" x14ac:dyDescent="0.25">
      <c r="A492" s="142"/>
      <c r="B492" s="20"/>
      <c r="C492" s="38"/>
      <c r="D492" s="38"/>
      <c r="E492" s="25"/>
      <c r="F492" s="25"/>
      <c r="G492" s="53"/>
      <c r="H492" s="53"/>
      <c r="I492" s="53"/>
      <c r="J492" s="53"/>
    </row>
    <row r="493" spans="1:23" s="12" customFormat="1" x14ac:dyDescent="0.25">
      <c r="A493" s="142"/>
      <c r="B493" s="20"/>
      <c r="C493" s="38"/>
      <c r="D493" s="38"/>
      <c r="E493" s="25"/>
      <c r="F493" s="25"/>
      <c r="G493" s="53"/>
      <c r="H493" s="53"/>
      <c r="I493" s="53"/>
      <c r="J493" s="53"/>
    </row>
    <row r="494" spans="1:23" s="12" customFormat="1" x14ac:dyDescent="0.25">
      <c r="A494" s="142"/>
      <c r="B494" s="20"/>
      <c r="C494" s="38"/>
      <c r="D494" s="38"/>
      <c r="E494" s="25"/>
      <c r="F494" s="25"/>
      <c r="G494" s="53"/>
      <c r="H494" s="53"/>
      <c r="I494" s="53"/>
      <c r="J494" s="53"/>
    </row>
    <row r="495" spans="1:23" s="12" customFormat="1" x14ac:dyDescent="0.25">
      <c r="A495" s="142"/>
      <c r="B495" s="20"/>
      <c r="C495" s="38"/>
      <c r="D495" s="38"/>
      <c r="E495" s="25"/>
      <c r="F495" s="25"/>
      <c r="G495" s="53"/>
      <c r="H495" s="53"/>
      <c r="I495" s="53"/>
      <c r="J495" s="53"/>
    </row>
    <row r="496" spans="1:23" x14ac:dyDescent="0.25">
      <c r="A496" s="141"/>
      <c r="B496" s="18"/>
      <c r="C496" s="18"/>
      <c r="D496" s="18"/>
      <c r="E496" s="18"/>
      <c r="F496" s="18"/>
      <c r="G496" s="19"/>
      <c r="H496" s="19"/>
      <c r="I496" s="19"/>
      <c r="J496" s="19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x14ac:dyDescent="0.25">
      <c r="A497" s="141"/>
      <c r="B497" s="18"/>
      <c r="C497" s="18"/>
      <c r="D497" s="18"/>
      <c r="E497" s="18"/>
      <c r="F497" s="18"/>
      <c r="G497" s="19"/>
      <c r="H497" s="19"/>
      <c r="I497" s="19"/>
      <c r="J497" s="19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x14ac:dyDescent="0.25">
      <c r="A498" s="141"/>
      <c r="B498" s="18"/>
      <c r="C498" s="18"/>
      <c r="D498" s="18"/>
      <c r="E498" s="18"/>
      <c r="F498" s="18"/>
      <c r="G498" s="19"/>
      <c r="H498" s="19"/>
      <c r="I498" s="19"/>
      <c r="J498" s="19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x14ac:dyDescent="0.25">
      <c r="A499" s="141"/>
      <c r="B499" s="18"/>
      <c r="C499" s="18"/>
      <c r="D499" s="18"/>
      <c r="E499" s="18"/>
      <c r="F499" s="18"/>
      <c r="G499" s="19"/>
      <c r="H499" s="19"/>
      <c r="I499" s="19"/>
      <c r="J499" s="19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x14ac:dyDescent="0.25">
      <c r="A500" s="141"/>
      <c r="B500" s="18"/>
      <c r="C500" s="18"/>
      <c r="D500" s="18"/>
      <c r="E500" s="18"/>
      <c r="F500" s="18"/>
      <c r="G500" s="19"/>
      <c r="H500" s="19"/>
      <c r="I500" s="19"/>
      <c r="J500" s="19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x14ac:dyDescent="0.25">
      <c r="A501" s="141"/>
      <c r="B501" s="18"/>
      <c r="C501" s="18"/>
      <c r="D501" s="18"/>
      <c r="E501" s="18"/>
      <c r="F501" s="18"/>
      <c r="G501" s="19"/>
      <c r="H501" s="19"/>
      <c r="I501" s="19"/>
      <c r="J501" s="19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x14ac:dyDescent="0.25">
      <c r="A502" s="141"/>
      <c r="B502" s="18"/>
      <c r="C502" s="18"/>
      <c r="D502" s="18"/>
      <c r="E502" s="18"/>
      <c r="F502" s="18"/>
      <c r="G502" s="19"/>
      <c r="H502" s="19"/>
      <c r="I502" s="19"/>
      <c r="J502" s="19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x14ac:dyDescent="0.25">
      <c r="A503" s="141"/>
      <c r="B503" s="18"/>
      <c r="C503" s="18"/>
      <c r="D503" s="18"/>
      <c r="E503" s="18"/>
      <c r="F503" s="18"/>
      <c r="G503" s="19"/>
      <c r="H503" s="19"/>
      <c r="I503" s="19"/>
      <c r="J503" s="19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x14ac:dyDescent="0.25">
      <c r="A504" s="141"/>
      <c r="B504" s="18"/>
      <c r="C504" s="18"/>
      <c r="D504" s="18"/>
      <c r="E504" s="18"/>
      <c r="F504" s="18"/>
      <c r="G504" s="19"/>
      <c r="H504" s="19"/>
      <c r="I504" s="19"/>
      <c r="J504" s="19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x14ac:dyDescent="0.25">
      <c r="A505" s="141"/>
      <c r="B505" s="18"/>
      <c r="C505" s="18"/>
      <c r="D505" s="18"/>
      <c r="E505" s="18"/>
      <c r="F505" s="18"/>
      <c r="G505" s="19"/>
      <c r="H505" s="19"/>
      <c r="I505" s="19"/>
      <c r="J505" s="19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x14ac:dyDescent="0.25">
      <c r="A506" s="141"/>
      <c r="B506" s="18"/>
      <c r="C506" s="18"/>
      <c r="D506" s="18"/>
      <c r="E506" s="18"/>
      <c r="F506" s="18"/>
      <c r="G506" s="19"/>
      <c r="H506" s="19"/>
      <c r="I506" s="19"/>
      <c r="J506" s="19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x14ac:dyDescent="0.25">
      <c r="A507" s="141"/>
      <c r="B507" s="18"/>
      <c r="C507" s="18"/>
      <c r="D507" s="18"/>
      <c r="E507" s="18"/>
      <c r="F507" s="18"/>
      <c r="G507" s="19"/>
      <c r="H507" s="19"/>
      <c r="I507" s="19"/>
      <c r="J507" s="19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x14ac:dyDescent="0.25">
      <c r="A508" s="141"/>
      <c r="B508" s="18"/>
      <c r="C508" s="18"/>
      <c r="D508" s="18"/>
      <c r="E508" s="18"/>
      <c r="F508" s="18"/>
      <c r="G508" s="19"/>
      <c r="H508" s="19"/>
      <c r="I508" s="19"/>
      <c r="J508" s="19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x14ac:dyDescent="0.25">
      <c r="A509" s="141"/>
      <c r="B509" s="18"/>
      <c r="C509" s="18"/>
      <c r="D509" s="18"/>
      <c r="E509" s="18"/>
      <c r="F509" s="18"/>
      <c r="G509" s="19"/>
      <c r="H509" s="19"/>
      <c r="I509" s="19"/>
      <c r="J509" s="19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x14ac:dyDescent="0.25">
      <c r="A510" s="141"/>
      <c r="B510" s="18"/>
      <c r="C510" s="18"/>
      <c r="D510" s="18"/>
      <c r="E510" s="18"/>
      <c r="F510" s="18"/>
      <c r="G510" s="19"/>
      <c r="H510" s="19"/>
      <c r="I510" s="19"/>
      <c r="J510" s="19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x14ac:dyDescent="0.25">
      <c r="A511" s="141"/>
      <c r="B511" s="18"/>
      <c r="C511" s="18"/>
      <c r="D511" s="18"/>
      <c r="E511" s="18"/>
      <c r="F511" s="18"/>
      <c r="G511" s="19"/>
      <c r="H511" s="19"/>
      <c r="I511" s="19"/>
      <c r="J511" s="19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x14ac:dyDescent="0.25">
      <c r="A512" s="141"/>
      <c r="B512" s="18"/>
      <c r="C512" s="18"/>
      <c r="D512" s="18"/>
      <c r="E512" s="18"/>
      <c r="F512" s="18"/>
      <c r="G512" s="19"/>
      <c r="H512" s="19"/>
      <c r="I512" s="19"/>
      <c r="J512" s="19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x14ac:dyDescent="0.25">
      <c r="A513" s="141"/>
      <c r="B513" s="18"/>
      <c r="C513" s="18"/>
      <c r="D513" s="18"/>
      <c r="E513" s="18"/>
      <c r="F513" s="18"/>
      <c r="G513" s="19"/>
      <c r="H513" s="19"/>
      <c r="I513" s="19"/>
      <c r="J513" s="19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x14ac:dyDescent="0.25">
      <c r="A514" s="141"/>
      <c r="B514" s="18"/>
      <c r="C514" s="18"/>
      <c r="D514" s="18"/>
      <c r="E514" s="18"/>
      <c r="F514" s="18"/>
      <c r="G514" s="19"/>
      <c r="H514" s="19"/>
      <c r="I514" s="19"/>
      <c r="J514" s="19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x14ac:dyDescent="0.25">
      <c r="A515" s="141"/>
      <c r="B515" s="18"/>
      <c r="C515" s="18"/>
      <c r="D515" s="18"/>
      <c r="E515" s="18"/>
      <c r="F515" s="18"/>
      <c r="G515" s="19"/>
      <c r="H515" s="19"/>
      <c r="I515" s="19"/>
      <c r="J515" s="19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x14ac:dyDescent="0.25">
      <c r="A516" s="141"/>
      <c r="B516" s="18"/>
      <c r="C516" s="18"/>
      <c r="D516" s="18"/>
      <c r="E516" s="18"/>
      <c r="F516" s="18"/>
      <c r="G516" s="19"/>
      <c r="H516" s="19"/>
      <c r="I516" s="19"/>
      <c r="J516" s="19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x14ac:dyDescent="0.25">
      <c r="A517" s="141"/>
      <c r="B517" s="18"/>
      <c r="C517" s="18"/>
      <c r="D517" s="18"/>
      <c r="E517" s="18"/>
      <c r="F517" s="18"/>
      <c r="G517" s="19"/>
      <c r="H517" s="19"/>
      <c r="I517" s="19"/>
      <c r="J517" s="19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x14ac:dyDescent="0.25">
      <c r="A518" s="141"/>
      <c r="B518" s="18"/>
      <c r="C518" s="18"/>
      <c r="D518" s="18"/>
      <c r="E518" s="18"/>
      <c r="F518" s="18"/>
      <c r="G518" s="19"/>
      <c r="H518" s="19"/>
      <c r="I518" s="19"/>
      <c r="J518" s="19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x14ac:dyDescent="0.25">
      <c r="A519" s="141"/>
      <c r="B519" s="18"/>
      <c r="C519" s="18"/>
      <c r="D519" s="18"/>
      <c r="E519" s="18"/>
      <c r="F519" s="18"/>
      <c r="G519" s="19"/>
      <c r="H519" s="19"/>
      <c r="I519" s="19"/>
      <c r="J519" s="19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x14ac:dyDescent="0.25">
      <c r="A520" s="141"/>
      <c r="B520" s="18"/>
      <c r="C520" s="18"/>
      <c r="D520" s="18"/>
      <c r="E520" s="18"/>
      <c r="F520" s="18"/>
      <c r="G520" s="19"/>
      <c r="H520" s="19"/>
      <c r="I520" s="19"/>
      <c r="J520" s="19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x14ac:dyDescent="0.25">
      <c r="A521" s="141"/>
      <c r="B521" s="18"/>
      <c r="C521" s="18"/>
      <c r="D521" s="18"/>
      <c r="E521" s="18"/>
      <c r="F521" s="18"/>
      <c r="G521" s="19"/>
      <c r="H521" s="19"/>
      <c r="I521" s="19"/>
      <c r="J521" s="19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x14ac:dyDescent="0.25">
      <c r="A522" s="141"/>
      <c r="B522" s="18"/>
      <c r="C522" s="18"/>
      <c r="D522" s="18"/>
      <c r="E522" s="18"/>
      <c r="F522" s="18"/>
      <c r="G522" s="19"/>
      <c r="H522" s="19"/>
      <c r="I522" s="19"/>
      <c r="J522" s="19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25">
      <c r="A523" s="141"/>
      <c r="B523" s="18"/>
      <c r="C523" s="18"/>
      <c r="D523" s="18"/>
      <c r="E523" s="18"/>
      <c r="F523" s="18"/>
      <c r="G523" s="19"/>
      <c r="H523" s="19"/>
      <c r="I523" s="19"/>
      <c r="J523" s="19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x14ac:dyDescent="0.25">
      <c r="A524" s="141"/>
      <c r="B524" s="18"/>
      <c r="C524" s="18"/>
      <c r="D524" s="18"/>
      <c r="E524" s="18"/>
      <c r="F524" s="18"/>
      <c r="G524" s="19"/>
      <c r="H524" s="19"/>
      <c r="I524" s="19"/>
      <c r="J524" s="19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x14ac:dyDescent="0.25">
      <c r="A525" s="141"/>
      <c r="B525" s="18"/>
      <c r="C525" s="18"/>
      <c r="D525" s="18"/>
      <c r="E525" s="18"/>
      <c r="F525" s="18"/>
      <c r="G525" s="19"/>
      <c r="H525" s="19"/>
      <c r="I525" s="19"/>
      <c r="J525" s="19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x14ac:dyDescent="0.25">
      <c r="A526" s="141"/>
      <c r="B526" s="18"/>
      <c r="C526" s="18"/>
      <c r="D526" s="18"/>
      <c r="E526" s="18"/>
      <c r="F526" s="18"/>
      <c r="G526" s="19"/>
      <c r="H526" s="19"/>
      <c r="I526" s="19"/>
      <c r="J526" s="19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x14ac:dyDescent="0.25">
      <c r="A527" s="141"/>
      <c r="B527" s="18"/>
      <c r="C527" s="18"/>
      <c r="D527" s="18"/>
      <c r="E527" s="18"/>
      <c r="F527" s="18"/>
      <c r="G527" s="19"/>
      <c r="H527" s="19"/>
      <c r="I527" s="19"/>
      <c r="J527" s="19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25">
      <c r="A528" s="141"/>
      <c r="B528" s="18"/>
      <c r="C528" s="18"/>
      <c r="D528" s="18"/>
      <c r="E528" s="18"/>
      <c r="F528" s="18"/>
      <c r="G528" s="19"/>
      <c r="H528" s="19"/>
      <c r="I528" s="19"/>
      <c r="J528" s="19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x14ac:dyDescent="0.25">
      <c r="A529" s="141"/>
      <c r="B529" s="18"/>
      <c r="C529" s="18"/>
      <c r="D529" s="18"/>
      <c r="E529" s="18"/>
      <c r="F529" s="18"/>
      <c r="G529" s="19"/>
      <c r="H529" s="19"/>
      <c r="I529" s="19"/>
      <c r="J529" s="19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x14ac:dyDescent="0.25">
      <c r="A530" s="141"/>
      <c r="B530" s="18"/>
      <c r="C530" s="18"/>
      <c r="D530" s="18"/>
      <c r="E530" s="18"/>
      <c r="F530" s="18"/>
      <c r="G530" s="19"/>
      <c r="H530" s="19"/>
      <c r="I530" s="19"/>
      <c r="J530" s="19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x14ac:dyDescent="0.25">
      <c r="A531" s="141"/>
      <c r="B531" s="18"/>
      <c r="C531" s="18"/>
      <c r="D531" s="18"/>
      <c r="E531" s="18"/>
      <c r="F531" s="18"/>
      <c r="G531" s="19"/>
      <c r="H531" s="19"/>
      <c r="I531" s="19"/>
      <c r="J531" s="19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x14ac:dyDescent="0.25">
      <c r="A532" s="141"/>
      <c r="B532" s="18"/>
      <c r="C532" s="18"/>
      <c r="D532" s="18"/>
      <c r="E532" s="18"/>
      <c r="F532" s="18"/>
      <c r="G532" s="19"/>
      <c r="H532" s="19"/>
      <c r="I532" s="19"/>
      <c r="J532" s="19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25">
      <c r="A533" s="141"/>
      <c r="B533" s="18"/>
      <c r="C533" s="18"/>
      <c r="D533" s="18"/>
      <c r="E533" s="18"/>
      <c r="F533" s="18"/>
      <c r="G533" s="19"/>
      <c r="H533" s="19"/>
      <c r="I533" s="19"/>
      <c r="J533" s="19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x14ac:dyDescent="0.25">
      <c r="A534" s="141"/>
      <c r="B534" s="18"/>
      <c r="C534" s="18"/>
      <c r="D534" s="18"/>
      <c r="E534" s="18"/>
      <c r="F534" s="18"/>
      <c r="G534" s="19"/>
      <c r="H534" s="19"/>
      <c r="I534" s="19"/>
      <c r="J534" s="19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x14ac:dyDescent="0.25">
      <c r="A535" s="141"/>
      <c r="B535" s="18"/>
      <c r="C535" s="18"/>
      <c r="D535" s="18"/>
      <c r="E535" s="18"/>
      <c r="F535" s="18"/>
      <c r="G535" s="19"/>
      <c r="H535" s="19"/>
      <c r="I535" s="19"/>
      <c r="J535" s="19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25">
      <c r="A536" s="141"/>
      <c r="B536" s="18"/>
      <c r="C536" s="18"/>
      <c r="D536" s="18"/>
      <c r="E536" s="18"/>
      <c r="F536" s="18"/>
      <c r="G536" s="19"/>
      <c r="H536" s="19"/>
      <c r="I536" s="19"/>
      <c r="J536" s="19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x14ac:dyDescent="0.25">
      <c r="A537" s="141"/>
      <c r="B537" s="18"/>
      <c r="C537" s="18"/>
      <c r="D537" s="18"/>
      <c r="E537" s="18"/>
      <c r="F537" s="18"/>
      <c r="G537" s="19"/>
      <c r="H537" s="19"/>
      <c r="I537" s="19"/>
      <c r="J537" s="19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x14ac:dyDescent="0.25">
      <c r="A538" s="141"/>
      <c r="B538" s="18"/>
      <c r="C538" s="18"/>
      <c r="D538" s="18"/>
      <c r="E538" s="18"/>
      <c r="F538" s="18"/>
      <c r="G538" s="19"/>
      <c r="H538" s="19"/>
      <c r="I538" s="19"/>
      <c r="J538" s="19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x14ac:dyDescent="0.25">
      <c r="A539" s="141"/>
      <c r="B539" s="18"/>
      <c r="C539" s="18"/>
      <c r="D539" s="18"/>
      <c r="E539" s="18"/>
      <c r="F539" s="18"/>
      <c r="G539" s="19"/>
      <c r="H539" s="19"/>
      <c r="I539" s="19"/>
      <c r="J539" s="19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x14ac:dyDescent="0.25">
      <c r="A540" s="141"/>
      <c r="B540" s="18"/>
      <c r="C540" s="18"/>
      <c r="D540" s="18"/>
      <c r="E540" s="18"/>
      <c r="F540" s="18"/>
      <c r="G540" s="19"/>
      <c r="H540" s="19"/>
      <c r="I540" s="19"/>
      <c r="J540" s="19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x14ac:dyDescent="0.25">
      <c r="A541" s="141"/>
      <c r="B541" s="18"/>
      <c r="C541" s="18"/>
      <c r="D541" s="18"/>
      <c r="E541" s="18"/>
      <c r="F541" s="18"/>
      <c r="G541" s="19"/>
      <c r="H541" s="19"/>
      <c r="I541" s="19"/>
      <c r="J541" s="19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x14ac:dyDescent="0.25">
      <c r="A542" s="141"/>
      <c r="B542" s="18"/>
      <c r="C542" s="18"/>
      <c r="D542" s="18"/>
      <c r="E542" s="18"/>
      <c r="F542" s="18"/>
      <c r="G542" s="19"/>
      <c r="H542" s="19"/>
      <c r="I542" s="19"/>
      <c r="J542" s="19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x14ac:dyDescent="0.25">
      <c r="A543" s="141"/>
      <c r="B543" s="18"/>
      <c r="C543" s="18"/>
      <c r="D543" s="18"/>
      <c r="E543" s="18"/>
      <c r="F543" s="18"/>
      <c r="G543" s="19"/>
      <c r="H543" s="19"/>
      <c r="I543" s="19"/>
      <c r="J543" s="19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x14ac:dyDescent="0.25">
      <c r="A544" s="141"/>
      <c r="B544" s="18"/>
      <c r="C544" s="18"/>
      <c r="D544" s="18"/>
      <c r="E544" s="18"/>
      <c r="F544" s="18"/>
      <c r="G544" s="19"/>
      <c r="H544" s="19"/>
      <c r="I544" s="19"/>
      <c r="J544" s="19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x14ac:dyDescent="0.25">
      <c r="A545" s="141"/>
      <c r="B545" s="18"/>
      <c r="C545" s="18"/>
      <c r="D545" s="18"/>
      <c r="E545" s="18"/>
      <c r="F545" s="18"/>
      <c r="G545" s="19"/>
      <c r="H545" s="19"/>
      <c r="I545" s="19"/>
      <c r="J545" s="19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x14ac:dyDescent="0.25">
      <c r="A546" s="141"/>
      <c r="B546" s="18"/>
      <c r="C546" s="18"/>
      <c r="D546" s="18"/>
      <c r="E546" s="18"/>
      <c r="F546" s="18"/>
      <c r="G546" s="19"/>
      <c r="H546" s="19"/>
      <c r="I546" s="19"/>
      <c r="J546" s="19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x14ac:dyDescent="0.25">
      <c r="A547" s="141"/>
      <c r="B547" s="18"/>
      <c r="C547" s="18"/>
      <c r="D547" s="18"/>
      <c r="E547" s="18"/>
      <c r="F547" s="18"/>
      <c r="G547" s="19"/>
      <c r="H547" s="19"/>
      <c r="I547" s="19"/>
      <c r="J547" s="19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x14ac:dyDescent="0.25">
      <c r="A548" s="141"/>
      <c r="B548" s="18"/>
      <c r="C548" s="18"/>
      <c r="D548" s="18"/>
      <c r="E548" s="18"/>
      <c r="F548" s="18"/>
      <c r="G548" s="19"/>
      <c r="H548" s="19"/>
      <c r="I548" s="19"/>
      <c r="J548" s="19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x14ac:dyDescent="0.25">
      <c r="A549" s="141"/>
      <c r="B549" s="18"/>
      <c r="C549" s="18"/>
      <c r="D549" s="18"/>
      <c r="E549" s="18"/>
      <c r="F549" s="18"/>
      <c r="G549" s="19"/>
      <c r="H549" s="19"/>
      <c r="I549" s="19"/>
      <c r="J549" s="19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x14ac:dyDescent="0.25">
      <c r="A550" s="141"/>
      <c r="B550" s="18"/>
      <c r="C550" s="18"/>
      <c r="D550" s="18"/>
      <c r="E550" s="18"/>
      <c r="F550" s="18"/>
      <c r="G550" s="19"/>
      <c r="H550" s="19"/>
      <c r="I550" s="19"/>
      <c r="J550" s="19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x14ac:dyDescent="0.25">
      <c r="A551" s="141"/>
      <c r="B551" s="18"/>
      <c r="C551" s="18"/>
      <c r="D551" s="18"/>
      <c r="E551" s="18"/>
      <c r="F551" s="18"/>
      <c r="G551" s="19"/>
      <c r="H551" s="19"/>
      <c r="I551" s="19"/>
      <c r="J551" s="19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x14ac:dyDescent="0.25">
      <c r="A552" s="141"/>
      <c r="B552" s="18"/>
      <c r="C552" s="18"/>
      <c r="D552" s="18"/>
      <c r="E552" s="18"/>
      <c r="F552" s="18"/>
      <c r="G552" s="19"/>
      <c r="H552" s="19"/>
      <c r="I552" s="19"/>
      <c r="J552" s="19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x14ac:dyDescent="0.25">
      <c r="A553" s="141"/>
      <c r="B553" s="18"/>
      <c r="C553" s="18"/>
      <c r="D553" s="18"/>
      <c r="E553" s="18"/>
      <c r="F553" s="18"/>
      <c r="G553" s="19"/>
      <c r="H553" s="19"/>
      <c r="I553" s="19"/>
      <c r="J553" s="19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25">
      <c r="A554" s="141"/>
      <c r="B554" s="18"/>
      <c r="C554" s="18"/>
      <c r="D554" s="18"/>
      <c r="E554" s="18"/>
      <c r="F554" s="18"/>
      <c r="G554" s="19"/>
      <c r="H554" s="19"/>
      <c r="I554" s="19"/>
      <c r="J554" s="19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x14ac:dyDescent="0.25">
      <c r="A555" s="141"/>
      <c r="B555" s="18"/>
      <c r="C555" s="18"/>
      <c r="D555" s="18"/>
      <c r="E555" s="18"/>
      <c r="F555" s="18"/>
      <c r="G555" s="19"/>
      <c r="H555" s="19"/>
      <c r="I555" s="19"/>
      <c r="J555" s="19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x14ac:dyDescent="0.25">
      <c r="A556" s="141"/>
      <c r="B556" s="18"/>
      <c r="C556" s="18"/>
      <c r="D556" s="18"/>
      <c r="E556" s="18"/>
      <c r="F556" s="18"/>
      <c r="G556" s="19"/>
      <c r="H556" s="19"/>
      <c r="I556" s="19"/>
      <c r="J556" s="19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x14ac:dyDescent="0.25">
      <c r="A557" s="141"/>
      <c r="B557" s="18"/>
      <c r="C557" s="18"/>
      <c r="D557" s="18"/>
      <c r="E557" s="18"/>
      <c r="F557" s="18"/>
      <c r="G557" s="19"/>
      <c r="H557" s="19"/>
      <c r="I557" s="19"/>
      <c r="J557" s="19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x14ac:dyDescent="0.25">
      <c r="A558" s="141"/>
      <c r="B558" s="18"/>
      <c r="C558" s="18"/>
      <c r="D558" s="18"/>
      <c r="E558" s="18"/>
      <c r="F558" s="18"/>
      <c r="G558" s="19"/>
      <c r="H558" s="19"/>
      <c r="I558" s="19"/>
      <c r="J558" s="19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x14ac:dyDescent="0.25">
      <c r="A559" s="141"/>
      <c r="B559" s="18"/>
      <c r="C559" s="18"/>
      <c r="D559" s="18"/>
      <c r="E559" s="18"/>
      <c r="F559" s="18"/>
      <c r="G559" s="19"/>
      <c r="H559" s="19"/>
      <c r="I559" s="19"/>
      <c r="J559" s="19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x14ac:dyDescent="0.25">
      <c r="A560" s="141"/>
      <c r="B560" s="18"/>
      <c r="C560" s="18"/>
      <c r="D560" s="18"/>
      <c r="E560" s="18"/>
      <c r="F560" s="18"/>
      <c r="G560" s="19"/>
      <c r="H560" s="19"/>
      <c r="I560" s="19"/>
      <c r="J560" s="19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x14ac:dyDescent="0.25">
      <c r="A561" s="141"/>
      <c r="B561" s="18"/>
      <c r="C561" s="18"/>
      <c r="D561" s="18"/>
      <c r="E561" s="18"/>
      <c r="F561" s="18"/>
      <c r="G561" s="19"/>
      <c r="H561" s="19"/>
      <c r="I561" s="19"/>
      <c r="J561" s="19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x14ac:dyDescent="0.25">
      <c r="A562" s="141"/>
      <c r="B562" s="18"/>
      <c r="C562" s="18"/>
      <c r="D562" s="18"/>
      <c r="E562" s="18"/>
      <c r="F562" s="18"/>
      <c r="G562" s="19"/>
      <c r="H562" s="19"/>
      <c r="I562" s="19"/>
      <c r="J562" s="19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x14ac:dyDescent="0.25">
      <c r="A563" s="141"/>
      <c r="B563" s="18"/>
      <c r="C563" s="18"/>
      <c r="D563" s="18"/>
      <c r="E563" s="18"/>
      <c r="F563" s="18"/>
      <c r="G563" s="19"/>
      <c r="H563" s="19"/>
      <c r="I563" s="19"/>
      <c r="J563" s="19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x14ac:dyDescent="0.25">
      <c r="A564" s="141"/>
      <c r="B564" s="18"/>
      <c r="C564" s="18"/>
      <c r="D564" s="18"/>
      <c r="E564" s="18"/>
      <c r="F564" s="18"/>
      <c r="G564" s="19"/>
      <c r="H564" s="19"/>
      <c r="I564" s="19"/>
      <c r="J564" s="19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x14ac:dyDescent="0.25">
      <c r="A565" s="141"/>
      <c r="B565" s="18"/>
      <c r="C565" s="18"/>
      <c r="D565" s="18"/>
      <c r="E565" s="18"/>
      <c r="F565" s="18"/>
      <c r="G565" s="19"/>
      <c r="H565" s="19"/>
      <c r="I565" s="19"/>
      <c r="J565" s="19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x14ac:dyDescent="0.25">
      <c r="A566" s="141"/>
      <c r="B566" s="18"/>
      <c r="C566" s="18"/>
      <c r="D566" s="18"/>
      <c r="E566" s="18"/>
      <c r="F566" s="18"/>
      <c r="G566" s="19"/>
      <c r="H566" s="19"/>
      <c r="I566" s="19"/>
      <c r="J566" s="19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x14ac:dyDescent="0.25">
      <c r="A567" s="141"/>
      <c r="B567" s="18"/>
      <c r="C567" s="18"/>
      <c r="D567" s="18"/>
      <c r="E567" s="18"/>
      <c r="F567" s="18"/>
      <c r="G567" s="19"/>
      <c r="H567" s="19"/>
      <c r="I567" s="19"/>
      <c r="J567" s="19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x14ac:dyDescent="0.25">
      <c r="A568" s="141"/>
      <c r="B568" s="18"/>
      <c r="C568" s="18"/>
      <c r="D568" s="18"/>
      <c r="E568" s="18"/>
      <c r="F568" s="18"/>
      <c r="G568" s="19"/>
      <c r="H568" s="19"/>
      <c r="I568" s="19"/>
      <c r="J568" s="19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x14ac:dyDescent="0.25">
      <c r="A569" s="141"/>
      <c r="B569" s="18"/>
      <c r="C569" s="18"/>
      <c r="D569" s="18"/>
      <c r="E569" s="18"/>
      <c r="F569" s="18"/>
      <c r="G569" s="19"/>
      <c r="H569" s="19"/>
      <c r="I569" s="19"/>
      <c r="J569" s="19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x14ac:dyDescent="0.25">
      <c r="A570" s="141"/>
      <c r="B570" s="18"/>
      <c r="C570" s="18"/>
      <c r="D570" s="18"/>
      <c r="E570" s="18"/>
      <c r="F570" s="18"/>
      <c r="G570" s="19"/>
      <c r="H570" s="19"/>
      <c r="I570" s="19"/>
      <c r="J570" s="19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x14ac:dyDescent="0.25">
      <c r="A571" s="141"/>
      <c r="B571" s="18"/>
      <c r="C571" s="18"/>
      <c r="D571" s="18"/>
      <c r="E571" s="18"/>
      <c r="F571" s="18"/>
      <c r="G571" s="19"/>
      <c r="H571" s="19"/>
      <c r="I571" s="19"/>
      <c r="J571" s="19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x14ac:dyDescent="0.25">
      <c r="A572" s="141"/>
      <c r="B572" s="18"/>
      <c r="C572" s="18"/>
      <c r="D572" s="18"/>
      <c r="E572" s="18"/>
      <c r="F572" s="18"/>
      <c r="G572" s="19"/>
      <c r="H572" s="19"/>
      <c r="I572" s="19"/>
      <c r="J572" s="19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x14ac:dyDescent="0.25">
      <c r="A573" s="141"/>
      <c r="B573" s="18"/>
      <c r="C573" s="18"/>
      <c r="D573" s="18"/>
      <c r="E573" s="18"/>
      <c r="F573" s="18"/>
      <c r="G573" s="19"/>
      <c r="H573" s="19"/>
      <c r="I573" s="19"/>
      <c r="J573" s="19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x14ac:dyDescent="0.25">
      <c r="A574" s="141"/>
      <c r="B574" s="18"/>
      <c r="C574" s="18"/>
      <c r="D574" s="18"/>
      <c r="E574" s="18"/>
      <c r="F574" s="18"/>
      <c r="G574" s="19"/>
      <c r="H574" s="19"/>
      <c r="I574" s="19"/>
      <c r="J574" s="19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x14ac:dyDescent="0.25">
      <c r="A575" s="141"/>
      <c r="B575" s="18"/>
      <c r="C575" s="18"/>
      <c r="D575" s="18"/>
      <c r="E575" s="18"/>
      <c r="F575" s="18"/>
      <c r="G575" s="19"/>
      <c r="H575" s="19"/>
      <c r="I575" s="19"/>
      <c r="J575" s="19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x14ac:dyDescent="0.25">
      <c r="A576" s="141"/>
      <c r="B576" s="18"/>
      <c r="C576" s="18"/>
      <c r="D576" s="18"/>
      <c r="E576" s="18"/>
      <c r="F576" s="18"/>
      <c r="G576" s="19"/>
      <c r="H576" s="19"/>
      <c r="I576" s="19"/>
      <c r="J576" s="19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x14ac:dyDescent="0.25">
      <c r="A577" s="141"/>
      <c r="B577" s="18"/>
      <c r="C577" s="18"/>
      <c r="D577" s="18"/>
      <c r="E577" s="18"/>
      <c r="F577" s="18"/>
      <c r="G577" s="19"/>
      <c r="H577" s="19"/>
      <c r="I577" s="19"/>
      <c r="J577" s="19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x14ac:dyDescent="0.25">
      <c r="A578" s="141"/>
      <c r="B578" s="18"/>
      <c r="C578" s="18"/>
      <c r="D578" s="18"/>
      <c r="E578" s="18"/>
      <c r="F578" s="18"/>
      <c r="G578" s="19"/>
      <c r="H578" s="19"/>
      <c r="I578" s="19"/>
      <c r="J578" s="19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25">
      <c r="A579" s="141"/>
      <c r="B579" s="18"/>
      <c r="C579" s="18"/>
      <c r="D579" s="18"/>
      <c r="E579" s="18"/>
      <c r="F579" s="18"/>
      <c r="G579" s="19"/>
      <c r="H579" s="19"/>
      <c r="I579" s="19"/>
      <c r="J579" s="19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x14ac:dyDescent="0.25">
      <c r="A580" s="141"/>
      <c r="B580" s="18"/>
      <c r="C580" s="18"/>
      <c r="D580" s="18"/>
      <c r="E580" s="18"/>
      <c r="F580" s="18"/>
      <c r="G580" s="19"/>
      <c r="H580" s="19"/>
      <c r="I580" s="19"/>
      <c r="J580" s="19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x14ac:dyDescent="0.25">
      <c r="A581" s="141"/>
      <c r="B581" s="18"/>
      <c r="C581" s="18"/>
      <c r="D581" s="18"/>
      <c r="E581" s="18"/>
      <c r="F581" s="18"/>
      <c r="G581" s="19"/>
      <c r="H581" s="19"/>
      <c r="I581" s="19"/>
      <c r="J581" s="19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x14ac:dyDescent="0.25">
      <c r="A582" s="141"/>
      <c r="B582" s="18"/>
      <c r="C582" s="18"/>
      <c r="D582" s="18"/>
      <c r="E582" s="18"/>
      <c r="F582" s="18"/>
      <c r="G582" s="19"/>
      <c r="H582" s="19"/>
      <c r="I582" s="19"/>
      <c r="J582" s="19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x14ac:dyDescent="0.25">
      <c r="A583" s="141"/>
      <c r="B583" s="18"/>
      <c r="C583" s="18"/>
      <c r="D583" s="18"/>
      <c r="E583" s="18"/>
      <c r="F583" s="18"/>
      <c r="G583" s="19"/>
      <c r="H583" s="19"/>
      <c r="I583" s="19"/>
      <c r="J583" s="19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x14ac:dyDescent="0.25">
      <c r="A584" s="141"/>
      <c r="B584" s="18"/>
      <c r="C584" s="18"/>
      <c r="D584" s="18"/>
      <c r="E584" s="18"/>
      <c r="F584" s="18"/>
      <c r="G584" s="19"/>
      <c r="H584" s="19"/>
      <c r="I584" s="19"/>
      <c r="J584" s="19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x14ac:dyDescent="0.25">
      <c r="A585" s="141"/>
      <c r="B585" s="18"/>
      <c r="C585" s="18"/>
      <c r="D585" s="18"/>
      <c r="E585" s="18"/>
      <c r="F585" s="18"/>
      <c r="G585" s="19"/>
      <c r="H585" s="19"/>
      <c r="I585" s="19"/>
      <c r="J585" s="19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x14ac:dyDescent="0.25">
      <c r="A586" s="141"/>
      <c r="B586" s="18"/>
      <c r="C586" s="18"/>
      <c r="D586" s="18"/>
      <c r="E586" s="18"/>
      <c r="F586" s="18"/>
      <c r="G586" s="19"/>
      <c r="H586" s="19"/>
      <c r="I586" s="19"/>
      <c r="J586" s="19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x14ac:dyDescent="0.25">
      <c r="A587" s="141"/>
      <c r="B587" s="18"/>
      <c r="C587" s="18"/>
      <c r="D587" s="18"/>
      <c r="E587" s="18"/>
      <c r="F587" s="18"/>
      <c r="G587" s="19"/>
      <c r="H587" s="19"/>
      <c r="I587" s="19"/>
      <c r="J587" s="19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25">
      <c r="A588" s="141"/>
      <c r="B588" s="18"/>
      <c r="C588" s="18"/>
      <c r="D588" s="18"/>
      <c r="E588" s="18"/>
      <c r="F588" s="18"/>
      <c r="G588" s="19"/>
      <c r="H588" s="19"/>
      <c r="I588" s="19"/>
      <c r="J588" s="19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x14ac:dyDescent="0.25">
      <c r="A589" s="141"/>
      <c r="B589" s="18"/>
      <c r="C589" s="18"/>
      <c r="D589" s="18"/>
      <c r="E589" s="18"/>
      <c r="F589" s="18"/>
      <c r="G589" s="19"/>
      <c r="H589" s="19"/>
      <c r="I589" s="19"/>
      <c r="J589" s="19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25">
      <c r="A590" s="141"/>
      <c r="B590" s="18"/>
      <c r="C590" s="18"/>
      <c r="D590" s="18"/>
      <c r="E590" s="18"/>
      <c r="F590" s="18"/>
      <c r="G590" s="19"/>
      <c r="H590" s="19"/>
      <c r="I590" s="19"/>
      <c r="J590" s="19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x14ac:dyDescent="0.25">
      <c r="A591" s="141"/>
      <c r="B591" s="18"/>
      <c r="C591" s="18"/>
      <c r="D591" s="18"/>
      <c r="E591" s="18"/>
      <c r="F591" s="18"/>
      <c r="G591" s="19"/>
      <c r="H591" s="19"/>
      <c r="I591" s="19"/>
      <c r="J591" s="19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x14ac:dyDescent="0.25">
      <c r="A592" s="141"/>
      <c r="B592" s="18"/>
      <c r="C592" s="18"/>
      <c r="D592" s="18"/>
      <c r="E592" s="18"/>
      <c r="F592" s="18"/>
      <c r="G592" s="19"/>
      <c r="H592" s="19"/>
      <c r="I592" s="19"/>
      <c r="J592" s="19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x14ac:dyDescent="0.25">
      <c r="A593" s="141"/>
      <c r="B593" s="18"/>
      <c r="C593" s="18"/>
      <c r="D593" s="18"/>
      <c r="E593" s="18"/>
      <c r="F593" s="18"/>
      <c r="G593" s="19"/>
      <c r="H593" s="19"/>
      <c r="I593" s="19"/>
      <c r="J593" s="19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25">
      <c r="A594" s="141"/>
      <c r="B594" s="18"/>
      <c r="C594" s="18"/>
      <c r="D594" s="18"/>
      <c r="E594" s="18"/>
      <c r="F594" s="18"/>
      <c r="G594" s="19"/>
      <c r="H594" s="19"/>
      <c r="I594" s="19"/>
      <c r="J594" s="19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x14ac:dyDescent="0.25">
      <c r="A595" s="141"/>
      <c r="B595" s="18"/>
      <c r="C595" s="18"/>
      <c r="D595" s="18"/>
      <c r="E595" s="18"/>
      <c r="F595" s="18"/>
      <c r="G595" s="19"/>
      <c r="H595" s="19"/>
      <c r="I595" s="19"/>
      <c r="J595" s="19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x14ac:dyDescent="0.25">
      <c r="A596" s="141"/>
      <c r="B596" s="18"/>
      <c r="C596" s="18"/>
      <c r="D596" s="18"/>
      <c r="E596" s="18"/>
      <c r="F596" s="18"/>
      <c r="G596" s="19"/>
      <c r="H596" s="19"/>
      <c r="I596" s="19"/>
      <c r="J596" s="19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x14ac:dyDescent="0.25">
      <c r="A597" s="141"/>
      <c r="B597" s="18"/>
      <c r="C597" s="18"/>
      <c r="D597" s="18"/>
      <c r="E597" s="18"/>
      <c r="F597" s="18"/>
      <c r="G597" s="19"/>
      <c r="H597" s="19"/>
      <c r="I597" s="19"/>
      <c r="J597" s="19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x14ac:dyDescent="0.25">
      <c r="A598" s="141"/>
      <c r="B598" s="18"/>
      <c r="C598" s="18"/>
      <c r="D598" s="18"/>
      <c r="E598" s="18"/>
      <c r="F598" s="18"/>
      <c r="G598" s="19"/>
      <c r="H598" s="19"/>
      <c r="I598" s="19"/>
      <c r="J598" s="19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x14ac:dyDescent="0.25">
      <c r="A599" s="141"/>
      <c r="B599" s="18"/>
      <c r="C599" s="18"/>
      <c r="D599" s="18"/>
      <c r="E599" s="18"/>
      <c r="F599" s="18"/>
      <c r="G599" s="19"/>
      <c r="H599" s="19"/>
      <c r="I599" s="19"/>
      <c r="J599" s="19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x14ac:dyDescent="0.25">
      <c r="A600" s="141"/>
      <c r="B600" s="18"/>
      <c r="C600" s="18"/>
      <c r="D600" s="18"/>
      <c r="E600" s="18"/>
      <c r="F600" s="18"/>
      <c r="G600" s="19"/>
      <c r="H600" s="19"/>
      <c r="I600" s="19"/>
      <c r="J600" s="19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x14ac:dyDescent="0.25">
      <c r="A601" s="141"/>
      <c r="B601" s="18"/>
      <c r="C601" s="18"/>
      <c r="D601" s="18"/>
      <c r="E601" s="18"/>
      <c r="F601" s="18"/>
      <c r="G601" s="19"/>
      <c r="H601" s="19"/>
      <c r="I601" s="19"/>
      <c r="J601" s="19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x14ac:dyDescent="0.25">
      <c r="A602" s="141"/>
      <c r="B602" s="18"/>
      <c r="C602" s="18"/>
      <c r="D602" s="18"/>
      <c r="E602" s="18"/>
      <c r="F602" s="18"/>
      <c r="G602" s="19"/>
      <c r="H602" s="19"/>
      <c r="I602" s="19"/>
      <c r="J602" s="19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25">
      <c r="A603" s="141"/>
      <c r="B603" s="18"/>
      <c r="C603" s="18"/>
      <c r="D603" s="18"/>
      <c r="E603" s="18"/>
      <c r="F603" s="18"/>
      <c r="G603" s="19"/>
      <c r="H603" s="19"/>
      <c r="I603" s="19"/>
      <c r="J603" s="19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x14ac:dyDescent="0.25">
      <c r="A604" s="141"/>
      <c r="B604" s="18"/>
      <c r="C604" s="18"/>
      <c r="D604" s="18"/>
      <c r="E604" s="18"/>
      <c r="F604" s="18"/>
      <c r="G604" s="19"/>
      <c r="H604" s="19"/>
      <c r="I604" s="19"/>
      <c r="J604" s="19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x14ac:dyDescent="0.25">
      <c r="A605" s="141"/>
      <c r="B605" s="18"/>
      <c r="C605" s="18"/>
      <c r="D605" s="18"/>
      <c r="E605" s="18"/>
      <c r="F605" s="18"/>
      <c r="G605" s="19"/>
      <c r="H605" s="19"/>
      <c r="I605" s="19"/>
      <c r="J605" s="19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25">
      <c r="A606" s="141"/>
      <c r="B606" s="18"/>
      <c r="C606" s="18"/>
      <c r="D606" s="18"/>
      <c r="E606" s="18"/>
      <c r="F606" s="18"/>
      <c r="G606" s="19"/>
      <c r="H606" s="19"/>
      <c r="I606" s="19"/>
      <c r="J606" s="19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x14ac:dyDescent="0.25">
      <c r="A607" s="141"/>
      <c r="B607" s="18"/>
      <c r="C607" s="18"/>
      <c r="D607" s="18"/>
      <c r="E607" s="18"/>
      <c r="F607" s="18"/>
      <c r="G607" s="19"/>
      <c r="H607" s="19"/>
      <c r="I607" s="19"/>
      <c r="J607" s="19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x14ac:dyDescent="0.25">
      <c r="A608" s="141"/>
      <c r="B608" s="18"/>
      <c r="C608" s="18"/>
      <c r="D608" s="18"/>
      <c r="E608" s="18"/>
      <c r="F608" s="18"/>
      <c r="G608" s="19"/>
      <c r="H608" s="19"/>
      <c r="I608" s="19"/>
      <c r="J608" s="19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x14ac:dyDescent="0.25">
      <c r="A609" s="141"/>
      <c r="B609" s="18"/>
      <c r="C609" s="18"/>
      <c r="D609" s="18"/>
      <c r="E609" s="18"/>
      <c r="F609" s="18"/>
      <c r="G609" s="19"/>
      <c r="H609" s="19"/>
      <c r="I609" s="19"/>
      <c r="J609" s="19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x14ac:dyDescent="0.25">
      <c r="A610" s="141"/>
      <c r="B610" s="18"/>
      <c r="C610" s="18"/>
      <c r="D610" s="18"/>
      <c r="E610" s="18"/>
      <c r="F610" s="18"/>
      <c r="G610" s="19"/>
      <c r="H610" s="19"/>
      <c r="I610" s="19"/>
      <c r="J610" s="19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25">
      <c r="A611" s="141"/>
      <c r="B611" s="18"/>
      <c r="C611" s="18"/>
      <c r="D611" s="18"/>
      <c r="E611" s="18"/>
      <c r="F611" s="18"/>
      <c r="G611" s="19"/>
      <c r="H611" s="19"/>
      <c r="I611" s="19"/>
      <c r="J611" s="19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x14ac:dyDescent="0.25">
      <c r="A612" s="141"/>
      <c r="B612" s="18"/>
      <c r="C612" s="18"/>
      <c r="D612" s="18"/>
      <c r="E612" s="18"/>
      <c r="F612" s="18"/>
      <c r="G612" s="19"/>
      <c r="H612" s="19"/>
      <c r="I612" s="19"/>
      <c r="J612" s="19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x14ac:dyDescent="0.25">
      <c r="A613" s="141"/>
      <c r="B613" s="18"/>
      <c r="C613" s="18"/>
      <c r="D613" s="18"/>
      <c r="E613" s="18"/>
      <c r="F613" s="18"/>
      <c r="G613" s="19"/>
      <c r="H613" s="19"/>
      <c r="I613" s="19"/>
      <c r="J613" s="19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x14ac:dyDescent="0.25">
      <c r="A614" s="141"/>
      <c r="B614" s="18"/>
      <c r="C614" s="18"/>
      <c r="D614" s="18"/>
      <c r="E614" s="18"/>
      <c r="F614" s="18"/>
      <c r="G614" s="19"/>
      <c r="H614" s="19"/>
      <c r="I614" s="19"/>
      <c r="J614" s="19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x14ac:dyDescent="0.25">
      <c r="A615" s="141"/>
      <c r="B615" s="18"/>
      <c r="C615" s="18"/>
      <c r="D615" s="18"/>
      <c r="E615" s="18"/>
      <c r="F615" s="18"/>
      <c r="G615" s="19"/>
      <c r="H615" s="19"/>
      <c r="I615" s="19"/>
      <c r="J615" s="19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x14ac:dyDescent="0.25">
      <c r="A616" s="141"/>
      <c r="B616" s="18"/>
      <c r="C616" s="18"/>
      <c r="D616" s="18"/>
      <c r="E616" s="18"/>
      <c r="F616" s="18"/>
      <c r="G616" s="19"/>
      <c r="H616" s="19"/>
      <c r="I616" s="19"/>
      <c r="J616" s="19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x14ac:dyDescent="0.25">
      <c r="A617" s="141"/>
      <c r="B617" s="18"/>
      <c r="C617" s="18"/>
      <c r="D617" s="18"/>
      <c r="E617" s="18"/>
      <c r="F617" s="18"/>
      <c r="G617" s="19"/>
      <c r="H617" s="19"/>
      <c r="I617" s="19"/>
      <c r="J617" s="19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x14ac:dyDescent="0.25">
      <c r="A618" s="141"/>
      <c r="B618" s="18"/>
      <c r="C618" s="18"/>
      <c r="D618" s="18"/>
      <c r="E618" s="18"/>
      <c r="F618" s="18"/>
      <c r="G618" s="19"/>
      <c r="H618" s="19"/>
      <c r="I618" s="19"/>
      <c r="J618" s="19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25">
      <c r="A619" s="141"/>
      <c r="B619" s="18"/>
      <c r="C619" s="18"/>
      <c r="D619" s="18"/>
      <c r="E619" s="18"/>
      <c r="F619" s="18"/>
      <c r="G619" s="19"/>
      <c r="H619" s="19"/>
      <c r="I619" s="19"/>
      <c r="J619" s="19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x14ac:dyDescent="0.25">
      <c r="A620" s="141"/>
      <c r="B620" s="18"/>
      <c r="C620" s="18"/>
      <c r="D620" s="18"/>
      <c r="E620" s="18"/>
      <c r="F620" s="18"/>
      <c r="G620" s="19"/>
      <c r="H620" s="19"/>
      <c r="I620" s="19"/>
      <c r="J620" s="19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x14ac:dyDescent="0.25">
      <c r="A621" s="141"/>
      <c r="B621" s="18"/>
      <c r="C621" s="18"/>
      <c r="D621" s="18"/>
      <c r="E621" s="18"/>
      <c r="F621" s="18"/>
      <c r="G621" s="19"/>
      <c r="H621" s="19"/>
      <c r="I621" s="19"/>
      <c r="J621" s="19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x14ac:dyDescent="0.25">
      <c r="A622" s="141"/>
      <c r="B622" s="18"/>
      <c r="C622" s="18"/>
      <c r="D622" s="18"/>
      <c r="E622" s="18"/>
      <c r="F622" s="18"/>
      <c r="G622" s="19"/>
      <c r="H622" s="19"/>
      <c r="I622" s="19"/>
      <c r="J622" s="19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x14ac:dyDescent="0.25">
      <c r="A623" s="141"/>
      <c r="B623" s="18"/>
      <c r="C623" s="18"/>
      <c r="D623" s="18"/>
      <c r="E623" s="18"/>
      <c r="F623" s="18"/>
      <c r="G623" s="19"/>
      <c r="H623" s="19"/>
      <c r="I623" s="19"/>
      <c r="J623" s="19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x14ac:dyDescent="0.25">
      <c r="A624" s="141"/>
      <c r="B624" s="18"/>
      <c r="C624" s="18"/>
      <c r="D624" s="18"/>
      <c r="E624" s="18"/>
      <c r="F624" s="18"/>
      <c r="G624" s="19"/>
      <c r="H624" s="19"/>
      <c r="I624" s="19"/>
      <c r="J624" s="19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25">
      <c r="A625" s="141"/>
      <c r="B625" s="18"/>
      <c r="C625" s="18"/>
      <c r="D625" s="18"/>
      <c r="E625" s="18"/>
      <c r="F625" s="18"/>
      <c r="G625" s="19"/>
      <c r="H625" s="19"/>
      <c r="I625" s="19"/>
      <c r="J625" s="19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x14ac:dyDescent="0.25">
      <c r="A626" s="141"/>
      <c r="B626" s="18"/>
      <c r="C626" s="18"/>
      <c r="D626" s="18"/>
      <c r="E626" s="18"/>
      <c r="F626" s="18"/>
      <c r="G626" s="19"/>
      <c r="H626" s="19"/>
      <c r="I626" s="19"/>
      <c r="J626" s="19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x14ac:dyDescent="0.25">
      <c r="A627" s="141"/>
      <c r="B627" s="18"/>
      <c r="C627" s="18"/>
      <c r="D627" s="18"/>
      <c r="E627" s="18"/>
      <c r="F627" s="18"/>
      <c r="G627" s="19"/>
      <c r="H627" s="19"/>
      <c r="I627" s="19"/>
      <c r="J627" s="19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x14ac:dyDescent="0.25">
      <c r="A628" s="141"/>
      <c r="B628" s="18"/>
      <c r="C628" s="18"/>
      <c r="D628" s="18"/>
      <c r="E628" s="18"/>
      <c r="F628" s="18"/>
      <c r="G628" s="19"/>
      <c r="H628" s="19"/>
      <c r="I628" s="19"/>
      <c r="J628" s="19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x14ac:dyDescent="0.25">
      <c r="A629" s="141"/>
      <c r="B629" s="18"/>
      <c r="C629" s="18"/>
      <c r="D629" s="18"/>
      <c r="E629" s="18"/>
      <c r="F629" s="18"/>
      <c r="G629" s="19"/>
      <c r="H629" s="19"/>
      <c r="I629" s="19"/>
      <c r="J629" s="19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x14ac:dyDescent="0.25">
      <c r="A630" s="141"/>
      <c r="B630" s="18"/>
      <c r="C630" s="18"/>
      <c r="D630" s="18"/>
      <c r="E630" s="18"/>
      <c r="F630" s="18"/>
      <c r="G630" s="19"/>
      <c r="H630" s="19"/>
      <c r="I630" s="19"/>
      <c r="J630" s="19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x14ac:dyDescent="0.25">
      <c r="A631" s="141"/>
      <c r="B631" s="18"/>
      <c r="C631" s="18"/>
      <c r="D631" s="18"/>
      <c r="E631" s="18"/>
      <c r="F631" s="18"/>
      <c r="G631" s="19"/>
      <c r="H631" s="19"/>
      <c r="I631" s="19"/>
      <c r="J631" s="19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x14ac:dyDescent="0.25">
      <c r="A632" s="141"/>
      <c r="B632" s="18"/>
      <c r="C632" s="18"/>
      <c r="D632" s="18"/>
      <c r="E632" s="18"/>
      <c r="F632" s="18"/>
      <c r="G632" s="19"/>
      <c r="H632" s="19"/>
      <c r="I632" s="19"/>
      <c r="J632" s="19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x14ac:dyDescent="0.25">
      <c r="A633" s="141"/>
      <c r="B633" s="18"/>
      <c r="C633" s="18"/>
      <c r="D633" s="18"/>
      <c r="E633" s="18"/>
      <c r="F633" s="18"/>
      <c r="G633" s="19"/>
      <c r="H633" s="19"/>
      <c r="I633" s="19"/>
      <c r="J633" s="19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x14ac:dyDescent="0.25">
      <c r="A634" s="141"/>
      <c r="B634" s="18"/>
      <c r="C634" s="18"/>
      <c r="D634" s="18"/>
      <c r="E634" s="18"/>
      <c r="F634" s="18"/>
      <c r="G634" s="19"/>
      <c r="H634" s="19"/>
      <c r="I634" s="19"/>
      <c r="J634" s="19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x14ac:dyDescent="0.25">
      <c r="A635" s="141"/>
      <c r="B635" s="18"/>
      <c r="C635" s="18"/>
      <c r="D635" s="18"/>
      <c r="E635" s="18"/>
      <c r="F635" s="18"/>
      <c r="G635" s="19"/>
      <c r="H635" s="19"/>
      <c r="I635" s="19"/>
      <c r="J635" s="19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x14ac:dyDescent="0.25">
      <c r="A636" s="141"/>
      <c r="B636" s="18"/>
      <c r="C636" s="18"/>
      <c r="D636" s="18"/>
      <c r="E636" s="18"/>
      <c r="F636" s="18"/>
      <c r="G636" s="19"/>
      <c r="H636" s="19"/>
      <c r="I636" s="19"/>
      <c r="J636" s="19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x14ac:dyDescent="0.25">
      <c r="A637" s="141"/>
      <c r="B637" s="18"/>
      <c r="C637" s="18"/>
      <c r="D637" s="18"/>
      <c r="E637" s="18"/>
      <c r="F637" s="18"/>
      <c r="G637" s="19"/>
      <c r="H637" s="19"/>
      <c r="I637" s="19"/>
      <c r="J637" s="19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x14ac:dyDescent="0.25">
      <c r="A638" s="141"/>
      <c r="B638" s="18"/>
      <c r="C638" s="18"/>
      <c r="D638" s="18"/>
      <c r="E638" s="18"/>
      <c r="F638" s="18"/>
      <c r="G638" s="19"/>
      <c r="H638" s="19"/>
      <c r="I638" s="19"/>
      <c r="J638" s="19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x14ac:dyDescent="0.25">
      <c r="A639" s="141"/>
      <c r="B639" s="18"/>
      <c r="C639" s="18"/>
      <c r="D639" s="18"/>
      <c r="E639" s="18"/>
      <c r="F639" s="18"/>
      <c r="G639" s="19"/>
      <c r="H639" s="19"/>
      <c r="I639" s="19"/>
      <c r="J639" s="19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x14ac:dyDescent="0.25">
      <c r="A640" s="141"/>
      <c r="B640" s="18"/>
      <c r="C640" s="18"/>
      <c r="D640" s="18"/>
      <c r="E640" s="18"/>
      <c r="F640" s="18"/>
      <c r="G640" s="19"/>
      <c r="H640" s="19"/>
      <c r="I640" s="19"/>
      <c r="J640" s="19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x14ac:dyDescent="0.25">
      <c r="A641" s="141"/>
      <c r="B641" s="18"/>
      <c r="C641" s="18"/>
      <c r="D641" s="18"/>
      <c r="E641" s="18"/>
      <c r="F641" s="18"/>
      <c r="G641" s="19"/>
      <c r="H641" s="19"/>
      <c r="I641" s="19"/>
      <c r="J641" s="19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x14ac:dyDescent="0.25">
      <c r="A642" s="141"/>
      <c r="B642" s="18"/>
      <c r="C642" s="18"/>
      <c r="D642" s="18"/>
      <c r="E642" s="18"/>
      <c r="F642" s="18"/>
      <c r="G642" s="19"/>
      <c r="H642" s="19"/>
      <c r="I642" s="19"/>
      <c r="J642" s="19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x14ac:dyDescent="0.25">
      <c r="A643" s="141"/>
      <c r="B643" s="18"/>
      <c r="C643" s="18"/>
      <c r="D643" s="18"/>
      <c r="E643" s="18"/>
      <c r="F643" s="18"/>
      <c r="G643" s="19"/>
      <c r="H643" s="19"/>
      <c r="I643" s="19"/>
      <c r="J643" s="19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x14ac:dyDescent="0.25">
      <c r="A644" s="141"/>
      <c r="B644" s="18"/>
      <c r="C644" s="18"/>
      <c r="D644" s="18"/>
      <c r="E644" s="18"/>
      <c r="F644" s="18"/>
      <c r="G644" s="19"/>
      <c r="H644" s="19"/>
      <c r="I644" s="19"/>
      <c r="J644" s="19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x14ac:dyDescent="0.25">
      <c r="A645" s="141"/>
      <c r="B645" s="18"/>
      <c r="C645" s="18"/>
      <c r="D645" s="18"/>
      <c r="E645" s="18"/>
      <c r="F645" s="18"/>
      <c r="G645" s="19"/>
      <c r="H645" s="19"/>
      <c r="I645" s="19"/>
      <c r="J645" s="19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x14ac:dyDescent="0.25">
      <c r="A646" s="141"/>
      <c r="B646" s="18"/>
      <c r="C646" s="18"/>
      <c r="D646" s="18"/>
      <c r="E646" s="18"/>
      <c r="F646" s="18"/>
      <c r="G646" s="19"/>
      <c r="H646" s="19"/>
      <c r="I646" s="19"/>
      <c r="J646" s="19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x14ac:dyDescent="0.25">
      <c r="A647" s="141"/>
      <c r="B647" s="18"/>
      <c r="C647" s="18"/>
      <c r="D647" s="18"/>
      <c r="E647" s="18"/>
      <c r="F647" s="18"/>
      <c r="G647" s="19"/>
      <c r="H647" s="19"/>
      <c r="I647" s="19"/>
      <c r="J647" s="19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x14ac:dyDescent="0.25">
      <c r="A648" s="141"/>
      <c r="B648" s="18"/>
      <c r="C648" s="18"/>
      <c r="D648" s="18"/>
      <c r="E648" s="18"/>
      <c r="F648" s="18"/>
      <c r="G648" s="19"/>
      <c r="H648" s="19"/>
      <c r="I648" s="19"/>
      <c r="J648" s="19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x14ac:dyDescent="0.25">
      <c r="A649" s="141"/>
      <c r="B649" s="18"/>
      <c r="C649" s="18"/>
      <c r="D649" s="18"/>
      <c r="E649" s="18"/>
      <c r="F649" s="18"/>
      <c r="G649" s="19"/>
      <c r="H649" s="19"/>
      <c r="I649" s="19"/>
      <c r="J649" s="19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x14ac:dyDescent="0.25">
      <c r="A650" s="141"/>
      <c r="B650" s="18"/>
      <c r="C650" s="18"/>
      <c r="D650" s="18"/>
      <c r="E650" s="18"/>
      <c r="F650" s="18"/>
      <c r="G650" s="19"/>
      <c r="H650" s="19"/>
      <c r="I650" s="19"/>
      <c r="J650" s="19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x14ac:dyDescent="0.25">
      <c r="A651" s="141"/>
      <c r="B651" s="18"/>
      <c r="C651" s="18"/>
      <c r="D651" s="18"/>
      <c r="E651" s="18"/>
      <c r="F651" s="18"/>
      <c r="G651" s="19"/>
      <c r="H651" s="19"/>
      <c r="I651" s="19"/>
      <c r="J651" s="19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x14ac:dyDescent="0.25">
      <c r="A652" s="141"/>
      <c r="B652" s="18"/>
      <c r="C652" s="18"/>
      <c r="D652" s="18"/>
      <c r="E652" s="18"/>
      <c r="F652" s="18"/>
      <c r="G652" s="19"/>
      <c r="H652" s="19"/>
      <c r="I652" s="19"/>
      <c r="J652" s="19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x14ac:dyDescent="0.25">
      <c r="A653" s="141"/>
      <c r="B653" s="18"/>
      <c r="C653" s="18"/>
      <c r="D653" s="18"/>
      <c r="E653" s="18"/>
      <c r="F653" s="18"/>
      <c r="G653" s="19"/>
      <c r="H653" s="19"/>
      <c r="I653" s="19"/>
      <c r="J653" s="19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x14ac:dyDescent="0.25">
      <c r="A654" s="141"/>
      <c r="B654" s="18"/>
      <c r="C654" s="18"/>
      <c r="D654" s="18"/>
      <c r="E654" s="18"/>
      <c r="F654" s="18"/>
      <c r="G654" s="19"/>
      <c r="H654" s="19"/>
      <c r="I654" s="19"/>
      <c r="J654" s="19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x14ac:dyDescent="0.25">
      <c r="A655" s="141"/>
      <c r="B655" s="18"/>
      <c r="C655" s="18"/>
      <c r="D655" s="18"/>
      <c r="E655" s="18"/>
      <c r="F655" s="18"/>
      <c r="G655" s="19"/>
      <c r="H655" s="19"/>
      <c r="I655" s="19"/>
      <c r="J655" s="19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x14ac:dyDescent="0.25">
      <c r="A656" s="141"/>
      <c r="B656" s="18"/>
      <c r="C656" s="18"/>
      <c r="D656" s="18"/>
      <c r="E656" s="18"/>
      <c r="F656" s="18"/>
      <c r="G656" s="19"/>
      <c r="H656" s="19"/>
      <c r="I656" s="19"/>
      <c r="J656" s="19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x14ac:dyDescent="0.25">
      <c r="A657" s="141"/>
      <c r="B657" s="18"/>
      <c r="C657" s="18"/>
      <c r="D657" s="18"/>
      <c r="E657" s="18"/>
      <c r="F657" s="18"/>
      <c r="G657" s="19"/>
      <c r="H657" s="19"/>
      <c r="I657" s="19"/>
      <c r="J657" s="19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x14ac:dyDescent="0.25">
      <c r="A658" s="141"/>
      <c r="B658" s="18"/>
      <c r="C658" s="18"/>
      <c r="D658" s="18"/>
      <c r="E658" s="18"/>
      <c r="F658" s="18"/>
      <c r="G658" s="19"/>
      <c r="H658" s="19"/>
      <c r="I658" s="19"/>
      <c r="J658" s="19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x14ac:dyDescent="0.25">
      <c r="A659" s="141"/>
      <c r="B659" s="18"/>
      <c r="C659" s="18"/>
      <c r="D659" s="18"/>
      <c r="E659" s="18"/>
      <c r="F659" s="18"/>
      <c r="G659" s="19"/>
      <c r="H659" s="19"/>
      <c r="I659" s="19"/>
      <c r="J659" s="19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x14ac:dyDescent="0.25">
      <c r="A660" s="141"/>
      <c r="B660" s="18"/>
      <c r="C660" s="18"/>
      <c r="D660" s="18"/>
      <c r="E660" s="18"/>
      <c r="F660" s="18"/>
      <c r="G660" s="19"/>
      <c r="H660" s="19"/>
      <c r="I660" s="19"/>
      <c r="J660" s="19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x14ac:dyDescent="0.25">
      <c r="A661" s="141"/>
      <c r="B661" s="18"/>
      <c r="C661" s="18"/>
      <c r="D661" s="18"/>
      <c r="E661" s="18"/>
      <c r="F661" s="18"/>
      <c r="G661" s="19"/>
      <c r="H661" s="19"/>
      <c r="I661" s="19"/>
      <c r="J661" s="19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x14ac:dyDescent="0.25">
      <c r="A662" s="141"/>
      <c r="B662" s="18"/>
      <c r="C662" s="18"/>
      <c r="D662" s="18"/>
      <c r="E662" s="18"/>
      <c r="F662" s="18"/>
      <c r="G662" s="19"/>
      <c r="H662" s="19"/>
      <c r="I662" s="19"/>
      <c r="J662" s="19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x14ac:dyDescent="0.25">
      <c r="A663" s="141"/>
      <c r="B663" s="18"/>
      <c r="C663" s="18"/>
      <c r="D663" s="18"/>
      <c r="E663" s="18"/>
      <c r="F663" s="18"/>
      <c r="G663" s="19"/>
      <c r="H663" s="19"/>
      <c r="I663" s="19"/>
      <c r="J663" s="19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x14ac:dyDescent="0.25">
      <c r="A664" s="141"/>
      <c r="B664" s="18"/>
      <c r="C664" s="18"/>
      <c r="D664" s="18"/>
      <c r="E664" s="18"/>
      <c r="F664" s="18"/>
      <c r="G664" s="19"/>
      <c r="H664" s="19"/>
      <c r="I664" s="19"/>
      <c r="J664" s="19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x14ac:dyDescent="0.25">
      <c r="A665" s="141"/>
      <c r="B665" s="18"/>
      <c r="C665" s="18"/>
      <c r="D665" s="18"/>
      <c r="E665" s="18"/>
      <c r="F665" s="18"/>
      <c r="G665" s="19"/>
      <c r="H665" s="19"/>
      <c r="I665" s="19"/>
      <c r="J665" s="19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x14ac:dyDescent="0.25">
      <c r="A666" s="141"/>
      <c r="B666" s="18"/>
      <c r="C666" s="18"/>
      <c r="D666" s="18"/>
      <c r="E666" s="18"/>
      <c r="F666" s="18"/>
      <c r="G666" s="19"/>
      <c r="H666" s="19"/>
      <c r="I666" s="19"/>
      <c r="J666" s="19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x14ac:dyDescent="0.25">
      <c r="A667" s="141"/>
      <c r="B667" s="18"/>
      <c r="C667" s="18"/>
      <c r="D667" s="18"/>
      <c r="E667" s="18"/>
      <c r="F667" s="18"/>
      <c r="G667" s="19"/>
      <c r="H667" s="19"/>
      <c r="I667" s="19"/>
      <c r="J667" s="19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x14ac:dyDescent="0.25">
      <c r="A668" s="141"/>
      <c r="B668" s="18"/>
      <c r="C668" s="18"/>
      <c r="D668" s="18"/>
      <c r="E668" s="18"/>
      <c r="F668" s="18"/>
      <c r="G668" s="19"/>
      <c r="H668" s="19"/>
      <c r="I668" s="19"/>
      <c r="J668" s="19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x14ac:dyDescent="0.25">
      <c r="A669" s="141"/>
      <c r="B669" s="18"/>
      <c r="C669" s="18"/>
      <c r="D669" s="18"/>
      <c r="E669" s="18"/>
      <c r="F669" s="18"/>
      <c r="G669" s="19"/>
      <c r="H669" s="19"/>
      <c r="I669" s="19"/>
      <c r="J669" s="19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x14ac:dyDescent="0.25">
      <c r="A670" s="141"/>
      <c r="B670" s="18"/>
      <c r="C670" s="18"/>
      <c r="D670" s="18"/>
      <c r="E670" s="18"/>
      <c r="F670" s="18"/>
      <c r="G670" s="19"/>
      <c r="H670" s="19"/>
      <c r="I670" s="19"/>
      <c r="J670" s="19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x14ac:dyDescent="0.25">
      <c r="A671" s="141"/>
      <c r="B671" s="18"/>
      <c r="C671" s="18"/>
      <c r="D671" s="18"/>
      <c r="E671" s="18"/>
      <c r="F671" s="18"/>
      <c r="G671" s="19"/>
      <c r="H671" s="19"/>
      <c r="I671" s="19"/>
      <c r="J671" s="19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x14ac:dyDescent="0.25">
      <c r="A672" s="141"/>
      <c r="B672" s="18"/>
      <c r="C672" s="18"/>
      <c r="D672" s="18"/>
      <c r="E672" s="18"/>
      <c r="F672" s="18"/>
      <c r="G672" s="19"/>
      <c r="H672" s="19"/>
      <c r="I672" s="19"/>
      <c r="J672" s="19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x14ac:dyDescent="0.25">
      <c r="A673" s="141"/>
      <c r="B673" s="18"/>
      <c r="C673" s="18"/>
      <c r="D673" s="18"/>
      <c r="E673" s="18"/>
      <c r="F673" s="18"/>
      <c r="G673" s="19"/>
      <c r="H673" s="19"/>
      <c r="I673" s="19"/>
      <c r="J673" s="19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x14ac:dyDescent="0.25">
      <c r="A674" s="141"/>
      <c r="B674" s="18"/>
      <c r="C674" s="18"/>
      <c r="D674" s="18"/>
      <c r="E674" s="18"/>
      <c r="F674" s="18"/>
      <c r="G674" s="19"/>
      <c r="H674" s="19"/>
      <c r="I674" s="19"/>
      <c r="J674" s="19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x14ac:dyDescent="0.25">
      <c r="A675" s="141"/>
      <c r="B675" s="18"/>
      <c r="C675" s="18"/>
      <c r="D675" s="18"/>
      <c r="E675" s="18"/>
      <c r="F675" s="18"/>
      <c r="G675" s="19"/>
      <c r="H675" s="19"/>
      <c r="I675" s="19"/>
      <c r="J675" s="19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x14ac:dyDescent="0.25">
      <c r="A676" s="141"/>
      <c r="B676" s="18"/>
      <c r="C676" s="18"/>
      <c r="D676" s="18"/>
      <c r="E676" s="18"/>
      <c r="F676" s="18"/>
      <c r="G676" s="19"/>
      <c r="H676" s="19"/>
      <c r="I676" s="19"/>
      <c r="J676" s="19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x14ac:dyDescent="0.25">
      <c r="A677" s="141"/>
      <c r="B677" s="18"/>
      <c r="C677" s="18"/>
      <c r="D677" s="18"/>
      <c r="E677" s="18"/>
      <c r="F677" s="18"/>
      <c r="G677" s="19"/>
      <c r="H677" s="19"/>
      <c r="I677" s="19"/>
      <c r="J677" s="19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x14ac:dyDescent="0.25">
      <c r="A678" s="141"/>
      <c r="B678" s="18"/>
      <c r="C678" s="18"/>
      <c r="D678" s="18"/>
      <c r="E678" s="18"/>
      <c r="F678" s="18"/>
      <c r="G678" s="19"/>
      <c r="H678" s="19"/>
      <c r="I678" s="19"/>
      <c r="J678" s="19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x14ac:dyDescent="0.25">
      <c r="A679" s="141"/>
      <c r="B679" s="18"/>
      <c r="C679" s="18"/>
      <c r="D679" s="18"/>
      <c r="E679" s="18"/>
      <c r="F679" s="18"/>
      <c r="G679" s="19"/>
      <c r="H679" s="19"/>
      <c r="I679" s="19"/>
      <c r="J679" s="19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x14ac:dyDescent="0.25">
      <c r="A680" s="141"/>
      <c r="B680" s="18"/>
      <c r="C680" s="18"/>
      <c r="D680" s="18"/>
      <c r="E680" s="18"/>
      <c r="F680" s="18"/>
      <c r="G680" s="19"/>
      <c r="H680" s="19"/>
      <c r="I680" s="19"/>
      <c r="J680" s="19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x14ac:dyDescent="0.25">
      <c r="A681" s="141"/>
      <c r="B681" s="18"/>
      <c r="C681" s="18"/>
      <c r="D681" s="18"/>
      <c r="E681" s="18"/>
      <c r="F681" s="18"/>
      <c r="G681" s="19"/>
      <c r="H681" s="19"/>
      <c r="I681" s="19"/>
      <c r="J681" s="19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x14ac:dyDescent="0.25">
      <c r="A682" s="141"/>
      <c r="B682" s="18"/>
      <c r="C682" s="18"/>
      <c r="D682" s="18"/>
      <c r="E682" s="18"/>
      <c r="F682" s="18"/>
      <c r="G682" s="19"/>
      <c r="H682" s="19"/>
      <c r="I682" s="19"/>
      <c r="J682" s="19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x14ac:dyDescent="0.25">
      <c r="A683" s="141"/>
      <c r="B683" s="18"/>
      <c r="C683" s="18"/>
      <c r="D683" s="18"/>
      <c r="E683" s="18"/>
      <c r="F683" s="18"/>
      <c r="G683" s="19"/>
      <c r="H683" s="19"/>
      <c r="I683" s="19"/>
      <c r="J683" s="19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x14ac:dyDescent="0.25">
      <c r="A684" s="141"/>
      <c r="B684" s="18"/>
      <c r="C684" s="18"/>
      <c r="D684" s="18"/>
      <c r="E684" s="18"/>
      <c r="F684" s="18"/>
      <c r="G684" s="19"/>
      <c r="H684" s="19"/>
      <c r="I684" s="19"/>
      <c r="J684" s="19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x14ac:dyDescent="0.25">
      <c r="A685" s="141"/>
      <c r="B685" s="18"/>
      <c r="C685" s="18"/>
      <c r="D685" s="18"/>
      <c r="E685" s="18"/>
      <c r="F685" s="18"/>
      <c r="G685" s="19"/>
      <c r="H685" s="19"/>
      <c r="I685" s="19"/>
      <c r="J685" s="19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x14ac:dyDescent="0.25">
      <c r="A686" s="141"/>
      <c r="B686" s="18"/>
      <c r="C686" s="18"/>
      <c r="D686" s="18"/>
      <c r="E686" s="18"/>
      <c r="F686" s="18"/>
      <c r="G686" s="19"/>
      <c r="H686" s="19"/>
      <c r="I686" s="19"/>
      <c r="J686" s="19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x14ac:dyDescent="0.25">
      <c r="A687" s="141"/>
      <c r="B687" s="18"/>
      <c r="C687" s="18"/>
      <c r="D687" s="18"/>
      <c r="E687" s="18"/>
      <c r="F687" s="18"/>
      <c r="G687" s="19"/>
      <c r="H687" s="19"/>
      <c r="I687" s="19"/>
      <c r="J687" s="19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x14ac:dyDescent="0.25">
      <c r="A688" s="141"/>
      <c r="B688" s="18"/>
      <c r="C688" s="18"/>
      <c r="D688" s="18"/>
      <c r="E688" s="18"/>
      <c r="F688" s="18"/>
      <c r="G688" s="19"/>
      <c r="H688" s="19"/>
      <c r="I688" s="19"/>
      <c r="J688" s="19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x14ac:dyDescent="0.25">
      <c r="A689" s="141"/>
      <c r="B689" s="18"/>
      <c r="C689" s="18"/>
      <c r="D689" s="18"/>
      <c r="E689" s="18"/>
      <c r="F689" s="18"/>
      <c r="G689" s="19"/>
      <c r="H689" s="19"/>
      <c r="I689" s="19"/>
      <c r="J689" s="19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x14ac:dyDescent="0.25">
      <c r="A690" s="141"/>
      <c r="B690" s="18"/>
      <c r="C690" s="18"/>
      <c r="D690" s="18"/>
      <c r="E690" s="18"/>
      <c r="F690" s="18"/>
      <c r="G690" s="19"/>
      <c r="H690" s="19"/>
      <c r="I690" s="19"/>
      <c r="J690" s="19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x14ac:dyDescent="0.25">
      <c r="A691" s="141"/>
      <c r="B691" s="18"/>
      <c r="C691" s="18"/>
      <c r="D691" s="18"/>
      <c r="E691" s="18"/>
      <c r="F691" s="18"/>
      <c r="G691" s="19"/>
      <c r="H691" s="19"/>
      <c r="I691" s="19"/>
      <c r="J691" s="19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x14ac:dyDescent="0.25">
      <c r="A692" s="141"/>
      <c r="B692" s="18"/>
      <c r="C692" s="18"/>
      <c r="D692" s="18"/>
      <c r="E692" s="18"/>
      <c r="F692" s="18"/>
      <c r="G692" s="19"/>
      <c r="H692" s="19"/>
      <c r="I692" s="19"/>
      <c r="J692" s="19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x14ac:dyDescent="0.25">
      <c r="A693" s="141"/>
      <c r="B693" s="18"/>
      <c r="C693" s="18"/>
      <c r="D693" s="18"/>
      <c r="E693" s="18"/>
      <c r="F693" s="18"/>
      <c r="G693" s="19"/>
      <c r="H693" s="19"/>
      <c r="I693" s="19"/>
      <c r="J693" s="19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x14ac:dyDescent="0.25">
      <c r="A694" s="141"/>
      <c r="B694" s="18"/>
      <c r="C694" s="18"/>
      <c r="D694" s="18"/>
      <c r="E694" s="18"/>
      <c r="F694" s="18"/>
      <c r="G694" s="19"/>
      <c r="H694" s="19"/>
      <c r="I694" s="19"/>
      <c r="J694" s="19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x14ac:dyDescent="0.25">
      <c r="A695" s="141"/>
      <c r="B695" s="18"/>
      <c r="C695" s="18"/>
      <c r="D695" s="18"/>
      <c r="E695" s="18"/>
      <c r="F695" s="18"/>
      <c r="G695" s="19"/>
      <c r="H695" s="19"/>
      <c r="I695" s="19"/>
      <c r="J695" s="19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x14ac:dyDescent="0.25">
      <c r="A696" s="141"/>
      <c r="B696" s="18"/>
      <c r="C696" s="18"/>
      <c r="D696" s="18"/>
      <c r="E696" s="18"/>
      <c r="F696" s="18"/>
      <c r="G696" s="19"/>
      <c r="H696" s="19"/>
      <c r="I696" s="19"/>
      <c r="J696" s="19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x14ac:dyDescent="0.25">
      <c r="A697" s="141"/>
      <c r="B697" s="18"/>
      <c r="C697" s="18"/>
      <c r="D697" s="18"/>
      <c r="E697" s="18"/>
      <c r="F697" s="18"/>
      <c r="G697" s="19"/>
      <c r="H697" s="19"/>
      <c r="I697" s="19"/>
      <c r="J697" s="19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x14ac:dyDescent="0.25">
      <c r="A698" s="141"/>
      <c r="B698" s="18"/>
      <c r="C698" s="18"/>
      <c r="D698" s="18"/>
      <c r="E698" s="18"/>
      <c r="F698" s="18"/>
      <c r="G698" s="19"/>
      <c r="H698" s="19"/>
      <c r="I698" s="19"/>
      <c r="J698" s="19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x14ac:dyDescent="0.25">
      <c r="A699" s="141"/>
      <c r="B699" s="18"/>
      <c r="C699" s="18"/>
      <c r="D699" s="18"/>
      <c r="E699" s="18"/>
      <c r="F699" s="18"/>
      <c r="G699" s="19"/>
      <c r="H699" s="19"/>
      <c r="I699" s="19"/>
      <c r="J699" s="19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x14ac:dyDescent="0.25">
      <c r="A700" s="141"/>
      <c r="B700" s="18"/>
      <c r="C700" s="18"/>
      <c r="D700" s="18"/>
      <c r="E700" s="18"/>
      <c r="F700" s="18"/>
      <c r="G700" s="19"/>
      <c r="H700" s="19"/>
      <c r="I700" s="19"/>
      <c r="J700" s="19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x14ac:dyDescent="0.25">
      <c r="A701" s="141"/>
      <c r="B701" s="18"/>
      <c r="C701" s="18"/>
      <c r="D701" s="18"/>
      <c r="E701" s="18"/>
      <c r="F701" s="18"/>
      <c r="G701" s="19"/>
      <c r="H701" s="19"/>
      <c r="I701" s="19"/>
      <c r="J701" s="19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x14ac:dyDescent="0.25">
      <c r="A702" s="141"/>
      <c r="B702" s="18"/>
      <c r="C702" s="18"/>
      <c r="D702" s="18"/>
      <c r="E702" s="18"/>
      <c r="F702" s="18"/>
      <c r="G702" s="19"/>
      <c r="H702" s="19"/>
      <c r="I702" s="19"/>
      <c r="J702" s="19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x14ac:dyDescent="0.25">
      <c r="A703" s="141"/>
      <c r="B703" s="18"/>
      <c r="C703" s="18"/>
      <c r="D703" s="18"/>
      <c r="E703" s="18"/>
      <c r="F703" s="18"/>
      <c r="G703" s="19"/>
      <c r="H703" s="19"/>
      <c r="I703" s="19"/>
      <c r="J703" s="19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x14ac:dyDescent="0.25">
      <c r="A704" s="141"/>
      <c r="B704" s="18"/>
      <c r="C704" s="18"/>
      <c r="D704" s="18"/>
      <c r="E704" s="18"/>
      <c r="F704" s="18"/>
      <c r="G704" s="19"/>
      <c r="H704" s="19"/>
      <c r="I704" s="19"/>
      <c r="J704" s="19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x14ac:dyDescent="0.25">
      <c r="A705" s="141"/>
      <c r="B705" s="18"/>
      <c r="C705" s="18"/>
      <c r="D705" s="18"/>
      <c r="E705" s="18"/>
      <c r="F705" s="18"/>
      <c r="G705" s="19"/>
      <c r="H705" s="19"/>
      <c r="I705" s="19"/>
      <c r="J705" s="19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x14ac:dyDescent="0.25">
      <c r="A706" s="141"/>
      <c r="B706" s="18"/>
      <c r="C706" s="18"/>
      <c r="D706" s="18"/>
      <c r="E706" s="18"/>
      <c r="F706" s="18"/>
      <c r="G706" s="19"/>
      <c r="H706" s="19"/>
      <c r="I706" s="19"/>
      <c r="J706" s="19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x14ac:dyDescent="0.25">
      <c r="A707" s="141"/>
      <c r="B707" s="18"/>
      <c r="C707" s="18"/>
      <c r="D707" s="18"/>
      <c r="E707" s="18"/>
      <c r="F707" s="18"/>
      <c r="G707" s="19"/>
      <c r="H707" s="19"/>
      <c r="I707" s="19"/>
      <c r="J707" s="19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x14ac:dyDescent="0.25">
      <c r="A708" s="141"/>
      <c r="B708" s="18"/>
      <c r="C708" s="18"/>
      <c r="D708" s="18"/>
      <c r="E708" s="18"/>
      <c r="F708" s="18"/>
      <c r="G708" s="19"/>
      <c r="H708" s="19"/>
      <c r="I708" s="19"/>
      <c r="J708" s="19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25">
      <c r="A709" s="141"/>
      <c r="B709" s="18"/>
      <c r="C709" s="18"/>
      <c r="D709" s="18"/>
      <c r="E709" s="18"/>
      <c r="F709" s="18"/>
      <c r="G709" s="19"/>
      <c r="H709" s="19"/>
      <c r="I709" s="19"/>
      <c r="J709" s="19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x14ac:dyDescent="0.25">
      <c r="A710" s="141"/>
      <c r="B710" s="18"/>
      <c r="C710" s="18"/>
      <c r="D710" s="18"/>
      <c r="E710" s="18"/>
      <c r="F710" s="18"/>
      <c r="G710" s="19"/>
      <c r="H710" s="19"/>
      <c r="I710" s="19"/>
      <c r="J710" s="19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x14ac:dyDescent="0.25">
      <c r="A711" s="141"/>
      <c r="B711" s="18"/>
      <c r="C711" s="18"/>
      <c r="D711" s="18"/>
      <c r="E711" s="18"/>
      <c r="F711" s="18"/>
      <c r="G711" s="19"/>
      <c r="H711" s="19"/>
      <c r="I711" s="19"/>
      <c r="J711" s="19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x14ac:dyDescent="0.25">
      <c r="A712" s="141"/>
      <c r="B712" s="18"/>
      <c r="C712" s="18"/>
      <c r="D712" s="18"/>
      <c r="E712" s="18"/>
      <c r="F712" s="18"/>
      <c r="G712" s="19"/>
      <c r="H712" s="19"/>
      <c r="I712" s="19"/>
      <c r="J712" s="19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x14ac:dyDescent="0.25">
      <c r="A713" s="141"/>
      <c r="B713" s="18"/>
      <c r="C713" s="18"/>
      <c r="D713" s="18"/>
      <c r="E713" s="18"/>
      <c r="F713" s="18"/>
      <c r="G713" s="19"/>
      <c r="H713" s="19"/>
      <c r="I713" s="19"/>
      <c r="J713" s="19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x14ac:dyDescent="0.25">
      <c r="A714" s="141"/>
      <c r="B714" s="18"/>
      <c r="C714" s="18"/>
      <c r="D714" s="18"/>
      <c r="E714" s="18"/>
      <c r="F714" s="18"/>
      <c r="G714" s="19"/>
      <c r="H714" s="19"/>
      <c r="I714" s="19"/>
      <c r="J714" s="19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x14ac:dyDescent="0.25">
      <c r="A715" s="141"/>
      <c r="B715" s="18"/>
      <c r="C715" s="18"/>
      <c r="D715" s="18"/>
      <c r="E715" s="18"/>
      <c r="F715" s="18"/>
      <c r="G715" s="19"/>
      <c r="H715" s="19"/>
      <c r="I715" s="19"/>
      <c r="J715" s="19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x14ac:dyDescent="0.25">
      <c r="A716" s="141"/>
      <c r="B716" s="18"/>
      <c r="C716" s="18"/>
      <c r="D716" s="18"/>
      <c r="E716" s="18"/>
      <c r="F716" s="18"/>
      <c r="G716" s="19"/>
      <c r="H716" s="19"/>
      <c r="I716" s="19"/>
      <c r="J716" s="19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x14ac:dyDescent="0.25">
      <c r="A717" s="141"/>
      <c r="B717" s="18"/>
      <c r="C717" s="18"/>
      <c r="D717" s="18"/>
      <c r="E717" s="18"/>
      <c r="F717" s="18"/>
      <c r="G717" s="19"/>
      <c r="H717" s="19"/>
      <c r="I717" s="19"/>
      <c r="J717" s="19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x14ac:dyDescent="0.25">
      <c r="A718" s="141"/>
      <c r="B718" s="18"/>
      <c r="C718" s="18"/>
      <c r="D718" s="18"/>
      <c r="E718" s="18"/>
      <c r="F718" s="18"/>
      <c r="G718" s="19"/>
      <c r="H718" s="19"/>
      <c r="I718" s="19"/>
      <c r="J718" s="19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  <row r="719" spans="1:23" x14ac:dyDescent="0.25">
      <c r="A719" s="141"/>
      <c r="B719" s="18"/>
      <c r="C719" s="18"/>
      <c r="D719" s="18"/>
      <c r="E719" s="18"/>
      <c r="F719" s="18"/>
      <c r="G719" s="19"/>
      <c r="H719" s="19"/>
      <c r="I719" s="19"/>
      <c r="J719" s="19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</row>
    <row r="720" spans="1:23" x14ac:dyDescent="0.25">
      <c r="A720" s="141"/>
      <c r="B720" s="18"/>
      <c r="C720" s="18"/>
      <c r="D720" s="18"/>
      <c r="E720" s="18"/>
      <c r="F720" s="18"/>
      <c r="G720" s="19"/>
      <c r="H720" s="19"/>
      <c r="I720" s="19"/>
      <c r="J720" s="19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</row>
    <row r="721" spans="1:23" x14ac:dyDescent="0.25">
      <c r="A721" s="141"/>
      <c r="B721" s="18"/>
      <c r="C721" s="18"/>
      <c r="D721" s="18"/>
      <c r="E721" s="18"/>
      <c r="F721" s="18"/>
      <c r="G721" s="19"/>
      <c r="H721" s="19"/>
      <c r="I721" s="19"/>
      <c r="J721" s="19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</row>
    <row r="722" spans="1:23" x14ac:dyDescent="0.25">
      <c r="A722" s="141"/>
      <c r="B722" s="18"/>
      <c r="C722" s="18"/>
      <c r="D722" s="18"/>
      <c r="E722" s="18"/>
      <c r="F722" s="18"/>
      <c r="G722" s="19"/>
      <c r="H722" s="19"/>
      <c r="I722" s="19"/>
      <c r="J722" s="19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</row>
    <row r="723" spans="1:23" x14ac:dyDescent="0.25">
      <c r="A723" s="141"/>
      <c r="B723" s="18"/>
      <c r="C723" s="18"/>
      <c r="D723" s="18"/>
      <c r="E723" s="18"/>
      <c r="F723" s="18"/>
      <c r="G723" s="19"/>
      <c r="H723" s="19"/>
      <c r="I723" s="19"/>
      <c r="J723" s="19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</row>
    <row r="724" spans="1:23" x14ac:dyDescent="0.25">
      <c r="A724" s="141"/>
      <c r="B724" s="18"/>
      <c r="C724" s="18"/>
      <c r="D724" s="18"/>
      <c r="E724" s="18"/>
      <c r="F724" s="18"/>
      <c r="G724" s="19"/>
      <c r="H724" s="19"/>
      <c r="I724" s="19"/>
      <c r="J724" s="19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</row>
    <row r="725" spans="1:23" x14ac:dyDescent="0.25">
      <c r="A725" s="141"/>
      <c r="B725" s="18"/>
      <c r="C725" s="18"/>
      <c r="D725" s="18"/>
      <c r="E725" s="18"/>
      <c r="F725" s="18"/>
      <c r="G725" s="19"/>
      <c r="H725" s="19"/>
      <c r="I725" s="19"/>
      <c r="J725" s="19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</row>
    <row r="726" spans="1:23" x14ac:dyDescent="0.25">
      <c r="A726" s="141"/>
      <c r="B726" s="18"/>
      <c r="C726" s="18"/>
      <c r="D726" s="18"/>
      <c r="E726" s="18"/>
      <c r="F726" s="18"/>
      <c r="G726" s="19"/>
      <c r="H726" s="19"/>
      <c r="I726" s="19"/>
      <c r="J726" s="19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</row>
    <row r="727" spans="1:23" x14ac:dyDescent="0.25">
      <c r="A727" s="141"/>
      <c r="B727" s="18"/>
      <c r="C727" s="18"/>
      <c r="D727" s="18"/>
      <c r="E727" s="18"/>
      <c r="F727" s="18"/>
      <c r="G727" s="19"/>
      <c r="H727" s="19"/>
      <c r="I727" s="19"/>
      <c r="J727" s="19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</row>
    <row r="728" spans="1:23" x14ac:dyDescent="0.25">
      <c r="A728" s="141"/>
      <c r="B728" s="18"/>
      <c r="C728" s="18"/>
      <c r="D728" s="18"/>
      <c r="E728" s="18"/>
      <c r="F728" s="18"/>
      <c r="G728" s="19"/>
      <c r="H728" s="19"/>
      <c r="I728" s="19"/>
      <c r="J728" s="19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</row>
  </sheetData>
  <mergeCells count="264">
    <mergeCell ref="C260:E260"/>
    <mergeCell ref="C261:E261"/>
    <mergeCell ref="C262:E262"/>
    <mergeCell ref="C263:E263"/>
    <mergeCell ref="B264:E264"/>
    <mergeCell ref="C254:E254"/>
    <mergeCell ref="C255:E255"/>
    <mergeCell ref="C256:E256"/>
    <mergeCell ref="C257:E257"/>
    <mergeCell ref="C258:E258"/>
    <mergeCell ref="C259:E259"/>
    <mergeCell ref="D248:E248"/>
    <mergeCell ref="D249:E249"/>
    <mergeCell ref="D250:E250"/>
    <mergeCell ref="D251:E251"/>
    <mergeCell ref="C252:E252"/>
    <mergeCell ref="C253:E253"/>
    <mergeCell ref="C242:E242"/>
    <mergeCell ref="C243:E243"/>
    <mergeCell ref="D244:E244"/>
    <mergeCell ref="D245:E245"/>
    <mergeCell ref="D246:E246"/>
    <mergeCell ref="C247:E247"/>
    <mergeCell ref="D236:E236"/>
    <mergeCell ref="D237:E237"/>
    <mergeCell ref="D238:E238"/>
    <mergeCell ref="D239:E239"/>
    <mergeCell ref="D240:E240"/>
    <mergeCell ref="C241:E241"/>
    <mergeCell ref="C230:E230"/>
    <mergeCell ref="D231:E231"/>
    <mergeCell ref="D232:E232"/>
    <mergeCell ref="D233:E233"/>
    <mergeCell ref="D234:E234"/>
    <mergeCell ref="D235:E235"/>
    <mergeCell ref="D224:E224"/>
    <mergeCell ref="D225:E225"/>
    <mergeCell ref="D226:E226"/>
    <mergeCell ref="D227:E227"/>
    <mergeCell ref="C228:E228"/>
    <mergeCell ref="C229:E229"/>
    <mergeCell ref="D218:E218"/>
    <mergeCell ref="D219:E219"/>
    <mergeCell ref="D220:E220"/>
    <mergeCell ref="D221:E221"/>
    <mergeCell ref="D222:E222"/>
    <mergeCell ref="D223:E223"/>
    <mergeCell ref="D212:E212"/>
    <mergeCell ref="C213:E213"/>
    <mergeCell ref="D214:E214"/>
    <mergeCell ref="D215:E215"/>
    <mergeCell ref="C216:E216"/>
    <mergeCell ref="D217:E217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C202:E202"/>
    <mergeCell ref="D203:E203"/>
    <mergeCell ref="D204:E204"/>
    <mergeCell ref="D205:E205"/>
    <mergeCell ref="D194:E194"/>
    <mergeCell ref="D195:E195"/>
    <mergeCell ref="D196:E196"/>
    <mergeCell ref="D197:E197"/>
    <mergeCell ref="D198:E198"/>
    <mergeCell ref="D199:E199"/>
    <mergeCell ref="D188:E188"/>
    <mergeCell ref="D189:E189"/>
    <mergeCell ref="D190:E190"/>
    <mergeCell ref="C191:E191"/>
    <mergeCell ref="D192:E192"/>
    <mergeCell ref="D193:E193"/>
    <mergeCell ref="D182:E182"/>
    <mergeCell ref="D183:E183"/>
    <mergeCell ref="D184:E184"/>
    <mergeCell ref="D185:E185"/>
    <mergeCell ref="D186:E186"/>
    <mergeCell ref="D187:E187"/>
    <mergeCell ref="C176:E176"/>
    <mergeCell ref="C177:E177"/>
    <mergeCell ref="C178:E178"/>
    <mergeCell ref="C179:E179"/>
    <mergeCell ref="C180:E180"/>
    <mergeCell ref="D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D166:E166"/>
    <mergeCell ref="D167:E167"/>
    <mergeCell ref="C168:E168"/>
    <mergeCell ref="C169:E169"/>
    <mergeCell ref="D158:E158"/>
    <mergeCell ref="D159:E159"/>
    <mergeCell ref="D160:E160"/>
    <mergeCell ref="D161:E161"/>
    <mergeCell ref="C162:E162"/>
    <mergeCell ref="C163:E163"/>
    <mergeCell ref="D152:E152"/>
    <mergeCell ref="D153:E153"/>
    <mergeCell ref="D154:E154"/>
    <mergeCell ref="D155:E155"/>
    <mergeCell ref="D156:E156"/>
    <mergeCell ref="D157:E157"/>
    <mergeCell ref="D146:E146"/>
    <mergeCell ref="D147:E147"/>
    <mergeCell ref="C148:E148"/>
    <mergeCell ref="C149:E149"/>
    <mergeCell ref="C150:E150"/>
    <mergeCell ref="C151:E151"/>
    <mergeCell ref="D140:E140"/>
    <mergeCell ref="D141:E141"/>
    <mergeCell ref="D142:E142"/>
    <mergeCell ref="D143:E143"/>
    <mergeCell ref="D144:E144"/>
    <mergeCell ref="D145:E145"/>
    <mergeCell ref="D134:E134"/>
    <mergeCell ref="D135:E135"/>
    <mergeCell ref="C136:E136"/>
    <mergeCell ref="D137:E137"/>
    <mergeCell ref="D138:E138"/>
    <mergeCell ref="D139:E139"/>
    <mergeCell ref="D128:E128"/>
    <mergeCell ref="D129:E129"/>
    <mergeCell ref="D130:E130"/>
    <mergeCell ref="D131:E131"/>
    <mergeCell ref="D132:E132"/>
    <mergeCell ref="C133:E133"/>
    <mergeCell ref="C122:E122"/>
    <mergeCell ref="D123:E123"/>
    <mergeCell ref="D124:E124"/>
    <mergeCell ref="D125:E125"/>
    <mergeCell ref="D126:E126"/>
    <mergeCell ref="D127:E127"/>
    <mergeCell ref="D116:E116"/>
    <mergeCell ref="D117:E117"/>
    <mergeCell ref="D118:E118"/>
    <mergeCell ref="D119:E119"/>
    <mergeCell ref="D120:E120"/>
    <mergeCell ref="D121:E121"/>
    <mergeCell ref="D110:E110"/>
    <mergeCell ref="C111:E111"/>
    <mergeCell ref="D112:E112"/>
    <mergeCell ref="D113:E113"/>
    <mergeCell ref="D114:E114"/>
    <mergeCell ref="D115:E115"/>
    <mergeCell ref="D104:E104"/>
    <mergeCell ref="D105:E105"/>
    <mergeCell ref="D106:E106"/>
    <mergeCell ref="D107:E107"/>
    <mergeCell ref="D108:E108"/>
    <mergeCell ref="D109:E109"/>
    <mergeCell ref="C98:E98"/>
    <mergeCell ref="C99:E99"/>
    <mergeCell ref="C100:E100"/>
    <mergeCell ref="D101:E101"/>
    <mergeCell ref="D102:E102"/>
    <mergeCell ref="D103:E103"/>
    <mergeCell ref="C92:E92"/>
    <mergeCell ref="C93:E93"/>
    <mergeCell ref="D94:E94"/>
    <mergeCell ref="D95:E95"/>
    <mergeCell ref="C96:E96"/>
    <mergeCell ref="C97:E97"/>
    <mergeCell ref="D86:E86"/>
    <mergeCell ref="C87:E87"/>
    <mergeCell ref="D88:E88"/>
    <mergeCell ref="D89:E89"/>
    <mergeCell ref="D90:E90"/>
    <mergeCell ref="D91:E91"/>
    <mergeCell ref="C80:E80"/>
    <mergeCell ref="C81:E81"/>
    <mergeCell ref="C82:E82"/>
    <mergeCell ref="C83:E83"/>
    <mergeCell ref="D84:E84"/>
    <mergeCell ref="D85:E85"/>
    <mergeCell ref="C74:E74"/>
    <mergeCell ref="C75:E75"/>
    <mergeCell ref="C76:E76"/>
    <mergeCell ref="C77:E77"/>
    <mergeCell ref="C78:E78"/>
    <mergeCell ref="C79:E79"/>
    <mergeCell ref="C68:E68"/>
    <mergeCell ref="C69:E69"/>
    <mergeCell ref="C70:E70"/>
    <mergeCell ref="C71:E71"/>
    <mergeCell ref="C72:E72"/>
    <mergeCell ref="C73:E73"/>
    <mergeCell ref="D62:E62"/>
    <mergeCell ref="D63:E63"/>
    <mergeCell ref="D64:E64"/>
    <mergeCell ref="D65:E65"/>
    <mergeCell ref="D66:E66"/>
    <mergeCell ref="D67:E67"/>
    <mergeCell ref="C56:E56"/>
    <mergeCell ref="D57:E57"/>
    <mergeCell ref="D58:E58"/>
    <mergeCell ref="D59:E59"/>
    <mergeCell ref="D60:E60"/>
    <mergeCell ref="C61:E61"/>
    <mergeCell ref="C47:E47"/>
    <mergeCell ref="C48:E48"/>
    <mergeCell ref="C49:E49"/>
    <mergeCell ref="C50:E50"/>
    <mergeCell ref="D51:E51"/>
    <mergeCell ref="D55:E55"/>
    <mergeCell ref="D41:E41"/>
    <mergeCell ref="C42:E42"/>
    <mergeCell ref="D43:E43"/>
    <mergeCell ref="D44:E44"/>
    <mergeCell ref="C45:E45"/>
    <mergeCell ref="C46:E46"/>
    <mergeCell ref="C35:E35"/>
    <mergeCell ref="C36:E36"/>
    <mergeCell ref="C37:E37"/>
    <mergeCell ref="C38:E38"/>
    <mergeCell ref="D39:E39"/>
    <mergeCell ref="D40:E4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22:E22"/>
    <mergeCell ref="C11:E11"/>
    <mergeCell ref="C12:E12"/>
    <mergeCell ref="C13:E13"/>
    <mergeCell ref="C14:E14"/>
    <mergeCell ref="C15:E15"/>
    <mergeCell ref="C16:E16"/>
    <mergeCell ref="C29:E29"/>
    <mergeCell ref="C30:E30"/>
    <mergeCell ref="C10:E10"/>
    <mergeCell ref="B2:E4"/>
    <mergeCell ref="F2:F4"/>
    <mergeCell ref="G2:G4"/>
    <mergeCell ref="C17:E17"/>
    <mergeCell ref="C18:E18"/>
    <mergeCell ref="C19:E19"/>
    <mergeCell ref="C20:E20"/>
    <mergeCell ref="C21:E21"/>
    <mergeCell ref="H2:H4"/>
    <mergeCell ref="I2:J3"/>
    <mergeCell ref="K2:W2"/>
    <mergeCell ref="K3:V3"/>
    <mergeCell ref="C5:E5"/>
    <mergeCell ref="C6:E6"/>
    <mergeCell ref="C7:E7"/>
    <mergeCell ref="C8:E8"/>
    <mergeCell ref="C9:E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6" orientation="landscape" horizontalDpi="4294967293" r:id="rId1"/>
  <headerFooter>
    <oddHeader>&amp;C&amp;"Times New Roman,Félkövér"&amp;12Szári Közös Önkormányzati Hivatal kiadásai - 2016. év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K22"/>
  <sheetViews>
    <sheetView view="pageLayout" workbookViewId="0">
      <selection activeCell="B1" sqref="B1"/>
    </sheetView>
  </sheetViews>
  <sheetFormatPr defaultColWidth="9.140625" defaultRowHeight="15" x14ac:dyDescent="0.25"/>
  <cols>
    <col min="1" max="1" width="5.7109375" customWidth="1"/>
    <col min="2" max="2" width="29.28515625" customWidth="1"/>
    <col min="3" max="4" width="12.5703125" customWidth="1"/>
    <col min="5" max="5" width="12.7109375" customWidth="1"/>
    <col min="6" max="6" width="5.7109375" customWidth="1"/>
    <col min="7" max="7" width="29.28515625" customWidth="1"/>
    <col min="8" max="10" width="12.85546875" customWidth="1"/>
    <col min="11" max="11" width="19.85546875" customWidth="1"/>
  </cols>
  <sheetData>
    <row r="1" spans="1:11" ht="15.75" thickBo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4" t="s">
        <v>1121</v>
      </c>
    </row>
    <row r="2" spans="1:11" ht="51.75" customHeight="1" x14ac:dyDescent="0.25">
      <c r="A2" s="621" t="s">
        <v>859</v>
      </c>
      <c r="B2" s="622"/>
      <c r="C2" s="622"/>
      <c r="D2" s="622"/>
      <c r="E2" s="623"/>
      <c r="F2" s="621" t="s">
        <v>860</v>
      </c>
      <c r="G2" s="622"/>
      <c r="H2" s="622"/>
      <c r="I2" s="622"/>
      <c r="J2" s="624"/>
      <c r="K2" s="625" t="s">
        <v>1113</v>
      </c>
    </row>
    <row r="3" spans="1:11" ht="42.75" customHeight="1" x14ac:dyDescent="0.25">
      <c r="A3" s="627" t="s">
        <v>861</v>
      </c>
      <c r="B3" s="628"/>
      <c r="C3" s="300" t="s">
        <v>1282</v>
      </c>
      <c r="D3" s="533" t="s">
        <v>1299</v>
      </c>
      <c r="E3" s="149" t="s">
        <v>1114</v>
      </c>
      <c r="F3" s="627" t="s">
        <v>862</v>
      </c>
      <c r="G3" s="628"/>
      <c r="H3" s="149" t="s">
        <v>1282</v>
      </c>
      <c r="I3" s="533" t="s">
        <v>1299</v>
      </c>
      <c r="J3" s="149" t="s">
        <v>1114</v>
      </c>
      <c r="K3" s="626"/>
    </row>
    <row r="4" spans="1:11" ht="30" x14ac:dyDescent="0.25">
      <c r="A4" s="612" t="s">
        <v>123</v>
      </c>
      <c r="B4" s="73" t="s">
        <v>2</v>
      </c>
      <c r="C4" s="74">
        <f>Bevételek!F5</f>
        <v>137754546</v>
      </c>
      <c r="D4" s="74">
        <f>Bevételek!G5</f>
        <v>143126756</v>
      </c>
      <c r="E4" s="75">
        <f>Bevételek!H5</f>
        <v>143297049</v>
      </c>
      <c r="F4" s="612" t="s">
        <v>857</v>
      </c>
      <c r="G4" s="73" t="s">
        <v>260</v>
      </c>
      <c r="H4" s="74">
        <f>Kiadások!F5</f>
        <v>29117000</v>
      </c>
      <c r="I4" s="74">
        <f>Kiadások!G5</f>
        <v>28301920</v>
      </c>
      <c r="J4" s="75">
        <f>Kiadások!J5</f>
        <v>28577440</v>
      </c>
      <c r="K4" s="76"/>
    </row>
    <row r="5" spans="1:11" ht="30" x14ac:dyDescent="0.25">
      <c r="A5" s="613"/>
      <c r="B5" s="73" t="s">
        <v>91</v>
      </c>
      <c r="C5" s="74">
        <f>Bevételek!F97</f>
        <v>37233000</v>
      </c>
      <c r="D5" s="74">
        <f>Bevételek!G97</f>
        <v>57415260</v>
      </c>
      <c r="E5" s="75">
        <f>Bevételek!H97</f>
        <v>57922544</v>
      </c>
      <c r="F5" s="613"/>
      <c r="G5" s="73" t="s">
        <v>295</v>
      </c>
      <c r="H5" s="74">
        <f>Kiadások!F24</f>
        <v>7896000</v>
      </c>
      <c r="I5" s="74">
        <f>Kiadások!G24</f>
        <v>7352721.4900000002</v>
      </c>
      <c r="J5" s="75">
        <f>Kiadások!J24</f>
        <v>7476273.0700000003</v>
      </c>
      <c r="K5" s="76"/>
    </row>
    <row r="6" spans="1:11" x14ac:dyDescent="0.25">
      <c r="A6" s="613"/>
      <c r="B6" s="615" t="s">
        <v>123</v>
      </c>
      <c r="C6" s="617">
        <f>Bevételek!F128</f>
        <v>22189000</v>
      </c>
      <c r="D6" s="617">
        <f>Bevételek!G128</f>
        <v>22951263</v>
      </c>
      <c r="E6" s="619">
        <f>Bevételek!H128</f>
        <v>26610481</v>
      </c>
      <c r="F6" s="613"/>
      <c r="G6" s="73" t="s">
        <v>311</v>
      </c>
      <c r="H6" s="74">
        <f>Kiadások!F32</f>
        <v>34958000</v>
      </c>
      <c r="I6" s="74">
        <f>Kiadások!G32</f>
        <v>40544071</v>
      </c>
      <c r="J6" s="75">
        <f>Kiadások!J32</f>
        <v>41403135.5</v>
      </c>
      <c r="K6" s="76"/>
    </row>
    <row r="7" spans="1:11" x14ac:dyDescent="0.25">
      <c r="A7" s="613"/>
      <c r="B7" s="616"/>
      <c r="C7" s="618"/>
      <c r="D7" s="618"/>
      <c r="E7" s="620"/>
      <c r="F7" s="613"/>
      <c r="G7" s="73" t="s">
        <v>863</v>
      </c>
      <c r="H7" s="74">
        <f>Kiadások!F59</f>
        <v>1150000</v>
      </c>
      <c r="I7" s="74">
        <f>Kiadások!G59</f>
        <v>1048785</v>
      </c>
      <c r="J7" s="75">
        <f>Kiadások!J59</f>
        <v>981000</v>
      </c>
      <c r="K7" s="76"/>
    </row>
    <row r="8" spans="1:11" ht="30" x14ac:dyDescent="0.25">
      <c r="A8" s="613"/>
      <c r="B8" s="73" t="s">
        <v>166</v>
      </c>
      <c r="C8" s="74">
        <f>Bevételek!F197</f>
        <v>0</v>
      </c>
      <c r="D8" s="74">
        <f>Bevételek!G197</f>
        <v>29490</v>
      </c>
      <c r="E8" s="75">
        <f>Bevételek!H197</f>
        <v>29490</v>
      </c>
      <c r="F8" s="613"/>
      <c r="G8" s="73" t="s">
        <v>378</v>
      </c>
      <c r="H8" s="74">
        <f>Kiadások!F74</f>
        <v>40285027</v>
      </c>
      <c r="I8" s="74">
        <f>Kiadások!G74</f>
        <v>58686466.900000006</v>
      </c>
      <c r="J8" s="75">
        <f>Kiadások!J74</f>
        <v>52987689.25</v>
      </c>
      <c r="K8" s="76"/>
    </row>
    <row r="9" spans="1:11" x14ac:dyDescent="0.25">
      <c r="A9" s="614"/>
      <c r="B9" s="77" t="s">
        <v>864</v>
      </c>
      <c r="C9" s="78">
        <f>SUM(C4:C8)</f>
        <v>197176546</v>
      </c>
      <c r="D9" s="78">
        <f t="shared" ref="D9:E9" si="0">SUM(D4:D8)</f>
        <v>223522769</v>
      </c>
      <c r="E9" s="79">
        <f t="shared" si="0"/>
        <v>227859564</v>
      </c>
      <c r="F9" s="614"/>
      <c r="G9" s="77" t="s">
        <v>865</v>
      </c>
      <c r="H9" s="78">
        <f t="shared" ref="H9" si="1">SUM(H4:H8)</f>
        <v>113406027</v>
      </c>
      <c r="I9" s="78">
        <f t="shared" ref="I9:J9" si="2">SUM(I4:I8)</f>
        <v>135933964.39000002</v>
      </c>
      <c r="J9" s="79">
        <f t="shared" si="2"/>
        <v>131425537.81999999</v>
      </c>
      <c r="K9" s="80">
        <f>E9-J9</f>
        <v>96434026.180000007</v>
      </c>
    </row>
    <row r="10" spans="1:11" ht="30" x14ac:dyDescent="0.25">
      <c r="A10" s="607" t="s">
        <v>153</v>
      </c>
      <c r="B10" s="73" t="s">
        <v>51</v>
      </c>
      <c r="C10" s="74">
        <f>Bevételek!F61</f>
        <v>0</v>
      </c>
      <c r="D10" s="74">
        <f>Bevételek!G61</f>
        <v>0</v>
      </c>
      <c r="E10" s="75">
        <f>Bevételek!H61</f>
        <v>0</v>
      </c>
      <c r="F10" s="607" t="s">
        <v>858</v>
      </c>
      <c r="G10" s="73" t="s">
        <v>458</v>
      </c>
      <c r="H10" s="74">
        <f>Kiadások!F145</f>
        <v>3122000</v>
      </c>
      <c r="I10" s="74">
        <f>Kiadások!G145</f>
        <v>4229273</v>
      </c>
      <c r="J10" s="75">
        <f>Kiadások!J145</f>
        <v>7267059</v>
      </c>
      <c r="K10" s="76"/>
    </row>
    <row r="11" spans="1:11" x14ac:dyDescent="0.25">
      <c r="A11" s="607"/>
      <c r="B11" s="73" t="s">
        <v>153</v>
      </c>
      <c r="C11" s="74">
        <f>Bevételek!F187</f>
        <v>0</v>
      </c>
      <c r="D11" s="74">
        <f>Bevételek!G187</f>
        <v>5690000</v>
      </c>
      <c r="E11" s="75">
        <f>Bevételek!H187</f>
        <v>9372533</v>
      </c>
      <c r="F11" s="607"/>
      <c r="G11" s="73" t="s">
        <v>476</v>
      </c>
      <c r="H11" s="74">
        <f>Kiadások!F155</f>
        <v>3175000</v>
      </c>
      <c r="I11" s="74">
        <f>Kiadások!G155</f>
        <v>3694288</v>
      </c>
      <c r="J11" s="75">
        <f>Kiadások!J155</f>
        <v>13308488.18</v>
      </c>
      <c r="K11" s="76"/>
    </row>
    <row r="12" spans="1:11" ht="30" x14ac:dyDescent="0.25">
      <c r="A12" s="607"/>
      <c r="B12" s="73" t="s">
        <v>196</v>
      </c>
      <c r="C12" s="74">
        <f>Bevételek!F223</f>
        <v>0</v>
      </c>
      <c r="D12" s="74">
        <f>Bevételek!G223</f>
        <v>0</v>
      </c>
      <c r="E12" s="75">
        <f>Bevételek!H223</f>
        <v>0</v>
      </c>
      <c r="F12" s="607"/>
      <c r="G12" s="73" t="s">
        <v>866</v>
      </c>
      <c r="H12" s="74">
        <f>Kiadások!F160</f>
        <v>0</v>
      </c>
      <c r="I12" s="74">
        <f>Kiadások!G160</f>
        <v>0</v>
      </c>
      <c r="J12" s="75">
        <f>Kiadások!J160</f>
        <v>0</v>
      </c>
      <c r="K12" s="76"/>
    </row>
    <row r="13" spans="1:11" ht="30" x14ac:dyDescent="0.25">
      <c r="A13" s="607"/>
      <c r="B13" s="77" t="s">
        <v>867</v>
      </c>
      <c r="C13" s="78">
        <f>SUM(C10:C12)</f>
        <v>0</v>
      </c>
      <c r="D13" s="78">
        <f t="shared" ref="D13:E13" si="3">SUM(D10:D12)</f>
        <v>5690000</v>
      </c>
      <c r="E13" s="79">
        <f t="shared" si="3"/>
        <v>9372533</v>
      </c>
      <c r="F13" s="607"/>
      <c r="G13" s="77" t="s">
        <v>868</v>
      </c>
      <c r="H13" s="78">
        <f>SUM(H10:H12)</f>
        <v>6297000</v>
      </c>
      <c r="I13" s="78">
        <f t="shared" ref="I13:J13" si="4">SUM(I10:I12)</f>
        <v>7923561</v>
      </c>
      <c r="J13" s="79">
        <f t="shared" si="4"/>
        <v>20575547.18</v>
      </c>
      <c r="K13" s="80">
        <f>E13-J13</f>
        <v>-11203014.18</v>
      </c>
    </row>
    <row r="14" spans="1:11" ht="15.75" thickBot="1" x14ac:dyDescent="0.3">
      <c r="A14" s="608" t="s">
        <v>869</v>
      </c>
      <c r="B14" s="609"/>
      <c r="C14" s="69">
        <f>C9+C13</f>
        <v>197176546</v>
      </c>
      <c r="D14" s="69">
        <f t="shared" ref="D14:E14" si="5">D9+D13</f>
        <v>229212769</v>
      </c>
      <c r="E14" s="5">
        <f t="shared" si="5"/>
        <v>237232097</v>
      </c>
      <c r="F14" s="610" t="s">
        <v>870</v>
      </c>
      <c r="G14" s="611"/>
      <c r="H14" s="69">
        <f t="shared" ref="H14" si="6">H9+H13</f>
        <v>119703027</v>
      </c>
      <c r="I14" s="69">
        <f t="shared" ref="I14:J14" si="7">I9+I13</f>
        <v>143857525.39000002</v>
      </c>
      <c r="J14" s="5">
        <f t="shared" si="7"/>
        <v>152001085</v>
      </c>
      <c r="K14" s="6">
        <f>K9+K13</f>
        <v>85231012</v>
      </c>
    </row>
    <row r="15" spans="1:11" x14ac:dyDescent="0.25">
      <c r="A15" s="629" t="s">
        <v>871</v>
      </c>
      <c r="B15" s="630"/>
      <c r="C15" s="630"/>
      <c r="D15" s="630"/>
      <c r="E15" s="630"/>
      <c r="F15" s="631"/>
      <c r="G15" s="632"/>
      <c r="H15" s="632"/>
      <c r="I15" s="632"/>
      <c r="J15" s="632"/>
      <c r="K15" s="7"/>
    </row>
    <row r="16" spans="1:11" x14ac:dyDescent="0.25">
      <c r="A16" s="635" t="s">
        <v>855</v>
      </c>
      <c r="B16" s="636"/>
      <c r="C16" s="150">
        <f>Bevételek!F263</f>
        <v>20142000</v>
      </c>
      <c r="D16" s="534">
        <f>Bevételek!G263</f>
        <v>13409000</v>
      </c>
      <c r="E16" s="8">
        <f>Bevételek!H263</f>
        <v>13409000</v>
      </c>
      <c r="F16" s="633"/>
      <c r="G16" s="634"/>
      <c r="H16" s="634"/>
      <c r="I16" s="634"/>
      <c r="J16" s="634"/>
      <c r="K16" s="9">
        <f>E16</f>
        <v>13409000</v>
      </c>
    </row>
    <row r="17" spans="1:11" x14ac:dyDescent="0.25">
      <c r="A17" s="635" t="s">
        <v>872</v>
      </c>
      <c r="B17" s="636"/>
      <c r="C17" s="639">
        <f>C14+C16</f>
        <v>217318546</v>
      </c>
      <c r="D17" s="639">
        <f>D14+D16</f>
        <v>242621769</v>
      </c>
      <c r="E17" s="644">
        <f>E14+E16</f>
        <v>250641097</v>
      </c>
      <c r="F17" s="635" t="s">
        <v>873</v>
      </c>
      <c r="G17" s="636"/>
      <c r="H17" s="639">
        <f>H14</f>
        <v>119703027</v>
      </c>
      <c r="I17" s="639">
        <f>I14</f>
        <v>143857525.39000002</v>
      </c>
      <c r="J17" s="639">
        <f>J14</f>
        <v>152001085</v>
      </c>
      <c r="K17" s="641">
        <f>E17-J17</f>
        <v>98640012</v>
      </c>
    </row>
    <row r="18" spans="1:11" x14ac:dyDescent="0.25">
      <c r="A18" s="635"/>
      <c r="B18" s="636"/>
      <c r="C18" s="643"/>
      <c r="D18" s="643"/>
      <c r="E18" s="644"/>
      <c r="F18" s="635"/>
      <c r="G18" s="636"/>
      <c r="H18" s="640"/>
      <c r="I18" s="640"/>
      <c r="J18" s="643"/>
      <c r="K18" s="642">
        <f>E18-J18</f>
        <v>0</v>
      </c>
    </row>
    <row r="19" spans="1:11" x14ac:dyDescent="0.25">
      <c r="A19" s="637" t="s">
        <v>874</v>
      </c>
      <c r="B19" s="638"/>
      <c r="C19" s="638"/>
      <c r="D19" s="638"/>
      <c r="E19" s="638"/>
      <c r="F19" s="637" t="s">
        <v>875</v>
      </c>
      <c r="G19" s="638"/>
      <c r="H19" s="638"/>
      <c r="I19" s="638"/>
      <c r="J19" s="638"/>
      <c r="K19" s="10"/>
    </row>
    <row r="20" spans="1:11" x14ac:dyDescent="0.25">
      <c r="A20" s="635" t="s">
        <v>226</v>
      </c>
      <c r="B20" s="636"/>
      <c r="C20" s="150">
        <f>Bevételek!F249-Bevételek!F263</f>
        <v>0</v>
      </c>
      <c r="D20" s="534">
        <f>Bevételek!G249-Bevételek!G263</f>
        <v>0</v>
      </c>
      <c r="E20" s="8">
        <f>Bevételek!H249-Bevételek!H263</f>
        <v>0</v>
      </c>
      <c r="F20" s="635" t="s">
        <v>553</v>
      </c>
      <c r="G20" s="636"/>
      <c r="H20" s="150">
        <f>Kiadások!F223</f>
        <v>97615519</v>
      </c>
      <c r="I20" s="534">
        <f>Kiadások!G223</f>
        <v>98764244</v>
      </c>
      <c r="J20" s="8">
        <f>Kiadások!J223</f>
        <v>98640012</v>
      </c>
      <c r="K20" s="9">
        <f>E20-J20</f>
        <v>-98640012</v>
      </c>
    </row>
    <row r="21" spans="1:11" x14ac:dyDescent="0.25">
      <c r="A21" s="637" t="s">
        <v>876</v>
      </c>
      <c r="B21" s="638"/>
      <c r="C21" s="638"/>
      <c r="D21" s="638"/>
      <c r="E21" s="638"/>
      <c r="F21" s="637" t="s">
        <v>877</v>
      </c>
      <c r="G21" s="638"/>
      <c r="H21" s="638"/>
      <c r="I21" s="638"/>
      <c r="J21" s="638"/>
      <c r="K21" s="10"/>
    </row>
    <row r="22" spans="1:11" ht="15.75" thickBot="1" x14ac:dyDescent="0.3">
      <c r="A22" s="610" t="s">
        <v>856</v>
      </c>
      <c r="B22" s="611"/>
      <c r="C22" s="69">
        <f>C17+C20</f>
        <v>217318546</v>
      </c>
      <c r="D22" s="69">
        <f t="shared" ref="D22:E22" si="8">D17+D20</f>
        <v>242621769</v>
      </c>
      <c r="E22" s="5">
        <f t="shared" si="8"/>
        <v>250641097</v>
      </c>
      <c r="F22" s="610" t="s">
        <v>856</v>
      </c>
      <c r="G22" s="611"/>
      <c r="H22" s="69">
        <f>H17+H20</f>
        <v>217318546</v>
      </c>
      <c r="I22" s="69">
        <f t="shared" ref="I22:J22" si="9">I17+I20</f>
        <v>242621769.39000002</v>
      </c>
      <c r="J22" s="5">
        <f t="shared" si="9"/>
        <v>250641097</v>
      </c>
      <c r="K22" s="6">
        <f>K17+K20</f>
        <v>0</v>
      </c>
    </row>
  </sheetData>
  <mergeCells count="35">
    <mergeCell ref="K17:K18"/>
    <mergeCell ref="A19:E19"/>
    <mergeCell ref="F19:J19"/>
    <mergeCell ref="A20:B20"/>
    <mergeCell ref="F20:G20"/>
    <mergeCell ref="A17:B18"/>
    <mergeCell ref="C17:C18"/>
    <mergeCell ref="E17:E18"/>
    <mergeCell ref="F17:G18"/>
    <mergeCell ref="H17:H18"/>
    <mergeCell ref="J17:J18"/>
    <mergeCell ref="D17:D18"/>
    <mergeCell ref="A15:E15"/>
    <mergeCell ref="F15:J16"/>
    <mergeCell ref="A16:B16"/>
    <mergeCell ref="A22:B22"/>
    <mergeCell ref="F22:G22"/>
    <mergeCell ref="A21:E21"/>
    <mergeCell ref="F21:J21"/>
    <mergeCell ref="I17:I18"/>
    <mergeCell ref="A2:E2"/>
    <mergeCell ref="F2:J2"/>
    <mergeCell ref="K2:K3"/>
    <mergeCell ref="A3:B3"/>
    <mergeCell ref="F3:G3"/>
    <mergeCell ref="A10:A13"/>
    <mergeCell ref="F10:F13"/>
    <mergeCell ref="A14:B14"/>
    <mergeCell ref="F14:G14"/>
    <mergeCell ref="A4:A9"/>
    <mergeCell ref="F4:F9"/>
    <mergeCell ref="B6:B7"/>
    <mergeCell ref="C6:C7"/>
    <mergeCell ref="E6:E7"/>
    <mergeCell ref="D6:D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6" orientation="landscape" horizontalDpi="4294967293" r:id="rId1"/>
  <headerFooter>
    <oddHeader>&amp;C&amp;"Times New Roman,Félkövér"&amp;12Szár Községi Önkormányzat költségvetési összesítő 2016. év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K22"/>
  <sheetViews>
    <sheetView view="pageLayout" workbookViewId="0">
      <selection activeCell="D4" sqref="D4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5" width="12.140625" customWidth="1"/>
    <col min="6" max="6" width="5.7109375" customWidth="1"/>
    <col min="7" max="7" width="31.28515625" customWidth="1"/>
    <col min="8" max="10" width="12.140625" customWidth="1"/>
    <col min="11" max="11" width="19.85546875" customWidth="1"/>
  </cols>
  <sheetData>
    <row r="1" spans="1:11" ht="15.75" thickBo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4" t="s">
        <v>1121</v>
      </c>
    </row>
    <row r="2" spans="1:11" ht="51.75" customHeight="1" x14ac:dyDescent="0.25">
      <c r="A2" s="621" t="s">
        <v>859</v>
      </c>
      <c r="B2" s="622"/>
      <c r="C2" s="622"/>
      <c r="D2" s="622"/>
      <c r="E2" s="623"/>
      <c r="F2" s="621" t="s">
        <v>860</v>
      </c>
      <c r="G2" s="622"/>
      <c r="H2" s="622"/>
      <c r="I2" s="622"/>
      <c r="J2" s="624"/>
      <c r="K2" s="625" t="s">
        <v>1113</v>
      </c>
    </row>
    <row r="3" spans="1:11" ht="42.75" customHeight="1" x14ac:dyDescent="0.25">
      <c r="A3" s="627" t="s">
        <v>861</v>
      </c>
      <c r="B3" s="628"/>
      <c r="C3" s="556" t="s">
        <v>1282</v>
      </c>
      <c r="D3" s="556" t="s">
        <v>1299</v>
      </c>
      <c r="E3" s="556" t="s">
        <v>1114</v>
      </c>
      <c r="F3" s="627" t="s">
        <v>862</v>
      </c>
      <c r="G3" s="628"/>
      <c r="H3" s="556" t="s">
        <v>1282</v>
      </c>
      <c r="I3" s="556" t="s">
        <v>1299</v>
      </c>
      <c r="J3" s="556" t="s">
        <v>1114</v>
      </c>
      <c r="K3" s="626"/>
    </row>
    <row r="4" spans="1:11" ht="30" x14ac:dyDescent="0.25">
      <c r="A4" s="612" t="s">
        <v>123</v>
      </c>
      <c r="B4" s="73" t="s">
        <v>2</v>
      </c>
      <c r="C4" s="74">
        <f>'Óvoda be'!F5</f>
        <v>40000</v>
      </c>
      <c r="D4" s="74">
        <f>'Óvoda be'!G5</f>
        <v>40000</v>
      </c>
      <c r="E4" s="75">
        <f>'Óvoda be'!H5</f>
        <v>40000</v>
      </c>
      <c r="F4" s="612" t="s">
        <v>857</v>
      </c>
      <c r="G4" s="73" t="s">
        <v>260</v>
      </c>
      <c r="H4" s="74">
        <f>'Óvoda ki'!F5</f>
        <v>43789000</v>
      </c>
      <c r="I4" s="74">
        <f>'Óvoda ki'!G5</f>
        <v>43230889</v>
      </c>
      <c r="J4" s="75">
        <f>'Óvoda ki'!H5</f>
        <v>43119179</v>
      </c>
      <c r="K4" s="76"/>
    </row>
    <row r="5" spans="1:11" ht="30" x14ac:dyDescent="0.25">
      <c r="A5" s="613"/>
      <c r="B5" s="73" t="s">
        <v>91</v>
      </c>
      <c r="C5" s="74">
        <f>'Óvoda be'!F84</f>
        <v>0</v>
      </c>
      <c r="D5" s="74">
        <f>'Óvoda be'!G84</f>
        <v>0</v>
      </c>
      <c r="E5" s="75">
        <f>'Óvoda be'!H84</f>
        <v>0</v>
      </c>
      <c r="F5" s="613"/>
      <c r="G5" s="73" t="s">
        <v>295</v>
      </c>
      <c r="H5" s="74">
        <f>'Óvoda ki'!F24</f>
        <v>11812000</v>
      </c>
      <c r="I5" s="74">
        <f>'Óvoda ki'!G24</f>
        <v>11835891</v>
      </c>
      <c r="J5" s="75">
        <f>'Óvoda ki'!H24</f>
        <v>11832496</v>
      </c>
      <c r="K5" s="76"/>
    </row>
    <row r="6" spans="1:11" x14ac:dyDescent="0.25">
      <c r="A6" s="613"/>
      <c r="B6" s="615" t="s">
        <v>123</v>
      </c>
      <c r="C6" s="617">
        <f>'Óvoda be'!F112</f>
        <v>63000</v>
      </c>
      <c r="D6" s="617">
        <f>'Óvoda be'!G112</f>
        <v>264473</v>
      </c>
      <c r="E6" s="619">
        <f>'Óvoda be'!H112</f>
        <v>302030</v>
      </c>
      <c r="F6" s="613"/>
      <c r="G6" s="73" t="s">
        <v>311</v>
      </c>
      <c r="H6" s="74">
        <f>'Óvoda ki'!F32</f>
        <v>3748000</v>
      </c>
      <c r="I6" s="74">
        <f>'Óvoda ki'!G32</f>
        <v>4091993.8571428573</v>
      </c>
      <c r="J6" s="75">
        <f>'Óvoda ki'!H32</f>
        <v>3874680.8571428573</v>
      </c>
      <c r="K6" s="76"/>
    </row>
    <row r="7" spans="1:11" x14ac:dyDescent="0.25">
      <c r="A7" s="613"/>
      <c r="B7" s="616"/>
      <c r="C7" s="618"/>
      <c r="D7" s="618"/>
      <c r="E7" s="620"/>
      <c r="F7" s="613"/>
      <c r="G7" s="73" t="s">
        <v>863</v>
      </c>
      <c r="H7" s="74">
        <f>'Óvoda ki'!F69</f>
        <v>0</v>
      </c>
      <c r="I7" s="74">
        <f>'Óvoda ki'!G69</f>
        <v>0</v>
      </c>
      <c r="J7" s="75">
        <f>'Óvoda ki'!H69</f>
        <v>0</v>
      </c>
      <c r="K7" s="76"/>
    </row>
    <row r="8" spans="1:11" x14ac:dyDescent="0.25">
      <c r="A8" s="613"/>
      <c r="B8" s="73" t="s">
        <v>166</v>
      </c>
      <c r="C8" s="74">
        <f>'Óvoda be'!F157</f>
        <v>0</v>
      </c>
      <c r="D8" s="74">
        <f>'Óvoda be'!G157</f>
        <v>0</v>
      </c>
      <c r="E8" s="75">
        <f>'Óvoda be'!H157</f>
        <v>0</v>
      </c>
      <c r="F8" s="613"/>
      <c r="G8" s="73" t="s">
        <v>378</v>
      </c>
      <c r="H8" s="74">
        <f>'Óvoda ki'!F84</f>
        <v>17000</v>
      </c>
      <c r="I8" s="74">
        <f>'Óvoda ki'!G84</f>
        <v>17000</v>
      </c>
      <c r="J8" s="75">
        <f>'Óvoda ki'!H84</f>
        <v>15400</v>
      </c>
      <c r="K8" s="76"/>
    </row>
    <row r="9" spans="1:11" x14ac:dyDescent="0.25">
      <c r="A9" s="614"/>
      <c r="B9" s="77" t="s">
        <v>864</v>
      </c>
      <c r="C9" s="78">
        <f>SUM(C4:C8)</f>
        <v>103000</v>
      </c>
      <c r="D9" s="78">
        <f t="shared" ref="D9:E9" si="0">SUM(D4:D8)</f>
        <v>304473</v>
      </c>
      <c r="E9" s="79">
        <f t="shared" si="0"/>
        <v>342030</v>
      </c>
      <c r="F9" s="614"/>
      <c r="G9" s="77" t="s">
        <v>865</v>
      </c>
      <c r="H9" s="78">
        <f t="shared" ref="H9:J9" si="1">SUM(H4:H8)</f>
        <v>59366000</v>
      </c>
      <c r="I9" s="78">
        <f t="shared" si="1"/>
        <v>59175773.857142858</v>
      </c>
      <c r="J9" s="79">
        <f t="shared" si="1"/>
        <v>58841755.857142858</v>
      </c>
      <c r="K9" s="80">
        <f>E9-J9</f>
        <v>-58499725.857142858</v>
      </c>
    </row>
    <row r="10" spans="1:11" ht="30" x14ac:dyDescent="0.25">
      <c r="A10" s="607" t="s">
        <v>153</v>
      </c>
      <c r="B10" s="73" t="s">
        <v>51</v>
      </c>
      <c r="C10" s="74">
        <f>'Óvoda be'!F48</f>
        <v>0</v>
      </c>
      <c r="D10" s="74">
        <f>'Óvoda be'!G48</f>
        <v>0</v>
      </c>
      <c r="E10" s="75">
        <f>'Óvoda be'!H48</f>
        <v>0</v>
      </c>
      <c r="F10" s="607" t="s">
        <v>858</v>
      </c>
      <c r="G10" s="73" t="s">
        <v>458</v>
      </c>
      <c r="H10" s="74">
        <f>'Óvoda ki'!F155</f>
        <v>88000</v>
      </c>
      <c r="I10" s="74">
        <f>'Óvoda ki'!G155</f>
        <v>88000</v>
      </c>
      <c r="J10" s="75">
        <f>'Óvoda ki'!H155</f>
        <v>164966</v>
      </c>
      <c r="K10" s="76"/>
    </row>
    <row r="11" spans="1:11" x14ac:dyDescent="0.25">
      <c r="A11" s="607"/>
      <c r="B11" s="73" t="s">
        <v>153</v>
      </c>
      <c r="C11" s="74">
        <f>'Óvoda be'!F147</f>
        <v>0</v>
      </c>
      <c r="D11" s="74">
        <f>'Óvoda be'!G147</f>
        <v>0</v>
      </c>
      <c r="E11" s="75">
        <f>'Óvoda be'!H147</f>
        <v>0</v>
      </c>
      <c r="F11" s="607"/>
      <c r="G11" s="73" t="s">
        <v>476</v>
      </c>
      <c r="H11" s="74">
        <f>'Óvoda ki'!F165</f>
        <v>0</v>
      </c>
      <c r="I11" s="74">
        <f>'Óvoda ki'!G165</f>
        <v>0</v>
      </c>
      <c r="J11" s="75">
        <f>'Óvoda ki'!H165</f>
        <v>0</v>
      </c>
      <c r="K11" s="76"/>
    </row>
    <row r="12" spans="1:11" ht="30" x14ac:dyDescent="0.25">
      <c r="A12" s="607"/>
      <c r="B12" s="73" t="s">
        <v>196</v>
      </c>
      <c r="C12" s="74">
        <f>'Óvoda be'!F183</f>
        <v>0</v>
      </c>
      <c r="D12" s="74">
        <f>'Óvoda be'!G183</f>
        <v>0</v>
      </c>
      <c r="E12" s="75">
        <f>'Óvoda be'!H183</f>
        <v>0</v>
      </c>
      <c r="F12" s="607"/>
      <c r="G12" s="73" t="s">
        <v>866</v>
      </c>
      <c r="H12" s="74">
        <f>'Óvoda ki'!F170</f>
        <v>0</v>
      </c>
      <c r="I12" s="74">
        <f>'Óvoda ki'!G170</f>
        <v>0</v>
      </c>
      <c r="J12" s="75">
        <f>'Óvoda ki'!H170</f>
        <v>0</v>
      </c>
      <c r="K12" s="76"/>
    </row>
    <row r="13" spans="1:11" ht="30" x14ac:dyDescent="0.25">
      <c r="A13" s="607"/>
      <c r="B13" s="77" t="s">
        <v>867</v>
      </c>
      <c r="C13" s="78">
        <f>SUM(C10:C12)</f>
        <v>0</v>
      </c>
      <c r="D13" s="78">
        <f t="shared" ref="D13:E13" si="2">SUM(D10:D12)</f>
        <v>0</v>
      </c>
      <c r="E13" s="79">
        <f t="shared" si="2"/>
        <v>0</v>
      </c>
      <c r="F13" s="607"/>
      <c r="G13" s="77" t="s">
        <v>868</v>
      </c>
      <c r="H13" s="78">
        <f>SUM(H10:H12)</f>
        <v>88000</v>
      </c>
      <c r="I13" s="78">
        <f t="shared" ref="I13:J13" si="3">SUM(I10:I12)</f>
        <v>88000</v>
      </c>
      <c r="J13" s="79">
        <f t="shared" si="3"/>
        <v>164966</v>
      </c>
      <c r="K13" s="80">
        <f>E13-J13</f>
        <v>-164966</v>
      </c>
    </row>
    <row r="14" spans="1:11" ht="15.75" thickBot="1" x14ac:dyDescent="0.3">
      <c r="A14" s="608" t="s">
        <v>869</v>
      </c>
      <c r="B14" s="609"/>
      <c r="C14" s="69">
        <f>C9+C13</f>
        <v>103000</v>
      </c>
      <c r="D14" s="69">
        <f t="shared" ref="D14:E14" si="4">D9+D13</f>
        <v>304473</v>
      </c>
      <c r="E14" s="5">
        <f t="shared" si="4"/>
        <v>342030</v>
      </c>
      <c r="F14" s="610" t="s">
        <v>870</v>
      </c>
      <c r="G14" s="611"/>
      <c r="H14" s="69">
        <f t="shared" ref="H14:J14" si="5">H9+H13</f>
        <v>59454000</v>
      </c>
      <c r="I14" s="69">
        <f t="shared" si="5"/>
        <v>59263773.857142858</v>
      </c>
      <c r="J14" s="5">
        <f t="shared" si="5"/>
        <v>59006721.857142858</v>
      </c>
      <c r="K14" s="6">
        <f>K9+K13</f>
        <v>-58664691.857142858</v>
      </c>
    </row>
    <row r="15" spans="1:11" x14ac:dyDescent="0.25">
      <c r="A15" s="629" t="s">
        <v>871</v>
      </c>
      <c r="B15" s="630"/>
      <c r="C15" s="630"/>
      <c r="D15" s="630"/>
      <c r="E15" s="630"/>
      <c r="F15" s="631"/>
      <c r="G15" s="632"/>
      <c r="H15" s="632"/>
      <c r="I15" s="632"/>
      <c r="J15" s="632"/>
      <c r="K15" s="7"/>
    </row>
    <row r="16" spans="1:11" x14ac:dyDescent="0.25">
      <c r="A16" s="635" t="s">
        <v>855</v>
      </c>
      <c r="B16" s="636"/>
      <c r="C16" s="557">
        <f>'Óvoda be'!F223</f>
        <v>82000</v>
      </c>
      <c r="D16" s="557">
        <f>'Óvoda be'!G223</f>
        <v>81000</v>
      </c>
      <c r="E16" s="8">
        <f>'Óvoda be'!H223</f>
        <v>81000</v>
      </c>
      <c r="F16" s="633"/>
      <c r="G16" s="634"/>
      <c r="H16" s="634"/>
      <c r="I16" s="634"/>
      <c r="J16" s="634"/>
      <c r="K16" s="9">
        <f>E16</f>
        <v>81000</v>
      </c>
    </row>
    <row r="17" spans="1:11" x14ac:dyDescent="0.25">
      <c r="A17" s="635" t="s">
        <v>872</v>
      </c>
      <c r="B17" s="636"/>
      <c r="C17" s="639">
        <f>C14+C16</f>
        <v>185000</v>
      </c>
      <c r="D17" s="639">
        <f t="shared" ref="D17:E17" si="6">D14+D16</f>
        <v>385473</v>
      </c>
      <c r="E17" s="644">
        <f t="shared" si="6"/>
        <v>423030</v>
      </c>
      <c r="F17" s="635" t="s">
        <v>873</v>
      </c>
      <c r="G17" s="636"/>
      <c r="H17" s="639">
        <f>H14</f>
        <v>59454000</v>
      </c>
      <c r="I17" s="639">
        <f>I14</f>
        <v>59263773.857142858</v>
      </c>
      <c r="J17" s="639">
        <f>J14</f>
        <v>59006721.857142858</v>
      </c>
      <c r="K17" s="641">
        <f>E17-J17</f>
        <v>-58583691.857142858</v>
      </c>
    </row>
    <row r="18" spans="1:11" x14ac:dyDescent="0.25">
      <c r="A18" s="635"/>
      <c r="B18" s="636"/>
      <c r="C18" s="643"/>
      <c r="D18" s="643"/>
      <c r="E18" s="644"/>
      <c r="F18" s="635"/>
      <c r="G18" s="636"/>
      <c r="H18" s="640"/>
      <c r="I18" s="640"/>
      <c r="J18" s="643"/>
      <c r="K18" s="642">
        <f>E18-J18</f>
        <v>0</v>
      </c>
    </row>
    <row r="19" spans="1:11" x14ac:dyDescent="0.25">
      <c r="A19" s="637" t="s">
        <v>874</v>
      </c>
      <c r="B19" s="638"/>
      <c r="C19" s="638"/>
      <c r="D19" s="638"/>
      <c r="E19" s="638"/>
      <c r="F19" s="637" t="s">
        <v>875</v>
      </c>
      <c r="G19" s="638"/>
      <c r="H19" s="638"/>
      <c r="I19" s="638"/>
      <c r="J19" s="638"/>
      <c r="K19" s="10"/>
    </row>
    <row r="20" spans="1:11" x14ac:dyDescent="0.25">
      <c r="A20" s="635" t="s">
        <v>226</v>
      </c>
      <c r="B20" s="636"/>
      <c r="C20" s="557">
        <f>'Óvoda be'!F209-'Óvoda be'!F223</f>
        <v>59269000.000000015</v>
      </c>
      <c r="D20" s="557">
        <f>'Óvoda be'!G209-'Óvoda be'!G223</f>
        <v>58878301.000000015</v>
      </c>
      <c r="E20" s="8">
        <f>'Óvoda be'!H209-'Óvoda be'!H223</f>
        <v>58583692</v>
      </c>
      <c r="F20" s="635" t="s">
        <v>553</v>
      </c>
      <c r="G20" s="636"/>
      <c r="H20" s="557">
        <f>'Óvoda ki'!F233</f>
        <v>0</v>
      </c>
      <c r="I20" s="557">
        <f>'Óvoda ki'!G233</f>
        <v>0</v>
      </c>
      <c r="J20" s="8">
        <f>'Óvoda ki'!H233</f>
        <v>0</v>
      </c>
      <c r="K20" s="9">
        <f>E20-J20</f>
        <v>58583692</v>
      </c>
    </row>
    <row r="21" spans="1:11" x14ac:dyDescent="0.25">
      <c r="A21" s="637" t="s">
        <v>876</v>
      </c>
      <c r="B21" s="638"/>
      <c r="C21" s="638"/>
      <c r="D21" s="638"/>
      <c r="E21" s="638"/>
      <c r="F21" s="637" t="s">
        <v>877</v>
      </c>
      <c r="G21" s="638"/>
      <c r="H21" s="638"/>
      <c r="I21" s="638"/>
      <c r="J21" s="638"/>
      <c r="K21" s="10"/>
    </row>
    <row r="22" spans="1:11" ht="15.75" thickBot="1" x14ac:dyDescent="0.3">
      <c r="A22" s="610" t="s">
        <v>856</v>
      </c>
      <c r="B22" s="611"/>
      <c r="C22" s="69">
        <f>C17+C20</f>
        <v>59454000.000000015</v>
      </c>
      <c r="D22" s="69">
        <f>D17+D20</f>
        <v>59263774.000000015</v>
      </c>
      <c r="E22" s="5">
        <f>E17+E20</f>
        <v>59006722</v>
      </c>
      <c r="F22" s="610" t="s">
        <v>856</v>
      </c>
      <c r="G22" s="611"/>
      <c r="H22" s="69">
        <f>H17+H20</f>
        <v>59454000</v>
      </c>
      <c r="I22" s="69">
        <f>I17+I20</f>
        <v>59263773.857142858</v>
      </c>
      <c r="J22" s="5">
        <f>J17+J20</f>
        <v>59006721.857142858</v>
      </c>
      <c r="K22" s="6">
        <f>K17+K20</f>
        <v>0.1428571417927742</v>
      </c>
    </row>
  </sheetData>
  <mergeCells count="35">
    <mergeCell ref="A21:E21"/>
    <mergeCell ref="F21:J21"/>
    <mergeCell ref="A22:B22"/>
    <mergeCell ref="F22:G22"/>
    <mergeCell ref="I17:I18"/>
    <mergeCell ref="J17:J18"/>
    <mergeCell ref="K17:K18"/>
    <mergeCell ref="A19:E19"/>
    <mergeCell ref="F19:J19"/>
    <mergeCell ref="A20:B20"/>
    <mergeCell ref="F20:G20"/>
    <mergeCell ref="A17:B18"/>
    <mergeCell ref="C17:C18"/>
    <mergeCell ref="D17:D18"/>
    <mergeCell ref="E17:E18"/>
    <mergeCell ref="F17:G18"/>
    <mergeCell ref="H17:H18"/>
    <mergeCell ref="A15:E15"/>
    <mergeCell ref="F15:J16"/>
    <mergeCell ref="A16:B16"/>
    <mergeCell ref="A2:E2"/>
    <mergeCell ref="F2:J2"/>
    <mergeCell ref="E6:E7"/>
    <mergeCell ref="A10:A13"/>
    <mergeCell ref="F10:F13"/>
    <mergeCell ref="A14:B14"/>
    <mergeCell ref="F14:G14"/>
    <mergeCell ref="K2:K3"/>
    <mergeCell ref="A3:B3"/>
    <mergeCell ref="F3:G3"/>
    <mergeCell ref="A4:A9"/>
    <mergeCell ref="F4:F9"/>
    <mergeCell ref="B6:B7"/>
    <mergeCell ref="C6:C7"/>
    <mergeCell ref="D6:D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horizontalDpi="4294967293" r:id="rId1"/>
  <headerFooter>
    <oddHeader>&amp;C&amp;"Times New Roman,Félkövér"&amp;12Szári Napsugár Kindergarten Óvooda költségvetési összesítő 2016. év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423"/>
  <sheetViews>
    <sheetView view="pageLayout" workbookViewId="0">
      <selection activeCell="E1" sqref="E1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2.140625" style="12" customWidth="1"/>
    <col min="8" max="8" width="11.42578125" style="12" customWidth="1"/>
    <col min="9" max="9" width="16.7109375" style="12" customWidth="1"/>
    <col min="10" max="10" width="12.140625" style="12" customWidth="1"/>
    <col min="11" max="19" width="11.28515625" style="12" bestFit="1" customWidth="1"/>
    <col min="20" max="20" width="14" style="12" customWidth="1"/>
    <col min="21" max="23" width="11.28515625" style="12" bestFit="1" customWidth="1"/>
    <col min="24" max="24" width="11.85546875" style="54" bestFit="1" customWidth="1"/>
    <col min="25" max="16384" width="9.140625" style="18"/>
  </cols>
  <sheetData>
    <row r="1" spans="1:24" ht="15.75" thickBot="1" x14ac:dyDescent="0.3">
      <c r="W1" s="11" t="s">
        <v>1121</v>
      </c>
    </row>
    <row r="2" spans="1:24" ht="15" customHeight="1" x14ac:dyDescent="0.25">
      <c r="B2" s="660" t="s">
        <v>0</v>
      </c>
      <c r="C2" s="661"/>
      <c r="D2" s="661"/>
      <c r="E2" s="661"/>
      <c r="F2" s="690" t="s">
        <v>1282</v>
      </c>
      <c r="G2" s="666" t="s">
        <v>1299</v>
      </c>
      <c r="H2" s="661" t="s">
        <v>1114</v>
      </c>
      <c r="I2" s="690" t="s">
        <v>1285</v>
      </c>
      <c r="J2" s="669"/>
      <c r="K2" s="672" t="s">
        <v>1284</v>
      </c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5"/>
      <c r="X2" s="562"/>
    </row>
    <row r="3" spans="1:24" ht="15" customHeight="1" x14ac:dyDescent="0.25">
      <c r="B3" s="662"/>
      <c r="C3" s="663"/>
      <c r="D3" s="663"/>
      <c r="E3" s="663"/>
      <c r="F3" s="691"/>
      <c r="G3" s="667"/>
      <c r="H3" s="663"/>
      <c r="I3" s="769"/>
      <c r="J3" s="770"/>
      <c r="K3" s="651" t="s">
        <v>1119</v>
      </c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537" t="s">
        <v>1120</v>
      </c>
      <c r="X3" s="562"/>
    </row>
    <row r="4" spans="1:24" ht="39" thickBot="1" x14ac:dyDescent="0.3">
      <c r="B4" s="664"/>
      <c r="C4" s="665"/>
      <c r="D4" s="665"/>
      <c r="E4" s="665"/>
      <c r="F4" s="692"/>
      <c r="G4" s="668"/>
      <c r="H4" s="665"/>
      <c r="I4" s="563" t="s">
        <v>1117</v>
      </c>
      <c r="J4" s="561" t="s">
        <v>1320</v>
      </c>
      <c r="K4" s="568" t="s">
        <v>878</v>
      </c>
      <c r="L4" s="71" t="s">
        <v>879</v>
      </c>
      <c r="M4" s="71" t="s">
        <v>880</v>
      </c>
      <c r="N4" s="326" t="s">
        <v>881</v>
      </c>
      <c r="O4" s="326" t="s">
        <v>882</v>
      </c>
      <c r="P4" s="565" t="s">
        <v>883</v>
      </c>
      <c r="Q4" s="326" t="s">
        <v>884</v>
      </c>
      <c r="R4" s="564" t="s">
        <v>885</v>
      </c>
      <c r="S4" s="71" t="s">
        <v>886</v>
      </c>
      <c r="T4" s="362" t="s">
        <v>1300</v>
      </c>
      <c r="U4" s="71" t="s">
        <v>887</v>
      </c>
      <c r="V4" s="565" t="s">
        <v>888</v>
      </c>
      <c r="W4" s="538" t="s">
        <v>889</v>
      </c>
      <c r="X4" s="562"/>
    </row>
    <row r="5" spans="1:24" ht="15.75" thickBot="1" x14ac:dyDescent="0.3">
      <c r="B5" s="91" t="s">
        <v>1</v>
      </c>
      <c r="C5" s="656" t="s">
        <v>2</v>
      </c>
      <c r="D5" s="656"/>
      <c r="E5" s="657"/>
      <c r="F5" s="92">
        <f t="shared" ref="F5:W5" si="0">F6+F13+F14+F15+F26+F37</f>
        <v>40000</v>
      </c>
      <c r="G5" s="93">
        <f t="shared" si="0"/>
        <v>40000</v>
      </c>
      <c r="H5" s="580">
        <f t="shared" si="0"/>
        <v>40000</v>
      </c>
      <c r="I5" s="94">
        <f t="shared" si="0"/>
        <v>40000</v>
      </c>
      <c r="J5" s="96">
        <f t="shared" si="0"/>
        <v>0</v>
      </c>
      <c r="K5" s="94">
        <f t="shared" si="0"/>
        <v>0</v>
      </c>
      <c r="L5" s="95">
        <f t="shared" si="0"/>
        <v>0</v>
      </c>
      <c r="M5" s="95">
        <f t="shared" si="0"/>
        <v>40000</v>
      </c>
      <c r="N5" s="95">
        <f t="shared" si="0"/>
        <v>0</v>
      </c>
      <c r="O5" s="95">
        <f t="shared" si="0"/>
        <v>0</v>
      </c>
      <c r="P5" s="98">
        <f t="shared" si="0"/>
        <v>0</v>
      </c>
      <c r="Q5" s="95">
        <f t="shared" si="0"/>
        <v>0</v>
      </c>
      <c r="R5" s="97">
        <f t="shared" si="0"/>
        <v>0</v>
      </c>
      <c r="S5" s="95">
        <f t="shared" si="0"/>
        <v>0</v>
      </c>
      <c r="T5" s="363">
        <f t="shared" si="0"/>
        <v>40000</v>
      </c>
      <c r="U5" s="95">
        <f t="shared" si="0"/>
        <v>0</v>
      </c>
      <c r="V5" s="98">
        <f t="shared" si="0"/>
        <v>0</v>
      </c>
      <c r="W5" s="539">
        <f t="shared" si="0"/>
        <v>0</v>
      </c>
      <c r="X5" s="56"/>
    </row>
    <row r="6" spans="1:24" s="19" customFormat="1" hidden="1" x14ac:dyDescent="0.25">
      <c r="A6" s="139"/>
      <c r="B6" s="136" t="s">
        <v>1001</v>
      </c>
      <c r="C6" s="658" t="s">
        <v>3</v>
      </c>
      <c r="D6" s="659"/>
      <c r="E6" s="659"/>
      <c r="F6" s="128">
        <f t="shared" ref="F6:W6" si="1">F7+F8+F9+F10+F11+F12</f>
        <v>0</v>
      </c>
      <c r="G6" s="129">
        <f t="shared" si="1"/>
        <v>0</v>
      </c>
      <c r="H6" s="581">
        <f t="shared" si="1"/>
        <v>0</v>
      </c>
      <c r="I6" s="130">
        <f t="shared" si="1"/>
        <v>0</v>
      </c>
      <c r="J6" s="132">
        <f t="shared" si="1"/>
        <v>0</v>
      </c>
      <c r="K6" s="130">
        <f t="shared" si="1"/>
        <v>0</v>
      </c>
      <c r="L6" s="131">
        <f t="shared" si="1"/>
        <v>0</v>
      </c>
      <c r="M6" s="131">
        <f t="shared" si="1"/>
        <v>0</v>
      </c>
      <c r="N6" s="131">
        <f t="shared" si="1"/>
        <v>0</v>
      </c>
      <c r="O6" s="131">
        <f t="shared" si="1"/>
        <v>0</v>
      </c>
      <c r="P6" s="134">
        <f t="shared" si="1"/>
        <v>0</v>
      </c>
      <c r="Q6" s="131">
        <f t="shared" si="1"/>
        <v>0</v>
      </c>
      <c r="R6" s="133">
        <f t="shared" si="1"/>
        <v>0</v>
      </c>
      <c r="S6" s="131">
        <f t="shared" si="1"/>
        <v>0</v>
      </c>
      <c r="T6" s="364">
        <f t="shared" si="1"/>
        <v>0</v>
      </c>
      <c r="U6" s="131">
        <f t="shared" si="1"/>
        <v>0</v>
      </c>
      <c r="V6" s="134">
        <f t="shared" si="1"/>
        <v>0</v>
      </c>
      <c r="W6" s="540">
        <f t="shared" si="1"/>
        <v>0</v>
      </c>
      <c r="X6" s="56"/>
    </row>
    <row r="7" spans="1:24" hidden="1" x14ac:dyDescent="0.25">
      <c r="A7" s="139" t="s">
        <v>4</v>
      </c>
      <c r="B7" s="59" t="s">
        <v>1002</v>
      </c>
      <c r="C7" s="566"/>
      <c r="D7" s="686" t="s">
        <v>5</v>
      </c>
      <c r="E7" s="686"/>
      <c r="F7" s="85"/>
      <c r="G7" s="87"/>
      <c r="H7" s="582"/>
      <c r="I7" s="81"/>
      <c r="J7" s="82"/>
      <c r="K7" s="81"/>
      <c r="L7" s="1"/>
      <c r="M7" s="1"/>
      <c r="N7" s="1"/>
      <c r="O7" s="1"/>
      <c r="P7" s="89"/>
      <c r="Q7" s="1"/>
      <c r="R7" s="43"/>
      <c r="S7" s="1"/>
      <c r="T7" s="366"/>
      <c r="U7" s="1"/>
      <c r="V7" s="89"/>
      <c r="W7" s="542"/>
      <c r="X7" s="60"/>
    </row>
    <row r="8" spans="1:24" hidden="1" x14ac:dyDescent="0.25">
      <c r="A8" s="139" t="s">
        <v>6</v>
      </c>
      <c r="B8" s="59" t="s">
        <v>1003</v>
      </c>
      <c r="C8" s="566"/>
      <c r="D8" s="686" t="s">
        <v>1076</v>
      </c>
      <c r="E8" s="686"/>
      <c r="F8" s="85"/>
      <c r="G8" s="87"/>
      <c r="H8" s="582"/>
      <c r="I8" s="81"/>
      <c r="J8" s="82"/>
      <c r="K8" s="81"/>
      <c r="L8" s="1"/>
      <c r="M8" s="1"/>
      <c r="N8" s="1"/>
      <c r="O8" s="1"/>
      <c r="P8" s="89"/>
      <c r="Q8" s="1"/>
      <c r="R8" s="43"/>
      <c r="S8" s="1"/>
      <c r="T8" s="366"/>
      <c r="U8" s="1"/>
      <c r="V8" s="89"/>
      <c r="W8" s="542"/>
      <c r="X8" s="60"/>
    </row>
    <row r="9" spans="1:24" ht="25.5" hidden="1" customHeight="1" x14ac:dyDescent="0.25">
      <c r="A9" s="139" t="s">
        <v>7</v>
      </c>
      <c r="B9" s="59" t="s">
        <v>1004</v>
      </c>
      <c r="C9" s="566"/>
      <c r="D9" s="685" t="s">
        <v>8</v>
      </c>
      <c r="E9" s="685"/>
      <c r="F9" s="85"/>
      <c r="G9" s="87"/>
      <c r="H9" s="582"/>
      <c r="I9" s="81"/>
      <c r="J9" s="82"/>
      <c r="K9" s="81"/>
      <c r="L9" s="1"/>
      <c r="M9" s="1"/>
      <c r="N9" s="1"/>
      <c r="O9" s="1"/>
      <c r="P9" s="89"/>
      <c r="Q9" s="1"/>
      <c r="R9" s="43"/>
      <c r="S9" s="1"/>
      <c r="T9" s="366"/>
      <c r="U9" s="1"/>
      <c r="V9" s="89"/>
      <c r="W9" s="542"/>
      <c r="X9" s="60"/>
    </row>
    <row r="10" spans="1:24" hidden="1" x14ac:dyDescent="0.25">
      <c r="A10" s="139" t="s">
        <v>9</v>
      </c>
      <c r="B10" s="59" t="s">
        <v>1005</v>
      </c>
      <c r="C10" s="566"/>
      <c r="D10" s="686" t="s">
        <v>10</v>
      </c>
      <c r="E10" s="686"/>
      <c r="F10" s="85"/>
      <c r="G10" s="87"/>
      <c r="H10" s="582"/>
      <c r="I10" s="81"/>
      <c r="J10" s="82"/>
      <c r="K10" s="81"/>
      <c r="L10" s="1"/>
      <c r="M10" s="1"/>
      <c r="N10" s="1"/>
      <c r="O10" s="1"/>
      <c r="P10" s="89"/>
      <c r="Q10" s="1"/>
      <c r="R10" s="43"/>
      <c r="S10" s="1"/>
      <c r="T10" s="366"/>
      <c r="U10" s="1"/>
      <c r="V10" s="89"/>
      <c r="W10" s="542"/>
      <c r="X10" s="60"/>
    </row>
    <row r="11" spans="1:24" hidden="1" x14ac:dyDescent="0.25">
      <c r="A11" s="139" t="s">
        <v>11</v>
      </c>
      <c r="B11" s="59" t="s">
        <v>1006</v>
      </c>
      <c r="C11" s="566"/>
      <c r="D11" s="686" t="s">
        <v>1077</v>
      </c>
      <c r="E11" s="686"/>
      <c r="F11" s="85"/>
      <c r="G11" s="87"/>
      <c r="H11" s="582"/>
      <c r="I11" s="81"/>
      <c r="J11" s="82"/>
      <c r="K11" s="81"/>
      <c r="L11" s="1"/>
      <c r="M11" s="1"/>
      <c r="N11" s="1"/>
      <c r="O11" s="1"/>
      <c r="P11" s="89"/>
      <c r="Q11" s="1"/>
      <c r="R11" s="43"/>
      <c r="S11" s="1"/>
      <c r="T11" s="366"/>
      <c r="U11" s="1"/>
      <c r="V11" s="89"/>
      <c r="W11" s="542"/>
      <c r="X11" s="60"/>
    </row>
    <row r="12" spans="1:24" hidden="1" x14ac:dyDescent="0.25">
      <c r="A12" s="139" t="s">
        <v>12</v>
      </c>
      <c r="B12" s="59" t="s">
        <v>1007</v>
      </c>
      <c r="C12" s="566"/>
      <c r="D12" s="686" t="s">
        <v>13</v>
      </c>
      <c r="E12" s="686"/>
      <c r="F12" s="85"/>
      <c r="G12" s="87"/>
      <c r="H12" s="582"/>
      <c r="I12" s="81"/>
      <c r="J12" s="82"/>
      <c r="K12" s="81"/>
      <c r="L12" s="1"/>
      <c r="M12" s="1"/>
      <c r="N12" s="1"/>
      <c r="O12" s="1"/>
      <c r="P12" s="89"/>
      <c r="Q12" s="1"/>
      <c r="R12" s="43"/>
      <c r="S12" s="1"/>
      <c r="T12" s="366"/>
      <c r="U12" s="1"/>
      <c r="V12" s="89"/>
      <c r="W12" s="542"/>
      <c r="X12" s="60"/>
    </row>
    <row r="13" spans="1:24" s="19" customFormat="1" hidden="1" x14ac:dyDescent="0.25">
      <c r="A13" s="139" t="s">
        <v>14</v>
      </c>
      <c r="B13" s="100" t="s">
        <v>1008</v>
      </c>
      <c r="C13" s="688" t="s">
        <v>672</v>
      </c>
      <c r="D13" s="689"/>
      <c r="E13" s="689"/>
      <c r="F13" s="101"/>
      <c r="G13" s="102"/>
      <c r="H13" s="583"/>
      <c r="I13" s="103"/>
      <c r="J13" s="105"/>
      <c r="K13" s="103"/>
      <c r="L13" s="104"/>
      <c r="M13" s="104"/>
      <c r="N13" s="104"/>
      <c r="O13" s="104"/>
      <c r="P13" s="107"/>
      <c r="Q13" s="104"/>
      <c r="R13" s="106"/>
      <c r="S13" s="104"/>
      <c r="T13" s="367"/>
      <c r="U13" s="104"/>
      <c r="V13" s="107"/>
      <c r="W13" s="543"/>
      <c r="X13" s="56"/>
    </row>
    <row r="14" spans="1:24" s="19" customFormat="1" ht="25.5" hidden="1" customHeight="1" x14ac:dyDescent="0.25">
      <c r="A14" s="139" t="s">
        <v>15</v>
      </c>
      <c r="B14" s="100" t="s">
        <v>1009</v>
      </c>
      <c r="C14" s="683" t="s">
        <v>621</v>
      </c>
      <c r="D14" s="684"/>
      <c r="E14" s="684"/>
      <c r="F14" s="101"/>
      <c r="G14" s="102"/>
      <c r="H14" s="583"/>
      <c r="I14" s="103"/>
      <c r="J14" s="105"/>
      <c r="K14" s="103"/>
      <c r="L14" s="104"/>
      <c r="M14" s="104"/>
      <c r="N14" s="104"/>
      <c r="O14" s="104"/>
      <c r="P14" s="107"/>
      <c r="Q14" s="104"/>
      <c r="R14" s="106"/>
      <c r="S14" s="104"/>
      <c r="T14" s="367"/>
      <c r="U14" s="104"/>
      <c r="V14" s="107"/>
      <c r="W14" s="543"/>
      <c r="X14" s="56"/>
    </row>
    <row r="15" spans="1:24" s="19" customFormat="1" ht="25.5" hidden="1" customHeight="1" x14ac:dyDescent="0.25">
      <c r="A15" s="139" t="s">
        <v>16</v>
      </c>
      <c r="B15" s="100" t="s">
        <v>1010</v>
      </c>
      <c r="C15" s="683" t="s">
        <v>893</v>
      </c>
      <c r="D15" s="684"/>
      <c r="E15" s="684"/>
      <c r="F15" s="101">
        <f>F16+F17+F18+F19+F20+F21+F22+F23+F24+F25</f>
        <v>0</v>
      </c>
      <c r="G15" s="102">
        <f>G16+G17+G18+G19+G20+G21+G22+G23+G24+G25</f>
        <v>0</v>
      </c>
      <c r="H15" s="583">
        <f t="shared" ref="H15:W15" si="2">H16+H17+H18+H19+H20+H21+H22+H23+H24+H25</f>
        <v>0</v>
      </c>
      <c r="I15" s="103">
        <f t="shared" si="2"/>
        <v>0</v>
      </c>
      <c r="J15" s="105">
        <f t="shared" si="2"/>
        <v>0</v>
      </c>
      <c r="K15" s="103">
        <f t="shared" si="2"/>
        <v>0</v>
      </c>
      <c r="L15" s="104">
        <f t="shared" si="2"/>
        <v>0</v>
      </c>
      <c r="M15" s="104">
        <f t="shared" si="2"/>
        <v>0</v>
      </c>
      <c r="N15" s="104">
        <f t="shared" si="2"/>
        <v>0</v>
      </c>
      <c r="O15" s="104">
        <f t="shared" si="2"/>
        <v>0</v>
      </c>
      <c r="P15" s="107">
        <f t="shared" si="2"/>
        <v>0</v>
      </c>
      <c r="Q15" s="104">
        <f t="shared" si="2"/>
        <v>0</v>
      </c>
      <c r="R15" s="106">
        <f t="shared" si="2"/>
        <v>0</v>
      </c>
      <c r="S15" s="104">
        <f t="shared" si="2"/>
        <v>0</v>
      </c>
      <c r="T15" s="367">
        <f t="shared" si="2"/>
        <v>0</v>
      </c>
      <c r="U15" s="104">
        <f t="shared" si="2"/>
        <v>0</v>
      </c>
      <c r="V15" s="107">
        <f t="shared" si="2"/>
        <v>0</v>
      </c>
      <c r="W15" s="543">
        <f t="shared" si="2"/>
        <v>0</v>
      </c>
      <c r="X15" s="56"/>
    </row>
    <row r="16" spans="1:24" ht="25.5" hidden="1" customHeight="1" x14ac:dyDescent="0.25">
      <c r="A16" s="139" t="s">
        <v>17</v>
      </c>
      <c r="B16" s="59"/>
      <c r="C16" s="566"/>
      <c r="D16" s="685" t="s">
        <v>728</v>
      </c>
      <c r="E16" s="685"/>
      <c r="F16" s="85"/>
      <c r="G16" s="87"/>
      <c r="H16" s="582"/>
      <c r="I16" s="81"/>
      <c r="J16" s="82"/>
      <c r="K16" s="81"/>
      <c r="L16" s="1"/>
      <c r="M16" s="1"/>
      <c r="N16" s="1"/>
      <c r="O16" s="1"/>
      <c r="P16" s="89"/>
      <c r="Q16" s="1"/>
      <c r="R16" s="43"/>
      <c r="S16" s="1"/>
      <c r="T16" s="366"/>
      <c r="U16" s="1"/>
      <c r="V16" s="89"/>
      <c r="W16" s="542"/>
      <c r="X16" s="60"/>
    </row>
    <row r="17" spans="1:24" hidden="1" x14ac:dyDescent="0.25">
      <c r="A17" s="139" t="s">
        <v>18</v>
      </c>
      <c r="B17" s="59"/>
      <c r="C17" s="566"/>
      <c r="D17" s="686" t="s">
        <v>752</v>
      </c>
      <c r="E17" s="686"/>
      <c r="F17" s="85"/>
      <c r="G17" s="87"/>
      <c r="H17" s="582"/>
      <c r="I17" s="81"/>
      <c r="J17" s="82"/>
      <c r="K17" s="81"/>
      <c r="L17" s="1"/>
      <c r="M17" s="1"/>
      <c r="N17" s="1"/>
      <c r="O17" s="1"/>
      <c r="P17" s="89"/>
      <c r="Q17" s="1"/>
      <c r="R17" s="43"/>
      <c r="S17" s="1"/>
      <c r="T17" s="366"/>
      <c r="U17" s="1"/>
      <c r="V17" s="89"/>
      <c r="W17" s="542"/>
      <c r="X17" s="60"/>
    </row>
    <row r="18" spans="1:24" hidden="1" x14ac:dyDescent="0.25">
      <c r="A18" s="139" t="s">
        <v>19</v>
      </c>
      <c r="B18" s="59"/>
      <c r="C18" s="566"/>
      <c r="D18" s="686" t="s">
        <v>729</v>
      </c>
      <c r="E18" s="686"/>
      <c r="F18" s="85"/>
      <c r="G18" s="87"/>
      <c r="H18" s="582"/>
      <c r="I18" s="81"/>
      <c r="J18" s="82"/>
      <c r="K18" s="81"/>
      <c r="L18" s="1"/>
      <c r="M18" s="1"/>
      <c r="N18" s="1"/>
      <c r="O18" s="1"/>
      <c r="P18" s="89"/>
      <c r="Q18" s="1"/>
      <c r="R18" s="43"/>
      <c r="S18" s="1"/>
      <c r="T18" s="366"/>
      <c r="U18" s="1"/>
      <c r="V18" s="89"/>
      <c r="W18" s="542"/>
      <c r="X18" s="60"/>
    </row>
    <row r="19" spans="1:24" ht="25.5" hidden="1" customHeight="1" x14ac:dyDescent="0.25">
      <c r="A19" s="139" t="s">
        <v>20</v>
      </c>
      <c r="B19" s="59"/>
      <c r="C19" s="566"/>
      <c r="D19" s="685" t="s">
        <v>730</v>
      </c>
      <c r="E19" s="685"/>
      <c r="F19" s="85"/>
      <c r="G19" s="87"/>
      <c r="H19" s="582"/>
      <c r="I19" s="81"/>
      <c r="J19" s="82"/>
      <c r="K19" s="81"/>
      <c r="L19" s="1"/>
      <c r="M19" s="1"/>
      <c r="N19" s="1"/>
      <c r="O19" s="1"/>
      <c r="P19" s="89"/>
      <c r="Q19" s="1"/>
      <c r="R19" s="43"/>
      <c r="S19" s="1"/>
      <c r="T19" s="366"/>
      <c r="U19" s="1"/>
      <c r="V19" s="89"/>
      <c r="W19" s="542"/>
      <c r="X19" s="60"/>
    </row>
    <row r="20" spans="1:24" hidden="1" x14ac:dyDescent="0.25">
      <c r="A20" s="139" t="s">
        <v>21</v>
      </c>
      <c r="B20" s="59"/>
      <c r="C20" s="566"/>
      <c r="D20" s="686" t="s">
        <v>731</v>
      </c>
      <c r="E20" s="686"/>
      <c r="F20" s="85"/>
      <c r="G20" s="87"/>
      <c r="H20" s="582"/>
      <c r="I20" s="81"/>
      <c r="J20" s="82"/>
      <c r="K20" s="81"/>
      <c r="L20" s="1"/>
      <c r="M20" s="1"/>
      <c r="N20" s="1"/>
      <c r="O20" s="1"/>
      <c r="P20" s="89"/>
      <c r="Q20" s="1"/>
      <c r="R20" s="43"/>
      <c r="S20" s="1"/>
      <c r="T20" s="366"/>
      <c r="U20" s="1"/>
      <c r="V20" s="89"/>
      <c r="W20" s="542"/>
      <c r="X20" s="60"/>
    </row>
    <row r="21" spans="1:24" hidden="1" x14ac:dyDescent="0.25">
      <c r="A21" s="139" t="s">
        <v>22</v>
      </c>
      <c r="B21" s="59"/>
      <c r="C21" s="566"/>
      <c r="D21" s="686" t="s">
        <v>1078</v>
      </c>
      <c r="E21" s="686"/>
      <c r="F21" s="85"/>
      <c r="G21" s="87"/>
      <c r="H21" s="582"/>
      <c r="I21" s="81"/>
      <c r="J21" s="82"/>
      <c r="K21" s="81"/>
      <c r="L21" s="1"/>
      <c r="M21" s="1"/>
      <c r="N21" s="1"/>
      <c r="O21" s="1"/>
      <c r="P21" s="89"/>
      <c r="Q21" s="1"/>
      <c r="R21" s="43"/>
      <c r="S21" s="1"/>
      <c r="T21" s="366"/>
      <c r="U21" s="1"/>
      <c r="V21" s="89"/>
      <c r="W21" s="542"/>
      <c r="X21" s="60"/>
    </row>
    <row r="22" spans="1:24" ht="25.5" hidden="1" customHeight="1" x14ac:dyDescent="0.25">
      <c r="A22" s="139" t="s">
        <v>23</v>
      </c>
      <c r="B22" s="59"/>
      <c r="C22" s="566"/>
      <c r="D22" s="685" t="s">
        <v>732</v>
      </c>
      <c r="E22" s="685"/>
      <c r="F22" s="85"/>
      <c r="G22" s="87"/>
      <c r="H22" s="582"/>
      <c r="I22" s="81"/>
      <c r="J22" s="82"/>
      <c r="K22" s="81"/>
      <c r="L22" s="1"/>
      <c r="M22" s="1"/>
      <c r="N22" s="1"/>
      <c r="O22" s="1"/>
      <c r="P22" s="89"/>
      <c r="Q22" s="1"/>
      <c r="R22" s="43"/>
      <c r="S22" s="1"/>
      <c r="T22" s="366"/>
      <c r="U22" s="1"/>
      <c r="V22" s="89"/>
      <c r="W22" s="542"/>
      <c r="X22" s="60"/>
    </row>
    <row r="23" spans="1:24" ht="25.5" hidden="1" customHeight="1" x14ac:dyDescent="0.25">
      <c r="A23" s="139" t="s">
        <v>24</v>
      </c>
      <c r="B23" s="59"/>
      <c r="C23" s="566"/>
      <c r="D23" s="685" t="s">
        <v>733</v>
      </c>
      <c r="E23" s="685"/>
      <c r="F23" s="85"/>
      <c r="G23" s="87"/>
      <c r="H23" s="582"/>
      <c r="I23" s="81"/>
      <c r="J23" s="82"/>
      <c r="K23" s="81"/>
      <c r="L23" s="1"/>
      <c r="M23" s="1"/>
      <c r="N23" s="1"/>
      <c r="O23" s="1"/>
      <c r="P23" s="89"/>
      <c r="Q23" s="1"/>
      <c r="R23" s="43"/>
      <c r="S23" s="1"/>
      <c r="T23" s="366"/>
      <c r="U23" s="1"/>
      <c r="V23" s="89"/>
      <c r="W23" s="542"/>
      <c r="X23" s="60"/>
    </row>
    <row r="24" spans="1:24" ht="25.5" hidden="1" customHeight="1" x14ac:dyDescent="0.25">
      <c r="A24" s="139" t="s">
        <v>25</v>
      </c>
      <c r="B24" s="59"/>
      <c r="C24" s="566"/>
      <c r="D24" s="685" t="s">
        <v>734</v>
      </c>
      <c r="E24" s="685"/>
      <c r="F24" s="85"/>
      <c r="G24" s="87"/>
      <c r="H24" s="582"/>
      <c r="I24" s="81"/>
      <c r="J24" s="82"/>
      <c r="K24" s="81"/>
      <c r="L24" s="1"/>
      <c r="M24" s="1"/>
      <c r="N24" s="1"/>
      <c r="O24" s="1"/>
      <c r="P24" s="89"/>
      <c r="Q24" s="1"/>
      <c r="R24" s="43"/>
      <c r="S24" s="1"/>
      <c r="T24" s="366"/>
      <c r="U24" s="1"/>
      <c r="V24" s="89"/>
      <c r="W24" s="542"/>
      <c r="X24" s="60"/>
    </row>
    <row r="25" spans="1:24" ht="25.5" hidden="1" customHeight="1" x14ac:dyDescent="0.25">
      <c r="A25" s="139" t="s">
        <v>26</v>
      </c>
      <c r="B25" s="59"/>
      <c r="C25" s="566"/>
      <c r="D25" s="685" t="s">
        <v>735</v>
      </c>
      <c r="E25" s="685"/>
      <c r="F25" s="85"/>
      <c r="G25" s="87"/>
      <c r="H25" s="582"/>
      <c r="I25" s="81"/>
      <c r="J25" s="82"/>
      <c r="K25" s="81"/>
      <c r="L25" s="1"/>
      <c r="M25" s="1"/>
      <c r="N25" s="1"/>
      <c r="O25" s="1"/>
      <c r="P25" s="89"/>
      <c r="Q25" s="1"/>
      <c r="R25" s="43"/>
      <c r="S25" s="1"/>
      <c r="T25" s="366"/>
      <c r="U25" s="1"/>
      <c r="V25" s="89"/>
      <c r="W25" s="542"/>
      <c r="X25" s="60"/>
    </row>
    <row r="26" spans="1:24" s="19" customFormat="1" hidden="1" x14ac:dyDescent="0.25">
      <c r="A26" s="139" t="s">
        <v>27</v>
      </c>
      <c r="B26" s="100" t="s">
        <v>1011</v>
      </c>
      <c r="C26" s="683" t="s">
        <v>1079</v>
      </c>
      <c r="D26" s="684"/>
      <c r="E26" s="684"/>
      <c r="F26" s="101">
        <f>F27+F28+F29+F30+F31+F32+F33+F34+F35+F36</f>
        <v>0</v>
      </c>
      <c r="G26" s="102">
        <f>G27+G28+G29+G30+G31+G32+G33+G34+G35+G36</f>
        <v>0</v>
      </c>
      <c r="H26" s="583">
        <f t="shared" ref="H26:W26" si="3">H27+H28+H29+H30+H31+H32+H33+H34+H35+H36</f>
        <v>0</v>
      </c>
      <c r="I26" s="103">
        <f t="shared" si="3"/>
        <v>0</v>
      </c>
      <c r="J26" s="105">
        <f t="shared" si="3"/>
        <v>0</v>
      </c>
      <c r="K26" s="103">
        <f t="shared" si="3"/>
        <v>0</v>
      </c>
      <c r="L26" s="104">
        <f t="shared" si="3"/>
        <v>0</v>
      </c>
      <c r="M26" s="104">
        <f t="shared" si="3"/>
        <v>0</v>
      </c>
      <c r="N26" s="104">
        <f t="shared" si="3"/>
        <v>0</v>
      </c>
      <c r="O26" s="104">
        <f t="shared" si="3"/>
        <v>0</v>
      </c>
      <c r="P26" s="107">
        <f t="shared" si="3"/>
        <v>0</v>
      </c>
      <c r="Q26" s="104">
        <f t="shared" si="3"/>
        <v>0</v>
      </c>
      <c r="R26" s="106">
        <f t="shared" si="3"/>
        <v>0</v>
      </c>
      <c r="S26" s="104">
        <f t="shared" si="3"/>
        <v>0</v>
      </c>
      <c r="T26" s="367">
        <f t="shared" si="3"/>
        <v>0</v>
      </c>
      <c r="U26" s="104">
        <f t="shared" si="3"/>
        <v>0</v>
      </c>
      <c r="V26" s="107">
        <f t="shared" si="3"/>
        <v>0</v>
      </c>
      <c r="W26" s="543">
        <f t="shared" si="3"/>
        <v>0</v>
      </c>
      <c r="X26" s="56"/>
    </row>
    <row r="27" spans="1:24" ht="25.5" hidden="1" customHeight="1" x14ac:dyDescent="0.25">
      <c r="A27" s="139" t="s">
        <v>28</v>
      </c>
      <c r="B27" s="59"/>
      <c r="C27" s="566"/>
      <c r="D27" s="685" t="s">
        <v>736</v>
      </c>
      <c r="E27" s="685"/>
      <c r="F27" s="85"/>
      <c r="G27" s="87"/>
      <c r="H27" s="582"/>
      <c r="I27" s="81"/>
      <c r="J27" s="82"/>
      <c r="K27" s="81"/>
      <c r="L27" s="1"/>
      <c r="M27" s="1"/>
      <c r="N27" s="1"/>
      <c r="O27" s="1"/>
      <c r="P27" s="89"/>
      <c r="Q27" s="1"/>
      <c r="R27" s="43"/>
      <c r="S27" s="1"/>
      <c r="T27" s="366"/>
      <c r="U27" s="1"/>
      <c r="V27" s="89"/>
      <c r="W27" s="542"/>
      <c r="X27" s="60"/>
    </row>
    <row r="28" spans="1:24" ht="25.5" hidden="1" customHeight="1" x14ac:dyDescent="0.25">
      <c r="A28" s="139" t="s">
        <v>29</v>
      </c>
      <c r="B28" s="59"/>
      <c r="C28" s="566"/>
      <c r="D28" s="685" t="s">
        <v>740</v>
      </c>
      <c r="E28" s="685"/>
      <c r="F28" s="85"/>
      <c r="G28" s="87"/>
      <c r="H28" s="582"/>
      <c r="I28" s="81"/>
      <c r="J28" s="82"/>
      <c r="K28" s="81"/>
      <c r="L28" s="1"/>
      <c r="M28" s="1"/>
      <c r="N28" s="1"/>
      <c r="O28" s="1"/>
      <c r="P28" s="89"/>
      <c r="Q28" s="1"/>
      <c r="R28" s="43"/>
      <c r="S28" s="1"/>
      <c r="T28" s="366"/>
      <c r="U28" s="1"/>
      <c r="V28" s="89"/>
      <c r="W28" s="542"/>
      <c r="X28" s="60"/>
    </row>
    <row r="29" spans="1:24" hidden="1" x14ac:dyDescent="0.25">
      <c r="A29" s="139" t="s">
        <v>30</v>
      </c>
      <c r="B29" s="59"/>
      <c r="C29" s="566"/>
      <c r="D29" s="685" t="s">
        <v>1081</v>
      </c>
      <c r="E29" s="685"/>
      <c r="F29" s="85"/>
      <c r="G29" s="87"/>
      <c r="H29" s="582"/>
      <c r="I29" s="81"/>
      <c r="J29" s="82"/>
      <c r="K29" s="81"/>
      <c r="L29" s="1"/>
      <c r="M29" s="1"/>
      <c r="N29" s="1"/>
      <c r="O29" s="1"/>
      <c r="P29" s="89"/>
      <c r="Q29" s="1"/>
      <c r="R29" s="43"/>
      <c r="S29" s="1"/>
      <c r="T29" s="366"/>
      <c r="U29" s="1"/>
      <c r="V29" s="89"/>
      <c r="W29" s="542"/>
      <c r="X29" s="60"/>
    </row>
    <row r="30" spans="1:24" ht="25.5" hidden="1" customHeight="1" x14ac:dyDescent="0.25">
      <c r="A30" s="139" t="s">
        <v>31</v>
      </c>
      <c r="B30" s="59"/>
      <c r="C30" s="566"/>
      <c r="D30" s="685" t="s">
        <v>748</v>
      </c>
      <c r="E30" s="685"/>
      <c r="F30" s="85"/>
      <c r="G30" s="87"/>
      <c r="H30" s="582"/>
      <c r="I30" s="81"/>
      <c r="J30" s="82"/>
      <c r="K30" s="81"/>
      <c r="L30" s="1"/>
      <c r="M30" s="1"/>
      <c r="N30" s="1"/>
      <c r="O30" s="1"/>
      <c r="P30" s="89"/>
      <c r="Q30" s="1"/>
      <c r="R30" s="43"/>
      <c r="S30" s="1"/>
      <c r="T30" s="366"/>
      <c r="U30" s="1"/>
      <c r="V30" s="89"/>
      <c r="W30" s="542"/>
      <c r="X30" s="60"/>
    </row>
    <row r="31" spans="1:24" hidden="1" x14ac:dyDescent="0.25">
      <c r="A31" s="139" t="s">
        <v>32</v>
      </c>
      <c r="B31" s="59"/>
      <c r="C31" s="566"/>
      <c r="D31" s="686" t="s">
        <v>1080</v>
      </c>
      <c r="E31" s="686"/>
      <c r="F31" s="85"/>
      <c r="G31" s="87"/>
      <c r="H31" s="582"/>
      <c r="I31" s="81"/>
      <c r="J31" s="82"/>
      <c r="K31" s="81"/>
      <c r="L31" s="1"/>
      <c r="M31" s="1"/>
      <c r="N31" s="1"/>
      <c r="O31" s="1"/>
      <c r="P31" s="89"/>
      <c r="Q31" s="1"/>
      <c r="R31" s="43"/>
      <c r="S31" s="1"/>
      <c r="T31" s="366"/>
      <c r="U31" s="1"/>
      <c r="V31" s="89"/>
      <c r="W31" s="542"/>
      <c r="X31" s="60"/>
    </row>
    <row r="32" spans="1:24" ht="25.5" hidden="1" customHeight="1" x14ac:dyDescent="0.25">
      <c r="A32" s="139" t="s">
        <v>33</v>
      </c>
      <c r="B32" s="59"/>
      <c r="C32" s="566"/>
      <c r="D32" s="685" t="s">
        <v>753</v>
      </c>
      <c r="E32" s="685"/>
      <c r="F32" s="85"/>
      <c r="G32" s="87"/>
      <c r="H32" s="582"/>
      <c r="I32" s="81"/>
      <c r="J32" s="82"/>
      <c r="K32" s="81"/>
      <c r="L32" s="1"/>
      <c r="M32" s="1"/>
      <c r="N32" s="1"/>
      <c r="O32" s="1"/>
      <c r="P32" s="89"/>
      <c r="Q32" s="1"/>
      <c r="R32" s="43"/>
      <c r="S32" s="1"/>
      <c r="T32" s="366"/>
      <c r="U32" s="1"/>
      <c r="V32" s="89"/>
      <c r="W32" s="542"/>
      <c r="X32" s="60"/>
    </row>
    <row r="33" spans="1:24" ht="25.5" hidden="1" customHeight="1" x14ac:dyDescent="0.25">
      <c r="A33" s="139" t="s">
        <v>34</v>
      </c>
      <c r="B33" s="59"/>
      <c r="C33" s="566"/>
      <c r="D33" s="685" t="s">
        <v>757</v>
      </c>
      <c r="E33" s="685"/>
      <c r="F33" s="85"/>
      <c r="G33" s="87"/>
      <c r="H33" s="582"/>
      <c r="I33" s="81"/>
      <c r="J33" s="82"/>
      <c r="K33" s="81"/>
      <c r="L33" s="1"/>
      <c r="M33" s="1"/>
      <c r="N33" s="1"/>
      <c r="O33" s="1"/>
      <c r="P33" s="89"/>
      <c r="Q33" s="1"/>
      <c r="R33" s="43"/>
      <c r="S33" s="1"/>
      <c r="T33" s="366"/>
      <c r="U33" s="1"/>
      <c r="V33" s="89"/>
      <c r="W33" s="542"/>
      <c r="X33" s="60"/>
    </row>
    <row r="34" spans="1:24" ht="25.5" hidden="1" customHeight="1" x14ac:dyDescent="0.25">
      <c r="A34" s="139" t="s">
        <v>35</v>
      </c>
      <c r="B34" s="59"/>
      <c r="C34" s="566"/>
      <c r="D34" s="685" t="s">
        <v>762</v>
      </c>
      <c r="E34" s="685"/>
      <c r="F34" s="85"/>
      <c r="G34" s="87"/>
      <c r="H34" s="582"/>
      <c r="I34" s="81"/>
      <c r="J34" s="82"/>
      <c r="K34" s="81"/>
      <c r="L34" s="1"/>
      <c r="M34" s="1"/>
      <c r="N34" s="1"/>
      <c r="O34" s="1"/>
      <c r="P34" s="89"/>
      <c r="Q34" s="1"/>
      <c r="R34" s="43"/>
      <c r="S34" s="1"/>
      <c r="T34" s="366"/>
      <c r="U34" s="1"/>
      <c r="V34" s="89"/>
      <c r="W34" s="542"/>
      <c r="X34" s="60"/>
    </row>
    <row r="35" spans="1:24" ht="25.5" hidden="1" customHeight="1" x14ac:dyDescent="0.25">
      <c r="A35" s="139" t="s">
        <v>36</v>
      </c>
      <c r="B35" s="59"/>
      <c r="C35" s="566"/>
      <c r="D35" s="685" t="s">
        <v>766</v>
      </c>
      <c r="E35" s="685"/>
      <c r="F35" s="85"/>
      <c r="G35" s="87"/>
      <c r="H35" s="582"/>
      <c r="I35" s="81"/>
      <c r="J35" s="82"/>
      <c r="K35" s="81"/>
      <c r="L35" s="1"/>
      <c r="M35" s="1"/>
      <c r="N35" s="1"/>
      <c r="O35" s="1"/>
      <c r="P35" s="89"/>
      <c r="Q35" s="1"/>
      <c r="R35" s="43"/>
      <c r="S35" s="1"/>
      <c r="T35" s="366"/>
      <c r="U35" s="1"/>
      <c r="V35" s="89"/>
      <c r="W35" s="542"/>
      <c r="X35" s="60"/>
    </row>
    <row r="36" spans="1:24" ht="25.5" hidden="1" customHeight="1" x14ac:dyDescent="0.25">
      <c r="A36" s="139" t="s">
        <v>37</v>
      </c>
      <c r="B36" s="59"/>
      <c r="C36" s="566"/>
      <c r="D36" s="685" t="s">
        <v>771</v>
      </c>
      <c r="E36" s="685"/>
      <c r="F36" s="85"/>
      <c r="G36" s="87"/>
      <c r="H36" s="582"/>
      <c r="I36" s="81"/>
      <c r="J36" s="82"/>
      <c r="K36" s="81"/>
      <c r="L36" s="1"/>
      <c r="M36" s="1"/>
      <c r="N36" s="1"/>
      <c r="O36" s="1"/>
      <c r="P36" s="89"/>
      <c r="Q36" s="1"/>
      <c r="R36" s="43"/>
      <c r="S36" s="1"/>
      <c r="T36" s="366"/>
      <c r="U36" s="1"/>
      <c r="V36" s="89"/>
      <c r="W36" s="542"/>
      <c r="X36" s="60"/>
    </row>
    <row r="37" spans="1:24" s="19" customFormat="1" x14ac:dyDescent="0.25">
      <c r="A37" s="139" t="s">
        <v>38</v>
      </c>
      <c r="B37" s="100" t="s">
        <v>1012</v>
      </c>
      <c r="C37" s="688" t="s">
        <v>39</v>
      </c>
      <c r="D37" s="689"/>
      <c r="E37" s="689"/>
      <c r="F37" s="101">
        <f>F38+F39+F40+F41+F42+F43+F44+F45+F46+F47</f>
        <v>40000</v>
      </c>
      <c r="G37" s="102">
        <f>G38+G39+G40+G41+G42+G43+G44+G45+G46+G47</f>
        <v>40000</v>
      </c>
      <c r="H37" s="583">
        <f t="shared" ref="H37:W37" si="4">H38+H39+H40+H41+H42+H43+H44+H45+H46+H47</f>
        <v>40000</v>
      </c>
      <c r="I37" s="103">
        <f t="shared" si="4"/>
        <v>40000</v>
      </c>
      <c r="J37" s="105">
        <f t="shared" si="4"/>
        <v>0</v>
      </c>
      <c r="K37" s="103">
        <f t="shared" si="4"/>
        <v>0</v>
      </c>
      <c r="L37" s="104">
        <f t="shared" si="4"/>
        <v>0</v>
      </c>
      <c r="M37" s="104">
        <f t="shared" si="4"/>
        <v>40000</v>
      </c>
      <c r="N37" s="104">
        <f t="shared" si="4"/>
        <v>0</v>
      </c>
      <c r="O37" s="104">
        <f t="shared" si="4"/>
        <v>0</v>
      </c>
      <c r="P37" s="107">
        <f t="shared" si="4"/>
        <v>0</v>
      </c>
      <c r="Q37" s="104">
        <f t="shared" si="4"/>
        <v>0</v>
      </c>
      <c r="R37" s="106">
        <f t="shared" si="4"/>
        <v>0</v>
      </c>
      <c r="S37" s="104">
        <f t="shared" si="4"/>
        <v>0</v>
      </c>
      <c r="T37" s="367">
        <f t="shared" si="4"/>
        <v>40000</v>
      </c>
      <c r="U37" s="104">
        <f t="shared" si="4"/>
        <v>0</v>
      </c>
      <c r="V37" s="107">
        <f t="shared" si="4"/>
        <v>0</v>
      </c>
      <c r="W37" s="543">
        <f t="shared" si="4"/>
        <v>0</v>
      </c>
      <c r="X37" s="56"/>
    </row>
    <row r="38" spans="1:24" hidden="1" x14ac:dyDescent="0.25">
      <c r="A38" s="139" t="s">
        <v>40</v>
      </c>
      <c r="B38" s="59"/>
      <c r="C38" s="566"/>
      <c r="D38" s="686" t="s">
        <v>737</v>
      </c>
      <c r="E38" s="686"/>
      <c r="F38" s="85"/>
      <c r="G38" s="87"/>
      <c r="H38" s="582"/>
      <c r="I38" s="81"/>
      <c r="J38" s="82"/>
      <c r="K38" s="81"/>
      <c r="L38" s="1"/>
      <c r="M38" s="1"/>
      <c r="N38" s="1"/>
      <c r="O38" s="1"/>
      <c r="P38" s="89"/>
      <c r="Q38" s="1"/>
      <c r="R38" s="43"/>
      <c r="S38" s="1"/>
      <c r="T38" s="366"/>
      <c r="U38" s="1"/>
      <c r="V38" s="89"/>
      <c r="W38" s="542"/>
      <c r="X38" s="60"/>
    </row>
    <row r="39" spans="1:24" hidden="1" x14ac:dyDescent="0.25">
      <c r="A39" s="139" t="s">
        <v>41</v>
      </c>
      <c r="B39" s="59"/>
      <c r="C39" s="566"/>
      <c r="D39" s="686" t="s">
        <v>741</v>
      </c>
      <c r="E39" s="686"/>
      <c r="F39" s="85"/>
      <c r="G39" s="87"/>
      <c r="H39" s="582"/>
      <c r="I39" s="81"/>
      <c r="J39" s="82"/>
      <c r="K39" s="81"/>
      <c r="L39" s="1"/>
      <c r="M39" s="1"/>
      <c r="N39" s="1"/>
      <c r="O39" s="1"/>
      <c r="P39" s="89"/>
      <c r="Q39" s="1"/>
      <c r="R39" s="43"/>
      <c r="S39" s="1"/>
      <c r="T39" s="366"/>
      <c r="U39" s="1"/>
      <c r="V39" s="89"/>
      <c r="W39" s="542"/>
      <c r="X39" s="60"/>
    </row>
    <row r="40" spans="1:24" hidden="1" x14ac:dyDescent="0.25">
      <c r="A40" s="139" t="s">
        <v>42</v>
      </c>
      <c r="B40" s="59"/>
      <c r="C40" s="566"/>
      <c r="D40" s="686" t="s">
        <v>744</v>
      </c>
      <c r="E40" s="686"/>
      <c r="F40" s="85"/>
      <c r="G40" s="87"/>
      <c r="H40" s="582"/>
      <c r="I40" s="81"/>
      <c r="J40" s="82"/>
      <c r="K40" s="81"/>
      <c r="L40" s="1"/>
      <c r="M40" s="1"/>
      <c r="N40" s="1"/>
      <c r="O40" s="1"/>
      <c r="P40" s="89"/>
      <c r="Q40" s="1"/>
      <c r="R40" s="43"/>
      <c r="S40" s="1"/>
      <c r="T40" s="366"/>
      <c r="U40" s="1"/>
      <c r="V40" s="89"/>
      <c r="W40" s="542"/>
      <c r="X40" s="60"/>
    </row>
    <row r="41" spans="1:24" hidden="1" x14ac:dyDescent="0.25">
      <c r="A41" s="139" t="s">
        <v>43</v>
      </c>
      <c r="B41" s="59"/>
      <c r="C41" s="566"/>
      <c r="D41" s="686" t="s">
        <v>749</v>
      </c>
      <c r="E41" s="686"/>
      <c r="F41" s="85"/>
      <c r="G41" s="87"/>
      <c r="H41" s="582"/>
      <c r="I41" s="81"/>
      <c r="J41" s="82"/>
      <c r="K41" s="81"/>
      <c r="L41" s="1"/>
      <c r="M41" s="1"/>
      <c r="N41" s="1"/>
      <c r="O41" s="1"/>
      <c r="P41" s="89"/>
      <c r="Q41" s="1"/>
      <c r="R41" s="43"/>
      <c r="S41" s="1"/>
      <c r="T41" s="366"/>
      <c r="U41" s="1"/>
      <c r="V41" s="89"/>
      <c r="W41" s="542"/>
      <c r="X41" s="60"/>
    </row>
    <row r="42" spans="1:24" hidden="1" x14ac:dyDescent="0.25">
      <c r="A42" s="139" t="s">
        <v>44</v>
      </c>
      <c r="B42" s="59"/>
      <c r="C42" s="566"/>
      <c r="D42" s="686" t="s">
        <v>673</v>
      </c>
      <c r="E42" s="686"/>
      <c r="F42" s="85"/>
      <c r="G42" s="87"/>
      <c r="H42" s="582"/>
      <c r="I42" s="81"/>
      <c r="J42" s="82"/>
      <c r="K42" s="81"/>
      <c r="L42" s="1"/>
      <c r="M42" s="1"/>
      <c r="N42" s="1"/>
      <c r="O42" s="1"/>
      <c r="P42" s="89"/>
      <c r="Q42" s="1"/>
      <c r="R42" s="43"/>
      <c r="S42" s="1"/>
      <c r="T42" s="366"/>
      <c r="U42" s="1"/>
      <c r="V42" s="89"/>
      <c r="W42" s="542"/>
      <c r="X42" s="60"/>
    </row>
    <row r="43" spans="1:24" hidden="1" x14ac:dyDescent="0.25">
      <c r="A43" s="139" t="s">
        <v>45</v>
      </c>
      <c r="B43" s="59"/>
      <c r="C43" s="566"/>
      <c r="D43" s="686" t="s">
        <v>754</v>
      </c>
      <c r="E43" s="686"/>
      <c r="F43" s="85"/>
      <c r="G43" s="87"/>
      <c r="H43" s="582"/>
      <c r="I43" s="81"/>
      <c r="J43" s="82"/>
      <c r="K43" s="81"/>
      <c r="L43" s="1"/>
      <c r="M43" s="1"/>
      <c r="N43" s="1"/>
      <c r="O43" s="1"/>
      <c r="P43" s="89"/>
      <c r="Q43" s="1"/>
      <c r="R43" s="43"/>
      <c r="S43" s="1"/>
      <c r="T43" s="366"/>
      <c r="U43" s="1"/>
      <c r="V43" s="89"/>
      <c r="W43" s="542"/>
      <c r="X43" s="60"/>
    </row>
    <row r="44" spans="1:24" ht="25.5" customHeight="1" thickBot="1" x14ac:dyDescent="0.3">
      <c r="A44" s="139" t="s">
        <v>46</v>
      </c>
      <c r="B44" s="59"/>
      <c r="C44" s="566"/>
      <c r="D44" s="685" t="s">
        <v>758</v>
      </c>
      <c r="E44" s="685"/>
      <c r="F44" s="85">
        <v>40000</v>
      </c>
      <c r="G44" s="87">
        <v>40000</v>
      </c>
      <c r="H44" s="582">
        <f>SUM(T44:W44)</f>
        <v>40000</v>
      </c>
      <c r="I44" s="81">
        <f>H44</f>
        <v>40000</v>
      </c>
      <c r="J44" s="82"/>
      <c r="K44" s="81"/>
      <c r="L44" s="1"/>
      <c r="M44" s="1">
        <v>40000</v>
      </c>
      <c r="N44" s="1"/>
      <c r="O44" s="1"/>
      <c r="P44" s="89"/>
      <c r="Q44" s="1"/>
      <c r="R44" s="43"/>
      <c r="S44" s="1"/>
      <c r="T44" s="366">
        <f>SUM(K44:S44)</f>
        <v>40000</v>
      </c>
      <c r="U44" s="1"/>
      <c r="V44" s="89"/>
      <c r="W44" s="542"/>
      <c r="X44" s="60"/>
    </row>
    <row r="45" spans="1:24" ht="15.75" hidden="1" thickBot="1" x14ac:dyDescent="0.3">
      <c r="A45" s="139" t="s">
        <v>47</v>
      </c>
      <c r="B45" s="59"/>
      <c r="C45" s="566"/>
      <c r="D45" s="686" t="s">
        <v>763</v>
      </c>
      <c r="E45" s="686"/>
      <c r="F45" s="85"/>
      <c r="G45" s="87"/>
      <c r="H45" s="582"/>
      <c r="I45" s="81"/>
      <c r="J45" s="82"/>
      <c r="K45" s="81"/>
      <c r="L45" s="1"/>
      <c r="M45" s="1"/>
      <c r="N45" s="1"/>
      <c r="O45" s="1"/>
      <c r="P45" s="89"/>
      <c r="Q45" s="1"/>
      <c r="R45" s="43"/>
      <c r="S45" s="1"/>
      <c r="T45" s="366"/>
      <c r="U45" s="1"/>
      <c r="V45" s="89"/>
      <c r="W45" s="542"/>
      <c r="X45" s="60"/>
    </row>
    <row r="46" spans="1:24" ht="25.5" hidden="1" customHeight="1" x14ac:dyDescent="0.25">
      <c r="A46" s="139" t="s">
        <v>48</v>
      </c>
      <c r="B46" s="59"/>
      <c r="C46" s="566"/>
      <c r="D46" s="685" t="s">
        <v>767</v>
      </c>
      <c r="E46" s="685"/>
      <c r="F46" s="85"/>
      <c r="G46" s="87"/>
      <c r="H46" s="582"/>
      <c r="I46" s="81"/>
      <c r="J46" s="82"/>
      <c r="K46" s="81"/>
      <c r="L46" s="1"/>
      <c r="M46" s="1"/>
      <c r="N46" s="1"/>
      <c r="O46" s="1"/>
      <c r="P46" s="89"/>
      <c r="Q46" s="1"/>
      <c r="R46" s="43"/>
      <c r="S46" s="1"/>
      <c r="T46" s="366"/>
      <c r="U46" s="1"/>
      <c r="V46" s="89"/>
      <c r="W46" s="542"/>
      <c r="X46" s="60"/>
    </row>
    <row r="47" spans="1:24" ht="25.5" hidden="1" customHeight="1" thickBot="1" x14ac:dyDescent="0.3">
      <c r="A47" s="139" t="s">
        <v>49</v>
      </c>
      <c r="B47" s="61"/>
      <c r="C47" s="567"/>
      <c r="D47" s="693" t="s">
        <v>772</v>
      </c>
      <c r="E47" s="693"/>
      <c r="F47" s="85"/>
      <c r="G47" s="87"/>
      <c r="H47" s="582"/>
      <c r="I47" s="81"/>
      <c r="J47" s="82"/>
      <c r="K47" s="81"/>
      <c r="L47" s="1"/>
      <c r="M47" s="1"/>
      <c r="N47" s="1"/>
      <c r="O47" s="1"/>
      <c r="P47" s="89"/>
      <c r="Q47" s="1"/>
      <c r="R47" s="43"/>
      <c r="S47" s="1"/>
      <c r="T47" s="366"/>
      <c r="U47" s="1"/>
      <c r="V47" s="89"/>
      <c r="W47" s="542"/>
      <c r="X47" s="60"/>
    </row>
    <row r="48" spans="1:24" ht="15.75" thickBot="1" x14ac:dyDescent="0.3">
      <c r="B48" s="109" t="s">
        <v>50</v>
      </c>
      <c r="C48" s="656" t="s">
        <v>51</v>
      </c>
      <c r="D48" s="656"/>
      <c r="E48" s="657"/>
      <c r="F48" s="92">
        <f>F49+F50+F51+F62+F73</f>
        <v>0</v>
      </c>
      <c r="G48" s="93">
        <f>G49+G50+G51+G62+G73</f>
        <v>0</v>
      </c>
      <c r="H48" s="580">
        <f t="shared" ref="H48:W48" si="5">H49+H50+H51+H62+H73</f>
        <v>0</v>
      </c>
      <c r="I48" s="94">
        <f t="shared" si="5"/>
        <v>0</v>
      </c>
      <c r="J48" s="96">
        <f t="shared" si="5"/>
        <v>0</v>
      </c>
      <c r="K48" s="94">
        <f t="shared" si="5"/>
        <v>0</v>
      </c>
      <c r="L48" s="95">
        <f t="shared" si="5"/>
        <v>0</v>
      </c>
      <c r="M48" s="95">
        <f t="shared" si="5"/>
        <v>0</v>
      </c>
      <c r="N48" s="95">
        <f t="shared" si="5"/>
        <v>0</v>
      </c>
      <c r="O48" s="95">
        <f t="shared" si="5"/>
        <v>0</v>
      </c>
      <c r="P48" s="98">
        <f t="shared" si="5"/>
        <v>0</v>
      </c>
      <c r="Q48" s="95">
        <f t="shared" si="5"/>
        <v>0</v>
      </c>
      <c r="R48" s="97">
        <f t="shared" si="5"/>
        <v>0</v>
      </c>
      <c r="S48" s="95">
        <f t="shared" si="5"/>
        <v>0</v>
      </c>
      <c r="T48" s="363">
        <f t="shared" si="5"/>
        <v>0</v>
      </c>
      <c r="U48" s="95">
        <f t="shared" si="5"/>
        <v>0</v>
      </c>
      <c r="V48" s="98">
        <f t="shared" si="5"/>
        <v>0</v>
      </c>
      <c r="W48" s="539">
        <f t="shared" si="5"/>
        <v>0</v>
      </c>
      <c r="X48" s="56"/>
    </row>
    <row r="49" spans="1:24" s="19" customFormat="1" ht="15.75" hidden="1" thickBot="1" x14ac:dyDescent="0.3">
      <c r="A49" s="139" t="s">
        <v>52</v>
      </c>
      <c r="B49" s="127" t="s">
        <v>1013</v>
      </c>
      <c r="C49" s="658" t="s">
        <v>674</v>
      </c>
      <c r="D49" s="659"/>
      <c r="E49" s="659"/>
      <c r="F49" s="101"/>
      <c r="G49" s="102"/>
      <c r="H49" s="583"/>
      <c r="I49" s="103"/>
      <c r="J49" s="105"/>
      <c r="K49" s="103"/>
      <c r="L49" s="104"/>
      <c r="M49" s="104"/>
      <c r="N49" s="104"/>
      <c r="O49" s="104"/>
      <c r="P49" s="107"/>
      <c r="Q49" s="104"/>
      <c r="R49" s="106"/>
      <c r="S49" s="104"/>
      <c r="T49" s="367"/>
      <c r="U49" s="104"/>
      <c r="V49" s="107"/>
      <c r="W49" s="543"/>
      <c r="X49" s="56"/>
    </row>
    <row r="50" spans="1:24" s="19" customFormat="1" ht="25.5" hidden="1" customHeight="1" x14ac:dyDescent="0.25">
      <c r="A50" s="139" t="s">
        <v>53</v>
      </c>
      <c r="B50" s="100" t="s">
        <v>1014</v>
      </c>
      <c r="C50" s="683" t="s">
        <v>54</v>
      </c>
      <c r="D50" s="684"/>
      <c r="E50" s="684"/>
      <c r="F50" s="101"/>
      <c r="G50" s="102"/>
      <c r="H50" s="583"/>
      <c r="I50" s="103"/>
      <c r="J50" s="105"/>
      <c r="K50" s="103"/>
      <c r="L50" s="104"/>
      <c r="M50" s="104"/>
      <c r="N50" s="104"/>
      <c r="O50" s="104"/>
      <c r="P50" s="107"/>
      <c r="Q50" s="104"/>
      <c r="R50" s="106"/>
      <c r="S50" s="104"/>
      <c r="T50" s="367"/>
      <c r="U50" s="104"/>
      <c r="V50" s="107"/>
      <c r="W50" s="543"/>
      <c r="X50" s="56"/>
    </row>
    <row r="51" spans="1:24" s="19" customFormat="1" ht="25.5" hidden="1" customHeight="1" x14ac:dyDescent="0.25">
      <c r="A51" s="139" t="s">
        <v>55</v>
      </c>
      <c r="B51" s="100" t="s">
        <v>1015</v>
      </c>
      <c r="C51" s="683" t="s">
        <v>56</v>
      </c>
      <c r="D51" s="684"/>
      <c r="E51" s="684"/>
      <c r="F51" s="101">
        <f>F52+F53+F54+F55+F56+F57+F58+F59+F60+F61</f>
        <v>0</v>
      </c>
      <c r="G51" s="102">
        <f>G52+G53+G54+G55+G56+G57+G58+G59+G60+G61</f>
        <v>0</v>
      </c>
      <c r="H51" s="583">
        <f t="shared" ref="H51:W51" si="6">H52+H53+H54+H55+H56+H57+H58+H59+H60+H61</f>
        <v>0</v>
      </c>
      <c r="I51" s="103">
        <f t="shared" si="6"/>
        <v>0</v>
      </c>
      <c r="J51" s="105">
        <f t="shared" si="6"/>
        <v>0</v>
      </c>
      <c r="K51" s="103">
        <f t="shared" si="6"/>
        <v>0</v>
      </c>
      <c r="L51" s="104">
        <f t="shared" si="6"/>
        <v>0</v>
      </c>
      <c r="M51" s="104">
        <f t="shared" si="6"/>
        <v>0</v>
      </c>
      <c r="N51" s="104">
        <f t="shared" si="6"/>
        <v>0</v>
      </c>
      <c r="O51" s="104">
        <f t="shared" si="6"/>
        <v>0</v>
      </c>
      <c r="P51" s="107">
        <f t="shared" si="6"/>
        <v>0</v>
      </c>
      <c r="Q51" s="104">
        <f t="shared" si="6"/>
        <v>0</v>
      </c>
      <c r="R51" s="106">
        <f t="shared" si="6"/>
        <v>0</v>
      </c>
      <c r="S51" s="104">
        <f t="shared" si="6"/>
        <v>0</v>
      </c>
      <c r="T51" s="367">
        <f t="shared" si="6"/>
        <v>0</v>
      </c>
      <c r="U51" s="104">
        <f t="shared" si="6"/>
        <v>0</v>
      </c>
      <c r="V51" s="107">
        <f t="shared" si="6"/>
        <v>0</v>
      </c>
      <c r="W51" s="543">
        <f t="shared" si="6"/>
        <v>0</v>
      </c>
      <c r="X51" s="56"/>
    </row>
    <row r="52" spans="1:24" ht="15.75" hidden="1" thickBot="1" x14ac:dyDescent="0.3">
      <c r="A52" s="139" t="s">
        <v>57</v>
      </c>
      <c r="B52" s="59"/>
      <c r="C52" s="566"/>
      <c r="D52" s="686" t="s">
        <v>1082</v>
      </c>
      <c r="E52" s="686"/>
      <c r="F52" s="85"/>
      <c r="G52" s="87"/>
      <c r="H52" s="582"/>
      <c r="I52" s="81"/>
      <c r="J52" s="82"/>
      <c r="K52" s="81"/>
      <c r="L52" s="1"/>
      <c r="M52" s="1"/>
      <c r="N52" s="1"/>
      <c r="O52" s="1"/>
      <c r="P52" s="89"/>
      <c r="Q52" s="1"/>
      <c r="R52" s="43"/>
      <c r="S52" s="1"/>
      <c r="T52" s="366"/>
      <c r="U52" s="1"/>
      <c r="V52" s="89"/>
      <c r="W52" s="542"/>
      <c r="X52" s="60"/>
    </row>
    <row r="53" spans="1:24" ht="15.75" hidden="1" thickBot="1" x14ac:dyDescent="0.3">
      <c r="A53" s="139" t="s">
        <v>58</v>
      </c>
      <c r="B53" s="59"/>
      <c r="C53" s="566"/>
      <c r="D53" s="686" t="s">
        <v>1083</v>
      </c>
      <c r="E53" s="686"/>
      <c r="F53" s="85"/>
      <c r="G53" s="87"/>
      <c r="H53" s="582"/>
      <c r="I53" s="81"/>
      <c r="J53" s="82"/>
      <c r="K53" s="81"/>
      <c r="L53" s="1"/>
      <c r="M53" s="1"/>
      <c r="N53" s="1"/>
      <c r="O53" s="1"/>
      <c r="P53" s="89"/>
      <c r="Q53" s="1"/>
      <c r="R53" s="43"/>
      <c r="S53" s="1"/>
      <c r="T53" s="366"/>
      <c r="U53" s="1"/>
      <c r="V53" s="89"/>
      <c r="W53" s="542"/>
      <c r="X53" s="60"/>
    </row>
    <row r="54" spans="1:24" ht="15.75" hidden="1" thickBot="1" x14ac:dyDescent="0.3">
      <c r="A54" s="139" t="s">
        <v>59</v>
      </c>
      <c r="B54" s="59"/>
      <c r="C54" s="566"/>
      <c r="D54" s="686" t="s">
        <v>745</v>
      </c>
      <c r="E54" s="686"/>
      <c r="F54" s="85"/>
      <c r="G54" s="87"/>
      <c r="H54" s="582"/>
      <c r="I54" s="81"/>
      <c r="J54" s="82"/>
      <c r="K54" s="81"/>
      <c r="L54" s="1"/>
      <c r="M54" s="1"/>
      <c r="N54" s="1"/>
      <c r="O54" s="1"/>
      <c r="P54" s="89"/>
      <c r="Q54" s="1"/>
      <c r="R54" s="43"/>
      <c r="S54" s="1"/>
      <c r="T54" s="366"/>
      <c r="U54" s="1"/>
      <c r="V54" s="89"/>
      <c r="W54" s="542"/>
      <c r="X54" s="60"/>
    </row>
    <row r="55" spans="1:24" ht="25.5" hidden="1" customHeight="1" x14ac:dyDescent="0.25">
      <c r="A55" s="139" t="s">
        <v>60</v>
      </c>
      <c r="B55" s="59"/>
      <c r="C55" s="566"/>
      <c r="D55" s="685" t="s">
        <v>750</v>
      </c>
      <c r="E55" s="685"/>
      <c r="F55" s="85"/>
      <c r="G55" s="87"/>
      <c r="H55" s="582"/>
      <c r="I55" s="81"/>
      <c r="J55" s="82"/>
      <c r="K55" s="81"/>
      <c r="L55" s="1"/>
      <c r="M55" s="1"/>
      <c r="N55" s="1"/>
      <c r="O55" s="1"/>
      <c r="P55" s="89"/>
      <c r="Q55" s="1"/>
      <c r="R55" s="43"/>
      <c r="S55" s="1"/>
      <c r="T55" s="366"/>
      <c r="U55" s="1"/>
      <c r="V55" s="89"/>
      <c r="W55" s="542"/>
      <c r="X55" s="60"/>
    </row>
    <row r="56" spans="1:24" ht="15.75" hidden="1" thickBot="1" x14ac:dyDescent="0.3">
      <c r="A56" s="139" t="s">
        <v>61</v>
      </c>
      <c r="B56" s="59"/>
      <c r="C56" s="566"/>
      <c r="D56" s="686" t="s">
        <v>675</v>
      </c>
      <c r="E56" s="686"/>
      <c r="F56" s="85"/>
      <c r="G56" s="87"/>
      <c r="H56" s="582"/>
      <c r="I56" s="81"/>
      <c r="J56" s="82"/>
      <c r="K56" s="81"/>
      <c r="L56" s="1"/>
      <c r="M56" s="1"/>
      <c r="N56" s="1"/>
      <c r="O56" s="1"/>
      <c r="P56" s="89"/>
      <c r="Q56" s="1"/>
      <c r="R56" s="43"/>
      <c r="S56" s="1"/>
      <c r="T56" s="366"/>
      <c r="U56" s="1"/>
      <c r="V56" s="89"/>
      <c r="W56" s="542"/>
      <c r="X56" s="60"/>
    </row>
    <row r="57" spans="1:24" ht="15.75" hidden="1" thickBot="1" x14ac:dyDescent="0.3">
      <c r="A57" s="139" t="s">
        <v>62</v>
      </c>
      <c r="B57" s="59"/>
      <c r="C57" s="566"/>
      <c r="D57" s="686" t="s">
        <v>1084</v>
      </c>
      <c r="E57" s="686"/>
      <c r="F57" s="85"/>
      <c r="G57" s="87"/>
      <c r="H57" s="582"/>
      <c r="I57" s="81"/>
      <c r="J57" s="82"/>
      <c r="K57" s="81"/>
      <c r="L57" s="1"/>
      <c r="M57" s="1"/>
      <c r="N57" s="1"/>
      <c r="O57" s="1"/>
      <c r="P57" s="89"/>
      <c r="Q57" s="1"/>
      <c r="R57" s="43"/>
      <c r="S57" s="1"/>
      <c r="T57" s="366"/>
      <c r="U57" s="1"/>
      <c r="V57" s="89"/>
      <c r="W57" s="542"/>
      <c r="X57" s="60"/>
    </row>
    <row r="58" spans="1:24" ht="25.5" hidden="1" customHeight="1" x14ac:dyDescent="0.25">
      <c r="A58" s="139" t="s">
        <v>63</v>
      </c>
      <c r="B58" s="59"/>
      <c r="C58" s="566"/>
      <c r="D58" s="685" t="s">
        <v>759</v>
      </c>
      <c r="E58" s="685"/>
      <c r="F58" s="85"/>
      <c r="G58" s="87"/>
      <c r="H58" s="582"/>
      <c r="I58" s="81"/>
      <c r="J58" s="82"/>
      <c r="K58" s="81"/>
      <c r="L58" s="1"/>
      <c r="M58" s="1"/>
      <c r="N58" s="1"/>
      <c r="O58" s="1"/>
      <c r="P58" s="89"/>
      <c r="Q58" s="1"/>
      <c r="R58" s="43"/>
      <c r="S58" s="1"/>
      <c r="T58" s="366"/>
      <c r="U58" s="1"/>
      <c r="V58" s="89"/>
      <c r="W58" s="542"/>
      <c r="X58" s="60"/>
    </row>
    <row r="59" spans="1:24" ht="25.5" hidden="1" customHeight="1" x14ac:dyDescent="0.25">
      <c r="A59" s="139" t="s">
        <v>64</v>
      </c>
      <c r="B59" s="59"/>
      <c r="C59" s="566"/>
      <c r="D59" s="685" t="s">
        <v>764</v>
      </c>
      <c r="E59" s="685"/>
      <c r="F59" s="85"/>
      <c r="G59" s="87"/>
      <c r="H59" s="582"/>
      <c r="I59" s="81"/>
      <c r="J59" s="82"/>
      <c r="K59" s="81"/>
      <c r="L59" s="1"/>
      <c r="M59" s="1"/>
      <c r="N59" s="1"/>
      <c r="O59" s="1"/>
      <c r="P59" s="89"/>
      <c r="Q59" s="1"/>
      <c r="R59" s="43"/>
      <c r="S59" s="1"/>
      <c r="T59" s="366"/>
      <c r="U59" s="1"/>
      <c r="V59" s="89"/>
      <c r="W59" s="542"/>
      <c r="X59" s="60"/>
    </row>
    <row r="60" spans="1:24" ht="25.5" hidden="1" customHeight="1" x14ac:dyDescent="0.25">
      <c r="A60" s="139" t="s">
        <v>65</v>
      </c>
      <c r="B60" s="59"/>
      <c r="C60" s="566"/>
      <c r="D60" s="685" t="s">
        <v>768</v>
      </c>
      <c r="E60" s="685"/>
      <c r="F60" s="85"/>
      <c r="G60" s="87"/>
      <c r="H60" s="582"/>
      <c r="I60" s="81"/>
      <c r="J60" s="82"/>
      <c r="K60" s="81"/>
      <c r="L60" s="1"/>
      <c r="M60" s="1"/>
      <c r="N60" s="1"/>
      <c r="O60" s="1"/>
      <c r="P60" s="89"/>
      <c r="Q60" s="1"/>
      <c r="R60" s="43"/>
      <c r="S60" s="1"/>
      <c r="T60" s="366"/>
      <c r="U60" s="1"/>
      <c r="V60" s="89"/>
      <c r="W60" s="542"/>
      <c r="X60" s="60"/>
    </row>
    <row r="61" spans="1:24" ht="25.5" hidden="1" customHeight="1" x14ac:dyDescent="0.25">
      <c r="A61" s="139" t="s">
        <v>66</v>
      </c>
      <c r="B61" s="59"/>
      <c r="C61" s="566"/>
      <c r="D61" s="685" t="s">
        <v>773</v>
      </c>
      <c r="E61" s="685"/>
      <c r="F61" s="85"/>
      <c r="G61" s="87"/>
      <c r="H61" s="582"/>
      <c r="I61" s="81"/>
      <c r="J61" s="82"/>
      <c r="K61" s="81"/>
      <c r="L61" s="1"/>
      <c r="M61" s="1"/>
      <c r="N61" s="1"/>
      <c r="O61" s="1"/>
      <c r="P61" s="89"/>
      <c r="Q61" s="1"/>
      <c r="R61" s="43"/>
      <c r="S61" s="1"/>
      <c r="T61" s="366"/>
      <c r="U61" s="1"/>
      <c r="V61" s="89"/>
      <c r="W61" s="542"/>
      <c r="X61" s="60"/>
    </row>
    <row r="62" spans="1:24" s="19" customFormat="1" ht="25.5" hidden="1" customHeight="1" x14ac:dyDescent="0.25">
      <c r="A62" s="139" t="s">
        <v>67</v>
      </c>
      <c r="B62" s="100" t="s">
        <v>1016</v>
      </c>
      <c r="C62" s="683" t="s">
        <v>68</v>
      </c>
      <c r="D62" s="684"/>
      <c r="E62" s="684"/>
      <c r="F62" s="101">
        <f>F63+F64+F65+F66+F67+F68+F69+F70+F71+F72</f>
        <v>0</v>
      </c>
      <c r="G62" s="102">
        <f>G63+G64+G65+G66+G67+G68+G69+G70+G71+G72</f>
        <v>0</v>
      </c>
      <c r="H62" s="583">
        <f t="shared" ref="H62:W62" si="7">H63+H64+H65+H66+H67+H68+H69+H70+H71+H72</f>
        <v>0</v>
      </c>
      <c r="I62" s="103">
        <f t="shared" si="7"/>
        <v>0</v>
      </c>
      <c r="J62" s="105">
        <f t="shared" si="7"/>
        <v>0</v>
      </c>
      <c r="K62" s="103">
        <f t="shared" si="7"/>
        <v>0</v>
      </c>
      <c r="L62" s="104">
        <f t="shared" si="7"/>
        <v>0</v>
      </c>
      <c r="M62" s="104">
        <f t="shared" si="7"/>
        <v>0</v>
      </c>
      <c r="N62" s="104">
        <f t="shared" si="7"/>
        <v>0</v>
      </c>
      <c r="O62" s="104">
        <f t="shared" si="7"/>
        <v>0</v>
      </c>
      <c r="P62" s="107">
        <f t="shared" si="7"/>
        <v>0</v>
      </c>
      <c r="Q62" s="104">
        <f t="shared" si="7"/>
        <v>0</v>
      </c>
      <c r="R62" s="106">
        <f t="shared" si="7"/>
        <v>0</v>
      </c>
      <c r="S62" s="104">
        <f t="shared" si="7"/>
        <v>0</v>
      </c>
      <c r="T62" s="367">
        <f t="shared" si="7"/>
        <v>0</v>
      </c>
      <c r="U62" s="104">
        <f t="shared" si="7"/>
        <v>0</v>
      </c>
      <c r="V62" s="107">
        <f t="shared" si="7"/>
        <v>0</v>
      </c>
      <c r="W62" s="543">
        <f t="shared" si="7"/>
        <v>0</v>
      </c>
      <c r="X62" s="56"/>
    </row>
    <row r="63" spans="1:24" ht="25.5" hidden="1" customHeight="1" x14ac:dyDescent="0.25">
      <c r="A63" s="139" t="s">
        <v>69</v>
      </c>
      <c r="B63" s="59"/>
      <c r="C63" s="566"/>
      <c r="D63" s="685" t="s">
        <v>738</v>
      </c>
      <c r="E63" s="685"/>
      <c r="F63" s="85"/>
      <c r="G63" s="87"/>
      <c r="H63" s="582"/>
      <c r="I63" s="81"/>
      <c r="J63" s="82"/>
      <c r="K63" s="81"/>
      <c r="L63" s="1"/>
      <c r="M63" s="1"/>
      <c r="N63" s="1"/>
      <c r="O63" s="1"/>
      <c r="P63" s="89"/>
      <c r="Q63" s="1"/>
      <c r="R63" s="43"/>
      <c r="S63" s="1"/>
      <c r="T63" s="366"/>
      <c r="U63" s="1"/>
      <c r="V63" s="89"/>
      <c r="W63" s="542"/>
      <c r="X63" s="60"/>
    </row>
    <row r="64" spans="1:24" ht="25.5" hidden="1" customHeight="1" x14ac:dyDescent="0.25">
      <c r="A64" s="139" t="s">
        <v>70</v>
      </c>
      <c r="B64" s="59"/>
      <c r="C64" s="566"/>
      <c r="D64" s="685" t="s">
        <v>742</v>
      </c>
      <c r="E64" s="685"/>
      <c r="F64" s="85"/>
      <c r="G64" s="87"/>
      <c r="H64" s="582"/>
      <c r="I64" s="81"/>
      <c r="J64" s="82"/>
      <c r="K64" s="81"/>
      <c r="L64" s="1"/>
      <c r="M64" s="1"/>
      <c r="N64" s="1"/>
      <c r="O64" s="1"/>
      <c r="P64" s="89"/>
      <c r="Q64" s="1"/>
      <c r="R64" s="43"/>
      <c r="S64" s="1"/>
      <c r="T64" s="366"/>
      <c r="U64" s="1"/>
      <c r="V64" s="89"/>
      <c r="W64" s="542"/>
      <c r="X64" s="60"/>
    </row>
    <row r="65" spans="1:24" ht="25.5" hidden="1" customHeight="1" x14ac:dyDescent="0.25">
      <c r="A65" s="139" t="s">
        <v>71</v>
      </c>
      <c r="B65" s="59"/>
      <c r="C65" s="566"/>
      <c r="D65" s="685" t="s">
        <v>746</v>
      </c>
      <c r="E65" s="685"/>
      <c r="F65" s="85"/>
      <c r="G65" s="87"/>
      <c r="H65" s="582"/>
      <c r="I65" s="81"/>
      <c r="J65" s="82"/>
      <c r="K65" s="81"/>
      <c r="L65" s="1"/>
      <c r="M65" s="1"/>
      <c r="N65" s="1"/>
      <c r="O65" s="1"/>
      <c r="P65" s="89"/>
      <c r="Q65" s="1"/>
      <c r="R65" s="43"/>
      <c r="S65" s="1"/>
      <c r="T65" s="366"/>
      <c r="U65" s="1"/>
      <c r="V65" s="89"/>
      <c r="W65" s="542"/>
      <c r="X65" s="60"/>
    </row>
    <row r="66" spans="1:24" ht="25.5" hidden="1" customHeight="1" x14ac:dyDescent="0.25">
      <c r="A66" s="139" t="s">
        <v>72</v>
      </c>
      <c r="B66" s="59"/>
      <c r="C66" s="566"/>
      <c r="D66" s="685" t="s">
        <v>751</v>
      </c>
      <c r="E66" s="685"/>
      <c r="F66" s="85"/>
      <c r="G66" s="87"/>
      <c r="H66" s="582"/>
      <c r="I66" s="81"/>
      <c r="J66" s="82"/>
      <c r="K66" s="81"/>
      <c r="L66" s="1"/>
      <c r="M66" s="1"/>
      <c r="N66" s="1"/>
      <c r="O66" s="1"/>
      <c r="P66" s="89"/>
      <c r="Q66" s="1"/>
      <c r="R66" s="43"/>
      <c r="S66" s="1"/>
      <c r="T66" s="366"/>
      <c r="U66" s="1"/>
      <c r="V66" s="89"/>
      <c r="W66" s="542"/>
      <c r="X66" s="60"/>
    </row>
    <row r="67" spans="1:24" ht="25.5" hidden="1" customHeight="1" x14ac:dyDescent="0.25">
      <c r="A67" s="139" t="s">
        <v>73</v>
      </c>
      <c r="B67" s="59"/>
      <c r="C67" s="566"/>
      <c r="D67" s="685" t="s">
        <v>676</v>
      </c>
      <c r="E67" s="685"/>
      <c r="F67" s="85"/>
      <c r="G67" s="87"/>
      <c r="H67" s="582"/>
      <c r="I67" s="81"/>
      <c r="J67" s="82"/>
      <c r="K67" s="81"/>
      <c r="L67" s="1"/>
      <c r="M67" s="1"/>
      <c r="N67" s="1"/>
      <c r="O67" s="1"/>
      <c r="P67" s="89"/>
      <c r="Q67" s="1"/>
      <c r="R67" s="43"/>
      <c r="S67" s="1"/>
      <c r="T67" s="366"/>
      <c r="U67" s="1"/>
      <c r="V67" s="89"/>
      <c r="W67" s="542"/>
      <c r="X67" s="60"/>
    </row>
    <row r="68" spans="1:24" ht="25.5" hidden="1" customHeight="1" x14ac:dyDescent="0.25">
      <c r="A68" s="139" t="s">
        <v>74</v>
      </c>
      <c r="B68" s="59"/>
      <c r="C68" s="566"/>
      <c r="D68" s="685" t="s">
        <v>755</v>
      </c>
      <c r="E68" s="685"/>
      <c r="F68" s="85"/>
      <c r="G68" s="87"/>
      <c r="H68" s="582"/>
      <c r="I68" s="81"/>
      <c r="J68" s="82"/>
      <c r="K68" s="81"/>
      <c r="L68" s="1"/>
      <c r="M68" s="1"/>
      <c r="N68" s="1"/>
      <c r="O68" s="1"/>
      <c r="P68" s="89"/>
      <c r="Q68" s="1"/>
      <c r="R68" s="43"/>
      <c r="S68" s="1"/>
      <c r="T68" s="366"/>
      <c r="U68" s="1"/>
      <c r="V68" s="89"/>
      <c r="W68" s="542"/>
      <c r="X68" s="60"/>
    </row>
    <row r="69" spans="1:24" ht="25.5" hidden="1" customHeight="1" x14ac:dyDescent="0.25">
      <c r="A69" s="139" t="s">
        <v>75</v>
      </c>
      <c r="B69" s="59"/>
      <c r="C69" s="566"/>
      <c r="D69" s="685" t="s">
        <v>760</v>
      </c>
      <c r="E69" s="685"/>
      <c r="F69" s="85"/>
      <c r="G69" s="87"/>
      <c r="H69" s="582"/>
      <c r="I69" s="81"/>
      <c r="J69" s="82"/>
      <c r="K69" s="81"/>
      <c r="L69" s="1"/>
      <c r="M69" s="1"/>
      <c r="N69" s="1"/>
      <c r="O69" s="1"/>
      <c r="P69" s="89"/>
      <c r="Q69" s="1"/>
      <c r="R69" s="43"/>
      <c r="S69" s="1"/>
      <c r="T69" s="366"/>
      <c r="U69" s="1"/>
      <c r="V69" s="89"/>
      <c r="W69" s="542"/>
      <c r="X69" s="60"/>
    </row>
    <row r="70" spans="1:24" ht="25.5" hidden="1" customHeight="1" x14ac:dyDescent="0.25">
      <c r="A70" s="139" t="s">
        <v>76</v>
      </c>
      <c r="B70" s="59"/>
      <c r="C70" s="566"/>
      <c r="D70" s="685" t="s">
        <v>765</v>
      </c>
      <c r="E70" s="685"/>
      <c r="F70" s="85"/>
      <c r="G70" s="87"/>
      <c r="H70" s="582"/>
      <c r="I70" s="81"/>
      <c r="J70" s="82"/>
      <c r="K70" s="81"/>
      <c r="L70" s="1"/>
      <c r="M70" s="1"/>
      <c r="N70" s="1"/>
      <c r="O70" s="1"/>
      <c r="P70" s="89"/>
      <c r="Q70" s="1"/>
      <c r="R70" s="43"/>
      <c r="S70" s="1"/>
      <c r="T70" s="366"/>
      <c r="U70" s="1"/>
      <c r="V70" s="89"/>
      <c r="W70" s="542"/>
      <c r="X70" s="60"/>
    </row>
    <row r="71" spans="1:24" ht="25.5" hidden="1" customHeight="1" x14ac:dyDescent="0.25">
      <c r="A71" s="139" t="s">
        <v>77</v>
      </c>
      <c r="B71" s="59"/>
      <c r="C71" s="566"/>
      <c r="D71" s="685" t="s">
        <v>769</v>
      </c>
      <c r="E71" s="685"/>
      <c r="F71" s="85"/>
      <c r="G71" s="87"/>
      <c r="H71" s="582"/>
      <c r="I71" s="81"/>
      <c r="J71" s="82"/>
      <c r="K71" s="81"/>
      <c r="L71" s="1"/>
      <c r="M71" s="1"/>
      <c r="N71" s="1"/>
      <c r="O71" s="1"/>
      <c r="P71" s="89"/>
      <c r="Q71" s="1"/>
      <c r="R71" s="43"/>
      <c r="S71" s="1"/>
      <c r="T71" s="366"/>
      <c r="U71" s="1"/>
      <c r="V71" s="89"/>
      <c r="W71" s="542"/>
      <c r="X71" s="60"/>
    </row>
    <row r="72" spans="1:24" ht="25.5" hidden="1" customHeight="1" x14ac:dyDescent="0.25">
      <c r="A72" s="139" t="s">
        <v>78</v>
      </c>
      <c r="B72" s="59"/>
      <c r="C72" s="566"/>
      <c r="D72" s="685" t="s">
        <v>774</v>
      </c>
      <c r="E72" s="685"/>
      <c r="F72" s="85"/>
      <c r="G72" s="87"/>
      <c r="H72" s="582"/>
      <c r="I72" s="81"/>
      <c r="J72" s="82"/>
      <c r="K72" s="81"/>
      <c r="L72" s="1"/>
      <c r="M72" s="1"/>
      <c r="N72" s="1"/>
      <c r="O72" s="1"/>
      <c r="P72" s="89"/>
      <c r="Q72" s="1"/>
      <c r="R72" s="43"/>
      <c r="S72" s="1"/>
      <c r="T72" s="366"/>
      <c r="U72" s="1"/>
      <c r="V72" s="89"/>
      <c r="W72" s="542"/>
      <c r="X72" s="60"/>
    </row>
    <row r="73" spans="1:24" s="19" customFormat="1" ht="15.75" hidden="1" thickBot="1" x14ac:dyDescent="0.3">
      <c r="A73" s="139" t="s">
        <v>79</v>
      </c>
      <c r="B73" s="100" t="s">
        <v>1017</v>
      </c>
      <c r="C73" s="688" t="s">
        <v>1085</v>
      </c>
      <c r="D73" s="689"/>
      <c r="E73" s="689"/>
      <c r="F73" s="101">
        <f>F74+F75+F76+F77+F78+F79+F80+F81+F82+F83</f>
        <v>0</v>
      </c>
      <c r="G73" s="102">
        <f>G74+G75+G76+G77+G78+G79+G80+G81+G82+G83</f>
        <v>0</v>
      </c>
      <c r="H73" s="583">
        <f t="shared" ref="H73:W73" si="8">H74+H75+H76+H77+H78+H79+H80+H81+H82+H83</f>
        <v>0</v>
      </c>
      <c r="I73" s="103">
        <f t="shared" si="8"/>
        <v>0</v>
      </c>
      <c r="J73" s="105">
        <f t="shared" si="8"/>
        <v>0</v>
      </c>
      <c r="K73" s="103">
        <f t="shared" si="8"/>
        <v>0</v>
      </c>
      <c r="L73" s="104">
        <f t="shared" si="8"/>
        <v>0</v>
      </c>
      <c r="M73" s="104">
        <f t="shared" si="8"/>
        <v>0</v>
      </c>
      <c r="N73" s="104">
        <f t="shared" si="8"/>
        <v>0</v>
      </c>
      <c r="O73" s="104">
        <f t="shared" si="8"/>
        <v>0</v>
      </c>
      <c r="P73" s="107">
        <f t="shared" si="8"/>
        <v>0</v>
      </c>
      <c r="Q73" s="104">
        <f t="shared" si="8"/>
        <v>0</v>
      </c>
      <c r="R73" s="106">
        <f t="shared" si="8"/>
        <v>0</v>
      </c>
      <c r="S73" s="104">
        <f t="shared" si="8"/>
        <v>0</v>
      </c>
      <c r="T73" s="367">
        <f t="shared" si="8"/>
        <v>0</v>
      </c>
      <c r="U73" s="104">
        <f t="shared" si="8"/>
        <v>0</v>
      </c>
      <c r="V73" s="107">
        <f t="shared" si="8"/>
        <v>0</v>
      </c>
      <c r="W73" s="543">
        <f t="shared" si="8"/>
        <v>0</v>
      </c>
      <c r="X73" s="56"/>
    </row>
    <row r="74" spans="1:24" ht="15.75" hidden="1" thickBot="1" x14ac:dyDescent="0.3">
      <c r="A74" s="139" t="s">
        <v>80</v>
      </c>
      <c r="B74" s="59"/>
      <c r="C74" s="566"/>
      <c r="D74" s="686" t="s">
        <v>739</v>
      </c>
      <c r="E74" s="686"/>
      <c r="F74" s="85"/>
      <c r="G74" s="87"/>
      <c r="H74" s="582"/>
      <c r="I74" s="81"/>
      <c r="J74" s="82"/>
      <c r="K74" s="81"/>
      <c r="L74" s="1"/>
      <c r="M74" s="1"/>
      <c r="N74" s="1"/>
      <c r="O74" s="1"/>
      <c r="P74" s="89"/>
      <c r="Q74" s="1"/>
      <c r="R74" s="43"/>
      <c r="S74" s="1"/>
      <c r="T74" s="366"/>
      <c r="U74" s="1"/>
      <c r="V74" s="89"/>
      <c r="W74" s="542"/>
      <c r="X74" s="60"/>
    </row>
    <row r="75" spans="1:24" ht="15.75" hidden="1" thickBot="1" x14ac:dyDescent="0.3">
      <c r="A75" s="139" t="s">
        <v>81</v>
      </c>
      <c r="B75" s="59"/>
      <c r="C75" s="566"/>
      <c r="D75" s="686" t="s">
        <v>743</v>
      </c>
      <c r="E75" s="686"/>
      <c r="F75" s="85"/>
      <c r="G75" s="87"/>
      <c r="H75" s="582"/>
      <c r="I75" s="81"/>
      <c r="J75" s="82"/>
      <c r="K75" s="81"/>
      <c r="L75" s="1"/>
      <c r="M75" s="1"/>
      <c r="N75" s="1"/>
      <c r="O75" s="1"/>
      <c r="P75" s="89"/>
      <c r="Q75" s="1"/>
      <c r="R75" s="43"/>
      <c r="S75" s="1"/>
      <c r="T75" s="366"/>
      <c r="U75" s="1"/>
      <c r="V75" s="89"/>
      <c r="W75" s="542"/>
      <c r="X75" s="60"/>
    </row>
    <row r="76" spans="1:24" ht="15.75" hidden="1" thickBot="1" x14ac:dyDescent="0.3">
      <c r="A76" s="139" t="s">
        <v>82</v>
      </c>
      <c r="B76" s="59"/>
      <c r="C76" s="566"/>
      <c r="D76" s="686" t="s">
        <v>747</v>
      </c>
      <c r="E76" s="686"/>
      <c r="F76" s="85"/>
      <c r="G76" s="87"/>
      <c r="H76" s="582"/>
      <c r="I76" s="81"/>
      <c r="J76" s="82"/>
      <c r="K76" s="81"/>
      <c r="L76" s="1"/>
      <c r="M76" s="1"/>
      <c r="N76" s="1"/>
      <c r="O76" s="1"/>
      <c r="P76" s="89"/>
      <c r="Q76" s="1"/>
      <c r="R76" s="43"/>
      <c r="S76" s="1"/>
      <c r="T76" s="366"/>
      <c r="U76" s="1"/>
      <c r="V76" s="89"/>
      <c r="W76" s="542"/>
      <c r="X76" s="60"/>
    </row>
    <row r="77" spans="1:24" ht="15.75" hidden="1" thickBot="1" x14ac:dyDescent="0.3">
      <c r="A77" s="139" t="s">
        <v>83</v>
      </c>
      <c r="B77" s="59"/>
      <c r="C77" s="566"/>
      <c r="D77" s="686" t="s">
        <v>1086</v>
      </c>
      <c r="E77" s="686"/>
      <c r="F77" s="85"/>
      <c r="G77" s="87"/>
      <c r="H77" s="582"/>
      <c r="I77" s="81"/>
      <c r="J77" s="82"/>
      <c r="K77" s="81"/>
      <c r="L77" s="1"/>
      <c r="M77" s="1"/>
      <c r="N77" s="1"/>
      <c r="O77" s="1"/>
      <c r="P77" s="89"/>
      <c r="Q77" s="1"/>
      <c r="R77" s="43"/>
      <c r="S77" s="1"/>
      <c r="T77" s="366"/>
      <c r="U77" s="1"/>
      <c r="V77" s="89"/>
      <c r="W77" s="542"/>
      <c r="X77" s="60"/>
    </row>
    <row r="78" spans="1:24" ht="15.75" hidden="1" thickBot="1" x14ac:dyDescent="0.3">
      <c r="A78" s="139" t="s">
        <v>84</v>
      </c>
      <c r="B78" s="59"/>
      <c r="C78" s="566"/>
      <c r="D78" s="686" t="s">
        <v>677</v>
      </c>
      <c r="E78" s="686"/>
      <c r="F78" s="85"/>
      <c r="G78" s="87"/>
      <c r="H78" s="582"/>
      <c r="I78" s="81"/>
      <c r="J78" s="82"/>
      <c r="K78" s="81"/>
      <c r="L78" s="1"/>
      <c r="M78" s="1"/>
      <c r="N78" s="1"/>
      <c r="O78" s="1"/>
      <c r="P78" s="89"/>
      <c r="Q78" s="1"/>
      <c r="R78" s="43"/>
      <c r="S78" s="1"/>
      <c r="T78" s="366"/>
      <c r="U78" s="1"/>
      <c r="V78" s="89"/>
      <c r="W78" s="542"/>
      <c r="X78" s="60"/>
    </row>
    <row r="79" spans="1:24" ht="15.75" hidden="1" thickBot="1" x14ac:dyDescent="0.3">
      <c r="A79" s="139" t="s">
        <v>85</v>
      </c>
      <c r="B79" s="59"/>
      <c r="C79" s="566"/>
      <c r="D79" s="686" t="s">
        <v>756</v>
      </c>
      <c r="E79" s="686"/>
      <c r="F79" s="85"/>
      <c r="G79" s="87"/>
      <c r="H79" s="582"/>
      <c r="I79" s="81"/>
      <c r="J79" s="82"/>
      <c r="K79" s="81"/>
      <c r="L79" s="1"/>
      <c r="M79" s="1"/>
      <c r="N79" s="1"/>
      <c r="O79" s="1"/>
      <c r="P79" s="89"/>
      <c r="Q79" s="1"/>
      <c r="R79" s="43"/>
      <c r="S79" s="1"/>
      <c r="T79" s="366"/>
      <c r="U79" s="1"/>
      <c r="V79" s="89"/>
      <c r="W79" s="542"/>
      <c r="X79" s="60"/>
    </row>
    <row r="80" spans="1:24" ht="25.5" hidden="1" customHeight="1" x14ac:dyDescent="0.25">
      <c r="A80" s="139" t="s">
        <v>86</v>
      </c>
      <c r="B80" s="59"/>
      <c r="C80" s="566"/>
      <c r="D80" s="685" t="s">
        <v>761</v>
      </c>
      <c r="E80" s="685"/>
      <c r="F80" s="85"/>
      <c r="G80" s="87"/>
      <c r="H80" s="582"/>
      <c r="I80" s="81"/>
      <c r="J80" s="82"/>
      <c r="K80" s="81"/>
      <c r="L80" s="1"/>
      <c r="M80" s="1"/>
      <c r="N80" s="1"/>
      <c r="O80" s="1"/>
      <c r="P80" s="89"/>
      <c r="Q80" s="1"/>
      <c r="R80" s="43"/>
      <c r="S80" s="1"/>
      <c r="T80" s="366"/>
      <c r="U80" s="1"/>
      <c r="V80" s="89"/>
      <c r="W80" s="542"/>
      <c r="X80" s="60"/>
    </row>
    <row r="81" spans="1:24" ht="15.75" hidden="1" thickBot="1" x14ac:dyDescent="0.3">
      <c r="A81" s="139" t="s">
        <v>87</v>
      </c>
      <c r="B81" s="59"/>
      <c r="C81" s="566"/>
      <c r="D81" s="686" t="s">
        <v>1087</v>
      </c>
      <c r="E81" s="686"/>
      <c r="F81" s="85"/>
      <c r="G81" s="87"/>
      <c r="H81" s="582"/>
      <c r="I81" s="81"/>
      <c r="J81" s="82"/>
      <c r="K81" s="81"/>
      <c r="L81" s="1"/>
      <c r="M81" s="1"/>
      <c r="N81" s="1"/>
      <c r="O81" s="1"/>
      <c r="P81" s="89"/>
      <c r="Q81" s="1"/>
      <c r="R81" s="43"/>
      <c r="S81" s="1"/>
      <c r="T81" s="366"/>
      <c r="U81" s="1"/>
      <c r="V81" s="89"/>
      <c r="W81" s="542"/>
      <c r="X81" s="60"/>
    </row>
    <row r="82" spans="1:24" ht="25.5" hidden="1" customHeight="1" x14ac:dyDescent="0.25">
      <c r="A82" s="139" t="s">
        <v>88</v>
      </c>
      <c r="B82" s="59"/>
      <c r="C82" s="566"/>
      <c r="D82" s="685" t="s">
        <v>770</v>
      </c>
      <c r="E82" s="685"/>
      <c r="F82" s="85"/>
      <c r="G82" s="87"/>
      <c r="H82" s="582"/>
      <c r="I82" s="81"/>
      <c r="J82" s="82"/>
      <c r="K82" s="81"/>
      <c r="L82" s="1"/>
      <c r="M82" s="1"/>
      <c r="N82" s="1"/>
      <c r="O82" s="1"/>
      <c r="P82" s="89"/>
      <c r="Q82" s="1"/>
      <c r="R82" s="43"/>
      <c r="S82" s="1"/>
      <c r="T82" s="366"/>
      <c r="U82" s="1"/>
      <c r="V82" s="89"/>
      <c r="W82" s="542"/>
      <c r="X82" s="60"/>
    </row>
    <row r="83" spans="1:24" ht="25.5" hidden="1" customHeight="1" thickBot="1" x14ac:dyDescent="0.3">
      <c r="A83" s="139" t="s">
        <v>89</v>
      </c>
      <c r="B83" s="61"/>
      <c r="C83" s="567"/>
      <c r="D83" s="693" t="s">
        <v>775</v>
      </c>
      <c r="E83" s="693"/>
      <c r="F83" s="85"/>
      <c r="G83" s="87"/>
      <c r="H83" s="582"/>
      <c r="I83" s="81"/>
      <c r="J83" s="82"/>
      <c r="K83" s="81"/>
      <c r="L83" s="1"/>
      <c r="M83" s="1"/>
      <c r="N83" s="1"/>
      <c r="O83" s="1"/>
      <c r="P83" s="89"/>
      <c r="Q83" s="1"/>
      <c r="R83" s="43"/>
      <c r="S83" s="1"/>
      <c r="T83" s="366"/>
      <c r="U83" s="1"/>
      <c r="V83" s="89"/>
      <c r="W83" s="542"/>
      <c r="X83" s="60"/>
    </row>
    <row r="84" spans="1:24" ht="15.75" thickBot="1" x14ac:dyDescent="0.3">
      <c r="B84" s="109" t="s">
        <v>90</v>
      </c>
      <c r="C84" s="657" t="s">
        <v>91</v>
      </c>
      <c r="D84" s="699"/>
      <c r="E84" s="699"/>
      <c r="F84" s="92">
        <f>F85+F87+F93+F101</f>
        <v>0</v>
      </c>
      <c r="G84" s="93">
        <f>G85+G87+G93+G101</f>
        <v>0</v>
      </c>
      <c r="H84" s="580">
        <f t="shared" ref="H84:W84" si="9">H85+H87+H93+H101</f>
        <v>0</v>
      </c>
      <c r="I84" s="94">
        <f t="shared" si="9"/>
        <v>0</v>
      </c>
      <c r="J84" s="96">
        <f t="shared" si="9"/>
        <v>0</v>
      </c>
      <c r="K84" s="94">
        <f t="shared" si="9"/>
        <v>0</v>
      </c>
      <c r="L84" s="95">
        <f t="shared" si="9"/>
        <v>0</v>
      </c>
      <c r="M84" s="95">
        <f t="shared" si="9"/>
        <v>0</v>
      </c>
      <c r="N84" s="95">
        <f t="shared" si="9"/>
        <v>0</v>
      </c>
      <c r="O84" s="95">
        <f t="shared" si="9"/>
        <v>0</v>
      </c>
      <c r="P84" s="98">
        <f t="shared" si="9"/>
        <v>0</v>
      </c>
      <c r="Q84" s="95">
        <f t="shared" si="9"/>
        <v>0</v>
      </c>
      <c r="R84" s="97">
        <f t="shared" si="9"/>
        <v>0</v>
      </c>
      <c r="S84" s="95">
        <f t="shared" si="9"/>
        <v>0</v>
      </c>
      <c r="T84" s="363">
        <f t="shared" si="9"/>
        <v>0</v>
      </c>
      <c r="U84" s="95">
        <f t="shared" si="9"/>
        <v>0</v>
      </c>
      <c r="V84" s="98">
        <f t="shared" si="9"/>
        <v>0</v>
      </c>
      <c r="W84" s="539">
        <f t="shared" si="9"/>
        <v>0</v>
      </c>
      <c r="X84" s="56"/>
    </row>
    <row r="85" spans="1:24" s="19" customFormat="1" ht="15.75" hidden="1" thickBot="1" x14ac:dyDescent="0.3">
      <c r="A85" s="139"/>
      <c r="B85" s="127" t="s">
        <v>1018</v>
      </c>
      <c r="C85" s="658" t="s">
        <v>92</v>
      </c>
      <c r="D85" s="659"/>
      <c r="E85" s="659"/>
      <c r="F85" s="128">
        <f>F86</f>
        <v>0</v>
      </c>
      <c r="G85" s="129">
        <f>G86</f>
        <v>0</v>
      </c>
      <c r="H85" s="581">
        <f t="shared" ref="H85:W85" si="10">H86</f>
        <v>0</v>
      </c>
      <c r="I85" s="130">
        <f t="shared" si="10"/>
        <v>0</v>
      </c>
      <c r="J85" s="132">
        <f t="shared" si="10"/>
        <v>0</v>
      </c>
      <c r="K85" s="130">
        <f t="shared" si="10"/>
        <v>0</v>
      </c>
      <c r="L85" s="131">
        <f t="shared" si="10"/>
        <v>0</v>
      </c>
      <c r="M85" s="131">
        <f t="shared" si="10"/>
        <v>0</v>
      </c>
      <c r="N85" s="131">
        <f t="shared" si="10"/>
        <v>0</v>
      </c>
      <c r="O85" s="131">
        <f t="shared" si="10"/>
        <v>0</v>
      </c>
      <c r="P85" s="134">
        <f t="shared" si="10"/>
        <v>0</v>
      </c>
      <c r="Q85" s="131">
        <f t="shared" si="10"/>
        <v>0</v>
      </c>
      <c r="R85" s="133">
        <f t="shared" si="10"/>
        <v>0</v>
      </c>
      <c r="S85" s="131">
        <f t="shared" si="10"/>
        <v>0</v>
      </c>
      <c r="T85" s="364">
        <f t="shared" si="10"/>
        <v>0</v>
      </c>
      <c r="U85" s="131">
        <f t="shared" si="10"/>
        <v>0</v>
      </c>
      <c r="V85" s="134">
        <f t="shared" si="10"/>
        <v>0</v>
      </c>
      <c r="W85" s="540">
        <f t="shared" si="10"/>
        <v>0</v>
      </c>
      <c r="X85" s="56"/>
    </row>
    <row r="86" spans="1:24" ht="15.75" hidden="1" thickBot="1" x14ac:dyDescent="0.3">
      <c r="A86" s="139" t="s">
        <v>93</v>
      </c>
      <c r="B86" s="59" t="s">
        <v>1019</v>
      </c>
      <c r="C86" s="2"/>
      <c r="D86" s="686" t="s">
        <v>586</v>
      </c>
      <c r="E86" s="686"/>
      <c r="F86" s="85"/>
      <c r="G86" s="87"/>
      <c r="H86" s="582"/>
      <c r="I86" s="81"/>
      <c r="J86" s="82"/>
      <c r="K86" s="81"/>
      <c r="L86" s="1"/>
      <c r="M86" s="1"/>
      <c r="N86" s="1"/>
      <c r="O86" s="1"/>
      <c r="P86" s="89"/>
      <c r="Q86" s="1"/>
      <c r="R86" s="43"/>
      <c r="S86" s="1"/>
      <c r="T86" s="366"/>
      <c r="U86" s="1"/>
      <c r="V86" s="89"/>
      <c r="W86" s="542"/>
      <c r="X86" s="60"/>
    </row>
    <row r="87" spans="1:24" s="19" customFormat="1" ht="15.75" hidden="1" thickBot="1" x14ac:dyDescent="0.3">
      <c r="A87" s="139" t="s">
        <v>94</v>
      </c>
      <c r="B87" s="100" t="s">
        <v>1020</v>
      </c>
      <c r="C87" s="694" t="s">
        <v>95</v>
      </c>
      <c r="D87" s="695"/>
      <c r="E87" s="695"/>
      <c r="F87" s="101">
        <f>F88+F89+F90+F91+F92</f>
        <v>0</v>
      </c>
      <c r="G87" s="102">
        <f>G88+G89+G90+G91+G92</f>
        <v>0</v>
      </c>
      <c r="H87" s="583">
        <f t="shared" ref="H87:W87" si="11">H88+H89+H90+H91+H92</f>
        <v>0</v>
      </c>
      <c r="I87" s="103">
        <f t="shared" si="11"/>
        <v>0</v>
      </c>
      <c r="J87" s="105">
        <f t="shared" si="11"/>
        <v>0</v>
      </c>
      <c r="K87" s="103">
        <f t="shared" si="11"/>
        <v>0</v>
      </c>
      <c r="L87" s="104">
        <f t="shared" si="11"/>
        <v>0</v>
      </c>
      <c r="M87" s="104">
        <f t="shared" si="11"/>
        <v>0</v>
      </c>
      <c r="N87" s="104">
        <f t="shared" si="11"/>
        <v>0</v>
      </c>
      <c r="O87" s="104">
        <f t="shared" si="11"/>
        <v>0</v>
      </c>
      <c r="P87" s="107">
        <f t="shared" si="11"/>
        <v>0</v>
      </c>
      <c r="Q87" s="104">
        <f t="shared" si="11"/>
        <v>0</v>
      </c>
      <c r="R87" s="106">
        <f t="shared" si="11"/>
        <v>0</v>
      </c>
      <c r="S87" s="104">
        <f t="shared" si="11"/>
        <v>0</v>
      </c>
      <c r="T87" s="367">
        <f t="shared" si="11"/>
        <v>0</v>
      </c>
      <c r="U87" s="104">
        <f t="shared" si="11"/>
        <v>0</v>
      </c>
      <c r="V87" s="107">
        <f t="shared" si="11"/>
        <v>0</v>
      </c>
      <c r="W87" s="543">
        <f t="shared" si="11"/>
        <v>0</v>
      </c>
      <c r="X87" s="56"/>
    </row>
    <row r="88" spans="1:24" ht="15.75" hidden="1" thickBot="1" x14ac:dyDescent="0.3">
      <c r="A88" s="139" t="s">
        <v>96</v>
      </c>
      <c r="B88" s="59"/>
      <c r="C88" s="2"/>
      <c r="D88" s="686" t="s">
        <v>587</v>
      </c>
      <c r="E88" s="686"/>
      <c r="F88" s="85"/>
      <c r="G88" s="87"/>
      <c r="H88" s="582"/>
      <c r="I88" s="81"/>
      <c r="J88" s="82"/>
      <c r="K88" s="81"/>
      <c r="L88" s="1"/>
      <c r="M88" s="1"/>
      <c r="N88" s="1"/>
      <c r="O88" s="1"/>
      <c r="P88" s="89"/>
      <c r="Q88" s="1"/>
      <c r="R88" s="43"/>
      <c r="S88" s="1"/>
      <c r="T88" s="366"/>
      <c r="U88" s="1"/>
      <c r="V88" s="89"/>
      <c r="W88" s="542"/>
      <c r="X88" s="60"/>
    </row>
    <row r="89" spans="1:24" ht="15.75" hidden="1" thickBot="1" x14ac:dyDescent="0.3">
      <c r="A89" s="139" t="s">
        <v>97</v>
      </c>
      <c r="B89" s="59"/>
      <c r="C89" s="2"/>
      <c r="D89" s="686" t="s">
        <v>588</v>
      </c>
      <c r="E89" s="686"/>
      <c r="F89" s="85"/>
      <c r="G89" s="87"/>
      <c r="H89" s="582"/>
      <c r="I89" s="81"/>
      <c r="J89" s="82"/>
      <c r="K89" s="81"/>
      <c r="L89" s="1"/>
      <c r="M89" s="1"/>
      <c r="N89" s="1"/>
      <c r="O89" s="1"/>
      <c r="P89" s="89"/>
      <c r="Q89" s="1"/>
      <c r="R89" s="43"/>
      <c r="S89" s="1"/>
      <c r="T89" s="366"/>
      <c r="U89" s="1"/>
      <c r="V89" s="89"/>
      <c r="W89" s="542"/>
      <c r="X89" s="60"/>
    </row>
    <row r="90" spans="1:24" ht="15.75" hidden="1" thickBot="1" x14ac:dyDescent="0.3">
      <c r="A90" s="139" t="s">
        <v>98</v>
      </c>
      <c r="B90" s="59"/>
      <c r="C90" s="2"/>
      <c r="D90" s="686" t="s">
        <v>589</v>
      </c>
      <c r="E90" s="686"/>
      <c r="F90" s="85"/>
      <c r="G90" s="87"/>
      <c r="H90" s="582"/>
      <c r="I90" s="81"/>
      <c r="J90" s="82"/>
      <c r="K90" s="81"/>
      <c r="L90" s="1"/>
      <c r="M90" s="1"/>
      <c r="N90" s="1"/>
      <c r="O90" s="1"/>
      <c r="P90" s="89"/>
      <c r="Q90" s="1"/>
      <c r="R90" s="43"/>
      <c r="S90" s="1"/>
      <c r="T90" s="366"/>
      <c r="U90" s="1"/>
      <c r="V90" s="89"/>
      <c r="W90" s="542"/>
      <c r="X90" s="60"/>
    </row>
    <row r="91" spans="1:24" ht="15.75" hidden="1" thickBot="1" x14ac:dyDescent="0.3">
      <c r="A91" s="139" t="s">
        <v>99</v>
      </c>
      <c r="B91" s="59"/>
      <c r="C91" s="2"/>
      <c r="D91" s="686" t="s">
        <v>590</v>
      </c>
      <c r="E91" s="686"/>
      <c r="F91" s="85"/>
      <c r="G91" s="87"/>
      <c r="H91" s="582"/>
      <c r="I91" s="81"/>
      <c r="J91" s="82"/>
      <c r="K91" s="81"/>
      <c r="L91" s="1"/>
      <c r="M91" s="1"/>
      <c r="N91" s="1"/>
      <c r="O91" s="1"/>
      <c r="P91" s="89"/>
      <c r="Q91" s="1"/>
      <c r="R91" s="43"/>
      <c r="S91" s="1"/>
      <c r="T91" s="366"/>
      <c r="U91" s="1"/>
      <c r="V91" s="89"/>
      <c r="W91" s="542"/>
      <c r="X91" s="60"/>
    </row>
    <row r="92" spans="1:24" ht="15.75" hidden="1" thickBot="1" x14ac:dyDescent="0.3">
      <c r="A92" s="139" t="s">
        <v>1111</v>
      </c>
      <c r="B92" s="59"/>
      <c r="C92" s="2"/>
      <c r="D92" s="686" t="s">
        <v>1112</v>
      </c>
      <c r="E92" s="686"/>
      <c r="F92" s="85"/>
      <c r="G92" s="87"/>
      <c r="H92" s="582"/>
      <c r="I92" s="81"/>
      <c r="J92" s="82"/>
      <c r="K92" s="81"/>
      <c r="L92" s="1"/>
      <c r="M92" s="1"/>
      <c r="N92" s="1"/>
      <c r="O92" s="1"/>
      <c r="P92" s="89"/>
      <c r="Q92" s="1"/>
      <c r="R92" s="43"/>
      <c r="S92" s="1"/>
      <c r="T92" s="366"/>
      <c r="U92" s="1"/>
      <c r="V92" s="89"/>
      <c r="W92" s="542"/>
      <c r="X92" s="60"/>
    </row>
    <row r="93" spans="1:24" s="19" customFormat="1" ht="15.75" hidden="1" thickBot="1" x14ac:dyDescent="0.3">
      <c r="A93" s="139" t="s">
        <v>100</v>
      </c>
      <c r="B93" s="100" t="s">
        <v>1021</v>
      </c>
      <c r="C93" s="694" t="s">
        <v>101</v>
      </c>
      <c r="D93" s="695"/>
      <c r="E93" s="695"/>
      <c r="F93" s="101">
        <f>F94+F95+F96+F97</f>
        <v>0</v>
      </c>
      <c r="G93" s="102">
        <f>G94+G95+G96+G97</f>
        <v>0</v>
      </c>
      <c r="H93" s="583">
        <f t="shared" ref="H93:W93" si="12">H94+H95+H96+H97</f>
        <v>0</v>
      </c>
      <c r="I93" s="103">
        <f t="shared" si="12"/>
        <v>0</v>
      </c>
      <c r="J93" s="105">
        <f t="shared" si="12"/>
        <v>0</v>
      </c>
      <c r="K93" s="103">
        <f t="shared" si="12"/>
        <v>0</v>
      </c>
      <c r="L93" s="104">
        <f t="shared" si="12"/>
        <v>0</v>
      </c>
      <c r="M93" s="104">
        <f t="shared" si="12"/>
        <v>0</v>
      </c>
      <c r="N93" s="104">
        <f t="shared" si="12"/>
        <v>0</v>
      </c>
      <c r="O93" s="104">
        <f t="shared" si="12"/>
        <v>0</v>
      </c>
      <c r="P93" s="107">
        <f t="shared" si="12"/>
        <v>0</v>
      </c>
      <c r="Q93" s="104">
        <f t="shared" si="12"/>
        <v>0</v>
      </c>
      <c r="R93" s="106">
        <f t="shared" si="12"/>
        <v>0</v>
      </c>
      <c r="S93" s="104">
        <f t="shared" si="12"/>
        <v>0</v>
      </c>
      <c r="T93" s="367">
        <f t="shared" si="12"/>
        <v>0</v>
      </c>
      <c r="U93" s="104">
        <f t="shared" si="12"/>
        <v>0</v>
      </c>
      <c r="V93" s="107">
        <f t="shared" si="12"/>
        <v>0</v>
      </c>
      <c r="W93" s="543">
        <f t="shared" si="12"/>
        <v>0</v>
      </c>
      <c r="X93" s="56"/>
    </row>
    <row r="94" spans="1:24" ht="15.75" hidden="1" thickBot="1" x14ac:dyDescent="0.3">
      <c r="A94" s="139" t="s">
        <v>102</v>
      </c>
      <c r="B94" s="59"/>
      <c r="C94" s="2"/>
      <c r="D94" s="686" t="s">
        <v>678</v>
      </c>
      <c r="E94" s="686"/>
      <c r="F94" s="85"/>
      <c r="G94" s="87"/>
      <c r="H94" s="582"/>
      <c r="I94" s="81"/>
      <c r="J94" s="82"/>
      <c r="K94" s="81"/>
      <c r="L94" s="1"/>
      <c r="M94" s="1"/>
      <c r="N94" s="1"/>
      <c r="O94" s="1"/>
      <c r="P94" s="89"/>
      <c r="Q94" s="1"/>
      <c r="R94" s="43"/>
      <c r="S94" s="1"/>
      <c r="T94" s="366"/>
      <c r="U94" s="1"/>
      <c r="V94" s="89"/>
      <c r="W94" s="542"/>
      <c r="X94" s="60"/>
    </row>
    <row r="95" spans="1:24" ht="15.75" hidden="1" thickBot="1" x14ac:dyDescent="0.3">
      <c r="A95" s="139" t="s">
        <v>103</v>
      </c>
      <c r="B95" s="59"/>
      <c r="C95" s="2"/>
      <c r="D95" s="686" t="s">
        <v>679</v>
      </c>
      <c r="E95" s="686"/>
      <c r="F95" s="85"/>
      <c r="G95" s="87"/>
      <c r="H95" s="582"/>
      <c r="I95" s="81"/>
      <c r="J95" s="82"/>
      <c r="K95" s="81"/>
      <c r="L95" s="1"/>
      <c r="M95" s="1"/>
      <c r="N95" s="1"/>
      <c r="O95" s="1"/>
      <c r="P95" s="89"/>
      <c r="Q95" s="1"/>
      <c r="R95" s="43"/>
      <c r="S95" s="1"/>
      <c r="T95" s="366"/>
      <c r="U95" s="1"/>
      <c r="V95" s="89"/>
      <c r="W95" s="542"/>
      <c r="X95" s="60"/>
    </row>
    <row r="96" spans="1:24" s="42" customFormat="1" ht="15.75" hidden="1" thickBot="1" x14ac:dyDescent="0.3">
      <c r="A96" s="139" t="s">
        <v>104</v>
      </c>
      <c r="B96" s="57" t="s">
        <v>1022</v>
      </c>
      <c r="C96" s="696" t="s">
        <v>680</v>
      </c>
      <c r="D96" s="697"/>
      <c r="E96" s="697"/>
      <c r="F96" s="86"/>
      <c r="G96" s="88"/>
      <c r="H96" s="584"/>
      <c r="I96" s="83"/>
      <c r="J96" s="84"/>
      <c r="K96" s="83"/>
      <c r="L96" s="13"/>
      <c r="M96" s="13"/>
      <c r="N96" s="13"/>
      <c r="O96" s="13"/>
      <c r="P96" s="90"/>
      <c r="Q96" s="13"/>
      <c r="R96" s="44"/>
      <c r="S96" s="13"/>
      <c r="T96" s="365"/>
      <c r="U96" s="13"/>
      <c r="V96" s="90"/>
      <c r="W96" s="541"/>
      <c r="X96" s="58"/>
    </row>
    <row r="97" spans="1:24" s="42" customFormat="1" ht="15.75" hidden="1" thickBot="1" x14ac:dyDescent="0.3">
      <c r="A97" s="139" t="s">
        <v>105</v>
      </c>
      <c r="B97" s="57" t="s">
        <v>1023</v>
      </c>
      <c r="C97" s="653" t="s">
        <v>106</v>
      </c>
      <c r="D97" s="654"/>
      <c r="E97" s="654"/>
      <c r="F97" s="86">
        <f>F98+F99+F100</f>
        <v>0</v>
      </c>
      <c r="G97" s="88">
        <f>G98+G99+G100</f>
        <v>0</v>
      </c>
      <c r="H97" s="584">
        <f t="shared" ref="H97:W97" si="13">H98+H99+H100</f>
        <v>0</v>
      </c>
      <c r="I97" s="83">
        <f t="shared" si="13"/>
        <v>0</v>
      </c>
      <c r="J97" s="84">
        <f t="shared" si="13"/>
        <v>0</v>
      </c>
      <c r="K97" s="83">
        <f t="shared" si="13"/>
        <v>0</v>
      </c>
      <c r="L97" s="13">
        <f t="shared" si="13"/>
        <v>0</v>
      </c>
      <c r="M97" s="13">
        <f t="shared" si="13"/>
        <v>0</v>
      </c>
      <c r="N97" s="13">
        <f t="shared" si="13"/>
        <v>0</v>
      </c>
      <c r="O97" s="13">
        <f t="shared" si="13"/>
        <v>0</v>
      </c>
      <c r="P97" s="90">
        <f t="shared" si="13"/>
        <v>0</v>
      </c>
      <c r="Q97" s="13">
        <f t="shared" si="13"/>
        <v>0</v>
      </c>
      <c r="R97" s="44">
        <f t="shared" si="13"/>
        <v>0</v>
      </c>
      <c r="S97" s="13">
        <f t="shared" si="13"/>
        <v>0</v>
      </c>
      <c r="T97" s="365">
        <f t="shared" si="13"/>
        <v>0</v>
      </c>
      <c r="U97" s="13">
        <f t="shared" si="13"/>
        <v>0</v>
      </c>
      <c r="V97" s="90">
        <f t="shared" si="13"/>
        <v>0</v>
      </c>
      <c r="W97" s="541">
        <f t="shared" si="13"/>
        <v>0</v>
      </c>
      <c r="X97" s="58"/>
    </row>
    <row r="98" spans="1:24" ht="15.75" hidden="1" thickBot="1" x14ac:dyDescent="0.3">
      <c r="A98" s="139" t="s">
        <v>107</v>
      </c>
      <c r="B98" s="59"/>
      <c r="C98" s="2"/>
      <c r="D98" s="686" t="s">
        <v>591</v>
      </c>
      <c r="E98" s="686"/>
      <c r="F98" s="85"/>
      <c r="G98" s="87"/>
      <c r="H98" s="582"/>
      <c r="I98" s="81"/>
      <c r="J98" s="82"/>
      <c r="K98" s="81"/>
      <c r="L98" s="1"/>
      <c r="M98" s="1"/>
      <c r="N98" s="1"/>
      <c r="O98" s="1"/>
      <c r="P98" s="89"/>
      <c r="Q98" s="1"/>
      <c r="R98" s="43"/>
      <c r="S98" s="1"/>
      <c r="T98" s="366"/>
      <c r="U98" s="1"/>
      <c r="V98" s="89"/>
      <c r="W98" s="542"/>
      <c r="X98" s="60"/>
    </row>
    <row r="99" spans="1:24" ht="15.75" hidden="1" thickBot="1" x14ac:dyDescent="0.3">
      <c r="A99" s="139" t="s">
        <v>108</v>
      </c>
      <c r="B99" s="59"/>
      <c r="C99" s="2"/>
      <c r="D99" s="686" t="s">
        <v>592</v>
      </c>
      <c r="E99" s="686"/>
      <c r="F99" s="85"/>
      <c r="G99" s="87"/>
      <c r="H99" s="582"/>
      <c r="I99" s="81"/>
      <c r="J99" s="82"/>
      <c r="K99" s="81"/>
      <c r="L99" s="1"/>
      <c r="M99" s="1"/>
      <c r="N99" s="1"/>
      <c r="O99" s="1"/>
      <c r="P99" s="89"/>
      <c r="Q99" s="1"/>
      <c r="R99" s="43"/>
      <c r="S99" s="1"/>
      <c r="T99" s="366"/>
      <c r="U99" s="1"/>
      <c r="V99" s="89"/>
      <c r="W99" s="542"/>
      <c r="X99" s="60"/>
    </row>
    <row r="100" spans="1:24" ht="15.75" hidden="1" thickBot="1" x14ac:dyDescent="0.3">
      <c r="A100" s="139" t="s">
        <v>109</v>
      </c>
      <c r="B100" s="59"/>
      <c r="C100" s="2"/>
      <c r="D100" s="686" t="s">
        <v>681</v>
      </c>
      <c r="E100" s="686"/>
      <c r="F100" s="85"/>
      <c r="G100" s="87"/>
      <c r="H100" s="582"/>
      <c r="I100" s="81"/>
      <c r="J100" s="82"/>
      <c r="K100" s="81"/>
      <c r="L100" s="1"/>
      <c r="M100" s="1"/>
      <c r="N100" s="1"/>
      <c r="O100" s="1"/>
      <c r="P100" s="89"/>
      <c r="Q100" s="1"/>
      <c r="R100" s="43"/>
      <c r="S100" s="1"/>
      <c r="T100" s="366"/>
      <c r="U100" s="1"/>
      <c r="V100" s="89"/>
      <c r="W100" s="542"/>
      <c r="X100" s="60"/>
    </row>
    <row r="101" spans="1:24" s="19" customFormat="1" ht="15.75" hidden="1" thickBot="1" x14ac:dyDescent="0.3">
      <c r="A101" s="139" t="s">
        <v>110</v>
      </c>
      <c r="B101" s="100" t="s">
        <v>1024</v>
      </c>
      <c r="C101" s="694" t="s">
        <v>111</v>
      </c>
      <c r="D101" s="695"/>
      <c r="E101" s="695"/>
      <c r="F101" s="101">
        <f>F102+F103+F104+F105+F106+F107+F108+F109+F110+F111</f>
        <v>0</v>
      </c>
      <c r="G101" s="102">
        <f>G102+G103+G104+G105+G106+G107+G108+G109+G110+G111</f>
        <v>0</v>
      </c>
      <c r="H101" s="583">
        <f t="shared" ref="H101:W101" si="14">H102+H103+H104+H105+H106+H107+H108+H109+H110+H111</f>
        <v>0</v>
      </c>
      <c r="I101" s="103">
        <f t="shared" si="14"/>
        <v>0</v>
      </c>
      <c r="J101" s="105">
        <f t="shared" si="14"/>
        <v>0</v>
      </c>
      <c r="K101" s="103">
        <f t="shared" si="14"/>
        <v>0</v>
      </c>
      <c r="L101" s="104">
        <f t="shared" si="14"/>
        <v>0</v>
      </c>
      <c r="M101" s="104">
        <f t="shared" si="14"/>
        <v>0</v>
      </c>
      <c r="N101" s="104">
        <f t="shared" si="14"/>
        <v>0</v>
      </c>
      <c r="O101" s="104">
        <f t="shared" si="14"/>
        <v>0</v>
      </c>
      <c r="P101" s="107">
        <f t="shared" si="14"/>
        <v>0</v>
      </c>
      <c r="Q101" s="104">
        <f t="shared" si="14"/>
        <v>0</v>
      </c>
      <c r="R101" s="106">
        <f t="shared" si="14"/>
        <v>0</v>
      </c>
      <c r="S101" s="104">
        <f t="shared" si="14"/>
        <v>0</v>
      </c>
      <c r="T101" s="367">
        <f t="shared" si="14"/>
        <v>0</v>
      </c>
      <c r="U101" s="104">
        <f t="shared" si="14"/>
        <v>0</v>
      </c>
      <c r="V101" s="107">
        <f t="shared" si="14"/>
        <v>0</v>
      </c>
      <c r="W101" s="543">
        <f t="shared" si="14"/>
        <v>0</v>
      </c>
      <c r="X101" s="56"/>
    </row>
    <row r="102" spans="1:24" ht="15.75" hidden="1" thickBot="1" x14ac:dyDescent="0.3">
      <c r="A102" s="139" t="s">
        <v>112</v>
      </c>
      <c r="B102" s="59"/>
      <c r="C102" s="2"/>
      <c r="D102" s="686" t="s">
        <v>593</v>
      </c>
      <c r="E102" s="686"/>
      <c r="F102" s="85"/>
      <c r="G102" s="87"/>
      <c r="H102" s="582"/>
      <c r="I102" s="81"/>
      <c r="J102" s="82"/>
      <c r="K102" s="81"/>
      <c r="L102" s="1"/>
      <c r="M102" s="1"/>
      <c r="N102" s="1"/>
      <c r="O102" s="1"/>
      <c r="P102" s="89"/>
      <c r="Q102" s="1"/>
      <c r="R102" s="43"/>
      <c r="S102" s="1"/>
      <c r="T102" s="366"/>
      <c r="U102" s="1"/>
      <c r="V102" s="89"/>
      <c r="W102" s="542"/>
      <c r="X102" s="60"/>
    </row>
    <row r="103" spans="1:24" ht="15.75" hidden="1" thickBot="1" x14ac:dyDescent="0.3">
      <c r="A103" s="139" t="s">
        <v>113</v>
      </c>
      <c r="B103" s="59"/>
      <c r="C103" s="2"/>
      <c r="D103" s="686" t="s">
        <v>594</v>
      </c>
      <c r="E103" s="686"/>
      <c r="F103" s="85"/>
      <c r="G103" s="87"/>
      <c r="H103" s="582"/>
      <c r="I103" s="81"/>
      <c r="J103" s="82"/>
      <c r="K103" s="81"/>
      <c r="L103" s="1"/>
      <c r="M103" s="1"/>
      <c r="N103" s="1"/>
      <c r="O103" s="1"/>
      <c r="P103" s="89"/>
      <c r="Q103" s="1"/>
      <c r="R103" s="43"/>
      <c r="S103" s="1"/>
      <c r="T103" s="366"/>
      <c r="U103" s="1"/>
      <c r="V103" s="89"/>
      <c r="W103" s="542"/>
      <c r="X103" s="60"/>
    </row>
    <row r="104" spans="1:24" ht="15.75" hidden="1" thickBot="1" x14ac:dyDescent="0.3">
      <c r="A104" s="139" t="s">
        <v>114</v>
      </c>
      <c r="B104" s="59"/>
      <c r="C104" s="2"/>
      <c r="D104" s="686" t="s">
        <v>595</v>
      </c>
      <c r="E104" s="686"/>
      <c r="F104" s="85"/>
      <c r="G104" s="87"/>
      <c r="H104" s="582"/>
      <c r="I104" s="81"/>
      <c r="J104" s="82"/>
      <c r="K104" s="81"/>
      <c r="L104" s="1"/>
      <c r="M104" s="1"/>
      <c r="N104" s="1"/>
      <c r="O104" s="1"/>
      <c r="P104" s="89"/>
      <c r="Q104" s="1"/>
      <c r="R104" s="43"/>
      <c r="S104" s="1"/>
      <c r="T104" s="366"/>
      <c r="U104" s="1"/>
      <c r="V104" s="89"/>
      <c r="W104" s="542"/>
      <c r="X104" s="60"/>
    </row>
    <row r="105" spans="1:24" ht="15.75" hidden="1" thickBot="1" x14ac:dyDescent="0.3">
      <c r="A105" s="139" t="s">
        <v>115</v>
      </c>
      <c r="B105" s="59"/>
      <c r="C105" s="2"/>
      <c r="D105" s="686" t="s">
        <v>596</v>
      </c>
      <c r="E105" s="686"/>
      <c r="F105" s="85"/>
      <c r="G105" s="87"/>
      <c r="H105" s="582"/>
      <c r="I105" s="81"/>
      <c r="J105" s="82"/>
      <c r="K105" s="81"/>
      <c r="L105" s="1"/>
      <c r="M105" s="1"/>
      <c r="N105" s="1"/>
      <c r="O105" s="1"/>
      <c r="P105" s="89"/>
      <c r="Q105" s="1"/>
      <c r="R105" s="43"/>
      <c r="S105" s="1"/>
      <c r="T105" s="366"/>
      <c r="U105" s="1"/>
      <c r="V105" s="89"/>
      <c r="W105" s="542"/>
      <c r="X105" s="60"/>
    </row>
    <row r="106" spans="1:24" ht="15.75" hidden="1" thickBot="1" x14ac:dyDescent="0.3">
      <c r="A106" s="139" t="s">
        <v>116</v>
      </c>
      <c r="B106" s="59"/>
      <c r="C106" s="2"/>
      <c r="D106" s="686" t="s">
        <v>597</v>
      </c>
      <c r="E106" s="686"/>
      <c r="F106" s="85"/>
      <c r="G106" s="87"/>
      <c r="H106" s="582"/>
      <c r="I106" s="81"/>
      <c r="J106" s="82"/>
      <c r="K106" s="81"/>
      <c r="L106" s="1"/>
      <c r="M106" s="1"/>
      <c r="N106" s="1"/>
      <c r="O106" s="1"/>
      <c r="P106" s="89"/>
      <c r="Q106" s="1"/>
      <c r="R106" s="43"/>
      <c r="S106" s="1"/>
      <c r="T106" s="366"/>
      <c r="U106" s="1"/>
      <c r="V106" s="89"/>
      <c r="W106" s="542"/>
      <c r="X106" s="60"/>
    </row>
    <row r="107" spans="1:24" ht="15.75" hidden="1" thickBot="1" x14ac:dyDescent="0.3">
      <c r="A107" s="139" t="s">
        <v>117</v>
      </c>
      <c r="B107" s="59"/>
      <c r="C107" s="2"/>
      <c r="D107" s="686" t="s">
        <v>598</v>
      </c>
      <c r="E107" s="686"/>
      <c r="F107" s="85"/>
      <c r="G107" s="87"/>
      <c r="H107" s="582"/>
      <c r="I107" s="81"/>
      <c r="J107" s="82"/>
      <c r="K107" s="81"/>
      <c r="L107" s="1"/>
      <c r="M107" s="1"/>
      <c r="N107" s="1"/>
      <c r="O107" s="1"/>
      <c r="P107" s="89"/>
      <c r="Q107" s="1"/>
      <c r="R107" s="43"/>
      <c r="S107" s="1"/>
      <c r="T107" s="366"/>
      <c r="U107" s="1"/>
      <c r="V107" s="89"/>
      <c r="W107" s="542"/>
      <c r="X107" s="60"/>
    </row>
    <row r="108" spans="1:24" ht="15.75" hidden="1" thickBot="1" x14ac:dyDescent="0.3">
      <c r="A108" s="139" t="s">
        <v>118</v>
      </c>
      <c r="B108" s="59"/>
      <c r="C108" s="2"/>
      <c r="D108" s="686" t="s">
        <v>599</v>
      </c>
      <c r="E108" s="686"/>
      <c r="F108" s="85"/>
      <c r="G108" s="87"/>
      <c r="H108" s="582"/>
      <c r="I108" s="81"/>
      <c r="J108" s="82"/>
      <c r="K108" s="81"/>
      <c r="L108" s="1"/>
      <c r="M108" s="1"/>
      <c r="N108" s="1"/>
      <c r="O108" s="1"/>
      <c r="P108" s="89"/>
      <c r="Q108" s="1"/>
      <c r="R108" s="43"/>
      <c r="S108" s="1"/>
      <c r="T108" s="366"/>
      <c r="U108" s="1"/>
      <c r="V108" s="89"/>
      <c r="W108" s="542"/>
      <c r="X108" s="60"/>
    </row>
    <row r="109" spans="1:24" ht="15.75" hidden="1" thickBot="1" x14ac:dyDescent="0.3">
      <c r="A109" s="139" t="s">
        <v>119</v>
      </c>
      <c r="B109" s="59"/>
      <c r="C109" s="2"/>
      <c r="D109" s="686" t="s">
        <v>600</v>
      </c>
      <c r="E109" s="686"/>
      <c r="F109" s="85"/>
      <c r="G109" s="87"/>
      <c r="H109" s="582"/>
      <c r="I109" s="81"/>
      <c r="J109" s="82"/>
      <c r="K109" s="81"/>
      <c r="L109" s="1"/>
      <c r="M109" s="1"/>
      <c r="N109" s="1"/>
      <c r="O109" s="1"/>
      <c r="P109" s="89"/>
      <c r="Q109" s="1"/>
      <c r="R109" s="43"/>
      <c r="S109" s="1"/>
      <c r="T109" s="366"/>
      <c r="U109" s="1"/>
      <c r="V109" s="89"/>
      <c r="W109" s="542"/>
      <c r="X109" s="60"/>
    </row>
    <row r="110" spans="1:24" ht="15.75" hidden="1" thickBot="1" x14ac:dyDescent="0.3">
      <c r="A110" s="139" t="s">
        <v>120</v>
      </c>
      <c r="B110" s="59"/>
      <c r="C110" s="2"/>
      <c r="D110" s="686" t="s">
        <v>601</v>
      </c>
      <c r="E110" s="686"/>
      <c r="F110" s="85"/>
      <c r="G110" s="87"/>
      <c r="H110" s="582"/>
      <c r="I110" s="81"/>
      <c r="J110" s="82"/>
      <c r="K110" s="81"/>
      <c r="L110" s="1"/>
      <c r="M110" s="1"/>
      <c r="N110" s="1"/>
      <c r="O110" s="1"/>
      <c r="P110" s="89"/>
      <c r="Q110" s="1"/>
      <c r="R110" s="43"/>
      <c r="S110" s="1"/>
      <c r="T110" s="366"/>
      <c r="U110" s="1"/>
      <c r="V110" s="89"/>
      <c r="W110" s="542"/>
      <c r="X110" s="60"/>
    </row>
    <row r="111" spans="1:24" ht="15.75" hidden="1" thickBot="1" x14ac:dyDescent="0.3">
      <c r="A111" s="139" t="s">
        <v>121</v>
      </c>
      <c r="B111" s="61"/>
      <c r="C111" s="21"/>
      <c r="D111" s="700" t="s">
        <v>602</v>
      </c>
      <c r="E111" s="700"/>
      <c r="F111" s="85"/>
      <c r="G111" s="87"/>
      <c r="H111" s="582"/>
      <c r="I111" s="81"/>
      <c r="J111" s="82"/>
      <c r="K111" s="81"/>
      <c r="L111" s="1"/>
      <c r="M111" s="1"/>
      <c r="N111" s="1"/>
      <c r="O111" s="1"/>
      <c r="P111" s="89"/>
      <c r="Q111" s="1"/>
      <c r="R111" s="43"/>
      <c r="S111" s="1"/>
      <c r="T111" s="366"/>
      <c r="U111" s="1"/>
      <c r="V111" s="89"/>
      <c r="W111" s="542"/>
      <c r="X111" s="60"/>
    </row>
    <row r="112" spans="1:24" ht="15.75" thickBot="1" x14ac:dyDescent="0.3">
      <c r="B112" s="109" t="s">
        <v>122</v>
      </c>
      <c r="C112" s="701" t="s">
        <v>123</v>
      </c>
      <c r="D112" s="702"/>
      <c r="E112" s="702"/>
      <c r="F112" s="92">
        <f t="shared" ref="F112:W112" si="15">F113+F114+F118+F121+F129+F130+F131+F132+F136+F142+F143</f>
        <v>63000</v>
      </c>
      <c r="G112" s="93">
        <f t="shared" si="15"/>
        <v>264473</v>
      </c>
      <c r="H112" s="580">
        <f t="shared" si="15"/>
        <v>302030</v>
      </c>
      <c r="I112" s="94">
        <f t="shared" si="15"/>
        <v>0</v>
      </c>
      <c r="J112" s="96">
        <f t="shared" si="15"/>
        <v>302030</v>
      </c>
      <c r="K112" s="94">
        <f t="shared" si="15"/>
        <v>36398</v>
      </c>
      <c r="L112" s="95">
        <f t="shared" si="15"/>
        <v>26819</v>
      </c>
      <c r="M112" s="95">
        <f t="shared" si="15"/>
        <v>63706</v>
      </c>
      <c r="N112" s="95">
        <f t="shared" si="15"/>
        <v>10000</v>
      </c>
      <c r="O112" s="95">
        <f t="shared" si="15"/>
        <v>0</v>
      </c>
      <c r="P112" s="98">
        <f t="shared" si="15"/>
        <v>127550</v>
      </c>
      <c r="Q112" s="95">
        <f t="shared" si="15"/>
        <v>0</v>
      </c>
      <c r="R112" s="97">
        <f t="shared" si="15"/>
        <v>0</v>
      </c>
      <c r="S112" s="95">
        <f t="shared" si="15"/>
        <v>57</v>
      </c>
      <c r="T112" s="363">
        <f t="shared" si="15"/>
        <v>264530</v>
      </c>
      <c r="U112" s="95">
        <f t="shared" si="15"/>
        <v>0</v>
      </c>
      <c r="V112" s="98">
        <f t="shared" si="15"/>
        <v>0</v>
      </c>
      <c r="W112" s="539">
        <f t="shared" si="15"/>
        <v>37500</v>
      </c>
      <c r="X112" s="56"/>
    </row>
    <row r="113" spans="1:24" s="42" customFormat="1" hidden="1" x14ac:dyDescent="0.25">
      <c r="A113" s="139" t="s">
        <v>124</v>
      </c>
      <c r="B113" s="137" t="s">
        <v>1025</v>
      </c>
      <c r="C113" s="703" t="s">
        <v>682</v>
      </c>
      <c r="D113" s="704"/>
      <c r="E113" s="704"/>
      <c r="F113" s="119"/>
      <c r="G113" s="120"/>
      <c r="H113" s="585"/>
      <c r="I113" s="121"/>
      <c r="J113" s="123"/>
      <c r="K113" s="121"/>
      <c r="L113" s="122"/>
      <c r="M113" s="122"/>
      <c r="N113" s="122"/>
      <c r="O113" s="122"/>
      <c r="P113" s="125"/>
      <c r="Q113" s="122"/>
      <c r="R113" s="124"/>
      <c r="S113" s="122"/>
      <c r="T113" s="368"/>
      <c r="U113" s="122"/>
      <c r="V113" s="125"/>
      <c r="W113" s="544"/>
      <c r="X113" s="58"/>
    </row>
    <row r="114" spans="1:24" s="42" customFormat="1" x14ac:dyDescent="0.25">
      <c r="A114" s="139" t="s">
        <v>125</v>
      </c>
      <c r="B114" s="118" t="s">
        <v>1026</v>
      </c>
      <c r="C114" s="705" t="s">
        <v>126</v>
      </c>
      <c r="D114" s="706"/>
      <c r="E114" s="706"/>
      <c r="F114" s="119">
        <f>F115+F116+F117</f>
        <v>36000</v>
      </c>
      <c r="G114" s="120">
        <f>G115+G116+G117</f>
        <v>237498</v>
      </c>
      <c r="H114" s="585">
        <f t="shared" ref="H114:W114" si="16">H115+H116+H117</f>
        <v>274998</v>
      </c>
      <c r="I114" s="121">
        <f t="shared" si="16"/>
        <v>0</v>
      </c>
      <c r="J114" s="123">
        <f t="shared" si="16"/>
        <v>274998</v>
      </c>
      <c r="K114" s="121">
        <f t="shared" si="16"/>
        <v>36398</v>
      </c>
      <c r="L114" s="122">
        <f t="shared" si="16"/>
        <v>0</v>
      </c>
      <c r="M114" s="122">
        <f t="shared" si="16"/>
        <v>63600</v>
      </c>
      <c r="N114" s="122">
        <f t="shared" si="16"/>
        <v>10000</v>
      </c>
      <c r="O114" s="122">
        <f t="shared" si="16"/>
        <v>0</v>
      </c>
      <c r="P114" s="125">
        <f t="shared" si="16"/>
        <v>127500</v>
      </c>
      <c r="Q114" s="122">
        <f t="shared" si="16"/>
        <v>0</v>
      </c>
      <c r="R114" s="124">
        <f t="shared" si="16"/>
        <v>0</v>
      </c>
      <c r="S114" s="122">
        <f t="shared" si="16"/>
        <v>0</v>
      </c>
      <c r="T114" s="368">
        <f t="shared" si="16"/>
        <v>237498</v>
      </c>
      <c r="U114" s="122">
        <f t="shared" si="16"/>
        <v>0</v>
      </c>
      <c r="V114" s="125">
        <f t="shared" si="16"/>
        <v>0</v>
      </c>
      <c r="W114" s="544">
        <f t="shared" si="16"/>
        <v>37500</v>
      </c>
      <c r="X114" s="58"/>
    </row>
    <row r="115" spans="1:24" hidden="1" x14ac:dyDescent="0.25">
      <c r="A115" s="139" t="s">
        <v>127</v>
      </c>
      <c r="B115" s="59"/>
      <c r="C115" s="2"/>
      <c r="D115" s="686" t="s">
        <v>603</v>
      </c>
      <c r="E115" s="686"/>
      <c r="F115" s="85"/>
      <c r="G115" s="87"/>
      <c r="H115" s="582"/>
      <c r="I115" s="81"/>
      <c r="J115" s="82"/>
      <c r="K115" s="81"/>
      <c r="L115" s="1"/>
      <c r="M115" s="1"/>
      <c r="N115" s="1"/>
      <c r="O115" s="1"/>
      <c r="P115" s="89"/>
      <c r="Q115" s="1"/>
      <c r="R115" s="43"/>
      <c r="S115" s="1"/>
      <c r="T115" s="366"/>
      <c r="U115" s="1"/>
      <c r="V115" s="89"/>
      <c r="W115" s="542"/>
      <c r="X115" s="60"/>
    </row>
    <row r="116" spans="1:24" hidden="1" x14ac:dyDescent="0.25">
      <c r="A116" s="139" t="s">
        <v>128</v>
      </c>
      <c r="B116" s="59"/>
      <c r="C116" s="2"/>
      <c r="D116" s="686" t="s">
        <v>604</v>
      </c>
      <c r="E116" s="686"/>
      <c r="F116" s="85"/>
      <c r="G116" s="87"/>
      <c r="H116" s="582"/>
      <c r="I116" s="81"/>
      <c r="J116" s="82"/>
      <c r="K116" s="81"/>
      <c r="L116" s="1"/>
      <c r="M116" s="1"/>
      <c r="N116" s="1"/>
      <c r="O116" s="1"/>
      <c r="P116" s="89"/>
      <c r="Q116" s="1"/>
      <c r="R116" s="43"/>
      <c r="S116" s="1"/>
      <c r="T116" s="366"/>
      <c r="U116" s="1"/>
      <c r="V116" s="89"/>
      <c r="W116" s="542"/>
      <c r="X116" s="60"/>
    </row>
    <row r="117" spans="1:24" x14ac:dyDescent="0.25">
      <c r="A117" s="139" t="s">
        <v>129</v>
      </c>
      <c r="B117" s="59"/>
      <c r="C117" s="2"/>
      <c r="D117" s="686" t="s">
        <v>683</v>
      </c>
      <c r="E117" s="686"/>
      <c r="F117" s="85">
        <v>36000</v>
      </c>
      <c r="G117" s="87">
        <v>237498</v>
      </c>
      <c r="H117" s="582">
        <f>SUM(T117:W117)</f>
        <v>274998</v>
      </c>
      <c r="I117" s="81"/>
      <c r="J117" s="82">
        <f>H117</f>
        <v>274998</v>
      </c>
      <c r="K117" s="81">
        <v>36398</v>
      </c>
      <c r="L117" s="1"/>
      <c r="M117" s="1">
        <v>63600</v>
      </c>
      <c r="N117" s="1">
        <v>10000</v>
      </c>
      <c r="O117" s="1"/>
      <c r="P117" s="89">
        <v>127500</v>
      </c>
      <c r="Q117" s="1"/>
      <c r="R117" s="43"/>
      <c r="S117" s="1"/>
      <c r="T117" s="366">
        <f>SUM(K117:S117)</f>
        <v>237498</v>
      </c>
      <c r="U117" s="1"/>
      <c r="V117" s="89"/>
      <c r="W117" s="542">
        <v>37500</v>
      </c>
      <c r="X117" s="60"/>
    </row>
    <row r="118" spans="1:24" s="42" customFormat="1" x14ac:dyDescent="0.25">
      <c r="A118" s="139" t="s">
        <v>130</v>
      </c>
      <c r="B118" s="118" t="s">
        <v>1027</v>
      </c>
      <c r="C118" s="705" t="s">
        <v>131</v>
      </c>
      <c r="D118" s="706"/>
      <c r="E118" s="706"/>
      <c r="F118" s="119">
        <f>F119+F120</f>
        <v>0</v>
      </c>
      <c r="G118" s="120">
        <f>G119+G120</f>
        <v>156</v>
      </c>
      <c r="H118" s="585">
        <f t="shared" ref="H118:W118" si="17">H119+H120</f>
        <v>213</v>
      </c>
      <c r="I118" s="121">
        <f t="shared" si="17"/>
        <v>0</v>
      </c>
      <c r="J118" s="123">
        <f t="shared" si="17"/>
        <v>213</v>
      </c>
      <c r="K118" s="121">
        <f t="shared" si="17"/>
        <v>0</v>
      </c>
      <c r="L118" s="122">
        <f t="shared" si="17"/>
        <v>0</v>
      </c>
      <c r="M118" s="122">
        <f t="shared" si="17"/>
        <v>106</v>
      </c>
      <c r="N118" s="122">
        <f t="shared" si="17"/>
        <v>0</v>
      </c>
      <c r="O118" s="122">
        <f t="shared" si="17"/>
        <v>0</v>
      </c>
      <c r="P118" s="125">
        <f t="shared" si="17"/>
        <v>50</v>
      </c>
      <c r="Q118" s="122">
        <f t="shared" si="17"/>
        <v>0</v>
      </c>
      <c r="R118" s="124">
        <f t="shared" si="17"/>
        <v>0</v>
      </c>
      <c r="S118" s="122">
        <f t="shared" si="17"/>
        <v>57</v>
      </c>
      <c r="T118" s="368">
        <f t="shared" si="17"/>
        <v>213</v>
      </c>
      <c r="U118" s="122">
        <f t="shared" si="17"/>
        <v>0</v>
      </c>
      <c r="V118" s="125">
        <f t="shared" si="17"/>
        <v>0</v>
      </c>
      <c r="W118" s="544">
        <f t="shared" si="17"/>
        <v>0</v>
      </c>
      <c r="X118" s="58"/>
    </row>
    <row r="119" spans="1:24" hidden="1" x14ac:dyDescent="0.25">
      <c r="A119" s="139" t="s">
        <v>132</v>
      </c>
      <c r="B119" s="59"/>
      <c r="C119" s="2"/>
      <c r="D119" s="686" t="s">
        <v>684</v>
      </c>
      <c r="E119" s="686"/>
      <c r="F119" s="85"/>
      <c r="G119" s="87"/>
      <c r="H119" s="582"/>
      <c r="I119" s="81"/>
      <c r="J119" s="82"/>
      <c r="K119" s="81"/>
      <c r="L119" s="1"/>
      <c r="M119" s="1"/>
      <c r="N119" s="1"/>
      <c r="O119" s="1"/>
      <c r="P119" s="89"/>
      <c r="Q119" s="1"/>
      <c r="R119" s="43"/>
      <c r="S119" s="1"/>
      <c r="T119" s="366"/>
      <c r="U119" s="1"/>
      <c r="V119" s="89"/>
      <c r="W119" s="542"/>
      <c r="X119" s="60"/>
    </row>
    <row r="120" spans="1:24" x14ac:dyDescent="0.25">
      <c r="A120" s="139" t="s">
        <v>133</v>
      </c>
      <c r="B120" s="59"/>
      <c r="C120" s="2"/>
      <c r="D120" s="686" t="s">
        <v>685</v>
      </c>
      <c r="E120" s="686"/>
      <c r="F120" s="85">
        <v>0</v>
      </c>
      <c r="G120" s="87">
        <v>156</v>
      </c>
      <c r="H120" s="582">
        <f>SUM(T120:W120)</f>
        <v>213</v>
      </c>
      <c r="I120" s="81"/>
      <c r="J120" s="82">
        <f>H120</f>
        <v>213</v>
      </c>
      <c r="K120" s="81"/>
      <c r="L120" s="1"/>
      <c r="M120" s="1">
        <v>106</v>
      </c>
      <c r="N120" s="1"/>
      <c r="O120" s="1"/>
      <c r="P120" s="89">
        <v>50</v>
      </c>
      <c r="Q120" s="1"/>
      <c r="R120" s="43"/>
      <c r="S120" s="1">
        <v>57</v>
      </c>
      <c r="T120" s="366">
        <f>SUM(K120:S120)</f>
        <v>213</v>
      </c>
      <c r="U120" s="1"/>
      <c r="V120" s="89"/>
      <c r="W120" s="542"/>
      <c r="X120" s="60"/>
    </row>
    <row r="121" spans="1:24" s="42" customFormat="1" hidden="1" x14ac:dyDescent="0.25">
      <c r="A121" s="139" t="s">
        <v>134</v>
      </c>
      <c r="B121" s="118" t="s">
        <v>1028</v>
      </c>
      <c r="C121" s="705" t="s">
        <v>135</v>
      </c>
      <c r="D121" s="706"/>
      <c r="E121" s="706"/>
      <c r="F121" s="119">
        <f>F122+F123+F124+F125+F126+F127+F128</f>
        <v>0</v>
      </c>
      <c r="G121" s="120">
        <f>G122+G123+G124+G125+G126+G127+G128</f>
        <v>0</v>
      </c>
      <c r="H121" s="585">
        <f t="shared" ref="H121:W121" si="18">H122+H123+H124+H125+H126+H127+H128</f>
        <v>0</v>
      </c>
      <c r="I121" s="121">
        <f t="shared" si="18"/>
        <v>0</v>
      </c>
      <c r="J121" s="123">
        <f t="shared" si="18"/>
        <v>0</v>
      </c>
      <c r="K121" s="121">
        <f t="shared" si="18"/>
        <v>0</v>
      </c>
      <c r="L121" s="122">
        <f t="shared" si="18"/>
        <v>0</v>
      </c>
      <c r="M121" s="122">
        <f t="shared" si="18"/>
        <v>0</v>
      </c>
      <c r="N121" s="122">
        <f t="shared" si="18"/>
        <v>0</v>
      </c>
      <c r="O121" s="122">
        <f t="shared" si="18"/>
        <v>0</v>
      </c>
      <c r="P121" s="125">
        <f t="shared" si="18"/>
        <v>0</v>
      </c>
      <c r="Q121" s="122">
        <f t="shared" si="18"/>
        <v>0</v>
      </c>
      <c r="R121" s="124">
        <f t="shared" si="18"/>
        <v>0</v>
      </c>
      <c r="S121" s="122">
        <f t="shared" si="18"/>
        <v>0</v>
      </c>
      <c r="T121" s="368">
        <f t="shared" si="18"/>
        <v>0</v>
      </c>
      <c r="U121" s="122">
        <f t="shared" si="18"/>
        <v>0</v>
      </c>
      <c r="V121" s="125">
        <f t="shared" si="18"/>
        <v>0</v>
      </c>
      <c r="W121" s="544">
        <f t="shared" si="18"/>
        <v>0</v>
      </c>
      <c r="X121" s="58"/>
    </row>
    <row r="122" spans="1:24" hidden="1" x14ac:dyDescent="0.25">
      <c r="A122" s="139" t="s">
        <v>136</v>
      </c>
      <c r="B122" s="59"/>
      <c r="C122" s="2"/>
      <c r="D122" s="686" t="s">
        <v>605</v>
      </c>
      <c r="E122" s="686"/>
      <c r="F122" s="85"/>
      <c r="G122" s="87"/>
      <c r="H122" s="582"/>
      <c r="I122" s="81"/>
      <c r="J122" s="82"/>
      <c r="K122" s="81"/>
      <c r="L122" s="1"/>
      <c r="M122" s="1"/>
      <c r="N122" s="1"/>
      <c r="O122" s="1"/>
      <c r="P122" s="89"/>
      <c r="Q122" s="1"/>
      <c r="R122" s="43"/>
      <c r="S122" s="1"/>
      <c r="T122" s="366"/>
      <c r="U122" s="1"/>
      <c r="V122" s="89"/>
      <c r="W122" s="542"/>
      <c r="X122" s="60"/>
    </row>
    <row r="123" spans="1:24" ht="27" hidden="1" customHeight="1" x14ac:dyDescent="0.25">
      <c r="A123" s="139" t="s">
        <v>137</v>
      </c>
      <c r="B123" s="59"/>
      <c r="C123" s="2"/>
      <c r="D123" s="685" t="s">
        <v>776</v>
      </c>
      <c r="E123" s="685"/>
      <c r="F123" s="85"/>
      <c r="G123" s="87"/>
      <c r="H123" s="582"/>
      <c r="I123" s="81"/>
      <c r="J123" s="82"/>
      <c r="K123" s="81"/>
      <c r="L123" s="1"/>
      <c r="M123" s="1"/>
      <c r="N123" s="1"/>
      <c r="O123" s="1"/>
      <c r="P123" s="89"/>
      <c r="Q123" s="1"/>
      <c r="R123" s="43"/>
      <c r="S123" s="1"/>
      <c r="T123" s="366"/>
      <c r="U123" s="1"/>
      <c r="V123" s="89"/>
      <c r="W123" s="542"/>
      <c r="X123" s="60"/>
    </row>
    <row r="124" spans="1:24" hidden="1" x14ac:dyDescent="0.25">
      <c r="A124" s="139" t="s">
        <v>138</v>
      </c>
      <c r="B124" s="59"/>
      <c r="C124" s="2"/>
      <c r="D124" s="686" t="s">
        <v>1088</v>
      </c>
      <c r="E124" s="686"/>
      <c r="F124" s="85"/>
      <c r="G124" s="87"/>
      <c r="H124" s="582"/>
      <c r="I124" s="81"/>
      <c r="J124" s="82"/>
      <c r="K124" s="81"/>
      <c r="L124" s="1"/>
      <c r="M124" s="1"/>
      <c r="N124" s="1"/>
      <c r="O124" s="1"/>
      <c r="P124" s="89"/>
      <c r="Q124" s="1"/>
      <c r="R124" s="43"/>
      <c r="S124" s="1"/>
      <c r="T124" s="366"/>
      <c r="U124" s="1"/>
      <c r="V124" s="89"/>
      <c r="W124" s="542"/>
      <c r="X124" s="60"/>
    </row>
    <row r="125" spans="1:24" hidden="1" x14ac:dyDescent="0.25">
      <c r="A125" s="139" t="s">
        <v>139</v>
      </c>
      <c r="B125" s="59"/>
      <c r="C125" s="2"/>
      <c r="D125" s="686" t="s">
        <v>686</v>
      </c>
      <c r="E125" s="686"/>
      <c r="F125" s="85"/>
      <c r="G125" s="87"/>
      <c r="H125" s="582"/>
      <c r="I125" s="81"/>
      <c r="J125" s="82"/>
      <c r="K125" s="81"/>
      <c r="L125" s="1"/>
      <c r="M125" s="1"/>
      <c r="N125" s="1"/>
      <c r="O125" s="1"/>
      <c r="P125" s="89"/>
      <c r="Q125" s="1"/>
      <c r="R125" s="43"/>
      <c r="S125" s="1"/>
      <c r="T125" s="366"/>
      <c r="U125" s="1"/>
      <c r="V125" s="89"/>
      <c r="W125" s="542"/>
      <c r="X125" s="60"/>
    </row>
    <row r="126" spans="1:24" hidden="1" x14ac:dyDescent="0.25">
      <c r="A126" s="139" t="s">
        <v>140</v>
      </c>
      <c r="B126" s="59"/>
      <c r="C126" s="2"/>
      <c r="D126" s="686" t="s">
        <v>687</v>
      </c>
      <c r="E126" s="686"/>
      <c r="F126" s="85"/>
      <c r="G126" s="87"/>
      <c r="H126" s="582"/>
      <c r="I126" s="81"/>
      <c r="J126" s="82"/>
      <c r="K126" s="81"/>
      <c r="L126" s="1"/>
      <c r="M126" s="1"/>
      <c r="N126" s="1"/>
      <c r="O126" s="1"/>
      <c r="P126" s="89"/>
      <c r="Q126" s="1"/>
      <c r="R126" s="43"/>
      <c r="S126" s="1"/>
      <c r="T126" s="366"/>
      <c r="U126" s="1"/>
      <c r="V126" s="89"/>
      <c r="W126" s="542"/>
      <c r="X126" s="60"/>
    </row>
    <row r="127" spans="1:24" hidden="1" x14ac:dyDescent="0.25">
      <c r="A127" s="139" t="s">
        <v>141</v>
      </c>
      <c r="B127" s="59"/>
      <c r="C127" s="2"/>
      <c r="D127" s="686" t="s">
        <v>606</v>
      </c>
      <c r="E127" s="686"/>
      <c r="F127" s="85"/>
      <c r="G127" s="87"/>
      <c r="H127" s="582"/>
      <c r="I127" s="81"/>
      <c r="J127" s="82"/>
      <c r="K127" s="81"/>
      <c r="L127" s="1"/>
      <c r="M127" s="1"/>
      <c r="N127" s="1"/>
      <c r="O127" s="1"/>
      <c r="P127" s="89"/>
      <c r="Q127" s="1"/>
      <c r="R127" s="43"/>
      <c r="S127" s="1"/>
      <c r="T127" s="366"/>
      <c r="U127" s="1"/>
      <c r="V127" s="89"/>
      <c r="W127" s="542"/>
      <c r="X127" s="60"/>
    </row>
    <row r="128" spans="1:24" hidden="1" x14ac:dyDescent="0.25">
      <c r="A128" s="139" t="s">
        <v>142</v>
      </c>
      <c r="B128" s="59"/>
      <c r="C128" s="2"/>
      <c r="D128" s="686" t="s">
        <v>688</v>
      </c>
      <c r="E128" s="686"/>
      <c r="F128" s="85"/>
      <c r="G128" s="87"/>
      <c r="H128" s="582"/>
      <c r="I128" s="81"/>
      <c r="J128" s="82"/>
      <c r="K128" s="81"/>
      <c r="L128" s="1"/>
      <c r="M128" s="1"/>
      <c r="N128" s="1"/>
      <c r="O128" s="1"/>
      <c r="P128" s="89"/>
      <c r="Q128" s="1"/>
      <c r="R128" s="43"/>
      <c r="S128" s="1"/>
      <c r="T128" s="366"/>
      <c r="U128" s="1"/>
      <c r="V128" s="89"/>
      <c r="W128" s="542"/>
      <c r="X128" s="60"/>
    </row>
    <row r="129" spans="1:24" s="42" customFormat="1" hidden="1" x14ac:dyDescent="0.25">
      <c r="A129" s="139" t="s">
        <v>143</v>
      </c>
      <c r="B129" s="118" t="s">
        <v>1029</v>
      </c>
      <c r="C129" s="705" t="s">
        <v>689</v>
      </c>
      <c r="D129" s="706"/>
      <c r="E129" s="706"/>
      <c r="F129" s="119"/>
      <c r="G129" s="120"/>
      <c r="H129" s="585"/>
      <c r="I129" s="121"/>
      <c r="J129" s="123"/>
      <c r="K129" s="121"/>
      <c r="L129" s="122"/>
      <c r="M129" s="122"/>
      <c r="N129" s="122"/>
      <c r="O129" s="122"/>
      <c r="P129" s="125"/>
      <c r="Q129" s="122"/>
      <c r="R129" s="124"/>
      <c r="S129" s="122"/>
      <c r="T129" s="368"/>
      <c r="U129" s="122"/>
      <c r="V129" s="125"/>
      <c r="W129" s="544"/>
      <c r="X129" s="58"/>
    </row>
    <row r="130" spans="1:24" s="42" customFormat="1" hidden="1" x14ac:dyDescent="0.25">
      <c r="A130" s="139" t="s">
        <v>144</v>
      </c>
      <c r="B130" s="118" t="s">
        <v>1030</v>
      </c>
      <c r="C130" s="705" t="s">
        <v>690</v>
      </c>
      <c r="D130" s="706"/>
      <c r="E130" s="706"/>
      <c r="F130" s="119"/>
      <c r="G130" s="120"/>
      <c r="H130" s="585"/>
      <c r="I130" s="121"/>
      <c r="J130" s="123"/>
      <c r="K130" s="121"/>
      <c r="L130" s="122"/>
      <c r="M130" s="122"/>
      <c r="N130" s="122"/>
      <c r="O130" s="122"/>
      <c r="P130" s="125"/>
      <c r="Q130" s="122"/>
      <c r="R130" s="124"/>
      <c r="S130" s="122"/>
      <c r="T130" s="368"/>
      <c r="U130" s="122"/>
      <c r="V130" s="125"/>
      <c r="W130" s="544"/>
      <c r="X130" s="58"/>
    </row>
    <row r="131" spans="1:24" s="42" customFormat="1" hidden="1" x14ac:dyDescent="0.25">
      <c r="A131" s="139" t="s">
        <v>145</v>
      </c>
      <c r="B131" s="118" t="s">
        <v>1031</v>
      </c>
      <c r="C131" s="705" t="s">
        <v>691</v>
      </c>
      <c r="D131" s="706"/>
      <c r="E131" s="706"/>
      <c r="F131" s="119"/>
      <c r="G131" s="120"/>
      <c r="H131" s="585"/>
      <c r="I131" s="121"/>
      <c r="J131" s="123"/>
      <c r="K131" s="121"/>
      <c r="L131" s="122"/>
      <c r="M131" s="122"/>
      <c r="N131" s="122"/>
      <c r="O131" s="122"/>
      <c r="P131" s="125"/>
      <c r="Q131" s="122"/>
      <c r="R131" s="124"/>
      <c r="S131" s="122"/>
      <c r="T131" s="368"/>
      <c r="U131" s="122"/>
      <c r="V131" s="125"/>
      <c r="W131" s="544"/>
      <c r="X131" s="58"/>
    </row>
    <row r="132" spans="1:24" s="42" customFormat="1" hidden="1" x14ac:dyDescent="0.25">
      <c r="A132" s="139" t="s">
        <v>1122</v>
      </c>
      <c r="B132" s="118" t="s">
        <v>1032</v>
      </c>
      <c r="C132" s="705" t="s">
        <v>1123</v>
      </c>
      <c r="D132" s="706"/>
      <c r="E132" s="706"/>
      <c r="F132" s="119">
        <f>F133+F134+F135</f>
        <v>0</v>
      </c>
      <c r="G132" s="120">
        <f>G133+G134+G135</f>
        <v>0</v>
      </c>
      <c r="H132" s="585">
        <f t="shared" ref="H132:W132" si="19">H133+H134+H135</f>
        <v>0</v>
      </c>
      <c r="I132" s="121">
        <f t="shared" si="19"/>
        <v>0</v>
      </c>
      <c r="J132" s="123">
        <f t="shared" si="19"/>
        <v>0</v>
      </c>
      <c r="K132" s="121">
        <f t="shared" si="19"/>
        <v>0</v>
      </c>
      <c r="L132" s="122">
        <f t="shared" si="19"/>
        <v>0</v>
      </c>
      <c r="M132" s="122">
        <f t="shared" si="19"/>
        <v>0</v>
      </c>
      <c r="N132" s="122">
        <f t="shared" si="19"/>
        <v>0</v>
      </c>
      <c r="O132" s="122">
        <f t="shared" si="19"/>
        <v>0</v>
      </c>
      <c r="P132" s="125">
        <f t="shared" si="19"/>
        <v>0</v>
      </c>
      <c r="Q132" s="122">
        <f t="shared" si="19"/>
        <v>0</v>
      </c>
      <c r="R132" s="124">
        <f t="shared" si="19"/>
        <v>0</v>
      </c>
      <c r="S132" s="122">
        <f t="shared" si="19"/>
        <v>0</v>
      </c>
      <c r="T132" s="368">
        <f t="shared" si="19"/>
        <v>0</v>
      </c>
      <c r="U132" s="122">
        <f t="shared" si="19"/>
        <v>0</v>
      </c>
      <c r="V132" s="125">
        <f t="shared" si="19"/>
        <v>0</v>
      </c>
      <c r="W132" s="544">
        <f t="shared" si="19"/>
        <v>0</v>
      </c>
      <c r="X132" s="58"/>
    </row>
    <row r="133" spans="1:24" hidden="1" x14ac:dyDescent="0.25">
      <c r="A133" s="139" t="s">
        <v>1125</v>
      </c>
      <c r="B133" s="59"/>
      <c r="C133" s="2"/>
      <c r="D133" s="686" t="s">
        <v>1124</v>
      </c>
      <c r="E133" s="686"/>
      <c r="F133" s="85"/>
      <c r="G133" s="87"/>
      <c r="H133" s="582"/>
      <c r="I133" s="81"/>
      <c r="J133" s="82"/>
      <c r="K133" s="81"/>
      <c r="L133" s="1"/>
      <c r="M133" s="1"/>
      <c r="N133" s="1"/>
      <c r="O133" s="1"/>
      <c r="P133" s="89"/>
      <c r="Q133" s="1"/>
      <c r="R133" s="43"/>
      <c r="S133" s="1"/>
      <c r="T133" s="366"/>
      <c r="U133" s="1"/>
      <c r="V133" s="89"/>
      <c r="W133" s="542"/>
      <c r="X133" s="60"/>
    </row>
    <row r="134" spans="1:24" hidden="1" x14ac:dyDescent="0.25">
      <c r="A134" s="139" t="s">
        <v>1126</v>
      </c>
      <c r="B134" s="59"/>
      <c r="C134" s="2"/>
      <c r="D134" s="686" t="s">
        <v>607</v>
      </c>
      <c r="E134" s="686"/>
      <c r="F134" s="85"/>
      <c r="G134" s="87"/>
      <c r="H134" s="582"/>
      <c r="I134" s="81"/>
      <c r="J134" s="82"/>
      <c r="K134" s="81"/>
      <c r="L134" s="1"/>
      <c r="M134" s="1"/>
      <c r="N134" s="1"/>
      <c r="O134" s="1"/>
      <c r="P134" s="89"/>
      <c r="Q134" s="1"/>
      <c r="R134" s="43"/>
      <c r="S134" s="1"/>
      <c r="T134" s="366"/>
      <c r="U134" s="1"/>
      <c r="V134" s="89"/>
      <c r="W134" s="542"/>
      <c r="X134" s="60"/>
    </row>
    <row r="135" spans="1:24" hidden="1" x14ac:dyDescent="0.25">
      <c r="A135" s="139" t="s">
        <v>1127</v>
      </c>
      <c r="B135" s="59"/>
      <c r="C135" s="2"/>
      <c r="D135" s="686" t="s">
        <v>1128</v>
      </c>
      <c r="E135" s="686"/>
      <c r="F135" s="85"/>
      <c r="G135" s="87"/>
      <c r="H135" s="582"/>
      <c r="I135" s="81"/>
      <c r="J135" s="82"/>
      <c r="K135" s="81"/>
      <c r="L135" s="1"/>
      <c r="M135" s="1"/>
      <c r="N135" s="1"/>
      <c r="O135" s="1"/>
      <c r="P135" s="89"/>
      <c r="Q135" s="1"/>
      <c r="R135" s="43"/>
      <c r="S135" s="1"/>
      <c r="T135" s="366"/>
      <c r="U135" s="1"/>
      <c r="V135" s="89"/>
      <c r="W135" s="542"/>
      <c r="X135" s="60"/>
    </row>
    <row r="136" spans="1:24" s="42" customFormat="1" hidden="1" x14ac:dyDescent="0.25">
      <c r="A136" s="139" t="s">
        <v>1129</v>
      </c>
      <c r="B136" s="118" t="s">
        <v>1033</v>
      </c>
      <c r="C136" s="705" t="s">
        <v>1130</v>
      </c>
      <c r="D136" s="706"/>
      <c r="E136" s="706"/>
      <c r="F136" s="119">
        <f>F137+F138+F139+F140+F141</f>
        <v>0</v>
      </c>
      <c r="G136" s="120">
        <f>G137+G138+G139+G140+G141</f>
        <v>0</v>
      </c>
      <c r="H136" s="585">
        <f t="shared" ref="H136:W136" si="20">H137+H138+H139+H140+H141</f>
        <v>0</v>
      </c>
      <c r="I136" s="121">
        <f t="shared" si="20"/>
        <v>0</v>
      </c>
      <c r="J136" s="123">
        <f t="shared" si="20"/>
        <v>0</v>
      </c>
      <c r="K136" s="121">
        <f t="shared" si="20"/>
        <v>0</v>
      </c>
      <c r="L136" s="122">
        <f t="shared" si="20"/>
        <v>0</v>
      </c>
      <c r="M136" s="122">
        <f t="shared" si="20"/>
        <v>0</v>
      </c>
      <c r="N136" s="122">
        <f t="shared" si="20"/>
        <v>0</v>
      </c>
      <c r="O136" s="122">
        <f t="shared" si="20"/>
        <v>0</v>
      </c>
      <c r="P136" s="125">
        <f t="shared" si="20"/>
        <v>0</v>
      </c>
      <c r="Q136" s="122">
        <f t="shared" si="20"/>
        <v>0</v>
      </c>
      <c r="R136" s="124">
        <f t="shared" si="20"/>
        <v>0</v>
      </c>
      <c r="S136" s="122">
        <f t="shared" si="20"/>
        <v>0</v>
      </c>
      <c r="T136" s="368">
        <f t="shared" si="20"/>
        <v>0</v>
      </c>
      <c r="U136" s="122">
        <f t="shared" si="20"/>
        <v>0</v>
      </c>
      <c r="V136" s="125">
        <f t="shared" si="20"/>
        <v>0</v>
      </c>
      <c r="W136" s="544">
        <f t="shared" si="20"/>
        <v>0</v>
      </c>
      <c r="X136" s="58"/>
    </row>
    <row r="137" spans="1:24" hidden="1" x14ac:dyDescent="0.25">
      <c r="A137" s="139" t="s">
        <v>1131</v>
      </c>
      <c r="B137" s="59"/>
      <c r="C137" s="2"/>
      <c r="D137" s="686" t="s">
        <v>1132</v>
      </c>
      <c r="E137" s="686"/>
      <c r="F137" s="85"/>
      <c r="G137" s="87"/>
      <c r="H137" s="582"/>
      <c r="I137" s="81"/>
      <c r="J137" s="82"/>
      <c r="K137" s="81"/>
      <c r="L137" s="1"/>
      <c r="M137" s="1"/>
      <c r="N137" s="1"/>
      <c r="O137" s="1"/>
      <c r="P137" s="89"/>
      <c r="Q137" s="1"/>
      <c r="R137" s="43"/>
      <c r="S137" s="1"/>
      <c r="T137" s="366"/>
      <c r="U137" s="1"/>
      <c r="V137" s="89"/>
      <c r="W137" s="542"/>
      <c r="X137" s="60"/>
    </row>
    <row r="138" spans="1:24" hidden="1" x14ac:dyDescent="0.25">
      <c r="A138" s="139" t="s">
        <v>1133</v>
      </c>
      <c r="B138" s="59"/>
      <c r="C138" s="2"/>
      <c r="D138" s="686" t="s">
        <v>1134</v>
      </c>
      <c r="E138" s="686"/>
      <c r="F138" s="85"/>
      <c r="G138" s="87"/>
      <c r="H138" s="582"/>
      <c r="I138" s="81"/>
      <c r="J138" s="82"/>
      <c r="K138" s="81"/>
      <c r="L138" s="1"/>
      <c r="M138" s="1"/>
      <c r="N138" s="1"/>
      <c r="O138" s="1"/>
      <c r="P138" s="89"/>
      <c r="Q138" s="1"/>
      <c r="R138" s="43"/>
      <c r="S138" s="1"/>
      <c r="T138" s="366"/>
      <c r="U138" s="1"/>
      <c r="V138" s="89"/>
      <c r="W138" s="542"/>
      <c r="X138" s="60"/>
    </row>
    <row r="139" spans="1:24" hidden="1" x14ac:dyDescent="0.25">
      <c r="A139" s="139" t="s">
        <v>1135</v>
      </c>
      <c r="B139" s="59"/>
      <c r="C139" s="2"/>
      <c r="D139" s="686" t="s">
        <v>1136</v>
      </c>
      <c r="E139" s="686"/>
      <c r="F139" s="85"/>
      <c r="G139" s="87"/>
      <c r="H139" s="582"/>
      <c r="I139" s="81"/>
      <c r="J139" s="82"/>
      <c r="K139" s="81"/>
      <c r="L139" s="1"/>
      <c r="M139" s="1"/>
      <c r="N139" s="1"/>
      <c r="O139" s="1"/>
      <c r="P139" s="89"/>
      <c r="Q139" s="1"/>
      <c r="R139" s="43"/>
      <c r="S139" s="1"/>
      <c r="T139" s="366"/>
      <c r="U139" s="1"/>
      <c r="V139" s="89"/>
      <c r="W139" s="542"/>
      <c r="X139" s="60"/>
    </row>
    <row r="140" spans="1:24" hidden="1" x14ac:dyDescent="0.25">
      <c r="A140" s="139" t="s">
        <v>1137</v>
      </c>
      <c r="B140" s="59"/>
      <c r="C140" s="2"/>
      <c r="D140" s="686" t="s">
        <v>1138</v>
      </c>
      <c r="E140" s="686"/>
      <c r="F140" s="85"/>
      <c r="G140" s="87"/>
      <c r="H140" s="582"/>
      <c r="I140" s="81"/>
      <c r="J140" s="82"/>
      <c r="K140" s="81"/>
      <c r="L140" s="1"/>
      <c r="M140" s="1"/>
      <c r="N140" s="1"/>
      <c r="O140" s="1"/>
      <c r="P140" s="89"/>
      <c r="Q140" s="1"/>
      <c r="R140" s="43"/>
      <c r="S140" s="1"/>
      <c r="T140" s="366"/>
      <c r="U140" s="1"/>
      <c r="V140" s="89"/>
      <c r="W140" s="542"/>
      <c r="X140" s="60"/>
    </row>
    <row r="141" spans="1:24" hidden="1" x14ac:dyDescent="0.25">
      <c r="A141" s="139" t="s">
        <v>1139</v>
      </c>
      <c r="B141" s="59"/>
      <c r="C141" s="2"/>
      <c r="D141" s="686" t="s">
        <v>692</v>
      </c>
      <c r="E141" s="686"/>
      <c r="F141" s="85"/>
      <c r="G141" s="87"/>
      <c r="H141" s="582"/>
      <c r="I141" s="81"/>
      <c r="J141" s="82"/>
      <c r="K141" s="81"/>
      <c r="L141" s="1"/>
      <c r="M141" s="1"/>
      <c r="N141" s="1"/>
      <c r="O141" s="1"/>
      <c r="P141" s="89"/>
      <c r="Q141" s="1"/>
      <c r="R141" s="43"/>
      <c r="S141" s="1"/>
      <c r="T141" s="366"/>
      <c r="U141" s="1"/>
      <c r="V141" s="89"/>
      <c r="W141" s="542"/>
      <c r="X141" s="60"/>
    </row>
    <row r="142" spans="1:24" s="42" customFormat="1" ht="15.75" thickBot="1" x14ac:dyDescent="0.3">
      <c r="A142" s="139" t="s">
        <v>146</v>
      </c>
      <c r="B142" s="118" t="s">
        <v>1034</v>
      </c>
      <c r="C142" s="705" t="s">
        <v>693</v>
      </c>
      <c r="D142" s="706"/>
      <c r="E142" s="706"/>
      <c r="F142" s="119">
        <v>27000</v>
      </c>
      <c r="G142" s="120">
        <v>26819</v>
      </c>
      <c r="H142" s="585">
        <f>SUM(T142:W142)</f>
        <v>26819</v>
      </c>
      <c r="I142" s="121"/>
      <c r="J142" s="123">
        <f>H142</f>
        <v>26819</v>
      </c>
      <c r="K142" s="121"/>
      <c r="L142" s="122">
        <v>26819</v>
      </c>
      <c r="M142" s="122"/>
      <c r="N142" s="122"/>
      <c r="O142" s="122"/>
      <c r="P142" s="125"/>
      <c r="Q142" s="122"/>
      <c r="R142" s="124"/>
      <c r="S142" s="122"/>
      <c r="T142" s="368">
        <f>SUM(K142:S142)</f>
        <v>26819</v>
      </c>
      <c r="U142" s="122"/>
      <c r="V142" s="125"/>
      <c r="W142" s="544"/>
      <c r="X142" s="58"/>
    </row>
    <row r="143" spans="1:24" s="42" customFormat="1" ht="15.75" hidden="1" thickBot="1" x14ac:dyDescent="0.3">
      <c r="A143" s="139" t="s">
        <v>147</v>
      </c>
      <c r="B143" s="118" t="s">
        <v>1035</v>
      </c>
      <c r="C143" s="705" t="s">
        <v>148</v>
      </c>
      <c r="D143" s="706"/>
      <c r="E143" s="706"/>
      <c r="F143" s="119">
        <f>F144+F145+F146</f>
        <v>0</v>
      </c>
      <c r="G143" s="120">
        <f>G144+G145+G146</f>
        <v>0</v>
      </c>
      <c r="H143" s="585">
        <f t="shared" ref="H143:W143" si="21">H144+H145+H146</f>
        <v>0</v>
      </c>
      <c r="I143" s="121">
        <f t="shared" si="21"/>
        <v>0</v>
      </c>
      <c r="J143" s="123">
        <f t="shared" si="21"/>
        <v>0</v>
      </c>
      <c r="K143" s="121">
        <f t="shared" si="21"/>
        <v>0</v>
      </c>
      <c r="L143" s="122">
        <f t="shared" si="21"/>
        <v>0</v>
      </c>
      <c r="M143" s="122">
        <f t="shared" si="21"/>
        <v>0</v>
      </c>
      <c r="N143" s="122">
        <f t="shared" si="21"/>
        <v>0</v>
      </c>
      <c r="O143" s="122">
        <f t="shared" si="21"/>
        <v>0</v>
      </c>
      <c r="P143" s="125">
        <f t="shared" si="21"/>
        <v>0</v>
      </c>
      <c r="Q143" s="122">
        <f t="shared" si="21"/>
        <v>0</v>
      </c>
      <c r="R143" s="124">
        <f t="shared" si="21"/>
        <v>0</v>
      </c>
      <c r="S143" s="122">
        <f t="shared" si="21"/>
        <v>0</v>
      </c>
      <c r="T143" s="368">
        <f t="shared" si="21"/>
        <v>0</v>
      </c>
      <c r="U143" s="122">
        <f t="shared" si="21"/>
        <v>0</v>
      </c>
      <c r="V143" s="125">
        <f t="shared" si="21"/>
        <v>0</v>
      </c>
      <c r="W143" s="544">
        <f t="shared" si="21"/>
        <v>0</v>
      </c>
      <c r="X143" s="58"/>
    </row>
    <row r="144" spans="1:24" ht="15.75" hidden="1" thickBot="1" x14ac:dyDescent="0.3">
      <c r="A144" s="139" t="s">
        <v>149</v>
      </c>
      <c r="B144" s="59"/>
      <c r="C144" s="2"/>
      <c r="D144" s="686" t="s">
        <v>694</v>
      </c>
      <c r="E144" s="686"/>
      <c r="F144" s="85"/>
      <c r="G144" s="87"/>
      <c r="H144" s="582"/>
      <c r="I144" s="81"/>
      <c r="J144" s="82"/>
      <c r="K144" s="81"/>
      <c r="L144" s="1"/>
      <c r="M144" s="1"/>
      <c r="N144" s="1"/>
      <c r="O144" s="1"/>
      <c r="P144" s="89"/>
      <c r="Q144" s="1"/>
      <c r="R144" s="43"/>
      <c r="S144" s="1"/>
      <c r="T144" s="366"/>
      <c r="U144" s="1"/>
      <c r="V144" s="89"/>
      <c r="W144" s="542"/>
      <c r="X144" s="60"/>
    </row>
    <row r="145" spans="1:24" ht="15.75" hidden="1" thickBot="1" x14ac:dyDescent="0.3">
      <c r="A145" s="139" t="s">
        <v>150</v>
      </c>
      <c r="B145" s="59"/>
      <c r="C145" s="2"/>
      <c r="D145" s="686" t="s">
        <v>608</v>
      </c>
      <c r="E145" s="686"/>
      <c r="F145" s="85"/>
      <c r="G145" s="87"/>
      <c r="H145" s="582"/>
      <c r="I145" s="81"/>
      <c r="J145" s="82"/>
      <c r="K145" s="81"/>
      <c r="L145" s="1"/>
      <c r="M145" s="1"/>
      <c r="N145" s="1"/>
      <c r="O145" s="1"/>
      <c r="P145" s="89"/>
      <c r="Q145" s="1"/>
      <c r="R145" s="43"/>
      <c r="S145" s="1"/>
      <c r="T145" s="366"/>
      <c r="U145" s="1"/>
      <c r="V145" s="89"/>
      <c r="W145" s="542"/>
      <c r="X145" s="60"/>
    </row>
    <row r="146" spans="1:24" ht="15.75" hidden="1" thickBot="1" x14ac:dyDescent="0.3">
      <c r="A146" s="139" t="s">
        <v>151</v>
      </c>
      <c r="B146" s="61"/>
      <c r="C146" s="21"/>
      <c r="D146" s="700" t="s">
        <v>609</v>
      </c>
      <c r="E146" s="700"/>
      <c r="F146" s="85">
        <v>0</v>
      </c>
      <c r="G146" s="87">
        <v>0</v>
      </c>
      <c r="H146" s="582"/>
      <c r="I146" s="81"/>
      <c r="J146" s="82"/>
      <c r="K146" s="81"/>
      <c r="L146" s="1"/>
      <c r="M146" s="1"/>
      <c r="N146" s="1"/>
      <c r="O146" s="1"/>
      <c r="P146" s="89"/>
      <c r="Q146" s="1"/>
      <c r="R146" s="43"/>
      <c r="S146" s="1"/>
      <c r="T146" s="366"/>
      <c r="U146" s="1"/>
      <c r="V146" s="89"/>
      <c r="W146" s="542"/>
      <c r="X146" s="60"/>
    </row>
    <row r="147" spans="1:24" ht="15.75" thickBot="1" x14ac:dyDescent="0.3">
      <c r="B147" s="109" t="s">
        <v>152</v>
      </c>
      <c r="C147" s="657" t="s">
        <v>153</v>
      </c>
      <c r="D147" s="699"/>
      <c r="E147" s="699"/>
      <c r="F147" s="92">
        <f>F148+F149+F152+F153+F156</f>
        <v>0</v>
      </c>
      <c r="G147" s="93">
        <f>G148+G149+G152+G153+G156</f>
        <v>0</v>
      </c>
      <c r="H147" s="580">
        <f t="shared" ref="H147:W147" si="22">H148+H149+H152+H153+H156</f>
        <v>0</v>
      </c>
      <c r="I147" s="94">
        <f t="shared" si="22"/>
        <v>0</v>
      </c>
      <c r="J147" s="96">
        <f t="shared" si="22"/>
        <v>0</v>
      </c>
      <c r="K147" s="94">
        <f t="shared" si="22"/>
        <v>0</v>
      </c>
      <c r="L147" s="95">
        <f t="shared" si="22"/>
        <v>0</v>
      </c>
      <c r="M147" s="95">
        <f t="shared" si="22"/>
        <v>0</v>
      </c>
      <c r="N147" s="95">
        <f t="shared" si="22"/>
        <v>0</v>
      </c>
      <c r="O147" s="95">
        <f t="shared" si="22"/>
        <v>0</v>
      </c>
      <c r="P147" s="98">
        <f t="shared" si="22"/>
        <v>0</v>
      </c>
      <c r="Q147" s="95">
        <f t="shared" si="22"/>
        <v>0</v>
      </c>
      <c r="R147" s="97">
        <f t="shared" si="22"/>
        <v>0</v>
      </c>
      <c r="S147" s="95">
        <f t="shared" si="22"/>
        <v>0</v>
      </c>
      <c r="T147" s="363">
        <f t="shared" si="22"/>
        <v>0</v>
      </c>
      <c r="U147" s="95">
        <f t="shared" si="22"/>
        <v>0</v>
      </c>
      <c r="V147" s="98">
        <f t="shared" si="22"/>
        <v>0</v>
      </c>
      <c r="W147" s="539">
        <f t="shared" si="22"/>
        <v>0</v>
      </c>
      <c r="X147" s="56"/>
    </row>
    <row r="148" spans="1:24" s="19" customFormat="1" ht="15.75" hidden="1" thickBot="1" x14ac:dyDescent="0.3">
      <c r="A148" s="139" t="s">
        <v>154</v>
      </c>
      <c r="B148" s="127" t="s">
        <v>1036</v>
      </c>
      <c r="C148" s="658" t="s">
        <v>695</v>
      </c>
      <c r="D148" s="659"/>
      <c r="E148" s="659"/>
      <c r="F148" s="101"/>
      <c r="G148" s="102"/>
      <c r="H148" s="583"/>
      <c r="I148" s="103"/>
      <c r="J148" s="105"/>
      <c r="K148" s="103"/>
      <c r="L148" s="104"/>
      <c r="M148" s="104"/>
      <c r="N148" s="104"/>
      <c r="O148" s="104"/>
      <c r="P148" s="107"/>
      <c r="Q148" s="104"/>
      <c r="R148" s="106"/>
      <c r="S148" s="104"/>
      <c r="T148" s="367"/>
      <c r="U148" s="104"/>
      <c r="V148" s="107"/>
      <c r="W148" s="543"/>
      <c r="X148" s="56"/>
    </row>
    <row r="149" spans="1:24" s="19" customFormat="1" ht="15.75" hidden="1" thickBot="1" x14ac:dyDescent="0.3">
      <c r="A149" s="139" t="s">
        <v>155</v>
      </c>
      <c r="B149" s="100" t="s">
        <v>1037</v>
      </c>
      <c r="C149" s="688" t="s">
        <v>156</v>
      </c>
      <c r="D149" s="689"/>
      <c r="E149" s="689"/>
      <c r="F149" s="101">
        <f>F150+F151</f>
        <v>0</v>
      </c>
      <c r="G149" s="102">
        <f>G150+G151</f>
        <v>0</v>
      </c>
      <c r="H149" s="583">
        <f t="shared" ref="H149:W149" si="23">H150+H151</f>
        <v>0</v>
      </c>
      <c r="I149" s="103">
        <f t="shared" si="23"/>
        <v>0</v>
      </c>
      <c r="J149" s="105">
        <f t="shared" si="23"/>
        <v>0</v>
      </c>
      <c r="K149" s="103">
        <f t="shared" si="23"/>
        <v>0</v>
      </c>
      <c r="L149" s="104">
        <f t="shared" si="23"/>
        <v>0</v>
      </c>
      <c r="M149" s="104">
        <f t="shared" si="23"/>
        <v>0</v>
      </c>
      <c r="N149" s="104">
        <f t="shared" si="23"/>
        <v>0</v>
      </c>
      <c r="O149" s="104">
        <f t="shared" si="23"/>
        <v>0</v>
      </c>
      <c r="P149" s="107">
        <f t="shared" si="23"/>
        <v>0</v>
      </c>
      <c r="Q149" s="104">
        <f t="shared" si="23"/>
        <v>0</v>
      </c>
      <c r="R149" s="106">
        <f t="shared" si="23"/>
        <v>0</v>
      </c>
      <c r="S149" s="104">
        <f t="shared" si="23"/>
        <v>0</v>
      </c>
      <c r="T149" s="367">
        <f t="shared" si="23"/>
        <v>0</v>
      </c>
      <c r="U149" s="104">
        <f t="shared" si="23"/>
        <v>0</v>
      </c>
      <c r="V149" s="107">
        <f t="shared" si="23"/>
        <v>0</v>
      </c>
      <c r="W149" s="543">
        <f t="shared" si="23"/>
        <v>0</v>
      </c>
      <c r="X149" s="56"/>
    </row>
    <row r="150" spans="1:24" ht="15.75" hidden="1" thickBot="1" x14ac:dyDescent="0.3">
      <c r="A150" s="139" t="s">
        <v>157</v>
      </c>
      <c r="B150" s="59"/>
      <c r="C150" s="2"/>
      <c r="D150" s="686" t="s">
        <v>610</v>
      </c>
      <c r="E150" s="686"/>
      <c r="F150" s="85"/>
      <c r="G150" s="87"/>
      <c r="H150" s="582"/>
      <c r="I150" s="81"/>
      <c r="J150" s="82"/>
      <c r="K150" s="81"/>
      <c r="L150" s="1"/>
      <c r="M150" s="1"/>
      <c r="N150" s="1"/>
      <c r="O150" s="1"/>
      <c r="P150" s="89"/>
      <c r="Q150" s="1"/>
      <c r="R150" s="43"/>
      <c r="S150" s="1"/>
      <c r="T150" s="366"/>
      <c r="U150" s="1"/>
      <c r="V150" s="89"/>
      <c r="W150" s="542"/>
      <c r="X150" s="60"/>
    </row>
    <row r="151" spans="1:24" ht="15.75" hidden="1" thickBot="1" x14ac:dyDescent="0.3">
      <c r="A151" s="139" t="s">
        <v>158</v>
      </c>
      <c r="B151" s="59"/>
      <c r="C151" s="2"/>
      <c r="D151" s="686" t="s">
        <v>611</v>
      </c>
      <c r="E151" s="686"/>
      <c r="F151" s="85"/>
      <c r="G151" s="87"/>
      <c r="H151" s="582"/>
      <c r="I151" s="81"/>
      <c r="J151" s="82"/>
      <c r="K151" s="81"/>
      <c r="L151" s="1"/>
      <c r="M151" s="1"/>
      <c r="N151" s="1"/>
      <c r="O151" s="1"/>
      <c r="P151" s="89"/>
      <c r="Q151" s="1"/>
      <c r="R151" s="43"/>
      <c r="S151" s="1"/>
      <c r="T151" s="366"/>
      <c r="U151" s="1"/>
      <c r="V151" s="89"/>
      <c r="W151" s="542"/>
      <c r="X151" s="60"/>
    </row>
    <row r="152" spans="1:24" s="19" customFormat="1" ht="15.75" hidden="1" thickBot="1" x14ac:dyDescent="0.3">
      <c r="A152" s="139" t="s">
        <v>159</v>
      </c>
      <c r="B152" s="100" t="s">
        <v>1038</v>
      </c>
      <c r="C152" s="694" t="s">
        <v>696</v>
      </c>
      <c r="D152" s="695"/>
      <c r="E152" s="695"/>
      <c r="F152" s="101"/>
      <c r="G152" s="102"/>
      <c r="H152" s="583"/>
      <c r="I152" s="103"/>
      <c r="J152" s="105"/>
      <c r="K152" s="103"/>
      <c r="L152" s="104"/>
      <c r="M152" s="104"/>
      <c r="N152" s="104"/>
      <c r="O152" s="104"/>
      <c r="P152" s="107"/>
      <c r="Q152" s="104"/>
      <c r="R152" s="106"/>
      <c r="S152" s="104"/>
      <c r="T152" s="367"/>
      <c r="U152" s="104"/>
      <c r="V152" s="107"/>
      <c r="W152" s="543"/>
      <c r="X152" s="56"/>
    </row>
    <row r="153" spans="1:24" s="19" customFormat="1" ht="15.75" hidden="1" thickBot="1" x14ac:dyDescent="0.3">
      <c r="A153" s="139" t="s">
        <v>160</v>
      </c>
      <c r="B153" s="100" t="s">
        <v>1039</v>
      </c>
      <c r="C153" s="694" t="s">
        <v>161</v>
      </c>
      <c r="D153" s="695"/>
      <c r="E153" s="695"/>
      <c r="F153" s="101">
        <f>F154+F155</f>
        <v>0</v>
      </c>
      <c r="G153" s="102">
        <f>G154+G155</f>
        <v>0</v>
      </c>
      <c r="H153" s="583">
        <f t="shared" ref="H153:W153" si="24">H154+H155</f>
        <v>0</v>
      </c>
      <c r="I153" s="103">
        <f t="shared" si="24"/>
        <v>0</v>
      </c>
      <c r="J153" s="105">
        <f t="shared" si="24"/>
        <v>0</v>
      </c>
      <c r="K153" s="103">
        <f t="shared" si="24"/>
        <v>0</v>
      </c>
      <c r="L153" s="104">
        <f t="shared" si="24"/>
        <v>0</v>
      </c>
      <c r="M153" s="104">
        <f t="shared" si="24"/>
        <v>0</v>
      </c>
      <c r="N153" s="104">
        <f t="shared" si="24"/>
        <v>0</v>
      </c>
      <c r="O153" s="104">
        <f t="shared" si="24"/>
        <v>0</v>
      </c>
      <c r="P153" s="107">
        <f t="shared" si="24"/>
        <v>0</v>
      </c>
      <c r="Q153" s="104">
        <f t="shared" si="24"/>
        <v>0</v>
      </c>
      <c r="R153" s="106">
        <f t="shared" si="24"/>
        <v>0</v>
      </c>
      <c r="S153" s="104">
        <f t="shared" si="24"/>
        <v>0</v>
      </c>
      <c r="T153" s="367">
        <f t="shared" si="24"/>
        <v>0</v>
      </c>
      <c r="U153" s="104">
        <f t="shared" si="24"/>
        <v>0</v>
      </c>
      <c r="V153" s="107">
        <f t="shared" si="24"/>
        <v>0</v>
      </c>
      <c r="W153" s="543">
        <f t="shared" si="24"/>
        <v>0</v>
      </c>
      <c r="X153" s="56"/>
    </row>
    <row r="154" spans="1:24" ht="15.75" hidden="1" thickBot="1" x14ac:dyDescent="0.3">
      <c r="A154" s="139" t="s">
        <v>162</v>
      </c>
      <c r="B154" s="59"/>
      <c r="C154" s="2"/>
      <c r="D154" s="686" t="s">
        <v>612</v>
      </c>
      <c r="E154" s="686"/>
      <c r="F154" s="85"/>
      <c r="G154" s="87"/>
      <c r="H154" s="582"/>
      <c r="I154" s="81"/>
      <c r="J154" s="82"/>
      <c r="K154" s="81"/>
      <c r="L154" s="1"/>
      <c r="M154" s="1"/>
      <c r="N154" s="1"/>
      <c r="O154" s="1"/>
      <c r="P154" s="89"/>
      <c r="Q154" s="1"/>
      <c r="R154" s="43"/>
      <c r="S154" s="1"/>
      <c r="T154" s="366"/>
      <c r="U154" s="1"/>
      <c r="V154" s="89"/>
      <c r="W154" s="542"/>
      <c r="X154" s="60"/>
    </row>
    <row r="155" spans="1:24" ht="15.75" hidden="1" thickBot="1" x14ac:dyDescent="0.3">
      <c r="A155" s="139" t="s">
        <v>163</v>
      </c>
      <c r="B155" s="59"/>
      <c r="C155" s="2"/>
      <c r="D155" s="686" t="s">
        <v>613</v>
      </c>
      <c r="E155" s="686"/>
      <c r="F155" s="85"/>
      <c r="G155" s="87"/>
      <c r="H155" s="582"/>
      <c r="I155" s="81"/>
      <c r="J155" s="82"/>
      <c r="K155" s="81"/>
      <c r="L155" s="1"/>
      <c r="M155" s="1"/>
      <c r="N155" s="1"/>
      <c r="O155" s="1"/>
      <c r="P155" s="89"/>
      <c r="Q155" s="1"/>
      <c r="R155" s="43"/>
      <c r="S155" s="1"/>
      <c r="T155" s="366"/>
      <c r="U155" s="1"/>
      <c r="V155" s="89"/>
      <c r="W155" s="542"/>
      <c r="X155" s="60"/>
    </row>
    <row r="156" spans="1:24" s="19" customFormat="1" ht="15.75" hidden="1" thickBot="1" x14ac:dyDescent="0.3">
      <c r="A156" s="139" t="s">
        <v>164</v>
      </c>
      <c r="B156" s="138" t="s">
        <v>1040</v>
      </c>
      <c r="C156" s="710" t="s">
        <v>697</v>
      </c>
      <c r="D156" s="711"/>
      <c r="E156" s="711"/>
      <c r="F156" s="101"/>
      <c r="G156" s="102"/>
      <c r="H156" s="583"/>
      <c r="I156" s="103"/>
      <c r="J156" s="105"/>
      <c r="K156" s="103"/>
      <c r="L156" s="104"/>
      <c r="M156" s="104"/>
      <c r="N156" s="104"/>
      <c r="O156" s="104"/>
      <c r="P156" s="107"/>
      <c r="Q156" s="104"/>
      <c r="R156" s="106"/>
      <c r="S156" s="104"/>
      <c r="T156" s="367"/>
      <c r="U156" s="104"/>
      <c r="V156" s="107"/>
      <c r="W156" s="543"/>
      <c r="X156" s="56"/>
    </row>
    <row r="157" spans="1:24" ht="15.75" thickBot="1" x14ac:dyDescent="0.3">
      <c r="B157" s="109" t="s">
        <v>165</v>
      </c>
      <c r="C157" s="657" t="s">
        <v>166</v>
      </c>
      <c r="D157" s="699"/>
      <c r="E157" s="699"/>
      <c r="F157" s="92">
        <f>F158+F159+F160+F161+F171</f>
        <v>0</v>
      </c>
      <c r="G157" s="93">
        <f>G158+G159+G160+G161+G171</f>
        <v>0</v>
      </c>
      <c r="H157" s="580">
        <f t="shared" ref="H157:W157" si="25">H158+H159+H160+H161+H171</f>
        <v>0</v>
      </c>
      <c r="I157" s="94">
        <f t="shared" si="25"/>
        <v>0</v>
      </c>
      <c r="J157" s="96">
        <f t="shared" si="25"/>
        <v>0</v>
      </c>
      <c r="K157" s="94">
        <f t="shared" si="25"/>
        <v>0</v>
      </c>
      <c r="L157" s="95">
        <f t="shared" si="25"/>
        <v>0</v>
      </c>
      <c r="M157" s="95">
        <f t="shared" si="25"/>
        <v>0</v>
      </c>
      <c r="N157" s="95">
        <f t="shared" si="25"/>
        <v>0</v>
      </c>
      <c r="O157" s="95">
        <f t="shared" si="25"/>
        <v>0</v>
      </c>
      <c r="P157" s="98">
        <f t="shared" si="25"/>
        <v>0</v>
      </c>
      <c r="Q157" s="95">
        <f t="shared" si="25"/>
        <v>0</v>
      </c>
      <c r="R157" s="97">
        <f t="shared" si="25"/>
        <v>0</v>
      </c>
      <c r="S157" s="95">
        <f t="shared" si="25"/>
        <v>0</v>
      </c>
      <c r="T157" s="363">
        <f t="shared" si="25"/>
        <v>0</v>
      </c>
      <c r="U157" s="95">
        <f t="shared" si="25"/>
        <v>0</v>
      </c>
      <c r="V157" s="98">
        <f t="shared" si="25"/>
        <v>0</v>
      </c>
      <c r="W157" s="539">
        <f t="shared" si="25"/>
        <v>0</v>
      </c>
      <c r="X157" s="56"/>
    </row>
    <row r="158" spans="1:24" s="19" customFormat="1" ht="25.5" hidden="1" customHeight="1" x14ac:dyDescent="0.25">
      <c r="A158" s="139" t="s">
        <v>167</v>
      </c>
      <c r="B158" s="100" t="s">
        <v>1041</v>
      </c>
      <c r="C158" s="683" t="s">
        <v>698</v>
      </c>
      <c r="D158" s="684"/>
      <c r="E158" s="684"/>
      <c r="F158" s="101"/>
      <c r="G158" s="102"/>
      <c r="H158" s="583"/>
      <c r="I158" s="103"/>
      <c r="J158" s="105"/>
      <c r="K158" s="103"/>
      <c r="L158" s="104"/>
      <c r="M158" s="104"/>
      <c r="N158" s="104"/>
      <c r="O158" s="104"/>
      <c r="P158" s="107"/>
      <c r="Q158" s="104"/>
      <c r="R158" s="106"/>
      <c r="S158" s="104"/>
      <c r="T158" s="367"/>
      <c r="U158" s="104"/>
      <c r="V158" s="107"/>
      <c r="W158" s="543"/>
      <c r="X158" s="56"/>
    </row>
    <row r="159" spans="1:24" s="19" customFormat="1" ht="25.5" hidden="1" customHeight="1" x14ac:dyDescent="0.25">
      <c r="A159" s="139" t="s">
        <v>168</v>
      </c>
      <c r="B159" s="100" t="s">
        <v>1042</v>
      </c>
      <c r="C159" s="683" t="s">
        <v>169</v>
      </c>
      <c r="D159" s="684"/>
      <c r="E159" s="684"/>
      <c r="F159" s="101"/>
      <c r="G159" s="102"/>
      <c r="H159" s="583"/>
      <c r="I159" s="103"/>
      <c r="J159" s="105"/>
      <c r="K159" s="103"/>
      <c r="L159" s="104"/>
      <c r="M159" s="104"/>
      <c r="N159" s="104"/>
      <c r="O159" s="104"/>
      <c r="P159" s="107"/>
      <c r="Q159" s="104"/>
      <c r="R159" s="106"/>
      <c r="S159" s="104"/>
      <c r="T159" s="367"/>
      <c r="U159" s="104"/>
      <c r="V159" s="107"/>
      <c r="W159" s="543"/>
      <c r="X159" s="56"/>
    </row>
    <row r="160" spans="1:24" s="19" customFormat="1" ht="25.5" hidden="1" customHeight="1" x14ac:dyDescent="0.25">
      <c r="A160" s="139" t="s">
        <v>170</v>
      </c>
      <c r="B160" s="100" t="s">
        <v>1043</v>
      </c>
      <c r="C160" s="683" t="s">
        <v>171</v>
      </c>
      <c r="D160" s="684"/>
      <c r="E160" s="684"/>
      <c r="F160" s="101"/>
      <c r="G160" s="102"/>
      <c r="H160" s="583"/>
      <c r="I160" s="103"/>
      <c r="J160" s="105"/>
      <c r="K160" s="103"/>
      <c r="L160" s="104"/>
      <c r="M160" s="104"/>
      <c r="N160" s="104"/>
      <c r="O160" s="104"/>
      <c r="P160" s="107"/>
      <c r="Q160" s="104"/>
      <c r="R160" s="106"/>
      <c r="S160" s="104"/>
      <c r="T160" s="367"/>
      <c r="U160" s="104"/>
      <c r="V160" s="107"/>
      <c r="W160" s="543"/>
      <c r="X160" s="56"/>
    </row>
    <row r="161" spans="1:24" s="19" customFormat="1" ht="25.5" hidden="1" customHeight="1" x14ac:dyDescent="0.25">
      <c r="A161" s="139" t="s">
        <v>172</v>
      </c>
      <c r="B161" s="100" t="s">
        <v>1044</v>
      </c>
      <c r="C161" s="683" t="s">
        <v>890</v>
      </c>
      <c r="D161" s="684"/>
      <c r="E161" s="684"/>
      <c r="F161" s="101">
        <f>F162+F163+F164+F165+F166+F167+F168+F169+F170</f>
        <v>0</v>
      </c>
      <c r="G161" s="102">
        <f>G162+G163+G164+G165+G166+G167+G168+G169+G170</f>
        <v>0</v>
      </c>
      <c r="H161" s="583">
        <f t="shared" ref="H161:W161" si="26">H162+H163+H164+H165+H166+H167+H168+H169+H170</f>
        <v>0</v>
      </c>
      <c r="I161" s="103">
        <f t="shared" si="26"/>
        <v>0</v>
      </c>
      <c r="J161" s="105">
        <f t="shared" si="26"/>
        <v>0</v>
      </c>
      <c r="K161" s="103">
        <f t="shared" si="26"/>
        <v>0</v>
      </c>
      <c r="L161" s="104">
        <f t="shared" si="26"/>
        <v>0</v>
      </c>
      <c r="M161" s="104">
        <f t="shared" si="26"/>
        <v>0</v>
      </c>
      <c r="N161" s="104">
        <f t="shared" si="26"/>
        <v>0</v>
      </c>
      <c r="O161" s="104">
        <f t="shared" si="26"/>
        <v>0</v>
      </c>
      <c r="P161" s="107">
        <f t="shared" si="26"/>
        <v>0</v>
      </c>
      <c r="Q161" s="104">
        <f t="shared" si="26"/>
        <v>0</v>
      </c>
      <c r="R161" s="106">
        <f t="shared" si="26"/>
        <v>0</v>
      </c>
      <c r="S161" s="104">
        <f t="shared" si="26"/>
        <v>0</v>
      </c>
      <c r="T161" s="367">
        <f t="shared" si="26"/>
        <v>0</v>
      </c>
      <c r="U161" s="104">
        <f t="shared" si="26"/>
        <v>0</v>
      </c>
      <c r="V161" s="107">
        <f t="shared" si="26"/>
        <v>0</v>
      </c>
      <c r="W161" s="543">
        <f t="shared" si="26"/>
        <v>0</v>
      </c>
      <c r="X161" s="56"/>
    </row>
    <row r="162" spans="1:24" ht="15.75" hidden="1" thickBot="1" x14ac:dyDescent="0.3">
      <c r="A162" s="139" t="s">
        <v>173</v>
      </c>
      <c r="B162" s="59"/>
      <c r="C162" s="2"/>
      <c r="D162" s="686" t="s">
        <v>699</v>
      </c>
      <c r="E162" s="686"/>
      <c r="F162" s="85"/>
      <c r="G162" s="87"/>
      <c r="H162" s="582"/>
      <c r="I162" s="81"/>
      <c r="J162" s="82"/>
      <c r="K162" s="81"/>
      <c r="L162" s="1"/>
      <c r="M162" s="1"/>
      <c r="N162" s="1"/>
      <c r="O162" s="1"/>
      <c r="P162" s="89"/>
      <c r="Q162" s="1"/>
      <c r="R162" s="43"/>
      <c r="S162" s="1"/>
      <c r="T162" s="366"/>
      <c r="U162" s="1"/>
      <c r="V162" s="89"/>
      <c r="W162" s="542"/>
      <c r="X162" s="60"/>
    </row>
    <row r="163" spans="1:24" ht="15.75" hidden="1" thickBot="1" x14ac:dyDescent="0.3">
      <c r="A163" s="139" t="s">
        <v>174</v>
      </c>
      <c r="B163" s="59"/>
      <c r="C163" s="2"/>
      <c r="D163" s="686" t="s">
        <v>701</v>
      </c>
      <c r="E163" s="686"/>
      <c r="F163" s="85"/>
      <c r="G163" s="87"/>
      <c r="H163" s="582"/>
      <c r="I163" s="81"/>
      <c r="J163" s="82"/>
      <c r="K163" s="81"/>
      <c r="L163" s="1"/>
      <c r="M163" s="1"/>
      <c r="N163" s="1"/>
      <c r="O163" s="1"/>
      <c r="P163" s="89"/>
      <c r="Q163" s="1"/>
      <c r="R163" s="43"/>
      <c r="S163" s="1"/>
      <c r="T163" s="366"/>
      <c r="U163" s="1"/>
      <c r="V163" s="89"/>
      <c r="W163" s="542"/>
      <c r="X163" s="60"/>
    </row>
    <row r="164" spans="1:24" ht="15.75" hidden="1" thickBot="1" x14ac:dyDescent="0.3">
      <c r="A164" s="139" t="s">
        <v>175</v>
      </c>
      <c r="B164" s="59"/>
      <c r="C164" s="2"/>
      <c r="D164" s="686" t="s">
        <v>702</v>
      </c>
      <c r="E164" s="686"/>
      <c r="F164" s="85"/>
      <c r="G164" s="87"/>
      <c r="H164" s="582"/>
      <c r="I164" s="81"/>
      <c r="J164" s="82"/>
      <c r="K164" s="81"/>
      <c r="L164" s="1"/>
      <c r="M164" s="1"/>
      <c r="N164" s="1"/>
      <c r="O164" s="1"/>
      <c r="P164" s="89"/>
      <c r="Q164" s="1"/>
      <c r="R164" s="43"/>
      <c r="S164" s="1"/>
      <c r="T164" s="366"/>
      <c r="U164" s="1"/>
      <c r="V164" s="89"/>
      <c r="W164" s="542"/>
      <c r="X164" s="60"/>
    </row>
    <row r="165" spans="1:24" ht="15.75" hidden="1" thickBot="1" x14ac:dyDescent="0.3">
      <c r="A165" s="139" t="s">
        <v>176</v>
      </c>
      <c r="B165" s="59"/>
      <c r="C165" s="2"/>
      <c r="D165" s="686" t="s">
        <v>700</v>
      </c>
      <c r="E165" s="686"/>
      <c r="F165" s="85"/>
      <c r="G165" s="87"/>
      <c r="H165" s="582"/>
      <c r="I165" s="81"/>
      <c r="J165" s="82"/>
      <c r="K165" s="81"/>
      <c r="L165" s="1"/>
      <c r="M165" s="1"/>
      <c r="N165" s="1"/>
      <c r="O165" s="1"/>
      <c r="P165" s="89"/>
      <c r="Q165" s="1"/>
      <c r="R165" s="43"/>
      <c r="S165" s="1"/>
      <c r="T165" s="366"/>
      <c r="U165" s="1"/>
      <c r="V165" s="89"/>
      <c r="W165" s="542"/>
      <c r="X165" s="60"/>
    </row>
    <row r="166" spans="1:24" ht="15.75" hidden="1" thickBot="1" x14ac:dyDescent="0.3">
      <c r="A166" s="139" t="s">
        <v>177</v>
      </c>
      <c r="B166" s="59"/>
      <c r="C166" s="2"/>
      <c r="D166" s="686" t="s">
        <v>703</v>
      </c>
      <c r="E166" s="686"/>
      <c r="F166" s="85"/>
      <c r="G166" s="87"/>
      <c r="H166" s="582"/>
      <c r="I166" s="81"/>
      <c r="J166" s="82"/>
      <c r="K166" s="81"/>
      <c r="L166" s="1"/>
      <c r="M166" s="1"/>
      <c r="N166" s="1"/>
      <c r="O166" s="1"/>
      <c r="P166" s="89"/>
      <c r="Q166" s="1"/>
      <c r="R166" s="43"/>
      <c r="S166" s="1"/>
      <c r="T166" s="366"/>
      <c r="U166" s="1"/>
      <c r="V166" s="89"/>
      <c r="W166" s="542"/>
      <c r="X166" s="60"/>
    </row>
    <row r="167" spans="1:24" ht="25.5" hidden="1" customHeight="1" x14ac:dyDescent="0.25">
      <c r="A167" s="139" t="s">
        <v>178</v>
      </c>
      <c r="B167" s="59"/>
      <c r="C167" s="2"/>
      <c r="D167" s="685" t="s">
        <v>777</v>
      </c>
      <c r="E167" s="685"/>
      <c r="F167" s="85"/>
      <c r="G167" s="87"/>
      <c r="H167" s="582"/>
      <c r="I167" s="81"/>
      <c r="J167" s="82"/>
      <c r="K167" s="81"/>
      <c r="L167" s="1"/>
      <c r="M167" s="1"/>
      <c r="N167" s="1"/>
      <c r="O167" s="1"/>
      <c r="P167" s="89"/>
      <c r="Q167" s="1"/>
      <c r="R167" s="43"/>
      <c r="S167" s="1"/>
      <c r="T167" s="366"/>
      <c r="U167" s="1"/>
      <c r="V167" s="89"/>
      <c r="W167" s="542"/>
      <c r="X167" s="60"/>
    </row>
    <row r="168" spans="1:24" ht="25.5" hidden="1" customHeight="1" x14ac:dyDescent="0.25">
      <c r="A168" s="139" t="s">
        <v>179</v>
      </c>
      <c r="B168" s="59"/>
      <c r="C168" s="2"/>
      <c r="D168" s="685" t="s">
        <v>778</v>
      </c>
      <c r="E168" s="685"/>
      <c r="F168" s="85"/>
      <c r="G168" s="87"/>
      <c r="H168" s="582"/>
      <c r="I168" s="81"/>
      <c r="J168" s="82"/>
      <c r="K168" s="81"/>
      <c r="L168" s="1"/>
      <c r="M168" s="1"/>
      <c r="N168" s="1"/>
      <c r="O168" s="1"/>
      <c r="P168" s="89"/>
      <c r="Q168" s="1"/>
      <c r="R168" s="43"/>
      <c r="S168" s="1"/>
      <c r="T168" s="366"/>
      <c r="U168" s="1"/>
      <c r="V168" s="89"/>
      <c r="W168" s="542"/>
      <c r="X168" s="60"/>
    </row>
    <row r="169" spans="1:24" ht="15.75" hidden="1" thickBot="1" x14ac:dyDescent="0.3">
      <c r="A169" s="139" t="s">
        <v>180</v>
      </c>
      <c r="B169" s="59"/>
      <c r="C169" s="2"/>
      <c r="D169" s="686" t="s">
        <v>704</v>
      </c>
      <c r="E169" s="686"/>
      <c r="F169" s="85"/>
      <c r="G169" s="87"/>
      <c r="H169" s="582"/>
      <c r="I169" s="81"/>
      <c r="J169" s="82"/>
      <c r="K169" s="81"/>
      <c r="L169" s="1"/>
      <c r="M169" s="1"/>
      <c r="N169" s="1"/>
      <c r="O169" s="1"/>
      <c r="P169" s="89"/>
      <c r="Q169" s="1"/>
      <c r="R169" s="43"/>
      <c r="S169" s="1"/>
      <c r="T169" s="366"/>
      <c r="U169" s="1"/>
      <c r="V169" s="89"/>
      <c r="W169" s="542"/>
      <c r="X169" s="60"/>
    </row>
    <row r="170" spans="1:24" ht="26.25" hidden="1" customHeight="1" x14ac:dyDescent="0.25">
      <c r="A170" s="139" t="s">
        <v>181</v>
      </c>
      <c r="B170" s="59"/>
      <c r="C170" s="2"/>
      <c r="D170" s="685" t="s">
        <v>779</v>
      </c>
      <c r="E170" s="685"/>
      <c r="F170" s="85"/>
      <c r="G170" s="87"/>
      <c r="H170" s="582"/>
      <c r="I170" s="81"/>
      <c r="J170" s="82"/>
      <c r="K170" s="81"/>
      <c r="L170" s="1"/>
      <c r="M170" s="1"/>
      <c r="N170" s="1"/>
      <c r="O170" s="1"/>
      <c r="P170" s="89"/>
      <c r="Q170" s="1"/>
      <c r="R170" s="43"/>
      <c r="S170" s="1"/>
      <c r="T170" s="366"/>
      <c r="U170" s="1"/>
      <c r="V170" s="89"/>
      <c r="W170" s="542"/>
      <c r="X170" s="60"/>
    </row>
    <row r="171" spans="1:24" s="19" customFormat="1" ht="15.75" hidden="1" thickBot="1" x14ac:dyDescent="0.3">
      <c r="A171" s="139" t="s">
        <v>182</v>
      </c>
      <c r="B171" s="100" t="s">
        <v>1045</v>
      </c>
      <c r="C171" s="694" t="s">
        <v>183</v>
      </c>
      <c r="D171" s="695"/>
      <c r="E171" s="695"/>
      <c r="F171" s="101">
        <f>F172+F173+F174+F175+F176+F177+F178+F179+F180+F181+F182</f>
        <v>0</v>
      </c>
      <c r="G171" s="102">
        <f>G172+G173+G174+G175+G176+G177+G178+G179+G180+G181+G182</f>
        <v>0</v>
      </c>
      <c r="H171" s="583">
        <f t="shared" ref="H171:W171" si="27">H172+H173+H174+H175+H176+H177+H178+H179+H180+H181+H182</f>
        <v>0</v>
      </c>
      <c r="I171" s="103">
        <f t="shared" si="27"/>
        <v>0</v>
      </c>
      <c r="J171" s="105">
        <f t="shared" si="27"/>
        <v>0</v>
      </c>
      <c r="K171" s="103">
        <f t="shared" si="27"/>
        <v>0</v>
      </c>
      <c r="L171" s="104">
        <f t="shared" si="27"/>
        <v>0</v>
      </c>
      <c r="M171" s="104">
        <f t="shared" si="27"/>
        <v>0</v>
      </c>
      <c r="N171" s="104">
        <f t="shared" si="27"/>
        <v>0</v>
      </c>
      <c r="O171" s="104">
        <f t="shared" si="27"/>
        <v>0</v>
      </c>
      <c r="P171" s="107">
        <f t="shared" si="27"/>
        <v>0</v>
      </c>
      <c r="Q171" s="104">
        <f t="shared" si="27"/>
        <v>0</v>
      </c>
      <c r="R171" s="106">
        <f t="shared" si="27"/>
        <v>0</v>
      </c>
      <c r="S171" s="104">
        <f t="shared" si="27"/>
        <v>0</v>
      </c>
      <c r="T171" s="367">
        <f t="shared" si="27"/>
        <v>0</v>
      </c>
      <c r="U171" s="104">
        <f t="shared" si="27"/>
        <v>0</v>
      </c>
      <c r="V171" s="107">
        <f t="shared" si="27"/>
        <v>0</v>
      </c>
      <c r="W171" s="543">
        <f t="shared" si="27"/>
        <v>0</v>
      </c>
      <c r="X171" s="56"/>
    </row>
    <row r="172" spans="1:24" ht="15.75" hidden="1" thickBot="1" x14ac:dyDescent="0.3">
      <c r="A172" s="139" t="s">
        <v>184</v>
      </c>
      <c r="B172" s="59"/>
      <c r="C172" s="2"/>
      <c r="D172" s="686" t="s">
        <v>705</v>
      </c>
      <c r="E172" s="686"/>
      <c r="F172" s="85"/>
      <c r="G172" s="87"/>
      <c r="H172" s="582"/>
      <c r="I172" s="81"/>
      <c r="J172" s="82"/>
      <c r="K172" s="81"/>
      <c r="L172" s="1"/>
      <c r="M172" s="1"/>
      <c r="N172" s="1"/>
      <c r="O172" s="1"/>
      <c r="P172" s="89"/>
      <c r="Q172" s="1"/>
      <c r="R172" s="43"/>
      <c r="S172" s="1"/>
      <c r="T172" s="366"/>
      <c r="U172" s="1"/>
      <c r="V172" s="89"/>
      <c r="W172" s="542"/>
      <c r="X172" s="60"/>
    </row>
    <row r="173" spans="1:24" ht="15.75" hidden="1" thickBot="1" x14ac:dyDescent="0.3">
      <c r="A173" s="139" t="s">
        <v>185</v>
      </c>
      <c r="B173" s="59"/>
      <c r="C173" s="2"/>
      <c r="D173" s="686" t="s">
        <v>708</v>
      </c>
      <c r="E173" s="686"/>
      <c r="F173" s="85"/>
      <c r="G173" s="87"/>
      <c r="H173" s="582"/>
      <c r="I173" s="81"/>
      <c r="J173" s="82"/>
      <c r="K173" s="81"/>
      <c r="L173" s="1"/>
      <c r="M173" s="1"/>
      <c r="N173" s="1"/>
      <c r="O173" s="1"/>
      <c r="P173" s="89"/>
      <c r="Q173" s="1"/>
      <c r="R173" s="43"/>
      <c r="S173" s="1"/>
      <c r="T173" s="366"/>
      <c r="U173" s="1"/>
      <c r="V173" s="89"/>
      <c r="W173" s="542"/>
      <c r="X173" s="60"/>
    </row>
    <row r="174" spans="1:24" ht="15.75" hidden="1" thickBot="1" x14ac:dyDescent="0.3">
      <c r="A174" s="139" t="s">
        <v>186</v>
      </c>
      <c r="B174" s="59"/>
      <c r="C174" s="2"/>
      <c r="D174" s="686" t="s">
        <v>709</v>
      </c>
      <c r="E174" s="686"/>
      <c r="F174" s="85"/>
      <c r="G174" s="87"/>
      <c r="H174" s="582"/>
      <c r="I174" s="81"/>
      <c r="J174" s="82"/>
      <c r="K174" s="81"/>
      <c r="L174" s="1"/>
      <c r="M174" s="1"/>
      <c r="N174" s="1"/>
      <c r="O174" s="1"/>
      <c r="P174" s="89"/>
      <c r="Q174" s="1"/>
      <c r="R174" s="43"/>
      <c r="S174" s="1"/>
      <c r="T174" s="366"/>
      <c r="U174" s="1"/>
      <c r="V174" s="89"/>
      <c r="W174" s="542"/>
      <c r="X174" s="60"/>
    </row>
    <row r="175" spans="1:24" ht="15.75" hidden="1" thickBot="1" x14ac:dyDescent="0.3">
      <c r="A175" s="139" t="s">
        <v>187</v>
      </c>
      <c r="B175" s="59"/>
      <c r="C175" s="2"/>
      <c r="D175" s="686" t="s">
        <v>706</v>
      </c>
      <c r="E175" s="686"/>
      <c r="F175" s="85"/>
      <c r="G175" s="87"/>
      <c r="H175" s="582"/>
      <c r="I175" s="81"/>
      <c r="J175" s="82"/>
      <c r="K175" s="81"/>
      <c r="L175" s="1"/>
      <c r="M175" s="1"/>
      <c r="N175" s="1"/>
      <c r="O175" s="1"/>
      <c r="P175" s="89"/>
      <c r="Q175" s="1"/>
      <c r="R175" s="43"/>
      <c r="S175" s="1"/>
      <c r="T175" s="366"/>
      <c r="U175" s="1"/>
      <c r="V175" s="89"/>
      <c r="W175" s="542"/>
      <c r="X175" s="60"/>
    </row>
    <row r="176" spans="1:24" ht="15.75" hidden="1" thickBot="1" x14ac:dyDescent="0.3">
      <c r="A176" s="139" t="s">
        <v>188</v>
      </c>
      <c r="B176" s="59"/>
      <c r="C176" s="2"/>
      <c r="D176" s="686" t="s">
        <v>710</v>
      </c>
      <c r="E176" s="686"/>
      <c r="F176" s="85"/>
      <c r="G176" s="87"/>
      <c r="H176" s="582"/>
      <c r="I176" s="81"/>
      <c r="J176" s="82"/>
      <c r="K176" s="81"/>
      <c r="L176" s="1"/>
      <c r="M176" s="1"/>
      <c r="N176" s="1"/>
      <c r="O176" s="1"/>
      <c r="P176" s="89"/>
      <c r="Q176" s="1"/>
      <c r="R176" s="43"/>
      <c r="S176" s="1"/>
      <c r="T176" s="366"/>
      <c r="U176" s="1"/>
      <c r="V176" s="89"/>
      <c r="W176" s="542"/>
      <c r="X176" s="60"/>
    </row>
    <row r="177" spans="1:24" ht="25.5" hidden="1" customHeight="1" x14ac:dyDescent="0.25">
      <c r="A177" s="139" t="s">
        <v>189</v>
      </c>
      <c r="B177" s="59"/>
      <c r="C177" s="2"/>
      <c r="D177" s="685" t="s">
        <v>780</v>
      </c>
      <c r="E177" s="685"/>
      <c r="F177" s="85"/>
      <c r="G177" s="87"/>
      <c r="H177" s="582"/>
      <c r="I177" s="81"/>
      <c r="J177" s="82"/>
      <c r="K177" s="81"/>
      <c r="L177" s="1"/>
      <c r="M177" s="1"/>
      <c r="N177" s="1"/>
      <c r="O177" s="1"/>
      <c r="P177" s="89"/>
      <c r="Q177" s="1"/>
      <c r="R177" s="43"/>
      <c r="S177" s="1"/>
      <c r="T177" s="366"/>
      <c r="U177" s="1"/>
      <c r="V177" s="89"/>
      <c r="W177" s="542"/>
      <c r="X177" s="60"/>
    </row>
    <row r="178" spans="1:24" ht="25.5" hidden="1" customHeight="1" x14ac:dyDescent="0.25">
      <c r="A178" s="139" t="s">
        <v>190</v>
      </c>
      <c r="B178" s="59"/>
      <c r="C178" s="2"/>
      <c r="D178" s="685" t="s">
        <v>781</v>
      </c>
      <c r="E178" s="685"/>
      <c r="F178" s="85"/>
      <c r="G178" s="87"/>
      <c r="H178" s="582"/>
      <c r="I178" s="81"/>
      <c r="J178" s="82"/>
      <c r="K178" s="81"/>
      <c r="L178" s="1"/>
      <c r="M178" s="1"/>
      <c r="N178" s="1"/>
      <c r="O178" s="1"/>
      <c r="P178" s="89"/>
      <c r="Q178" s="1"/>
      <c r="R178" s="43"/>
      <c r="S178" s="1"/>
      <c r="T178" s="366"/>
      <c r="U178" s="1"/>
      <c r="V178" s="89"/>
      <c r="W178" s="542"/>
      <c r="X178" s="60"/>
    </row>
    <row r="179" spans="1:24" ht="15.75" hidden="1" thickBot="1" x14ac:dyDescent="0.3">
      <c r="A179" s="139" t="s">
        <v>191</v>
      </c>
      <c r="B179" s="59"/>
      <c r="C179" s="2"/>
      <c r="D179" s="686" t="s">
        <v>711</v>
      </c>
      <c r="E179" s="686"/>
      <c r="F179" s="85"/>
      <c r="G179" s="87"/>
      <c r="H179" s="582"/>
      <c r="I179" s="81"/>
      <c r="J179" s="82"/>
      <c r="K179" s="81"/>
      <c r="L179" s="1"/>
      <c r="M179" s="1"/>
      <c r="N179" s="1"/>
      <c r="O179" s="1"/>
      <c r="P179" s="89"/>
      <c r="Q179" s="1"/>
      <c r="R179" s="43"/>
      <c r="S179" s="1"/>
      <c r="T179" s="366"/>
      <c r="U179" s="1"/>
      <c r="V179" s="89"/>
      <c r="W179" s="542"/>
      <c r="X179" s="60"/>
    </row>
    <row r="180" spans="1:24" ht="15.75" hidden="1" thickBot="1" x14ac:dyDescent="0.3">
      <c r="A180" s="139" t="s">
        <v>192</v>
      </c>
      <c r="B180" s="59"/>
      <c r="C180" s="2"/>
      <c r="D180" s="686" t="s">
        <v>707</v>
      </c>
      <c r="E180" s="686"/>
      <c r="F180" s="85"/>
      <c r="G180" s="87"/>
      <c r="H180" s="582"/>
      <c r="I180" s="81"/>
      <c r="J180" s="82"/>
      <c r="K180" s="81"/>
      <c r="L180" s="1"/>
      <c r="M180" s="1"/>
      <c r="N180" s="1"/>
      <c r="O180" s="1"/>
      <c r="P180" s="89"/>
      <c r="Q180" s="1"/>
      <c r="R180" s="43"/>
      <c r="S180" s="1"/>
      <c r="T180" s="366"/>
      <c r="U180" s="1"/>
      <c r="V180" s="89"/>
      <c r="W180" s="542"/>
      <c r="X180" s="60"/>
    </row>
    <row r="181" spans="1:24" ht="25.5" hidden="1" customHeight="1" x14ac:dyDescent="0.25">
      <c r="A181" s="139" t="s">
        <v>193</v>
      </c>
      <c r="B181" s="59"/>
      <c r="C181" s="2"/>
      <c r="D181" s="685" t="s">
        <v>782</v>
      </c>
      <c r="E181" s="685"/>
      <c r="F181" s="85"/>
      <c r="G181" s="87"/>
      <c r="H181" s="582"/>
      <c r="I181" s="81"/>
      <c r="J181" s="82"/>
      <c r="K181" s="81"/>
      <c r="L181" s="1"/>
      <c r="M181" s="1"/>
      <c r="N181" s="1"/>
      <c r="O181" s="1"/>
      <c r="P181" s="89"/>
      <c r="Q181" s="1"/>
      <c r="R181" s="43"/>
      <c r="S181" s="1"/>
      <c r="T181" s="366"/>
      <c r="U181" s="1"/>
      <c r="V181" s="89"/>
      <c r="W181" s="542"/>
      <c r="X181" s="60"/>
    </row>
    <row r="182" spans="1:24" ht="15.75" hidden="1" thickBot="1" x14ac:dyDescent="0.3">
      <c r="A182" s="139" t="s">
        <v>194</v>
      </c>
      <c r="B182" s="61"/>
      <c r="C182" s="21"/>
      <c r="D182" s="700" t="s">
        <v>783</v>
      </c>
      <c r="E182" s="700"/>
      <c r="F182" s="85"/>
      <c r="G182" s="87"/>
      <c r="H182" s="582"/>
      <c r="I182" s="81"/>
      <c r="J182" s="82"/>
      <c r="K182" s="81"/>
      <c r="L182" s="1"/>
      <c r="M182" s="1"/>
      <c r="N182" s="1"/>
      <c r="O182" s="1"/>
      <c r="P182" s="89"/>
      <c r="Q182" s="1"/>
      <c r="R182" s="43"/>
      <c r="S182" s="1"/>
      <c r="T182" s="366"/>
      <c r="U182" s="1"/>
      <c r="V182" s="89"/>
      <c r="W182" s="542"/>
      <c r="X182" s="60"/>
    </row>
    <row r="183" spans="1:24" ht="15.75" thickBot="1" x14ac:dyDescent="0.3">
      <c r="B183" s="109" t="s">
        <v>195</v>
      </c>
      <c r="C183" s="657" t="s">
        <v>196</v>
      </c>
      <c r="D183" s="699"/>
      <c r="E183" s="699"/>
      <c r="F183" s="92">
        <f>F184+F185+F186+F187+F197</f>
        <v>0</v>
      </c>
      <c r="G183" s="93">
        <f>G184+G185+G186+G187+G197</f>
        <v>0</v>
      </c>
      <c r="H183" s="580">
        <f t="shared" ref="H183:W183" si="28">H184+H185+H186+H187+H197</f>
        <v>0</v>
      </c>
      <c r="I183" s="94">
        <f t="shared" si="28"/>
        <v>0</v>
      </c>
      <c r="J183" s="96">
        <f t="shared" si="28"/>
        <v>0</v>
      </c>
      <c r="K183" s="94">
        <f t="shared" si="28"/>
        <v>0</v>
      </c>
      <c r="L183" s="95">
        <f t="shared" si="28"/>
        <v>0</v>
      </c>
      <c r="M183" s="95">
        <f t="shared" si="28"/>
        <v>0</v>
      </c>
      <c r="N183" s="95">
        <f t="shared" si="28"/>
        <v>0</v>
      </c>
      <c r="O183" s="95">
        <f t="shared" si="28"/>
        <v>0</v>
      </c>
      <c r="P183" s="98">
        <f t="shared" si="28"/>
        <v>0</v>
      </c>
      <c r="Q183" s="95">
        <f t="shared" si="28"/>
        <v>0</v>
      </c>
      <c r="R183" s="97">
        <f t="shared" si="28"/>
        <v>0</v>
      </c>
      <c r="S183" s="95">
        <f t="shared" si="28"/>
        <v>0</v>
      </c>
      <c r="T183" s="363">
        <f t="shared" si="28"/>
        <v>0</v>
      </c>
      <c r="U183" s="95">
        <f t="shared" si="28"/>
        <v>0</v>
      </c>
      <c r="V183" s="98">
        <f t="shared" si="28"/>
        <v>0</v>
      </c>
      <c r="W183" s="539">
        <f t="shared" si="28"/>
        <v>0</v>
      </c>
      <c r="X183" s="56"/>
    </row>
    <row r="184" spans="1:24" s="19" customFormat="1" ht="25.5" hidden="1" customHeight="1" x14ac:dyDescent="0.25">
      <c r="A184" s="139" t="s">
        <v>197</v>
      </c>
      <c r="B184" s="127" t="s">
        <v>1046</v>
      </c>
      <c r="C184" s="712" t="s">
        <v>198</v>
      </c>
      <c r="D184" s="713"/>
      <c r="E184" s="713"/>
      <c r="F184" s="101"/>
      <c r="G184" s="102"/>
      <c r="H184" s="583"/>
      <c r="I184" s="103"/>
      <c r="J184" s="105"/>
      <c r="K184" s="103"/>
      <c r="L184" s="104"/>
      <c r="M184" s="104"/>
      <c r="N184" s="104"/>
      <c r="O184" s="104"/>
      <c r="P184" s="107"/>
      <c r="Q184" s="104"/>
      <c r="R184" s="106"/>
      <c r="S184" s="104"/>
      <c r="T184" s="367"/>
      <c r="U184" s="104"/>
      <c r="V184" s="107"/>
      <c r="W184" s="543"/>
      <c r="X184" s="56"/>
    </row>
    <row r="185" spans="1:24" s="19" customFormat="1" ht="15.75" hidden="1" thickBot="1" x14ac:dyDescent="0.3">
      <c r="A185" s="139" t="s">
        <v>199</v>
      </c>
      <c r="B185" s="100" t="s">
        <v>1047</v>
      </c>
      <c r="C185" s="688" t="s">
        <v>712</v>
      </c>
      <c r="D185" s="689"/>
      <c r="E185" s="689"/>
      <c r="F185" s="101"/>
      <c r="G185" s="102"/>
      <c r="H185" s="583"/>
      <c r="I185" s="103"/>
      <c r="J185" s="105"/>
      <c r="K185" s="103"/>
      <c r="L185" s="104"/>
      <c r="M185" s="104"/>
      <c r="N185" s="104"/>
      <c r="O185" s="104"/>
      <c r="P185" s="107"/>
      <c r="Q185" s="104"/>
      <c r="R185" s="106"/>
      <c r="S185" s="104"/>
      <c r="T185" s="367"/>
      <c r="U185" s="104"/>
      <c r="V185" s="107"/>
      <c r="W185" s="543"/>
      <c r="X185" s="56"/>
    </row>
    <row r="186" spans="1:24" s="19" customFormat="1" ht="15.75" hidden="1" thickBot="1" x14ac:dyDescent="0.3">
      <c r="A186" s="139" t="s">
        <v>200</v>
      </c>
      <c r="B186" s="100" t="s">
        <v>1048</v>
      </c>
      <c r="C186" s="688" t="s">
        <v>713</v>
      </c>
      <c r="D186" s="689"/>
      <c r="E186" s="689"/>
      <c r="F186" s="101"/>
      <c r="G186" s="102"/>
      <c r="H186" s="583"/>
      <c r="I186" s="103"/>
      <c r="J186" s="105"/>
      <c r="K186" s="103"/>
      <c r="L186" s="104"/>
      <c r="M186" s="104"/>
      <c r="N186" s="104"/>
      <c r="O186" s="104"/>
      <c r="P186" s="107"/>
      <c r="Q186" s="104"/>
      <c r="R186" s="106"/>
      <c r="S186" s="104"/>
      <c r="T186" s="367"/>
      <c r="U186" s="104"/>
      <c r="V186" s="107"/>
      <c r="W186" s="543"/>
      <c r="X186" s="56"/>
    </row>
    <row r="187" spans="1:24" s="19" customFormat="1" ht="25.5" hidden="1" customHeight="1" x14ac:dyDescent="0.25">
      <c r="A187" s="139" t="s">
        <v>201</v>
      </c>
      <c r="B187" s="100" t="s">
        <v>1049</v>
      </c>
      <c r="C187" s="683" t="s">
        <v>202</v>
      </c>
      <c r="D187" s="684"/>
      <c r="E187" s="684"/>
      <c r="F187" s="101">
        <f>F188+F189+F190+F191+F192+F193+F194+F195+F196</f>
        <v>0</v>
      </c>
      <c r="G187" s="102">
        <f>G188+G189+G190+G191+G192+G193+G194+G195+G196</f>
        <v>0</v>
      </c>
      <c r="H187" s="583">
        <f t="shared" ref="H187:W187" si="29">H188+H189+H190+H191+H192+H193+H194+H195+H196</f>
        <v>0</v>
      </c>
      <c r="I187" s="103">
        <f t="shared" si="29"/>
        <v>0</v>
      </c>
      <c r="J187" s="105">
        <f t="shared" si="29"/>
        <v>0</v>
      </c>
      <c r="K187" s="103">
        <f t="shared" si="29"/>
        <v>0</v>
      </c>
      <c r="L187" s="104">
        <f t="shared" si="29"/>
        <v>0</v>
      </c>
      <c r="M187" s="104">
        <f t="shared" si="29"/>
        <v>0</v>
      </c>
      <c r="N187" s="104">
        <f t="shared" si="29"/>
        <v>0</v>
      </c>
      <c r="O187" s="104">
        <f t="shared" si="29"/>
        <v>0</v>
      </c>
      <c r="P187" s="107">
        <f t="shared" si="29"/>
        <v>0</v>
      </c>
      <c r="Q187" s="104">
        <f t="shared" si="29"/>
        <v>0</v>
      </c>
      <c r="R187" s="106">
        <f t="shared" si="29"/>
        <v>0</v>
      </c>
      <c r="S187" s="104">
        <f t="shared" si="29"/>
        <v>0</v>
      </c>
      <c r="T187" s="367">
        <f t="shared" si="29"/>
        <v>0</v>
      </c>
      <c r="U187" s="104">
        <f t="shared" si="29"/>
        <v>0</v>
      </c>
      <c r="V187" s="107">
        <f t="shared" si="29"/>
        <v>0</v>
      </c>
      <c r="W187" s="543">
        <f t="shared" si="29"/>
        <v>0</v>
      </c>
      <c r="X187" s="56"/>
    </row>
    <row r="188" spans="1:24" ht="15.75" hidden="1" thickBot="1" x14ac:dyDescent="0.3">
      <c r="A188" s="139" t="s">
        <v>203</v>
      </c>
      <c r="B188" s="59"/>
      <c r="C188" s="2"/>
      <c r="D188" s="686" t="s">
        <v>714</v>
      </c>
      <c r="E188" s="686"/>
      <c r="F188" s="85"/>
      <c r="G188" s="87"/>
      <c r="H188" s="582"/>
      <c r="I188" s="81"/>
      <c r="J188" s="82"/>
      <c r="K188" s="81"/>
      <c r="L188" s="1"/>
      <c r="M188" s="1"/>
      <c r="N188" s="1"/>
      <c r="O188" s="1"/>
      <c r="P188" s="89"/>
      <c r="Q188" s="1"/>
      <c r="R188" s="43"/>
      <c r="S188" s="1"/>
      <c r="T188" s="366"/>
      <c r="U188" s="1"/>
      <c r="V188" s="89"/>
      <c r="W188" s="542"/>
      <c r="X188" s="60"/>
    </row>
    <row r="189" spans="1:24" ht="15.75" hidden="1" thickBot="1" x14ac:dyDescent="0.3">
      <c r="A189" s="139" t="s">
        <v>204</v>
      </c>
      <c r="B189" s="59"/>
      <c r="C189" s="2"/>
      <c r="D189" s="686" t="s">
        <v>716</v>
      </c>
      <c r="E189" s="686"/>
      <c r="F189" s="85"/>
      <c r="G189" s="87"/>
      <c r="H189" s="582"/>
      <c r="I189" s="81"/>
      <c r="J189" s="82"/>
      <c r="K189" s="81"/>
      <c r="L189" s="1"/>
      <c r="M189" s="1"/>
      <c r="N189" s="1"/>
      <c r="O189" s="1"/>
      <c r="P189" s="89"/>
      <c r="Q189" s="1"/>
      <c r="R189" s="43"/>
      <c r="S189" s="1"/>
      <c r="T189" s="366"/>
      <c r="U189" s="1"/>
      <c r="V189" s="89"/>
      <c r="W189" s="542"/>
      <c r="X189" s="60"/>
    </row>
    <row r="190" spans="1:24" ht="15.75" hidden="1" thickBot="1" x14ac:dyDescent="0.3">
      <c r="A190" s="139" t="s">
        <v>205</v>
      </c>
      <c r="B190" s="59"/>
      <c r="C190" s="2"/>
      <c r="D190" s="686" t="s">
        <v>717</v>
      </c>
      <c r="E190" s="686"/>
      <c r="F190" s="85"/>
      <c r="G190" s="87"/>
      <c r="H190" s="582"/>
      <c r="I190" s="81"/>
      <c r="J190" s="82"/>
      <c r="K190" s="81"/>
      <c r="L190" s="1"/>
      <c r="M190" s="1"/>
      <c r="N190" s="1"/>
      <c r="O190" s="1"/>
      <c r="P190" s="89"/>
      <c r="Q190" s="1"/>
      <c r="R190" s="43"/>
      <c r="S190" s="1"/>
      <c r="T190" s="366"/>
      <c r="U190" s="1"/>
      <c r="V190" s="89"/>
      <c r="W190" s="542"/>
      <c r="X190" s="60"/>
    </row>
    <row r="191" spans="1:24" ht="15.75" hidden="1" thickBot="1" x14ac:dyDescent="0.3">
      <c r="A191" s="139" t="s">
        <v>206</v>
      </c>
      <c r="B191" s="59"/>
      <c r="C191" s="2"/>
      <c r="D191" s="686" t="s">
        <v>715</v>
      </c>
      <c r="E191" s="686"/>
      <c r="F191" s="85"/>
      <c r="G191" s="87"/>
      <c r="H191" s="582"/>
      <c r="I191" s="81"/>
      <c r="J191" s="82"/>
      <c r="K191" s="81"/>
      <c r="L191" s="1"/>
      <c r="M191" s="1"/>
      <c r="N191" s="1"/>
      <c r="O191" s="1"/>
      <c r="P191" s="89"/>
      <c r="Q191" s="1"/>
      <c r="R191" s="43"/>
      <c r="S191" s="1"/>
      <c r="T191" s="366"/>
      <c r="U191" s="1"/>
      <c r="V191" s="89"/>
      <c r="W191" s="542"/>
      <c r="X191" s="60"/>
    </row>
    <row r="192" spans="1:24" ht="15.75" hidden="1" thickBot="1" x14ac:dyDescent="0.3">
      <c r="A192" s="139" t="s">
        <v>207</v>
      </c>
      <c r="B192" s="59"/>
      <c r="C192" s="2"/>
      <c r="D192" s="686" t="s">
        <v>718</v>
      </c>
      <c r="E192" s="686"/>
      <c r="F192" s="85"/>
      <c r="G192" s="87"/>
      <c r="H192" s="582"/>
      <c r="I192" s="81"/>
      <c r="J192" s="82"/>
      <c r="K192" s="81"/>
      <c r="L192" s="1"/>
      <c r="M192" s="1"/>
      <c r="N192" s="1"/>
      <c r="O192" s="1"/>
      <c r="P192" s="89"/>
      <c r="Q192" s="1"/>
      <c r="R192" s="43"/>
      <c r="S192" s="1"/>
      <c r="T192" s="366"/>
      <c r="U192" s="1"/>
      <c r="V192" s="89"/>
      <c r="W192" s="542"/>
      <c r="X192" s="60"/>
    </row>
    <row r="193" spans="1:24" ht="25.5" hidden="1" customHeight="1" x14ac:dyDescent="0.25">
      <c r="A193" s="139" t="s">
        <v>208</v>
      </c>
      <c r="B193" s="59"/>
      <c r="C193" s="2"/>
      <c r="D193" s="685" t="s">
        <v>784</v>
      </c>
      <c r="E193" s="685"/>
      <c r="F193" s="85"/>
      <c r="G193" s="87"/>
      <c r="H193" s="582"/>
      <c r="I193" s="81"/>
      <c r="J193" s="82"/>
      <c r="K193" s="81"/>
      <c r="L193" s="1"/>
      <c r="M193" s="1"/>
      <c r="N193" s="1"/>
      <c r="O193" s="1"/>
      <c r="P193" s="89"/>
      <c r="Q193" s="1"/>
      <c r="R193" s="43"/>
      <c r="S193" s="1"/>
      <c r="T193" s="366"/>
      <c r="U193" s="1"/>
      <c r="V193" s="89"/>
      <c r="W193" s="542"/>
      <c r="X193" s="60"/>
    </row>
    <row r="194" spans="1:24" ht="25.5" hidden="1" customHeight="1" x14ac:dyDescent="0.25">
      <c r="A194" s="139" t="s">
        <v>209</v>
      </c>
      <c r="B194" s="59"/>
      <c r="C194" s="2"/>
      <c r="D194" s="685" t="s">
        <v>785</v>
      </c>
      <c r="E194" s="685"/>
      <c r="F194" s="85"/>
      <c r="G194" s="87"/>
      <c r="H194" s="582"/>
      <c r="I194" s="81"/>
      <c r="J194" s="82"/>
      <c r="K194" s="81"/>
      <c r="L194" s="1"/>
      <c r="M194" s="1"/>
      <c r="N194" s="1"/>
      <c r="O194" s="1"/>
      <c r="P194" s="89"/>
      <c r="Q194" s="1"/>
      <c r="R194" s="43"/>
      <c r="S194" s="1"/>
      <c r="T194" s="366"/>
      <c r="U194" s="1"/>
      <c r="V194" s="89"/>
      <c r="W194" s="542"/>
      <c r="X194" s="60"/>
    </row>
    <row r="195" spans="1:24" ht="15.75" hidden="1" thickBot="1" x14ac:dyDescent="0.3">
      <c r="A195" s="139" t="s">
        <v>210</v>
      </c>
      <c r="B195" s="59"/>
      <c r="C195" s="2"/>
      <c r="D195" s="686" t="s">
        <v>719</v>
      </c>
      <c r="E195" s="686"/>
      <c r="F195" s="85"/>
      <c r="G195" s="87"/>
      <c r="H195" s="582"/>
      <c r="I195" s="81"/>
      <c r="J195" s="82"/>
      <c r="K195" s="81"/>
      <c r="L195" s="1"/>
      <c r="M195" s="1"/>
      <c r="N195" s="1"/>
      <c r="O195" s="1"/>
      <c r="P195" s="89"/>
      <c r="Q195" s="1"/>
      <c r="R195" s="43"/>
      <c r="S195" s="1"/>
      <c r="T195" s="366"/>
      <c r="U195" s="1"/>
      <c r="V195" s="89"/>
      <c r="W195" s="542"/>
      <c r="X195" s="60"/>
    </row>
    <row r="196" spans="1:24" ht="15.75" hidden="1" thickBot="1" x14ac:dyDescent="0.3">
      <c r="A196" s="139" t="s">
        <v>211</v>
      </c>
      <c r="B196" s="59"/>
      <c r="C196" s="2"/>
      <c r="D196" s="686" t="s">
        <v>786</v>
      </c>
      <c r="E196" s="686"/>
      <c r="F196" s="85"/>
      <c r="G196" s="87"/>
      <c r="H196" s="582"/>
      <c r="I196" s="81"/>
      <c r="J196" s="82"/>
      <c r="K196" s="81"/>
      <c r="L196" s="1"/>
      <c r="M196" s="1"/>
      <c r="N196" s="1"/>
      <c r="O196" s="1"/>
      <c r="P196" s="89"/>
      <c r="Q196" s="1"/>
      <c r="R196" s="43"/>
      <c r="S196" s="1"/>
      <c r="T196" s="366"/>
      <c r="U196" s="1"/>
      <c r="V196" s="89"/>
      <c r="W196" s="542"/>
      <c r="X196" s="60"/>
    </row>
    <row r="197" spans="1:24" s="19" customFormat="1" ht="15.75" hidden="1" thickBot="1" x14ac:dyDescent="0.3">
      <c r="A197" s="139" t="s">
        <v>212</v>
      </c>
      <c r="B197" s="100" t="s">
        <v>1050</v>
      </c>
      <c r="C197" s="694" t="s">
        <v>213</v>
      </c>
      <c r="D197" s="695"/>
      <c r="E197" s="695"/>
      <c r="F197" s="101">
        <f>F198+F199+F200+F201+F202+F203+F204+F205+F206+F207+F208</f>
        <v>0</v>
      </c>
      <c r="G197" s="102">
        <f>G198+G199+G200+G201+G202+G203+G204+G205+G206+G207+G208</f>
        <v>0</v>
      </c>
      <c r="H197" s="583">
        <f t="shared" ref="H197:W197" si="30">H198+H199+H200+H201+H202+H203+H204+H205+H206+H207+H208</f>
        <v>0</v>
      </c>
      <c r="I197" s="103">
        <f t="shared" si="30"/>
        <v>0</v>
      </c>
      <c r="J197" s="105">
        <f t="shared" si="30"/>
        <v>0</v>
      </c>
      <c r="K197" s="103">
        <f t="shared" si="30"/>
        <v>0</v>
      </c>
      <c r="L197" s="104">
        <f t="shared" si="30"/>
        <v>0</v>
      </c>
      <c r="M197" s="104">
        <f t="shared" si="30"/>
        <v>0</v>
      </c>
      <c r="N197" s="104">
        <f t="shared" si="30"/>
        <v>0</v>
      </c>
      <c r="O197" s="104">
        <f t="shared" si="30"/>
        <v>0</v>
      </c>
      <c r="P197" s="107">
        <f t="shared" si="30"/>
        <v>0</v>
      </c>
      <c r="Q197" s="104">
        <f t="shared" si="30"/>
        <v>0</v>
      </c>
      <c r="R197" s="106">
        <f t="shared" si="30"/>
        <v>0</v>
      </c>
      <c r="S197" s="104">
        <f t="shared" si="30"/>
        <v>0</v>
      </c>
      <c r="T197" s="367">
        <f t="shared" si="30"/>
        <v>0</v>
      </c>
      <c r="U197" s="104">
        <f t="shared" si="30"/>
        <v>0</v>
      </c>
      <c r="V197" s="107">
        <f t="shared" si="30"/>
        <v>0</v>
      </c>
      <c r="W197" s="543">
        <f t="shared" si="30"/>
        <v>0</v>
      </c>
      <c r="X197" s="56"/>
    </row>
    <row r="198" spans="1:24" ht="15.75" hidden="1" thickBot="1" x14ac:dyDescent="0.3">
      <c r="A198" s="139" t="s">
        <v>214</v>
      </c>
      <c r="B198" s="59"/>
      <c r="C198" s="2"/>
      <c r="D198" s="686" t="s">
        <v>720</v>
      </c>
      <c r="E198" s="686"/>
      <c r="F198" s="85"/>
      <c r="G198" s="87"/>
      <c r="H198" s="582"/>
      <c r="I198" s="81"/>
      <c r="J198" s="82"/>
      <c r="K198" s="81"/>
      <c r="L198" s="1"/>
      <c r="M198" s="1"/>
      <c r="N198" s="1"/>
      <c r="O198" s="1"/>
      <c r="P198" s="89"/>
      <c r="Q198" s="1"/>
      <c r="R198" s="43"/>
      <c r="S198" s="1"/>
      <c r="T198" s="366"/>
      <c r="U198" s="1"/>
      <c r="V198" s="89"/>
      <c r="W198" s="542"/>
      <c r="X198" s="60"/>
    </row>
    <row r="199" spans="1:24" ht="15.75" hidden="1" thickBot="1" x14ac:dyDescent="0.3">
      <c r="A199" s="139" t="s">
        <v>215</v>
      </c>
      <c r="B199" s="59"/>
      <c r="C199" s="2"/>
      <c r="D199" s="686" t="s">
        <v>723</v>
      </c>
      <c r="E199" s="686"/>
      <c r="F199" s="85"/>
      <c r="G199" s="87"/>
      <c r="H199" s="582"/>
      <c r="I199" s="81"/>
      <c r="J199" s="82"/>
      <c r="K199" s="81"/>
      <c r="L199" s="1"/>
      <c r="M199" s="1"/>
      <c r="N199" s="1"/>
      <c r="O199" s="1"/>
      <c r="P199" s="89"/>
      <c r="Q199" s="1"/>
      <c r="R199" s="43"/>
      <c r="S199" s="1"/>
      <c r="T199" s="366"/>
      <c r="U199" s="1"/>
      <c r="V199" s="89"/>
      <c r="W199" s="542"/>
      <c r="X199" s="60"/>
    </row>
    <row r="200" spans="1:24" ht="15.75" hidden="1" thickBot="1" x14ac:dyDescent="0.3">
      <c r="A200" s="139" t="s">
        <v>216</v>
      </c>
      <c r="B200" s="59"/>
      <c r="C200" s="2"/>
      <c r="D200" s="686" t="s">
        <v>724</v>
      </c>
      <c r="E200" s="686"/>
      <c r="F200" s="85"/>
      <c r="G200" s="87"/>
      <c r="H200" s="582"/>
      <c r="I200" s="81"/>
      <c r="J200" s="82"/>
      <c r="K200" s="81"/>
      <c r="L200" s="1"/>
      <c r="M200" s="1"/>
      <c r="N200" s="1"/>
      <c r="O200" s="1"/>
      <c r="P200" s="89"/>
      <c r="Q200" s="1"/>
      <c r="R200" s="43"/>
      <c r="S200" s="1"/>
      <c r="T200" s="366"/>
      <c r="U200" s="1"/>
      <c r="V200" s="89"/>
      <c r="W200" s="542"/>
      <c r="X200" s="60"/>
    </row>
    <row r="201" spans="1:24" ht="15.75" hidden="1" thickBot="1" x14ac:dyDescent="0.3">
      <c r="A201" s="139" t="s">
        <v>217</v>
      </c>
      <c r="B201" s="59"/>
      <c r="C201" s="2"/>
      <c r="D201" s="686" t="s">
        <v>721</v>
      </c>
      <c r="E201" s="686"/>
      <c r="F201" s="85"/>
      <c r="G201" s="87"/>
      <c r="H201" s="582"/>
      <c r="I201" s="81"/>
      <c r="J201" s="82"/>
      <c r="K201" s="81"/>
      <c r="L201" s="1"/>
      <c r="M201" s="1"/>
      <c r="N201" s="1"/>
      <c r="O201" s="1"/>
      <c r="P201" s="89"/>
      <c r="Q201" s="1"/>
      <c r="R201" s="43"/>
      <c r="S201" s="1"/>
      <c r="T201" s="366"/>
      <c r="U201" s="1"/>
      <c r="V201" s="89"/>
      <c r="W201" s="542"/>
      <c r="X201" s="60"/>
    </row>
    <row r="202" spans="1:24" ht="15.75" hidden="1" thickBot="1" x14ac:dyDescent="0.3">
      <c r="A202" s="139" t="s">
        <v>218</v>
      </c>
      <c r="B202" s="59"/>
      <c r="C202" s="2"/>
      <c r="D202" s="686" t="s">
        <v>725</v>
      </c>
      <c r="E202" s="686"/>
      <c r="F202" s="85"/>
      <c r="G202" s="87"/>
      <c r="H202" s="582"/>
      <c r="I202" s="81"/>
      <c r="J202" s="82"/>
      <c r="K202" s="81"/>
      <c r="L202" s="1"/>
      <c r="M202" s="1"/>
      <c r="N202" s="1"/>
      <c r="O202" s="1"/>
      <c r="P202" s="89"/>
      <c r="Q202" s="1"/>
      <c r="R202" s="43"/>
      <c r="S202" s="1"/>
      <c r="T202" s="366"/>
      <c r="U202" s="1"/>
      <c r="V202" s="89"/>
      <c r="W202" s="542"/>
      <c r="X202" s="60"/>
    </row>
    <row r="203" spans="1:24" ht="25.5" hidden="1" customHeight="1" x14ac:dyDescent="0.25">
      <c r="A203" s="139" t="s">
        <v>219</v>
      </c>
      <c r="B203" s="59"/>
      <c r="C203" s="2"/>
      <c r="D203" s="685" t="s">
        <v>787</v>
      </c>
      <c r="E203" s="685"/>
      <c r="F203" s="85"/>
      <c r="G203" s="87"/>
      <c r="H203" s="582"/>
      <c r="I203" s="81"/>
      <c r="J203" s="82"/>
      <c r="K203" s="81"/>
      <c r="L203" s="1"/>
      <c r="M203" s="1"/>
      <c r="N203" s="1"/>
      <c r="O203" s="1"/>
      <c r="P203" s="89"/>
      <c r="Q203" s="1"/>
      <c r="R203" s="43"/>
      <c r="S203" s="1"/>
      <c r="T203" s="366"/>
      <c r="U203" s="1"/>
      <c r="V203" s="89"/>
      <c r="W203" s="542"/>
      <c r="X203" s="60"/>
    </row>
    <row r="204" spans="1:24" ht="25.5" hidden="1" customHeight="1" x14ac:dyDescent="0.25">
      <c r="A204" s="139" t="s">
        <v>220</v>
      </c>
      <c r="B204" s="59"/>
      <c r="C204" s="2"/>
      <c r="D204" s="685" t="s">
        <v>788</v>
      </c>
      <c r="E204" s="685"/>
      <c r="F204" s="85"/>
      <c r="G204" s="87"/>
      <c r="H204" s="582"/>
      <c r="I204" s="81"/>
      <c r="J204" s="82"/>
      <c r="K204" s="81"/>
      <c r="L204" s="1"/>
      <c r="M204" s="1"/>
      <c r="N204" s="1"/>
      <c r="O204" s="1"/>
      <c r="P204" s="89"/>
      <c r="Q204" s="1"/>
      <c r="R204" s="43"/>
      <c r="S204" s="1"/>
      <c r="T204" s="366"/>
      <c r="U204" s="1"/>
      <c r="V204" s="89"/>
      <c r="W204" s="542"/>
      <c r="X204" s="60"/>
    </row>
    <row r="205" spans="1:24" ht="15.75" hidden="1" thickBot="1" x14ac:dyDescent="0.3">
      <c r="A205" s="139" t="s">
        <v>221</v>
      </c>
      <c r="B205" s="59"/>
      <c r="C205" s="2"/>
      <c r="D205" s="686" t="s">
        <v>726</v>
      </c>
      <c r="E205" s="686"/>
      <c r="F205" s="85"/>
      <c r="G205" s="87"/>
      <c r="H205" s="582"/>
      <c r="I205" s="81"/>
      <c r="J205" s="82"/>
      <c r="K205" s="81"/>
      <c r="L205" s="1"/>
      <c r="M205" s="1"/>
      <c r="N205" s="1"/>
      <c r="O205" s="1"/>
      <c r="P205" s="89"/>
      <c r="Q205" s="1"/>
      <c r="R205" s="43"/>
      <c r="S205" s="1"/>
      <c r="T205" s="366"/>
      <c r="U205" s="1"/>
      <c r="V205" s="89"/>
      <c r="W205" s="542"/>
      <c r="X205" s="60"/>
    </row>
    <row r="206" spans="1:24" ht="15.75" hidden="1" thickBot="1" x14ac:dyDescent="0.3">
      <c r="A206" s="139" t="s">
        <v>222</v>
      </c>
      <c r="B206" s="59"/>
      <c r="C206" s="2"/>
      <c r="D206" s="686" t="s">
        <v>722</v>
      </c>
      <c r="E206" s="686"/>
      <c r="F206" s="85"/>
      <c r="G206" s="87"/>
      <c r="H206" s="582"/>
      <c r="I206" s="81"/>
      <c r="J206" s="82"/>
      <c r="K206" s="81"/>
      <c r="L206" s="1"/>
      <c r="M206" s="1"/>
      <c r="N206" s="1"/>
      <c r="O206" s="1"/>
      <c r="P206" s="89"/>
      <c r="Q206" s="1"/>
      <c r="R206" s="43"/>
      <c r="S206" s="1"/>
      <c r="T206" s="366"/>
      <c r="U206" s="1"/>
      <c r="V206" s="89"/>
      <c r="W206" s="542"/>
      <c r="X206" s="60"/>
    </row>
    <row r="207" spans="1:24" ht="25.5" hidden="1" customHeight="1" x14ac:dyDescent="0.25">
      <c r="A207" s="139" t="s">
        <v>223</v>
      </c>
      <c r="B207" s="59"/>
      <c r="C207" s="2"/>
      <c r="D207" s="685" t="s">
        <v>789</v>
      </c>
      <c r="E207" s="685"/>
      <c r="F207" s="85"/>
      <c r="G207" s="87"/>
      <c r="H207" s="582"/>
      <c r="I207" s="81"/>
      <c r="J207" s="82"/>
      <c r="K207" s="81"/>
      <c r="L207" s="1"/>
      <c r="M207" s="1"/>
      <c r="N207" s="1"/>
      <c r="O207" s="1"/>
      <c r="P207" s="89"/>
      <c r="Q207" s="1"/>
      <c r="R207" s="43"/>
      <c r="S207" s="1"/>
      <c r="T207" s="366"/>
      <c r="U207" s="1"/>
      <c r="V207" s="89"/>
      <c r="W207" s="542"/>
      <c r="X207" s="60"/>
    </row>
    <row r="208" spans="1:24" ht="15.75" hidden="1" thickBot="1" x14ac:dyDescent="0.3">
      <c r="A208" s="139" t="s">
        <v>224</v>
      </c>
      <c r="B208" s="61"/>
      <c r="C208" s="21"/>
      <c r="D208" s="700" t="s">
        <v>790</v>
      </c>
      <c r="E208" s="700"/>
      <c r="F208" s="85"/>
      <c r="G208" s="87"/>
      <c r="H208" s="582"/>
      <c r="I208" s="81"/>
      <c r="J208" s="82"/>
      <c r="K208" s="81"/>
      <c r="L208" s="1"/>
      <c r="M208" s="1"/>
      <c r="N208" s="1"/>
      <c r="O208" s="1"/>
      <c r="P208" s="89"/>
      <c r="Q208" s="1"/>
      <c r="R208" s="43"/>
      <c r="S208" s="1"/>
      <c r="T208" s="366"/>
      <c r="U208" s="1"/>
      <c r="V208" s="89"/>
      <c r="W208" s="542"/>
      <c r="X208" s="60"/>
    </row>
    <row r="209" spans="1:24" ht="15.75" thickBot="1" x14ac:dyDescent="0.3">
      <c r="B209" s="109" t="s">
        <v>225</v>
      </c>
      <c r="C209" s="701" t="s">
        <v>226</v>
      </c>
      <c r="D209" s="702"/>
      <c r="E209" s="702"/>
      <c r="F209" s="92">
        <f>F210+F231+F237</f>
        <v>59351000.000000015</v>
      </c>
      <c r="G209" s="93">
        <f>G210+G231+G237</f>
        <v>58959301.000000015</v>
      </c>
      <c r="H209" s="580">
        <f t="shared" ref="H209:W209" si="31">H210+H231+H237</f>
        <v>58664692</v>
      </c>
      <c r="I209" s="94">
        <f t="shared" si="31"/>
        <v>58664692</v>
      </c>
      <c r="J209" s="96">
        <f t="shared" si="31"/>
        <v>0</v>
      </c>
      <c r="K209" s="94">
        <f t="shared" si="31"/>
        <v>4724194</v>
      </c>
      <c r="L209" s="95">
        <f t="shared" si="31"/>
        <v>5119245</v>
      </c>
      <c r="M209" s="95">
        <f t="shared" si="31"/>
        <v>4744975</v>
      </c>
      <c r="N209" s="95">
        <f t="shared" si="31"/>
        <v>4474041</v>
      </c>
      <c r="O209" s="95">
        <f t="shared" si="31"/>
        <v>5029282</v>
      </c>
      <c r="P209" s="98">
        <f t="shared" si="31"/>
        <v>5106421</v>
      </c>
      <c r="Q209" s="95">
        <f t="shared" si="31"/>
        <v>4821617</v>
      </c>
      <c r="R209" s="97">
        <f t="shared" si="31"/>
        <v>4739019</v>
      </c>
      <c r="S209" s="95">
        <f t="shared" si="31"/>
        <v>5090793</v>
      </c>
      <c r="T209" s="363">
        <f t="shared" si="31"/>
        <v>43849587</v>
      </c>
      <c r="U209" s="95">
        <f t="shared" si="31"/>
        <v>4517426</v>
      </c>
      <c r="V209" s="98">
        <f t="shared" si="31"/>
        <v>5387868</v>
      </c>
      <c r="W209" s="539">
        <f t="shared" si="31"/>
        <v>4909811</v>
      </c>
      <c r="X209" s="56"/>
    </row>
    <row r="210" spans="1:24" x14ac:dyDescent="0.25">
      <c r="B210" s="127" t="s">
        <v>1051</v>
      </c>
      <c r="C210" s="714" t="s">
        <v>227</v>
      </c>
      <c r="D210" s="715"/>
      <c r="E210" s="715"/>
      <c r="F210" s="128">
        <f>F211+F215+F223+F226+F227+F230</f>
        <v>59351000.000000015</v>
      </c>
      <c r="G210" s="129">
        <f>G211+G215+G223+G226+G227+G230</f>
        <v>58959301.000000015</v>
      </c>
      <c r="H210" s="581">
        <f t="shared" ref="H210:W210" si="32">H211+H215+H223+H226+H227+H230</f>
        <v>58664692</v>
      </c>
      <c r="I210" s="130">
        <f t="shared" si="32"/>
        <v>58664692</v>
      </c>
      <c r="J210" s="132">
        <f t="shared" si="32"/>
        <v>0</v>
      </c>
      <c r="K210" s="130">
        <f t="shared" si="32"/>
        <v>4724194</v>
      </c>
      <c r="L210" s="131">
        <f t="shared" si="32"/>
        <v>5119245</v>
      </c>
      <c r="M210" s="131">
        <f t="shared" si="32"/>
        <v>4744975</v>
      </c>
      <c r="N210" s="131">
        <f t="shared" si="32"/>
        <v>4474041</v>
      </c>
      <c r="O210" s="131">
        <f t="shared" si="32"/>
        <v>5029282</v>
      </c>
      <c r="P210" s="134">
        <f t="shared" si="32"/>
        <v>5106421</v>
      </c>
      <c r="Q210" s="131">
        <f t="shared" si="32"/>
        <v>4821617</v>
      </c>
      <c r="R210" s="133">
        <f t="shared" si="32"/>
        <v>4739019</v>
      </c>
      <c r="S210" s="131">
        <f t="shared" si="32"/>
        <v>5090793</v>
      </c>
      <c r="T210" s="364">
        <f t="shared" si="32"/>
        <v>43849587</v>
      </c>
      <c r="U210" s="131">
        <f t="shared" si="32"/>
        <v>4517426</v>
      </c>
      <c r="V210" s="134">
        <f t="shared" si="32"/>
        <v>5387868</v>
      </c>
      <c r="W210" s="540">
        <f t="shared" si="32"/>
        <v>4909811</v>
      </c>
      <c r="X210" s="56"/>
    </row>
    <row r="211" spans="1:24" s="19" customFormat="1" hidden="1" x14ac:dyDescent="0.25">
      <c r="A211" s="139"/>
      <c r="B211" s="57" t="s">
        <v>1052</v>
      </c>
      <c r="C211" s="653" t="s">
        <v>228</v>
      </c>
      <c r="D211" s="654"/>
      <c r="E211" s="654"/>
      <c r="F211" s="86">
        <f>F212+F213+F214</f>
        <v>0</v>
      </c>
      <c r="G211" s="88">
        <f>G212+G213+G214</f>
        <v>0</v>
      </c>
      <c r="H211" s="584">
        <f t="shared" ref="H211:W211" si="33">H212+H213+H214</f>
        <v>0</v>
      </c>
      <c r="I211" s="83">
        <f t="shared" si="33"/>
        <v>0</v>
      </c>
      <c r="J211" s="84">
        <f t="shared" si="33"/>
        <v>0</v>
      </c>
      <c r="K211" s="83">
        <f t="shared" si="33"/>
        <v>0</v>
      </c>
      <c r="L211" s="13">
        <f t="shared" si="33"/>
        <v>0</v>
      </c>
      <c r="M211" s="13">
        <f t="shared" si="33"/>
        <v>0</v>
      </c>
      <c r="N211" s="13">
        <f t="shared" si="33"/>
        <v>0</v>
      </c>
      <c r="O211" s="13">
        <f t="shared" si="33"/>
        <v>0</v>
      </c>
      <c r="P211" s="90">
        <f t="shared" si="33"/>
        <v>0</v>
      </c>
      <c r="Q211" s="13">
        <f t="shared" si="33"/>
        <v>0</v>
      </c>
      <c r="R211" s="44">
        <f t="shared" si="33"/>
        <v>0</v>
      </c>
      <c r="S211" s="13">
        <f t="shared" si="33"/>
        <v>0</v>
      </c>
      <c r="T211" s="365">
        <f t="shared" si="33"/>
        <v>0</v>
      </c>
      <c r="U211" s="13">
        <f t="shared" si="33"/>
        <v>0</v>
      </c>
      <c r="V211" s="90">
        <f t="shared" si="33"/>
        <v>0</v>
      </c>
      <c r="W211" s="541">
        <f t="shared" si="33"/>
        <v>0</v>
      </c>
      <c r="X211" s="58"/>
    </row>
    <row r="212" spans="1:24" hidden="1" x14ac:dyDescent="0.25">
      <c r="A212" s="139" t="s">
        <v>229</v>
      </c>
      <c r="B212" s="59" t="s">
        <v>1054</v>
      </c>
      <c r="C212" s="559"/>
      <c r="D212" s="686" t="s">
        <v>671</v>
      </c>
      <c r="E212" s="686"/>
      <c r="F212" s="85"/>
      <c r="G212" s="87"/>
      <c r="H212" s="582"/>
      <c r="I212" s="81"/>
      <c r="J212" s="82"/>
      <c r="K212" s="81"/>
      <c r="L212" s="1"/>
      <c r="M212" s="1"/>
      <c r="N212" s="1"/>
      <c r="O212" s="1"/>
      <c r="P212" s="89"/>
      <c r="Q212" s="1"/>
      <c r="R212" s="43"/>
      <c r="S212" s="1"/>
      <c r="T212" s="366"/>
      <c r="U212" s="1"/>
      <c r="V212" s="89"/>
      <c r="W212" s="542"/>
      <c r="X212" s="60"/>
    </row>
    <row r="213" spans="1:24" hidden="1" x14ac:dyDescent="0.25">
      <c r="A213" s="139" t="s">
        <v>230</v>
      </c>
      <c r="B213" s="59" t="s">
        <v>1055</v>
      </c>
      <c r="C213" s="559"/>
      <c r="D213" s="686" t="s">
        <v>670</v>
      </c>
      <c r="E213" s="686"/>
      <c r="F213" s="85"/>
      <c r="G213" s="87"/>
      <c r="H213" s="582"/>
      <c r="I213" s="81"/>
      <c r="J213" s="82"/>
      <c r="K213" s="81"/>
      <c r="L213" s="1"/>
      <c r="M213" s="1"/>
      <c r="N213" s="1"/>
      <c r="O213" s="1"/>
      <c r="P213" s="89"/>
      <c r="Q213" s="1"/>
      <c r="R213" s="43"/>
      <c r="S213" s="1"/>
      <c r="T213" s="366"/>
      <c r="U213" s="1"/>
      <c r="V213" s="89"/>
      <c r="W213" s="542"/>
      <c r="X213" s="60"/>
    </row>
    <row r="214" spans="1:24" hidden="1" x14ac:dyDescent="0.25">
      <c r="A214" s="139" t="s">
        <v>231</v>
      </c>
      <c r="B214" s="59" t="s">
        <v>1056</v>
      </c>
      <c r="C214" s="559"/>
      <c r="D214" s="686" t="s">
        <v>669</v>
      </c>
      <c r="E214" s="686"/>
      <c r="F214" s="85"/>
      <c r="G214" s="87"/>
      <c r="H214" s="582"/>
      <c r="I214" s="81"/>
      <c r="J214" s="82"/>
      <c r="K214" s="81"/>
      <c r="L214" s="1"/>
      <c r="M214" s="1"/>
      <c r="N214" s="1"/>
      <c r="O214" s="1"/>
      <c r="P214" s="89"/>
      <c r="Q214" s="1"/>
      <c r="R214" s="43"/>
      <c r="S214" s="1"/>
      <c r="T214" s="366"/>
      <c r="U214" s="1"/>
      <c r="V214" s="89"/>
      <c r="W214" s="542"/>
      <c r="X214" s="60"/>
    </row>
    <row r="215" spans="1:24" s="19" customFormat="1" hidden="1" x14ac:dyDescent="0.25">
      <c r="A215" s="139"/>
      <c r="B215" s="57" t="s">
        <v>1057</v>
      </c>
      <c r="C215" s="653" t="s">
        <v>232</v>
      </c>
      <c r="D215" s="654"/>
      <c r="E215" s="654"/>
      <c r="F215" s="86">
        <f>F216+F220+F221+F222</f>
        <v>0</v>
      </c>
      <c r="G215" s="88">
        <f>G216+G220+G221+G222</f>
        <v>0</v>
      </c>
      <c r="H215" s="584">
        <f t="shared" ref="H215:W215" si="34">H216+H220+H221+H222</f>
        <v>0</v>
      </c>
      <c r="I215" s="83">
        <f t="shared" si="34"/>
        <v>0</v>
      </c>
      <c r="J215" s="84">
        <f t="shared" si="34"/>
        <v>0</v>
      </c>
      <c r="K215" s="83">
        <f t="shared" si="34"/>
        <v>0</v>
      </c>
      <c r="L215" s="13">
        <f t="shared" si="34"/>
        <v>0</v>
      </c>
      <c r="M215" s="13">
        <f t="shared" si="34"/>
        <v>0</v>
      </c>
      <c r="N215" s="13">
        <f t="shared" si="34"/>
        <v>0</v>
      </c>
      <c r="O215" s="13">
        <f t="shared" si="34"/>
        <v>0</v>
      </c>
      <c r="P215" s="90">
        <f t="shared" si="34"/>
        <v>0</v>
      </c>
      <c r="Q215" s="13">
        <f t="shared" si="34"/>
        <v>0</v>
      </c>
      <c r="R215" s="44">
        <f t="shared" si="34"/>
        <v>0</v>
      </c>
      <c r="S215" s="13">
        <f t="shared" si="34"/>
        <v>0</v>
      </c>
      <c r="T215" s="365">
        <f t="shared" si="34"/>
        <v>0</v>
      </c>
      <c r="U215" s="13">
        <f t="shared" si="34"/>
        <v>0</v>
      </c>
      <c r="V215" s="90">
        <f t="shared" si="34"/>
        <v>0</v>
      </c>
      <c r="W215" s="541">
        <f t="shared" si="34"/>
        <v>0</v>
      </c>
      <c r="X215" s="58"/>
    </row>
    <row r="216" spans="1:24" hidden="1" x14ac:dyDescent="0.25">
      <c r="A216" s="139" t="s">
        <v>233</v>
      </c>
      <c r="B216" s="59" t="s">
        <v>1058</v>
      </c>
      <c r="C216" s="720" t="s">
        <v>234</v>
      </c>
      <c r="D216" s="686"/>
      <c r="E216" s="686"/>
      <c r="F216" s="85">
        <f>F217+F218+F219</f>
        <v>0</v>
      </c>
      <c r="G216" s="87">
        <f>G217+G218+G219</f>
        <v>0</v>
      </c>
      <c r="H216" s="582">
        <f t="shared" ref="H216:W216" si="35">H217+H218+H219</f>
        <v>0</v>
      </c>
      <c r="I216" s="81">
        <f t="shared" si="35"/>
        <v>0</v>
      </c>
      <c r="J216" s="82">
        <f t="shared" si="35"/>
        <v>0</v>
      </c>
      <c r="K216" s="81">
        <f t="shared" si="35"/>
        <v>0</v>
      </c>
      <c r="L216" s="1">
        <f t="shared" si="35"/>
        <v>0</v>
      </c>
      <c r="M216" s="1">
        <f t="shared" si="35"/>
        <v>0</v>
      </c>
      <c r="N216" s="1">
        <f t="shared" si="35"/>
        <v>0</v>
      </c>
      <c r="O216" s="1">
        <f t="shared" si="35"/>
        <v>0</v>
      </c>
      <c r="P216" s="89">
        <f t="shared" si="35"/>
        <v>0</v>
      </c>
      <c r="Q216" s="1">
        <f t="shared" si="35"/>
        <v>0</v>
      </c>
      <c r="R216" s="43">
        <f t="shared" si="35"/>
        <v>0</v>
      </c>
      <c r="S216" s="1">
        <f t="shared" si="35"/>
        <v>0</v>
      </c>
      <c r="T216" s="366">
        <f t="shared" si="35"/>
        <v>0</v>
      </c>
      <c r="U216" s="1">
        <f t="shared" si="35"/>
        <v>0</v>
      </c>
      <c r="V216" s="89">
        <f t="shared" si="35"/>
        <v>0</v>
      </c>
      <c r="W216" s="542">
        <f t="shared" si="35"/>
        <v>0</v>
      </c>
      <c r="X216" s="60"/>
    </row>
    <row r="217" spans="1:24" hidden="1" x14ac:dyDescent="0.25">
      <c r="A217" s="139" t="s">
        <v>235</v>
      </c>
      <c r="B217" s="59"/>
      <c r="C217" s="2"/>
      <c r="D217" s="686" t="s">
        <v>667</v>
      </c>
      <c r="E217" s="686"/>
      <c r="F217" s="85"/>
      <c r="G217" s="87"/>
      <c r="H217" s="582"/>
      <c r="I217" s="81"/>
      <c r="J217" s="82"/>
      <c r="K217" s="81"/>
      <c r="L217" s="1"/>
      <c r="M217" s="1"/>
      <c r="N217" s="1"/>
      <c r="O217" s="1"/>
      <c r="P217" s="89"/>
      <c r="Q217" s="1"/>
      <c r="R217" s="43"/>
      <c r="S217" s="1"/>
      <c r="T217" s="366"/>
      <c r="U217" s="1"/>
      <c r="V217" s="89"/>
      <c r="W217" s="542"/>
      <c r="X217" s="60"/>
    </row>
    <row r="218" spans="1:24" hidden="1" x14ac:dyDescent="0.25">
      <c r="A218" s="139" t="s">
        <v>236</v>
      </c>
      <c r="B218" s="59"/>
      <c r="C218" s="2"/>
      <c r="D218" s="686" t="s">
        <v>668</v>
      </c>
      <c r="E218" s="686"/>
      <c r="F218" s="85"/>
      <c r="G218" s="87"/>
      <c r="H218" s="582"/>
      <c r="I218" s="81"/>
      <c r="J218" s="82"/>
      <c r="K218" s="81"/>
      <c r="L218" s="1"/>
      <c r="M218" s="1"/>
      <c r="N218" s="1"/>
      <c r="O218" s="1"/>
      <c r="P218" s="89"/>
      <c r="Q218" s="1"/>
      <c r="R218" s="43"/>
      <c r="S218" s="1"/>
      <c r="T218" s="366"/>
      <c r="U218" s="1"/>
      <c r="V218" s="89"/>
      <c r="W218" s="542"/>
      <c r="X218" s="60"/>
    </row>
    <row r="219" spans="1:24" hidden="1" x14ac:dyDescent="0.25">
      <c r="A219" s="139" t="s">
        <v>237</v>
      </c>
      <c r="B219" s="59"/>
      <c r="C219" s="2"/>
      <c r="D219" s="686" t="s">
        <v>727</v>
      </c>
      <c r="E219" s="686"/>
      <c r="F219" s="85"/>
      <c r="G219" s="87"/>
      <c r="H219" s="582"/>
      <c r="I219" s="81"/>
      <c r="J219" s="82"/>
      <c r="K219" s="81"/>
      <c r="L219" s="1"/>
      <c r="M219" s="1"/>
      <c r="N219" s="1"/>
      <c r="O219" s="1"/>
      <c r="P219" s="89"/>
      <c r="Q219" s="1"/>
      <c r="R219" s="43"/>
      <c r="S219" s="1"/>
      <c r="T219" s="366"/>
      <c r="U219" s="1"/>
      <c r="V219" s="89"/>
      <c r="W219" s="542"/>
      <c r="X219" s="60"/>
    </row>
    <row r="220" spans="1:24" hidden="1" x14ac:dyDescent="0.25">
      <c r="A220" s="139" t="s">
        <v>238</v>
      </c>
      <c r="B220" s="59" t="s">
        <v>1059</v>
      </c>
      <c r="C220" s="720" t="s">
        <v>239</v>
      </c>
      <c r="D220" s="686"/>
      <c r="E220" s="686"/>
      <c r="F220" s="85"/>
      <c r="G220" s="87"/>
      <c r="H220" s="582"/>
      <c r="I220" s="81"/>
      <c r="J220" s="82"/>
      <c r="K220" s="81"/>
      <c r="L220" s="1"/>
      <c r="M220" s="1"/>
      <c r="N220" s="1"/>
      <c r="O220" s="1"/>
      <c r="P220" s="89"/>
      <c r="Q220" s="1"/>
      <c r="R220" s="43"/>
      <c r="S220" s="1"/>
      <c r="T220" s="366"/>
      <c r="U220" s="1"/>
      <c r="V220" s="89"/>
      <c r="W220" s="542"/>
      <c r="X220" s="60"/>
    </row>
    <row r="221" spans="1:24" hidden="1" x14ac:dyDescent="0.25">
      <c r="A221" s="139" t="s">
        <v>240</v>
      </c>
      <c r="B221" s="59" t="s">
        <v>1060</v>
      </c>
      <c r="C221" s="720" t="s">
        <v>241</v>
      </c>
      <c r="D221" s="686"/>
      <c r="E221" s="686"/>
      <c r="F221" s="85"/>
      <c r="G221" s="87"/>
      <c r="H221" s="582"/>
      <c r="I221" s="81"/>
      <c r="J221" s="82"/>
      <c r="K221" s="81"/>
      <c r="L221" s="1"/>
      <c r="M221" s="1"/>
      <c r="N221" s="1"/>
      <c r="O221" s="1"/>
      <c r="P221" s="89"/>
      <c r="Q221" s="1"/>
      <c r="R221" s="43"/>
      <c r="S221" s="1"/>
      <c r="T221" s="366"/>
      <c r="U221" s="1"/>
      <c r="V221" s="89"/>
      <c r="W221" s="542"/>
      <c r="X221" s="60"/>
    </row>
    <row r="222" spans="1:24" hidden="1" x14ac:dyDescent="0.25">
      <c r="A222" s="139" t="s">
        <v>242</v>
      </c>
      <c r="B222" s="59" t="s">
        <v>1061</v>
      </c>
      <c r="C222" s="720" t="s">
        <v>243</v>
      </c>
      <c r="D222" s="686"/>
      <c r="E222" s="686"/>
      <c r="F222" s="85"/>
      <c r="G222" s="87"/>
      <c r="H222" s="582"/>
      <c r="I222" s="81"/>
      <c r="J222" s="82"/>
      <c r="K222" s="81"/>
      <c r="L222" s="1"/>
      <c r="M222" s="1"/>
      <c r="N222" s="1"/>
      <c r="O222" s="1"/>
      <c r="P222" s="89"/>
      <c r="Q222" s="1"/>
      <c r="R222" s="43"/>
      <c r="S222" s="1"/>
      <c r="T222" s="366"/>
      <c r="U222" s="1"/>
      <c r="V222" s="89"/>
      <c r="W222" s="542"/>
      <c r="X222" s="60"/>
    </row>
    <row r="223" spans="1:24" s="19" customFormat="1" x14ac:dyDescent="0.25">
      <c r="A223" s="139"/>
      <c r="B223" s="57" t="s">
        <v>1062</v>
      </c>
      <c r="C223" s="696" t="s">
        <v>244</v>
      </c>
      <c r="D223" s="697"/>
      <c r="E223" s="697"/>
      <c r="F223" s="86">
        <f>F224+F225</f>
        <v>82000</v>
      </c>
      <c r="G223" s="88">
        <f>G224+G225</f>
        <v>81000</v>
      </c>
      <c r="H223" s="584">
        <f t="shared" ref="H223:W223" si="36">H224+H225</f>
        <v>81000</v>
      </c>
      <c r="I223" s="83">
        <f t="shared" si="36"/>
        <v>81000</v>
      </c>
      <c r="J223" s="84">
        <f t="shared" si="36"/>
        <v>0</v>
      </c>
      <c r="K223" s="83">
        <f t="shared" si="36"/>
        <v>0</v>
      </c>
      <c r="L223" s="13">
        <f t="shared" si="36"/>
        <v>0</v>
      </c>
      <c r="M223" s="13">
        <f t="shared" si="36"/>
        <v>0</v>
      </c>
      <c r="N223" s="13">
        <f t="shared" si="36"/>
        <v>0</v>
      </c>
      <c r="O223" s="13">
        <f t="shared" si="36"/>
        <v>0</v>
      </c>
      <c r="P223" s="90">
        <f t="shared" si="36"/>
        <v>0</v>
      </c>
      <c r="Q223" s="13">
        <f t="shared" si="36"/>
        <v>81000</v>
      </c>
      <c r="R223" s="44">
        <f t="shared" si="36"/>
        <v>0</v>
      </c>
      <c r="S223" s="13">
        <f t="shared" si="36"/>
        <v>0</v>
      </c>
      <c r="T223" s="365">
        <f t="shared" si="36"/>
        <v>81000</v>
      </c>
      <c r="U223" s="13">
        <f t="shared" si="36"/>
        <v>0</v>
      </c>
      <c r="V223" s="90">
        <f t="shared" si="36"/>
        <v>0</v>
      </c>
      <c r="W223" s="541">
        <f t="shared" si="36"/>
        <v>0</v>
      </c>
      <c r="X223" s="58"/>
    </row>
    <row r="224" spans="1:24" x14ac:dyDescent="0.25">
      <c r="A224" s="139" t="s">
        <v>245</v>
      </c>
      <c r="B224" s="59" t="s">
        <v>1063</v>
      </c>
      <c r="C224" s="559"/>
      <c r="D224" s="686" t="s">
        <v>1053</v>
      </c>
      <c r="E224" s="686"/>
      <c r="F224" s="85">
        <v>82000</v>
      </c>
      <c r="G224" s="87">
        <v>81000</v>
      </c>
      <c r="H224" s="582">
        <f>SUM(T224:W224)</f>
        <v>81000</v>
      </c>
      <c r="I224" s="81">
        <f>H224</f>
        <v>81000</v>
      </c>
      <c r="J224" s="82"/>
      <c r="K224" s="81"/>
      <c r="L224" s="1"/>
      <c r="M224" s="1"/>
      <c r="N224" s="1"/>
      <c r="O224" s="1"/>
      <c r="P224" s="89"/>
      <c r="Q224" s="1">
        <v>81000</v>
      </c>
      <c r="R224" s="43"/>
      <c r="S224" s="1"/>
      <c r="T224" s="366">
        <f>SUM(K224:S224)</f>
        <v>81000</v>
      </c>
      <c r="U224" s="1"/>
      <c r="V224" s="89"/>
      <c r="W224" s="542"/>
      <c r="X224" s="60"/>
    </row>
    <row r="225" spans="1:24" hidden="1" x14ac:dyDescent="0.25">
      <c r="A225" s="139" t="s">
        <v>246</v>
      </c>
      <c r="B225" s="59" t="s">
        <v>1064</v>
      </c>
      <c r="C225" s="559"/>
      <c r="D225" s="686" t="s">
        <v>1065</v>
      </c>
      <c r="E225" s="686"/>
      <c r="F225" s="85"/>
      <c r="G225" s="87"/>
      <c r="H225" s="582"/>
      <c r="I225" s="81"/>
      <c r="J225" s="82"/>
      <c r="K225" s="81"/>
      <c r="L225" s="1"/>
      <c r="M225" s="1"/>
      <c r="N225" s="1"/>
      <c r="O225" s="1"/>
      <c r="P225" s="89"/>
      <c r="Q225" s="1"/>
      <c r="R225" s="43"/>
      <c r="S225" s="1"/>
      <c r="T225" s="366"/>
      <c r="U225" s="1"/>
      <c r="V225" s="89"/>
      <c r="W225" s="542"/>
      <c r="X225" s="60"/>
    </row>
    <row r="226" spans="1:24" s="42" customFormat="1" hidden="1" x14ac:dyDescent="0.25">
      <c r="A226" s="139" t="s">
        <v>247</v>
      </c>
      <c r="B226" s="57" t="s">
        <v>1066</v>
      </c>
      <c r="C226" s="696" t="s">
        <v>665</v>
      </c>
      <c r="D226" s="697"/>
      <c r="E226" s="697"/>
      <c r="F226" s="86"/>
      <c r="G226" s="88"/>
      <c r="H226" s="584"/>
      <c r="I226" s="83"/>
      <c r="J226" s="84"/>
      <c r="K226" s="83"/>
      <c r="L226" s="13"/>
      <c r="M226" s="13"/>
      <c r="N226" s="13"/>
      <c r="O226" s="13"/>
      <c r="P226" s="90"/>
      <c r="Q226" s="13"/>
      <c r="R226" s="44"/>
      <c r="S226" s="13"/>
      <c r="T226" s="365"/>
      <c r="U226" s="13"/>
      <c r="V226" s="90"/>
      <c r="W226" s="541"/>
      <c r="X226" s="58"/>
    </row>
    <row r="227" spans="1:24" s="42" customFormat="1" x14ac:dyDescent="0.25">
      <c r="A227" s="139" t="s">
        <v>248</v>
      </c>
      <c r="B227" s="57" t="s">
        <v>1067</v>
      </c>
      <c r="C227" s="696" t="s">
        <v>666</v>
      </c>
      <c r="D227" s="697"/>
      <c r="E227" s="697"/>
      <c r="F227" s="86">
        <f>SUM(F228:F229)</f>
        <v>59269000.000000015</v>
      </c>
      <c r="G227" s="88">
        <f>SUM(G228:G229)</f>
        <v>58878301.000000015</v>
      </c>
      <c r="H227" s="584">
        <f t="shared" ref="H227:W227" si="37">SUM(H228:H229)</f>
        <v>58583692</v>
      </c>
      <c r="I227" s="83">
        <f t="shared" si="37"/>
        <v>58583692</v>
      </c>
      <c r="J227" s="84">
        <f t="shared" si="37"/>
        <v>0</v>
      </c>
      <c r="K227" s="83">
        <f t="shared" si="37"/>
        <v>4724194</v>
      </c>
      <c r="L227" s="13">
        <f t="shared" si="37"/>
        <v>5119245</v>
      </c>
      <c r="M227" s="13">
        <f t="shared" si="37"/>
        <v>4744975</v>
      </c>
      <c r="N227" s="13">
        <f t="shared" si="37"/>
        <v>4474041</v>
      </c>
      <c r="O227" s="13">
        <f t="shared" si="37"/>
        <v>5029282</v>
      </c>
      <c r="P227" s="90">
        <f t="shared" si="37"/>
        <v>5106421</v>
      </c>
      <c r="Q227" s="13">
        <f t="shared" si="37"/>
        <v>4740617</v>
      </c>
      <c r="R227" s="44">
        <f t="shared" si="37"/>
        <v>4739019</v>
      </c>
      <c r="S227" s="13">
        <f t="shared" si="37"/>
        <v>5090793</v>
      </c>
      <c r="T227" s="365">
        <f t="shared" si="37"/>
        <v>43768587</v>
      </c>
      <c r="U227" s="13">
        <f t="shared" si="37"/>
        <v>4517426</v>
      </c>
      <c r="V227" s="90">
        <f t="shared" si="37"/>
        <v>5387868</v>
      </c>
      <c r="W227" s="541">
        <f t="shared" si="37"/>
        <v>4909811</v>
      </c>
      <c r="X227" s="58"/>
    </row>
    <row r="228" spans="1:24" x14ac:dyDescent="0.25">
      <c r="B228" s="59"/>
      <c r="C228" s="559"/>
      <c r="D228" s="686" t="s">
        <v>1321</v>
      </c>
      <c r="E228" s="708"/>
      <c r="F228" s="85">
        <v>51355576.000000015</v>
      </c>
      <c r="G228" s="87">
        <v>51355576.000000015</v>
      </c>
      <c r="H228" s="582">
        <f>SUM(T228:W228)</f>
        <v>50834276</v>
      </c>
      <c r="I228" s="81">
        <f>H228</f>
        <v>50834276</v>
      </c>
      <c r="J228" s="82"/>
      <c r="K228" s="81">
        <v>4724194</v>
      </c>
      <c r="L228" s="1">
        <v>4798189</v>
      </c>
      <c r="M228" s="1">
        <v>4111437</v>
      </c>
      <c r="N228" s="1">
        <v>4111437</v>
      </c>
      <c r="O228" s="1">
        <v>4111437</v>
      </c>
      <c r="P228" s="89">
        <v>4111437</v>
      </c>
      <c r="Q228" s="1">
        <v>4111437</v>
      </c>
      <c r="R228" s="43">
        <v>4111437</v>
      </c>
      <c r="S228" s="1">
        <v>4291142</v>
      </c>
      <c r="T228" s="366">
        <f>SUM(K228:S228)</f>
        <v>38482147</v>
      </c>
      <c r="U228" s="1">
        <v>4291142</v>
      </c>
      <c r="V228" s="89">
        <v>4291142</v>
      </c>
      <c r="W228" s="542">
        <v>3769845</v>
      </c>
      <c r="X228" s="60"/>
    </row>
    <row r="229" spans="1:24" ht="15.75" thickBot="1" x14ac:dyDescent="0.3">
      <c r="B229" s="59"/>
      <c r="C229" s="559"/>
      <c r="D229" s="686" t="s">
        <v>1322</v>
      </c>
      <c r="E229" s="708"/>
      <c r="F229" s="85">
        <v>7913424</v>
      </c>
      <c r="G229" s="87">
        <v>7522725</v>
      </c>
      <c r="H229" s="582">
        <f>SUM(T229:W229)</f>
        <v>7749416</v>
      </c>
      <c r="I229" s="81">
        <f>H229</f>
        <v>7749416</v>
      </c>
      <c r="J229" s="82"/>
      <c r="K229" s="81"/>
      <c r="L229" s="1">
        <v>321056</v>
      </c>
      <c r="M229" s="1">
        <v>633538</v>
      </c>
      <c r="N229" s="1">
        <v>362604</v>
      </c>
      <c r="O229" s="1">
        <v>917845</v>
      </c>
      <c r="P229" s="89">
        <v>994984</v>
      </c>
      <c r="Q229" s="1">
        <v>629180</v>
      </c>
      <c r="R229" s="43">
        <v>627582</v>
      </c>
      <c r="S229" s="1">
        <v>799651</v>
      </c>
      <c r="T229" s="366">
        <f>SUM(K229:S229)</f>
        <v>5286440</v>
      </c>
      <c r="U229" s="1">
        <v>226284</v>
      </c>
      <c r="V229" s="89">
        <v>1096726</v>
      </c>
      <c r="W229" s="542">
        <v>1139966</v>
      </c>
      <c r="X229" s="60"/>
    </row>
    <row r="230" spans="1:24" s="42" customFormat="1" ht="15.75" hidden="1" thickBot="1" x14ac:dyDescent="0.3">
      <c r="A230" s="139" t="s">
        <v>249</v>
      </c>
      <c r="B230" s="57" t="s">
        <v>1068</v>
      </c>
      <c r="C230" s="696" t="s">
        <v>664</v>
      </c>
      <c r="D230" s="697"/>
      <c r="E230" s="697"/>
      <c r="F230" s="86"/>
      <c r="G230" s="88"/>
      <c r="H230" s="584"/>
      <c r="I230" s="83"/>
      <c r="J230" s="84"/>
      <c r="K230" s="83"/>
      <c r="L230" s="13"/>
      <c r="M230" s="13"/>
      <c r="N230" s="13"/>
      <c r="O230" s="13"/>
      <c r="P230" s="90"/>
      <c r="Q230" s="13"/>
      <c r="R230" s="44"/>
      <c r="S230" s="13"/>
      <c r="T230" s="365"/>
      <c r="U230" s="13"/>
      <c r="V230" s="90"/>
      <c r="W230" s="541"/>
      <c r="X230" s="58"/>
    </row>
    <row r="231" spans="1:24" ht="15.75" hidden="1" thickBot="1" x14ac:dyDescent="0.3">
      <c r="B231" s="100" t="s">
        <v>1069</v>
      </c>
      <c r="C231" s="688" t="s">
        <v>250</v>
      </c>
      <c r="D231" s="689"/>
      <c r="E231" s="689"/>
      <c r="F231" s="101">
        <f>F232+F233+F234+F235+F236</f>
        <v>0</v>
      </c>
      <c r="G231" s="102">
        <f>G232+G233+G234+G235+G236</f>
        <v>0</v>
      </c>
      <c r="H231" s="583">
        <f t="shared" ref="H231:W231" si="38">H232+H233+H234+H235+H236</f>
        <v>0</v>
      </c>
      <c r="I231" s="103">
        <f t="shared" si="38"/>
        <v>0</v>
      </c>
      <c r="J231" s="105">
        <f t="shared" si="38"/>
        <v>0</v>
      </c>
      <c r="K231" s="103">
        <f t="shared" si="38"/>
        <v>0</v>
      </c>
      <c r="L231" s="104">
        <f t="shared" si="38"/>
        <v>0</v>
      </c>
      <c r="M231" s="104">
        <f t="shared" si="38"/>
        <v>0</v>
      </c>
      <c r="N231" s="104">
        <f t="shared" si="38"/>
        <v>0</v>
      </c>
      <c r="O231" s="104">
        <f t="shared" si="38"/>
        <v>0</v>
      </c>
      <c r="P231" s="107">
        <f t="shared" si="38"/>
        <v>0</v>
      </c>
      <c r="Q231" s="104">
        <f t="shared" si="38"/>
        <v>0</v>
      </c>
      <c r="R231" s="106">
        <f t="shared" si="38"/>
        <v>0</v>
      </c>
      <c r="S231" s="104">
        <f t="shared" si="38"/>
        <v>0</v>
      </c>
      <c r="T231" s="367">
        <f t="shared" si="38"/>
        <v>0</v>
      </c>
      <c r="U231" s="104">
        <f t="shared" si="38"/>
        <v>0</v>
      </c>
      <c r="V231" s="107">
        <f t="shared" si="38"/>
        <v>0</v>
      </c>
      <c r="W231" s="543">
        <f t="shared" si="38"/>
        <v>0</v>
      </c>
      <c r="X231" s="56"/>
    </row>
    <row r="232" spans="1:24" ht="15.75" hidden="1" thickBot="1" x14ac:dyDescent="0.3">
      <c r="A232" s="139" t="s">
        <v>251</v>
      </c>
      <c r="B232" s="59" t="s">
        <v>1070</v>
      </c>
      <c r="C232" s="718" t="s">
        <v>659</v>
      </c>
      <c r="D232" s="719"/>
      <c r="E232" s="719"/>
      <c r="F232" s="85"/>
      <c r="G232" s="87"/>
      <c r="H232" s="582"/>
      <c r="I232" s="81"/>
      <c r="J232" s="82"/>
      <c r="K232" s="81"/>
      <c r="L232" s="1"/>
      <c r="M232" s="1"/>
      <c r="N232" s="1"/>
      <c r="O232" s="1"/>
      <c r="P232" s="89"/>
      <c r="Q232" s="1"/>
      <c r="R232" s="43"/>
      <c r="S232" s="1"/>
      <c r="T232" s="366"/>
      <c r="U232" s="1"/>
      <c r="V232" s="89"/>
      <c r="W232" s="542"/>
      <c r="X232" s="60"/>
    </row>
    <row r="233" spans="1:24" ht="15.75" hidden="1" thickBot="1" x14ac:dyDescent="0.3">
      <c r="A233" s="139" t="s">
        <v>252</v>
      </c>
      <c r="B233" s="59" t="s">
        <v>1071</v>
      </c>
      <c r="C233" s="718" t="s">
        <v>660</v>
      </c>
      <c r="D233" s="719"/>
      <c r="E233" s="719"/>
      <c r="F233" s="85"/>
      <c r="G233" s="87"/>
      <c r="H233" s="582"/>
      <c r="I233" s="81"/>
      <c r="J233" s="82"/>
      <c r="K233" s="81"/>
      <c r="L233" s="1"/>
      <c r="M233" s="1"/>
      <c r="N233" s="1"/>
      <c r="O233" s="1"/>
      <c r="P233" s="89"/>
      <c r="Q233" s="1"/>
      <c r="R233" s="43"/>
      <c r="S233" s="1"/>
      <c r="T233" s="366"/>
      <c r="U233" s="1"/>
      <c r="V233" s="89"/>
      <c r="W233" s="542"/>
      <c r="X233" s="60"/>
    </row>
    <row r="234" spans="1:24" ht="15.75" hidden="1" thickBot="1" x14ac:dyDescent="0.3">
      <c r="A234" s="139" t="s">
        <v>253</v>
      </c>
      <c r="B234" s="59" t="s">
        <v>1072</v>
      </c>
      <c r="C234" s="718" t="s">
        <v>661</v>
      </c>
      <c r="D234" s="719"/>
      <c r="E234" s="719"/>
      <c r="F234" s="85"/>
      <c r="G234" s="87"/>
      <c r="H234" s="582"/>
      <c r="I234" s="81"/>
      <c r="J234" s="82"/>
      <c r="K234" s="81"/>
      <c r="L234" s="1"/>
      <c r="M234" s="1"/>
      <c r="N234" s="1"/>
      <c r="O234" s="1"/>
      <c r="P234" s="89"/>
      <c r="Q234" s="1"/>
      <c r="R234" s="43"/>
      <c r="S234" s="1"/>
      <c r="T234" s="366"/>
      <c r="U234" s="1"/>
      <c r="V234" s="89"/>
      <c r="W234" s="542"/>
      <c r="X234" s="60"/>
    </row>
    <row r="235" spans="1:24" ht="15.75" hidden="1" thickBot="1" x14ac:dyDescent="0.3">
      <c r="A235" s="139" t="s">
        <v>254</v>
      </c>
      <c r="B235" s="59" t="s">
        <v>1073</v>
      </c>
      <c r="C235" s="718" t="s">
        <v>662</v>
      </c>
      <c r="D235" s="719"/>
      <c r="E235" s="719"/>
      <c r="F235" s="85"/>
      <c r="G235" s="87"/>
      <c r="H235" s="582"/>
      <c r="I235" s="81"/>
      <c r="J235" s="82"/>
      <c r="K235" s="81"/>
      <c r="L235" s="1"/>
      <c r="M235" s="1"/>
      <c r="N235" s="1"/>
      <c r="O235" s="1"/>
      <c r="P235" s="89"/>
      <c r="Q235" s="1"/>
      <c r="R235" s="43"/>
      <c r="S235" s="1"/>
      <c r="T235" s="366"/>
      <c r="U235" s="1"/>
      <c r="V235" s="89"/>
      <c r="W235" s="542"/>
      <c r="X235" s="60"/>
    </row>
    <row r="236" spans="1:24" ht="15.75" hidden="1" thickBot="1" x14ac:dyDescent="0.3">
      <c r="A236" s="139" t="s">
        <v>255</v>
      </c>
      <c r="B236" s="59" t="s">
        <v>1074</v>
      </c>
      <c r="C236" s="718" t="s">
        <v>663</v>
      </c>
      <c r="D236" s="719"/>
      <c r="E236" s="719"/>
      <c r="F236" s="85"/>
      <c r="G236" s="87"/>
      <c r="H236" s="582"/>
      <c r="I236" s="81"/>
      <c r="J236" s="82"/>
      <c r="K236" s="81"/>
      <c r="L236" s="1"/>
      <c r="M236" s="1"/>
      <c r="N236" s="1"/>
      <c r="O236" s="1"/>
      <c r="P236" s="89"/>
      <c r="Q236" s="1"/>
      <c r="R236" s="43"/>
      <c r="S236" s="1"/>
      <c r="T236" s="366"/>
      <c r="U236" s="1"/>
      <c r="V236" s="89"/>
      <c r="W236" s="542"/>
      <c r="X236" s="60"/>
    </row>
    <row r="237" spans="1:24" s="19" customFormat="1" ht="15.75" hidden="1" thickBot="1" x14ac:dyDescent="0.3">
      <c r="A237" s="139" t="s">
        <v>256</v>
      </c>
      <c r="B237" s="138" t="s">
        <v>1075</v>
      </c>
      <c r="C237" s="710" t="s">
        <v>257</v>
      </c>
      <c r="D237" s="711"/>
      <c r="E237" s="711"/>
      <c r="F237" s="101"/>
      <c r="G237" s="102"/>
      <c r="H237" s="583"/>
      <c r="I237" s="103"/>
      <c r="J237" s="105"/>
      <c r="K237" s="103"/>
      <c r="L237" s="104"/>
      <c r="M237" s="104"/>
      <c r="N237" s="104"/>
      <c r="O237" s="104"/>
      <c r="P237" s="107"/>
      <c r="Q237" s="104"/>
      <c r="R237" s="106"/>
      <c r="S237" s="104"/>
      <c r="T237" s="367"/>
      <c r="U237" s="104"/>
      <c r="V237" s="107"/>
      <c r="W237" s="543"/>
      <c r="X237" s="56"/>
    </row>
    <row r="238" spans="1:24" s="63" customFormat="1" ht="16.5" thickBot="1" x14ac:dyDescent="0.3">
      <c r="A238" s="140"/>
      <c r="B238" s="716" t="s">
        <v>258</v>
      </c>
      <c r="C238" s="717"/>
      <c r="D238" s="717"/>
      <c r="E238" s="717"/>
      <c r="F238" s="110">
        <f t="shared" ref="F238:W238" si="39">F5+F48+F84+F112+F147+F157+F183+F209</f>
        <v>59454000.000000015</v>
      </c>
      <c r="G238" s="111">
        <f t="shared" si="39"/>
        <v>59263774.000000015</v>
      </c>
      <c r="H238" s="586">
        <f t="shared" si="39"/>
        <v>59006722</v>
      </c>
      <c r="I238" s="112">
        <f t="shared" si="39"/>
        <v>58704692</v>
      </c>
      <c r="J238" s="114">
        <f t="shared" si="39"/>
        <v>302030</v>
      </c>
      <c r="K238" s="112">
        <f t="shared" si="39"/>
        <v>4760592</v>
      </c>
      <c r="L238" s="113">
        <f t="shared" si="39"/>
        <v>5146064</v>
      </c>
      <c r="M238" s="113">
        <f t="shared" si="39"/>
        <v>4848681</v>
      </c>
      <c r="N238" s="113">
        <f t="shared" si="39"/>
        <v>4484041</v>
      </c>
      <c r="O238" s="113">
        <f t="shared" si="39"/>
        <v>5029282</v>
      </c>
      <c r="P238" s="116">
        <f t="shared" si="39"/>
        <v>5233971</v>
      </c>
      <c r="Q238" s="113">
        <f t="shared" si="39"/>
        <v>4821617</v>
      </c>
      <c r="R238" s="115">
        <f t="shared" si="39"/>
        <v>4739019</v>
      </c>
      <c r="S238" s="113">
        <f t="shared" si="39"/>
        <v>5090850</v>
      </c>
      <c r="T238" s="370">
        <f t="shared" si="39"/>
        <v>44154117</v>
      </c>
      <c r="U238" s="113">
        <f t="shared" si="39"/>
        <v>4517426</v>
      </c>
      <c r="V238" s="116">
        <f t="shared" si="39"/>
        <v>5387868</v>
      </c>
      <c r="W238" s="546">
        <f t="shared" si="39"/>
        <v>4947311</v>
      </c>
      <c r="X238" s="62"/>
    </row>
    <row r="239" spans="1:24" x14ac:dyDescent="0.25">
      <c r="A239" s="141"/>
      <c r="B239" s="28"/>
      <c r="C239" s="29"/>
      <c r="D239" s="29"/>
      <c r="E239" s="25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6"/>
    </row>
    <row r="240" spans="1:24" x14ac:dyDescent="0.25">
      <c r="A240" s="141"/>
      <c r="B240" s="28"/>
      <c r="C240" s="25"/>
      <c r="D240" s="25"/>
      <c r="E240" s="29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6"/>
    </row>
    <row r="241" spans="1:24" x14ac:dyDescent="0.25">
      <c r="A241" s="141"/>
      <c r="B241" s="28"/>
      <c r="C241" s="25"/>
      <c r="D241" s="25"/>
      <c r="E241" s="29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6"/>
    </row>
    <row r="242" spans="1:24" x14ac:dyDescent="0.25">
      <c r="A242" s="141"/>
      <c r="B242" s="28"/>
      <c r="C242" s="25"/>
      <c r="D242" s="25"/>
      <c r="E242" s="29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6"/>
    </row>
    <row r="243" spans="1:24" x14ac:dyDescent="0.25">
      <c r="A243" s="141"/>
      <c r="B243" s="28"/>
      <c r="C243" s="25"/>
      <c r="D243" s="25"/>
      <c r="E243" s="29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6"/>
    </row>
    <row r="244" spans="1:24" x14ac:dyDescent="0.25">
      <c r="A244" s="141"/>
      <c r="B244" s="28"/>
      <c r="C244" s="25"/>
      <c r="D244" s="25"/>
      <c r="E244" s="29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6"/>
    </row>
    <row r="245" spans="1:24" x14ac:dyDescent="0.25">
      <c r="A245" s="141"/>
      <c r="B245" s="28"/>
      <c r="C245" s="25"/>
      <c r="D245" s="25"/>
      <c r="E245" s="29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6"/>
    </row>
    <row r="246" spans="1:24" x14ac:dyDescent="0.25">
      <c r="A246" s="141"/>
      <c r="B246" s="28"/>
      <c r="C246" s="25"/>
      <c r="D246" s="25"/>
      <c r="E246" s="29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6"/>
    </row>
    <row r="247" spans="1:24" x14ac:dyDescent="0.25">
      <c r="A247" s="141"/>
      <c r="B247" s="28"/>
      <c r="C247" s="25"/>
      <c r="D247" s="25"/>
      <c r="E247" s="29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6"/>
    </row>
    <row r="248" spans="1:24" x14ac:dyDescent="0.25">
      <c r="A248" s="141"/>
      <c r="B248" s="28"/>
      <c r="C248" s="25"/>
      <c r="D248" s="25"/>
      <c r="E248" s="29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6"/>
    </row>
    <row r="249" spans="1:24" x14ac:dyDescent="0.25">
      <c r="A249" s="141"/>
      <c r="B249" s="28"/>
      <c r="C249" s="25"/>
      <c r="D249" s="25"/>
      <c r="E249" s="29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6"/>
    </row>
    <row r="250" spans="1:24" x14ac:dyDescent="0.25">
      <c r="A250" s="141"/>
      <c r="B250" s="28"/>
      <c r="C250" s="29"/>
      <c r="D250" s="29"/>
      <c r="E250" s="25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6"/>
    </row>
    <row r="251" spans="1:24" x14ac:dyDescent="0.25">
      <c r="A251" s="141"/>
      <c r="B251" s="28"/>
      <c r="C251" s="25"/>
      <c r="D251" s="25"/>
      <c r="E251" s="29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6"/>
    </row>
    <row r="252" spans="1:24" x14ac:dyDescent="0.25">
      <c r="A252" s="141"/>
      <c r="B252" s="28"/>
      <c r="C252" s="25"/>
      <c r="D252" s="25"/>
      <c r="E252" s="29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6"/>
    </row>
    <row r="253" spans="1:24" x14ac:dyDescent="0.25">
      <c r="A253" s="141"/>
      <c r="B253" s="28"/>
      <c r="C253" s="25"/>
      <c r="D253" s="25"/>
      <c r="E253" s="29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6"/>
    </row>
    <row r="254" spans="1:24" x14ac:dyDescent="0.25">
      <c r="A254" s="141"/>
      <c r="B254" s="28"/>
      <c r="C254" s="25"/>
      <c r="D254" s="25"/>
      <c r="E254" s="29"/>
      <c r="F254" s="14"/>
      <c r="G254" s="14"/>
      <c r="H254" s="14"/>
      <c r="I254" s="14"/>
      <c r="J254" s="14"/>
    </row>
    <row r="255" spans="1:24" x14ac:dyDescent="0.25">
      <c r="B255" s="28"/>
      <c r="C255" s="25"/>
      <c r="D255" s="25"/>
      <c r="E255" s="29"/>
      <c r="F255" s="14"/>
      <c r="G255" s="14"/>
      <c r="H255" s="14"/>
      <c r="I255" s="14"/>
      <c r="J255" s="14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41"/>
    </row>
    <row r="256" spans="1:24" s="12" customFormat="1" x14ac:dyDescent="0.25">
      <c r="A256" s="142"/>
      <c r="B256" s="28"/>
      <c r="C256" s="25"/>
      <c r="D256" s="25"/>
      <c r="E256" s="29"/>
      <c r="F256" s="14"/>
      <c r="G256" s="14"/>
      <c r="H256" s="14"/>
      <c r="I256" s="14"/>
      <c r="J256" s="14"/>
      <c r="X256" s="54"/>
    </row>
    <row r="257" spans="1:24" s="12" customFormat="1" x14ac:dyDescent="0.25">
      <c r="A257" s="142"/>
      <c r="B257" s="28"/>
      <c r="C257" s="25"/>
      <c r="D257" s="25"/>
      <c r="E257" s="29"/>
      <c r="F257" s="14"/>
      <c r="G257" s="14"/>
      <c r="H257" s="14"/>
      <c r="I257" s="14"/>
      <c r="J257" s="14"/>
      <c r="X257" s="54"/>
    </row>
    <row r="258" spans="1:24" s="12" customFormat="1" x14ac:dyDescent="0.25">
      <c r="A258" s="142"/>
      <c r="B258" s="28"/>
      <c r="C258" s="25"/>
      <c r="D258" s="25"/>
      <c r="E258" s="29"/>
      <c r="F258" s="14"/>
      <c r="G258" s="14"/>
      <c r="H258" s="14"/>
      <c r="I258" s="14"/>
      <c r="J258" s="14"/>
      <c r="X258" s="54"/>
    </row>
    <row r="259" spans="1:24" s="12" customFormat="1" x14ac:dyDescent="0.25">
      <c r="A259" s="142"/>
      <c r="B259" s="28"/>
      <c r="C259" s="25"/>
      <c r="D259" s="25"/>
      <c r="E259" s="29"/>
      <c r="F259" s="14"/>
      <c r="G259" s="14"/>
      <c r="H259" s="14"/>
      <c r="I259" s="14"/>
      <c r="J259" s="14"/>
      <c r="X259" s="54"/>
    </row>
    <row r="260" spans="1:24" s="12" customFormat="1" x14ac:dyDescent="0.25">
      <c r="A260" s="142"/>
      <c r="B260" s="28"/>
      <c r="C260" s="25"/>
      <c r="D260" s="25"/>
      <c r="E260" s="29"/>
      <c r="F260" s="14"/>
      <c r="G260" s="14"/>
      <c r="H260" s="14"/>
      <c r="I260" s="14"/>
      <c r="J260" s="14"/>
      <c r="X260" s="54"/>
    </row>
    <row r="261" spans="1:24" s="12" customFormat="1" x14ac:dyDescent="0.25">
      <c r="A261" s="142"/>
      <c r="B261" s="28"/>
      <c r="C261" s="29"/>
      <c r="D261" s="29"/>
      <c r="E261" s="25"/>
      <c r="F261" s="14"/>
      <c r="G261" s="14"/>
      <c r="H261" s="14"/>
      <c r="I261" s="14"/>
      <c r="J261" s="14"/>
      <c r="X261" s="54"/>
    </row>
    <row r="262" spans="1:24" s="12" customFormat="1" x14ac:dyDescent="0.25">
      <c r="A262" s="142"/>
      <c r="B262" s="28"/>
      <c r="C262" s="25"/>
      <c r="D262" s="25"/>
      <c r="E262" s="29"/>
      <c r="F262" s="14"/>
      <c r="G262" s="14"/>
      <c r="H262" s="14"/>
      <c r="I262" s="14"/>
      <c r="J262" s="14"/>
      <c r="X262" s="54"/>
    </row>
    <row r="263" spans="1:24" s="12" customFormat="1" x14ac:dyDescent="0.25">
      <c r="A263" s="142"/>
      <c r="B263" s="28"/>
      <c r="C263" s="25"/>
      <c r="D263" s="25"/>
      <c r="E263" s="29"/>
      <c r="F263" s="14"/>
      <c r="G263" s="14"/>
      <c r="H263" s="14"/>
      <c r="I263" s="14"/>
      <c r="J263" s="14"/>
      <c r="X263" s="54"/>
    </row>
    <row r="264" spans="1:24" s="12" customFormat="1" x14ac:dyDescent="0.25">
      <c r="A264" s="142"/>
      <c r="B264" s="28"/>
      <c r="C264" s="25"/>
      <c r="D264" s="25"/>
      <c r="E264" s="29"/>
      <c r="F264" s="14"/>
      <c r="G264" s="14"/>
      <c r="H264" s="14"/>
      <c r="I264" s="14"/>
      <c r="J264" s="14"/>
      <c r="X264" s="54"/>
    </row>
    <row r="265" spans="1:24" s="12" customFormat="1" x14ac:dyDescent="0.25">
      <c r="A265" s="142"/>
      <c r="B265" s="28"/>
      <c r="C265" s="25"/>
      <c r="D265" s="25"/>
      <c r="E265" s="29"/>
      <c r="F265" s="14"/>
      <c r="G265" s="14"/>
      <c r="H265" s="14"/>
      <c r="I265" s="14"/>
      <c r="J265" s="14"/>
      <c r="X265" s="54"/>
    </row>
    <row r="266" spans="1:24" s="12" customFormat="1" x14ac:dyDescent="0.25">
      <c r="A266" s="142"/>
      <c r="B266" s="28"/>
      <c r="C266" s="25"/>
      <c r="D266" s="25"/>
      <c r="E266" s="29"/>
      <c r="F266" s="14"/>
      <c r="G266" s="14"/>
      <c r="H266" s="14"/>
      <c r="I266" s="14"/>
      <c r="J266" s="14"/>
      <c r="X266" s="54"/>
    </row>
    <row r="267" spans="1:24" s="12" customFormat="1" x14ac:dyDescent="0.25">
      <c r="A267" s="142"/>
      <c r="B267" s="28"/>
      <c r="C267" s="25"/>
      <c r="D267" s="25"/>
      <c r="E267" s="29"/>
      <c r="F267" s="14"/>
      <c r="G267" s="14"/>
      <c r="H267" s="14"/>
      <c r="I267" s="14"/>
      <c r="J267" s="14"/>
      <c r="X267" s="54"/>
    </row>
    <row r="268" spans="1:24" s="12" customFormat="1" x14ac:dyDescent="0.25">
      <c r="A268" s="142"/>
      <c r="B268" s="28"/>
      <c r="C268" s="25"/>
      <c r="D268" s="25"/>
      <c r="E268" s="29"/>
      <c r="F268" s="14"/>
      <c r="G268" s="14"/>
      <c r="H268" s="14"/>
      <c r="I268" s="14"/>
      <c r="J268" s="14"/>
      <c r="X268" s="54"/>
    </row>
    <row r="269" spans="1:24" s="12" customFormat="1" x14ac:dyDescent="0.25">
      <c r="A269" s="142"/>
      <c r="B269" s="28"/>
      <c r="C269" s="25"/>
      <c r="D269" s="25"/>
      <c r="E269" s="29"/>
      <c r="F269" s="14"/>
      <c r="G269" s="14"/>
      <c r="H269" s="14"/>
      <c r="I269" s="14"/>
      <c r="J269" s="14"/>
      <c r="X269" s="54"/>
    </row>
    <row r="270" spans="1:24" s="12" customFormat="1" x14ac:dyDescent="0.25">
      <c r="A270" s="142"/>
      <c r="B270" s="28"/>
      <c r="C270" s="25"/>
      <c r="D270" s="25"/>
      <c r="E270" s="29"/>
      <c r="F270" s="14"/>
      <c r="G270" s="14"/>
      <c r="H270" s="14"/>
      <c r="I270" s="14"/>
      <c r="J270" s="14"/>
      <c r="X270" s="54"/>
    </row>
    <row r="271" spans="1:24" s="12" customFormat="1" x14ac:dyDescent="0.25">
      <c r="A271" s="142"/>
      <c r="B271" s="28"/>
      <c r="C271" s="25"/>
      <c r="D271" s="25"/>
      <c r="E271" s="29"/>
      <c r="F271" s="14"/>
      <c r="G271" s="14"/>
      <c r="H271" s="14"/>
      <c r="I271" s="14"/>
      <c r="J271" s="14"/>
      <c r="X271" s="54"/>
    </row>
    <row r="272" spans="1:24" x14ac:dyDescent="0.25">
      <c r="B272" s="30"/>
      <c r="C272" s="24"/>
      <c r="D272" s="24"/>
      <c r="E272" s="29"/>
      <c r="F272" s="14"/>
      <c r="G272" s="14"/>
      <c r="H272" s="14"/>
      <c r="I272" s="14"/>
      <c r="J272" s="14"/>
    </row>
    <row r="273" spans="1:24" x14ac:dyDescent="0.25">
      <c r="B273" s="31"/>
      <c r="C273" s="27"/>
      <c r="D273" s="27"/>
      <c r="E273" s="25"/>
    </row>
    <row r="274" spans="1:24" x14ac:dyDescent="0.25">
      <c r="B274" s="28"/>
      <c r="C274" s="25"/>
      <c r="D274" s="25"/>
      <c r="E274" s="29"/>
    </row>
    <row r="275" spans="1:24" x14ac:dyDescent="0.25">
      <c r="B275" s="28"/>
      <c r="C275" s="29"/>
      <c r="D275" s="29"/>
      <c r="E275" s="25"/>
    </row>
    <row r="276" spans="1:24" x14ac:dyDescent="0.25">
      <c r="B276" s="28"/>
      <c r="C276" s="25"/>
      <c r="D276" s="25"/>
      <c r="E276" s="29"/>
    </row>
    <row r="277" spans="1:24" x14ac:dyDescent="0.25">
      <c r="B277" s="28"/>
      <c r="C277" s="25"/>
      <c r="D277" s="25"/>
      <c r="E277" s="29"/>
    </row>
    <row r="278" spans="1:24" x14ac:dyDescent="0.25">
      <c r="B278" s="28"/>
      <c r="C278" s="25"/>
      <c r="D278" s="25"/>
      <c r="E278" s="29"/>
    </row>
    <row r="279" spans="1:24" x14ac:dyDescent="0.25">
      <c r="B279" s="28"/>
      <c r="C279" s="25"/>
      <c r="D279" s="25"/>
      <c r="E279" s="29"/>
    </row>
    <row r="280" spans="1:24" x14ac:dyDescent="0.25">
      <c r="B280" s="28"/>
      <c r="C280" s="29"/>
      <c r="D280" s="29"/>
      <c r="E280" s="25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6"/>
    </row>
    <row r="281" spans="1:24" x14ac:dyDescent="0.25">
      <c r="B281" s="28"/>
      <c r="C281" s="25"/>
      <c r="D281" s="25"/>
      <c r="E281" s="29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6"/>
    </row>
    <row r="282" spans="1:24" x14ac:dyDescent="0.25">
      <c r="B282" s="28"/>
      <c r="C282" s="25"/>
      <c r="D282" s="25"/>
      <c r="E282" s="29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6"/>
    </row>
    <row r="283" spans="1:24" x14ac:dyDescent="0.25">
      <c r="B283" s="28"/>
      <c r="C283" s="29"/>
      <c r="D283" s="29"/>
      <c r="E283" s="25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6"/>
    </row>
    <row r="284" spans="1:24" x14ac:dyDescent="0.25">
      <c r="B284" s="28"/>
      <c r="C284" s="29"/>
      <c r="D284" s="29"/>
      <c r="E284" s="25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6"/>
    </row>
    <row r="285" spans="1:24" x14ac:dyDescent="0.25">
      <c r="B285" s="28"/>
      <c r="C285" s="25"/>
      <c r="D285" s="25"/>
      <c r="E285" s="29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6"/>
    </row>
    <row r="286" spans="1:24" x14ac:dyDescent="0.25">
      <c r="B286" s="28"/>
      <c r="C286" s="25"/>
      <c r="D286" s="25"/>
      <c r="E286" s="29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6"/>
    </row>
    <row r="287" spans="1:24" x14ac:dyDescent="0.25">
      <c r="A287" s="141"/>
      <c r="B287" s="28"/>
      <c r="C287" s="25"/>
      <c r="D287" s="25"/>
      <c r="E287" s="29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6"/>
    </row>
    <row r="288" spans="1:24" x14ac:dyDescent="0.25">
      <c r="A288" s="141"/>
      <c r="B288" s="28"/>
      <c r="C288" s="29"/>
      <c r="D288" s="29"/>
      <c r="E288" s="25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6"/>
    </row>
    <row r="289" spans="1:24" x14ac:dyDescent="0.25">
      <c r="A289" s="141"/>
      <c r="B289" s="28"/>
      <c r="C289" s="25"/>
      <c r="D289" s="25"/>
      <c r="E289" s="29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6"/>
    </row>
    <row r="290" spans="1:24" x14ac:dyDescent="0.25">
      <c r="A290" s="141"/>
      <c r="B290" s="28"/>
      <c r="C290" s="25"/>
      <c r="D290" s="25"/>
      <c r="E290" s="29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6"/>
    </row>
    <row r="291" spans="1:24" x14ac:dyDescent="0.25">
      <c r="A291" s="141"/>
      <c r="B291" s="28"/>
      <c r="C291" s="25"/>
      <c r="D291" s="25"/>
      <c r="E291" s="29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6"/>
    </row>
    <row r="292" spans="1:24" x14ac:dyDescent="0.25">
      <c r="A292" s="141"/>
      <c r="B292" s="28"/>
      <c r="C292" s="25"/>
      <c r="D292" s="25"/>
      <c r="E292" s="29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6"/>
    </row>
    <row r="293" spans="1:24" x14ac:dyDescent="0.25">
      <c r="A293" s="141"/>
      <c r="B293" s="28"/>
      <c r="C293" s="25"/>
      <c r="D293" s="25"/>
      <c r="E293" s="29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6"/>
    </row>
    <row r="294" spans="1:24" x14ac:dyDescent="0.25">
      <c r="A294" s="141"/>
      <c r="B294" s="28"/>
      <c r="C294" s="25"/>
      <c r="D294" s="25"/>
      <c r="E294" s="29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6"/>
    </row>
    <row r="295" spans="1:24" x14ac:dyDescent="0.25">
      <c r="A295" s="141"/>
      <c r="B295" s="28"/>
      <c r="C295" s="25"/>
      <c r="D295" s="25"/>
      <c r="E295" s="29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6"/>
    </row>
    <row r="296" spans="1:24" x14ac:dyDescent="0.25">
      <c r="A296" s="141"/>
      <c r="B296" s="28"/>
      <c r="C296" s="25"/>
      <c r="D296" s="25"/>
      <c r="E296" s="29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6"/>
    </row>
    <row r="297" spans="1:24" x14ac:dyDescent="0.25">
      <c r="A297" s="141"/>
      <c r="B297" s="28"/>
      <c r="C297" s="25"/>
      <c r="D297" s="25"/>
      <c r="E297" s="29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6"/>
    </row>
    <row r="298" spans="1:24" x14ac:dyDescent="0.25">
      <c r="A298" s="141"/>
      <c r="B298" s="28"/>
      <c r="C298" s="25"/>
      <c r="D298" s="25"/>
      <c r="E298" s="29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6"/>
    </row>
    <row r="299" spans="1:24" x14ac:dyDescent="0.25">
      <c r="A299" s="141"/>
      <c r="B299" s="30"/>
      <c r="C299" s="24"/>
      <c r="D299" s="24"/>
      <c r="E299" s="25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6"/>
    </row>
    <row r="300" spans="1:24" x14ac:dyDescent="0.25">
      <c r="A300" s="141"/>
      <c r="B300" s="28"/>
      <c r="C300" s="29"/>
      <c r="D300" s="29"/>
      <c r="E300" s="25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6"/>
    </row>
    <row r="301" spans="1:24" x14ac:dyDescent="0.25">
      <c r="A301" s="141"/>
      <c r="B301" s="28"/>
      <c r="C301" s="29"/>
      <c r="D301" s="29"/>
      <c r="E301" s="25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6"/>
    </row>
    <row r="302" spans="1:24" x14ac:dyDescent="0.25">
      <c r="A302" s="141"/>
      <c r="B302" s="28"/>
      <c r="C302" s="25"/>
      <c r="D302" s="25"/>
      <c r="E302" s="29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6"/>
    </row>
    <row r="303" spans="1:24" x14ac:dyDescent="0.25">
      <c r="A303" s="141"/>
      <c r="B303" s="28"/>
      <c r="C303" s="25"/>
      <c r="D303" s="25"/>
      <c r="E303" s="29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6"/>
    </row>
    <row r="304" spans="1:24" x14ac:dyDescent="0.25">
      <c r="A304" s="141"/>
      <c r="B304" s="28"/>
      <c r="C304" s="25"/>
      <c r="D304" s="25"/>
      <c r="E304" s="29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6"/>
    </row>
    <row r="305" spans="1:24" x14ac:dyDescent="0.25">
      <c r="A305" s="141"/>
      <c r="B305" s="28"/>
      <c r="C305" s="29"/>
      <c r="D305" s="29"/>
      <c r="E305" s="25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6"/>
    </row>
    <row r="306" spans="1:24" x14ac:dyDescent="0.25">
      <c r="A306" s="141"/>
      <c r="B306" s="28"/>
      <c r="C306" s="25"/>
      <c r="D306" s="25"/>
      <c r="E306" s="29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6"/>
    </row>
    <row r="307" spans="1:24" x14ac:dyDescent="0.25">
      <c r="A307" s="141"/>
      <c r="B307" s="28"/>
      <c r="C307" s="25"/>
      <c r="D307" s="25"/>
      <c r="E307" s="29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6"/>
    </row>
    <row r="308" spans="1:24" x14ac:dyDescent="0.25">
      <c r="A308" s="141"/>
      <c r="B308" s="28"/>
      <c r="C308" s="29"/>
      <c r="D308" s="29"/>
      <c r="E308" s="25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6"/>
    </row>
    <row r="309" spans="1:24" x14ac:dyDescent="0.25">
      <c r="A309" s="141"/>
      <c r="B309" s="28"/>
      <c r="C309" s="25"/>
      <c r="D309" s="25"/>
      <c r="E309" s="29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6"/>
    </row>
    <row r="310" spans="1:24" x14ac:dyDescent="0.25">
      <c r="A310" s="141"/>
      <c r="B310" s="28"/>
      <c r="C310" s="25"/>
      <c r="D310" s="25"/>
      <c r="E310" s="29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6"/>
    </row>
    <row r="311" spans="1:24" x14ac:dyDescent="0.25">
      <c r="A311" s="141"/>
      <c r="B311" s="28"/>
      <c r="C311" s="25"/>
      <c r="D311" s="25"/>
      <c r="E311" s="29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6"/>
    </row>
    <row r="312" spans="1:24" x14ac:dyDescent="0.25">
      <c r="A312" s="141"/>
      <c r="B312" s="28"/>
      <c r="C312" s="25"/>
      <c r="D312" s="25"/>
      <c r="E312" s="29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6"/>
    </row>
    <row r="313" spans="1:24" x14ac:dyDescent="0.25">
      <c r="A313" s="141"/>
      <c r="B313" s="28"/>
      <c r="C313" s="25"/>
      <c r="D313" s="25"/>
      <c r="E313" s="29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6"/>
    </row>
    <row r="314" spans="1:24" x14ac:dyDescent="0.25">
      <c r="A314" s="141"/>
      <c r="B314" s="28"/>
      <c r="C314" s="25"/>
      <c r="D314" s="25"/>
      <c r="E314" s="29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6"/>
    </row>
    <row r="315" spans="1:24" x14ac:dyDescent="0.25">
      <c r="A315" s="141"/>
      <c r="B315" s="28"/>
      <c r="C315" s="25"/>
      <c r="D315" s="25"/>
      <c r="E315" s="29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6"/>
    </row>
    <row r="316" spans="1:24" x14ac:dyDescent="0.25">
      <c r="A316" s="141"/>
      <c r="B316" s="28"/>
      <c r="C316" s="29"/>
      <c r="D316" s="29"/>
      <c r="E316" s="25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6"/>
    </row>
    <row r="317" spans="1:24" x14ac:dyDescent="0.25">
      <c r="A317" s="141"/>
      <c r="B317" s="28"/>
      <c r="C317" s="29"/>
      <c r="D317" s="29"/>
      <c r="E317" s="25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6"/>
    </row>
    <row r="318" spans="1:24" x14ac:dyDescent="0.25">
      <c r="A318" s="141"/>
      <c r="B318" s="28"/>
      <c r="C318" s="29"/>
      <c r="D318" s="29"/>
      <c r="E318" s="25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6"/>
    </row>
    <row r="319" spans="1:24" x14ac:dyDescent="0.25">
      <c r="A319" s="141"/>
      <c r="B319" s="28"/>
      <c r="C319" s="29"/>
      <c r="D319" s="29"/>
      <c r="E319" s="25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6"/>
    </row>
    <row r="320" spans="1:24" x14ac:dyDescent="0.25">
      <c r="A320" s="141"/>
      <c r="B320" s="28"/>
      <c r="C320" s="25"/>
      <c r="D320" s="25"/>
      <c r="E320" s="29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6"/>
    </row>
    <row r="321" spans="1:24" x14ac:dyDescent="0.25">
      <c r="A321" s="141"/>
      <c r="B321" s="28"/>
      <c r="C321" s="25"/>
      <c r="D321" s="25"/>
      <c r="E321" s="29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6"/>
    </row>
    <row r="322" spans="1:24" x14ac:dyDescent="0.25">
      <c r="A322" s="141"/>
      <c r="B322" s="28"/>
      <c r="C322" s="25"/>
      <c r="D322" s="25"/>
      <c r="E322" s="29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6"/>
    </row>
    <row r="323" spans="1:24" x14ac:dyDescent="0.25">
      <c r="A323" s="141"/>
      <c r="B323" s="28"/>
      <c r="C323" s="25"/>
      <c r="D323" s="25"/>
      <c r="E323" s="29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6"/>
    </row>
    <row r="324" spans="1:24" x14ac:dyDescent="0.25">
      <c r="A324" s="141"/>
      <c r="B324" s="28"/>
      <c r="C324" s="29"/>
      <c r="D324" s="29"/>
      <c r="E324" s="25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6"/>
    </row>
    <row r="325" spans="1:24" x14ac:dyDescent="0.25">
      <c r="A325" s="141"/>
      <c r="B325" s="28"/>
      <c r="C325" s="25"/>
      <c r="D325" s="25"/>
      <c r="E325" s="29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6"/>
    </row>
    <row r="326" spans="1:24" x14ac:dyDescent="0.25">
      <c r="A326" s="141"/>
      <c r="B326" s="28"/>
      <c r="C326" s="25"/>
      <c r="D326" s="25"/>
      <c r="E326" s="29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6"/>
    </row>
    <row r="327" spans="1:24" x14ac:dyDescent="0.25">
      <c r="A327" s="141"/>
      <c r="B327" s="28"/>
      <c r="C327" s="25"/>
      <c r="D327" s="25"/>
      <c r="E327" s="29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6"/>
    </row>
    <row r="328" spans="1:24" x14ac:dyDescent="0.25">
      <c r="A328" s="141"/>
      <c r="B328" s="28"/>
      <c r="C328" s="25"/>
      <c r="D328" s="25"/>
      <c r="E328" s="29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6"/>
    </row>
    <row r="329" spans="1:24" x14ac:dyDescent="0.25">
      <c r="A329" s="141"/>
      <c r="B329" s="28"/>
      <c r="C329" s="25"/>
      <c r="D329" s="25"/>
      <c r="E329" s="29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6"/>
    </row>
    <row r="330" spans="1:24" x14ac:dyDescent="0.25">
      <c r="A330" s="141"/>
      <c r="B330" s="28"/>
      <c r="C330" s="29"/>
      <c r="D330" s="29"/>
      <c r="E330" s="25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6"/>
    </row>
    <row r="331" spans="1:24" x14ac:dyDescent="0.25">
      <c r="A331" s="141"/>
      <c r="B331" s="28"/>
      <c r="C331" s="29"/>
      <c r="D331" s="29"/>
      <c r="E331" s="25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6"/>
    </row>
    <row r="332" spans="1:24" x14ac:dyDescent="0.25">
      <c r="A332" s="141"/>
      <c r="B332" s="28"/>
      <c r="C332" s="25"/>
      <c r="D332" s="25"/>
      <c r="E332" s="29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6"/>
    </row>
    <row r="333" spans="1:24" x14ac:dyDescent="0.25">
      <c r="A333" s="141"/>
      <c r="B333" s="28"/>
      <c r="C333" s="25"/>
      <c r="D333" s="25"/>
      <c r="E333" s="29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6"/>
    </row>
    <row r="334" spans="1:24" x14ac:dyDescent="0.25">
      <c r="A334" s="141"/>
      <c r="B334" s="28"/>
      <c r="C334" s="25"/>
      <c r="D334" s="25"/>
      <c r="E334" s="29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6"/>
    </row>
    <row r="335" spans="1:24" x14ac:dyDescent="0.25">
      <c r="A335" s="141"/>
      <c r="B335" s="30"/>
      <c r="C335" s="24"/>
      <c r="D335" s="24"/>
      <c r="E335" s="25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6"/>
    </row>
    <row r="336" spans="1:24" x14ac:dyDescent="0.25">
      <c r="A336" s="141"/>
      <c r="B336" s="28"/>
      <c r="C336" s="29"/>
      <c r="D336" s="29"/>
      <c r="E336" s="25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6"/>
    </row>
    <row r="337" spans="1:24" x14ac:dyDescent="0.25">
      <c r="A337" s="141"/>
      <c r="B337" s="28"/>
      <c r="C337" s="29"/>
      <c r="D337" s="29"/>
      <c r="E337" s="25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6"/>
    </row>
    <row r="338" spans="1:24" x14ac:dyDescent="0.25">
      <c r="A338" s="141"/>
      <c r="B338" s="28"/>
      <c r="C338" s="25"/>
      <c r="D338" s="25"/>
      <c r="E338" s="29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6"/>
    </row>
    <row r="339" spans="1:24" x14ac:dyDescent="0.25">
      <c r="A339" s="141"/>
      <c r="B339" s="28"/>
      <c r="C339" s="25"/>
      <c r="D339" s="25"/>
      <c r="E339" s="29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6"/>
    </row>
    <row r="340" spans="1:24" x14ac:dyDescent="0.25">
      <c r="A340" s="141"/>
      <c r="B340" s="28"/>
      <c r="C340" s="29"/>
      <c r="D340" s="29"/>
      <c r="E340" s="25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6"/>
    </row>
    <row r="341" spans="1:24" x14ac:dyDescent="0.25">
      <c r="A341" s="141"/>
      <c r="B341" s="28"/>
      <c r="C341" s="29"/>
      <c r="D341" s="29"/>
      <c r="E341" s="25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6"/>
    </row>
    <row r="342" spans="1:24" x14ac:dyDescent="0.25">
      <c r="A342" s="141"/>
      <c r="B342" s="28"/>
      <c r="C342" s="25"/>
      <c r="D342" s="25"/>
      <c r="E342" s="29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6"/>
    </row>
    <row r="343" spans="1:24" x14ac:dyDescent="0.25">
      <c r="A343" s="141"/>
      <c r="B343" s="28"/>
      <c r="C343" s="25"/>
      <c r="D343" s="25"/>
      <c r="E343" s="29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6"/>
    </row>
    <row r="344" spans="1:24" x14ac:dyDescent="0.25">
      <c r="A344" s="141"/>
      <c r="B344" s="28"/>
      <c r="C344" s="29"/>
      <c r="D344" s="29"/>
      <c r="E344" s="25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6"/>
    </row>
    <row r="345" spans="1:24" x14ac:dyDescent="0.25">
      <c r="A345" s="141"/>
      <c r="B345" s="30"/>
      <c r="C345" s="24"/>
      <c r="D345" s="24"/>
      <c r="E345" s="25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6"/>
    </row>
    <row r="346" spans="1:24" x14ac:dyDescent="0.25">
      <c r="A346" s="141"/>
      <c r="B346" s="28"/>
      <c r="C346" s="29"/>
      <c r="D346" s="29"/>
      <c r="E346" s="25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6"/>
    </row>
    <row r="347" spans="1:24" x14ac:dyDescent="0.25">
      <c r="A347" s="141"/>
      <c r="B347" s="28"/>
      <c r="C347" s="29"/>
      <c r="D347" s="29"/>
      <c r="E347" s="25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6"/>
    </row>
    <row r="348" spans="1:24" x14ac:dyDescent="0.25">
      <c r="A348" s="141"/>
      <c r="B348" s="28"/>
      <c r="C348" s="29"/>
      <c r="D348" s="29"/>
      <c r="E348" s="25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6"/>
    </row>
    <row r="349" spans="1:24" x14ac:dyDescent="0.25">
      <c r="A349" s="141"/>
      <c r="B349" s="28"/>
      <c r="C349" s="29"/>
      <c r="D349" s="29"/>
      <c r="E349" s="25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6"/>
    </row>
    <row r="350" spans="1:24" x14ac:dyDescent="0.25">
      <c r="A350" s="141"/>
      <c r="B350" s="28"/>
      <c r="C350" s="25"/>
      <c r="D350" s="25"/>
      <c r="E350" s="29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6"/>
    </row>
    <row r="351" spans="1:24" x14ac:dyDescent="0.25">
      <c r="A351" s="141"/>
      <c r="B351" s="28"/>
      <c r="C351" s="25"/>
      <c r="D351" s="25"/>
      <c r="E351" s="29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6"/>
    </row>
    <row r="352" spans="1:24" x14ac:dyDescent="0.25">
      <c r="A352" s="141"/>
      <c r="B352" s="28"/>
      <c r="C352" s="25"/>
      <c r="D352" s="25"/>
      <c r="E352" s="29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6"/>
    </row>
    <row r="353" spans="1:24" x14ac:dyDescent="0.25">
      <c r="A353" s="141"/>
      <c r="B353" s="28"/>
      <c r="C353" s="25"/>
      <c r="D353" s="25"/>
      <c r="E353" s="29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6"/>
    </row>
    <row r="354" spans="1:24" x14ac:dyDescent="0.25">
      <c r="A354" s="141"/>
      <c r="B354" s="28"/>
      <c r="C354" s="25"/>
      <c r="D354" s="25"/>
      <c r="E354" s="29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6"/>
    </row>
    <row r="355" spans="1:24" x14ac:dyDescent="0.25">
      <c r="A355" s="141"/>
      <c r="B355" s="28"/>
      <c r="C355" s="25"/>
      <c r="D355" s="25"/>
      <c r="E355" s="29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6"/>
    </row>
    <row r="356" spans="1:24" x14ac:dyDescent="0.25">
      <c r="A356" s="141"/>
      <c r="B356" s="28"/>
      <c r="C356" s="25"/>
      <c r="D356" s="25"/>
      <c r="E356" s="29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6"/>
    </row>
    <row r="357" spans="1:24" x14ac:dyDescent="0.25">
      <c r="A357" s="141"/>
      <c r="B357" s="28"/>
      <c r="C357" s="25"/>
      <c r="D357" s="25"/>
      <c r="E357" s="29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6"/>
    </row>
    <row r="358" spans="1:24" x14ac:dyDescent="0.25">
      <c r="A358" s="141"/>
      <c r="B358" s="28"/>
      <c r="C358" s="25"/>
      <c r="D358" s="25"/>
      <c r="E358" s="29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6"/>
    </row>
    <row r="359" spans="1:24" x14ac:dyDescent="0.25">
      <c r="A359" s="141"/>
      <c r="B359" s="28"/>
      <c r="C359" s="29"/>
      <c r="D359" s="29"/>
      <c r="E359" s="25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6"/>
    </row>
    <row r="360" spans="1:24" x14ac:dyDescent="0.25">
      <c r="A360" s="141"/>
      <c r="B360" s="28"/>
      <c r="C360" s="25"/>
      <c r="D360" s="25"/>
      <c r="E360" s="29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6"/>
    </row>
    <row r="361" spans="1:24" x14ac:dyDescent="0.25">
      <c r="A361" s="141"/>
      <c r="B361" s="28"/>
      <c r="C361" s="25"/>
      <c r="D361" s="25"/>
      <c r="E361" s="29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6"/>
    </row>
    <row r="362" spans="1:24" x14ac:dyDescent="0.25">
      <c r="A362" s="141"/>
      <c r="B362" s="28"/>
      <c r="C362" s="25"/>
      <c r="D362" s="25"/>
      <c r="E362" s="29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6"/>
    </row>
    <row r="363" spans="1:24" x14ac:dyDescent="0.25">
      <c r="A363" s="141"/>
      <c r="B363" s="28"/>
      <c r="C363" s="25"/>
      <c r="D363" s="25"/>
      <c r="E363" s="29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6"/>
    </row>
    <row r="364" spans="1:24" x14ac:dyDescent="0.25">
      <c r="A364" s="141"/>
      <c r="B364" s="28"/>
      <c r="C364" s="25"/>
      <c r="D364" s="25"/>
      <c r="E364" s="29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6"/>
    </row>
    <row r="365" spans="1:24" x14ac:dyDescent="0.25">
      <c r="A365" s="141"/>
      <c r="B365" s="28"/>
      <c r="C365" s="25"/>
      <c r="D365" s="25"/>
      <c r="E365" s="29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6"/>
    </row>
    <row r="366" spans="1:24" x14ac:dyDescent="0.25">
      <c r="A366" s="141"/>
      <c r="B366" s="28"/>
      <c r="C366" s="25"/>
      <c r="D366" s="25"/>
      <c r="E366" s="29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6"/>
    </row>
    <row r="367" spans="1:24" x14ac:dyDescent="0.25">
      <c r="A367" s="141"/>
      <c r="B367" s="28"/>
      <c r="C367" s="25"/>
      <c r="D367" s="25"/>
      <c r="E367" s="29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6"/>
    </row>
    <row r="368" spans="1:24" x14ac:dyDescent="0.25">
      <c r="A368" s="141"/>
      <c r="B368" s="28"/>
      <c r="C368" s="25"/>
      <c r="D368" s="25"/>
      <c r="E368" s="29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6"/>
    </row>
    <row r="369" spans="1:24" x14ac:dyDescent="0.25">
      <c r="A369" s="141"/>
      <c r="B369" s="28"/>
      <c r="C369" s="25"/>
      <c r="D369" s="25"/>
      <c r="E369" s="29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6"/>
    </row>
    <row r="370" spans="1:24" x14ac:dyDescent="0.25">
      <c r="A370" s="141"/>
      <c r="B370" s="28"/>
      <c r="C370" s="25"/>
      <c r="D370" s="25"/>
      <c r="E370" s="29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6"/>
    </row>
    <row r="371" spans="1:24" x14ac:dyDescent="0.25">
      <c r="A371" s="141"/>
      <c r="B371" s="30"/>
      <c r="C371" s="24"/>
      <c r="D371" s="24"/>
      <c r="E371" s="25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6"/>
    </row>
    <row r="372" spans="1:24" x14ac:dyDescent="0.25">
      <c r="A372" s="141"/>
      <c r="B372" s="28"/>
      <c r="C372" s="29"/>
      <c r="D372" s="29"/>
      <c r="E372" s="25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6"/>
    </row>
    <row r="373" spans="1:24" x14ac:dyDescent="0.25">
      <c r="A373" s="141"/>
      <c r="B373" s="28"/>
      <c r="C373" s="29"/>
      <c r="D373" s="29"/>
      <c r="E373" s="25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6"/>
    </row>
    <row r="374" spans="1:24" x14ac:dyDescent="0.25">
      <c r="A374" s="141"/>
      <c r="B374" s="28"/>
      <c r="C374" s="29"/>
      <c r="D374" s="29"/>
      <c r="E374" s="25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6"/>
    </row>
    <row r="375" spans="1:24" x14ac:dyDescent="0.25">
      <c r="A375" s="141"/>
      <c r="B375" s="28"/>
      <c r="C375" s="29"/>
      <c r="D375" s="29"/>
      <c r="E375" s="25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6"/>
    </row>
    <row r="376" spans="1:24" x14ac:dyDescent="0.25">
      <c r="A376" s="141"/>
      <c r="B376" s="28"/>
      <c r="C376" s="25"/>
      <c r="D376" s="25"/>
      <c r="E376" s="29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6"/>
    </row>
    <row r="377" spans="1:24" x14ac:dyDescent="0.25">
      <c r="A377" s="141"/>
      <c r="B377" s="28"/>
      <c r="C377" s="25"/>
      <c r="D377" s="25"/>
      <c r="E377" s="29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6"/>
    </row>
    <row r="378" spans="1:24" x14ac:dyDescent="0.25">
      <c r="A378" s="141"/>
      <c r="B378" s="28"/>
      <c r="C378" s="25"/>
      <c r="D378" s="25"/>
      <c r="E378" s="29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6"/>
    </row>
    <row r="379" spans="1:24" x14ac:dyDescent="0.25">
      <c r="A379" s="141"/>
      <c r="B379" s="28"/>
      <c r="C379" s="25"/>
      <c r="D379" s="25"/>
      <c r="E379" s="29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6"/>
    </row>
    <row r="380" spans="1:24" x14ac:dyDescent="0.25">
      <c r="A380" s="141"/>
      <c r="B380" s="28"/>
      <c r="C380" s="25"/>
      <c r="D380" s="25"/>
      <c r="E380" s="29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6"/>
    </row>
    <row r="381" spans="1:24" x14ac:dyDescent="0.25">
      <c r="A381" s="141"/>
      <c r="B381" s="28"/>
      <c r="C381" s="25"/>
      <c r="D381" s="25"/>
      <c r="E381" s="29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6"/>
    </row>
    <row r="382" spans="1:24" x14ac:dyDescent="0.25">
      <c r="A382" s="141"/>
      <c r="B382" s="28"/>
      <c r="C382" s="25"/>
      <c r="D382" s="25"/>
      <c r="E382" s="29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6"/>
    </row>
    <row r="383" spans="1:24" x14ac:dyDescent="0.25">
      <c r="A383" s="141"/>
      <c r="B383" s="28"/>
      <c r="C383" s="25"/>
      <c r="D383" s="25"/>
      <c r="E383" s="29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6"/>
    </row>
    <row r="384" spans="1:24" x14ac:dyDescent="0.25">
      <c r="A384" s="141"/>
      <c r="B384" s="28"/>
      <c r="C384" s="25"/>
      <c r="D384" s="25"/>
      <c r="E384" s="29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6"/>
    </row>
    <row r="385" spans="1:24" x14ac:dyDescent="0.25">
      <c r="A385" s="141"/>
      <c r="B385" s="28"/>
      <c r="C385" s="29"/>
      <c r="D385" s="29"/>
      <c r="E385" s="25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6"/>
    </row>
    <row r="386" spans="1:24" x14ac:dyDescent="0.25">
      <c r="A386" s="141"/>
      <c r="B386" s="28"/>
      <c r="C386" s="25"/>
      <c r="D386" s="25"/>
      <c r="E386" s="29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6"/>
    </row>
    <row r="387" spans="1:24" x14ac:dyDescent="0.25">
      <c r="A387" s="141"/>
      <c r="B387" s="28"/>
      <c r="C387" s="25"/>
      <c r="D387" s="25"/>
      <c r="E387" s="29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6"/>
    </row>
    <row r="388" spans="1:24" x14ac:dyDescent="0.25">
      <c r="A388" s="141"/>
      <c r="B388" s="28"/>
      <c r="C388" s="25"/>
      <c r="D388" s="25"/>
      <c r="E388" s="29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6"/>
    </row>
    <row r="389" spans="1:24" x14ac:dyDescent="0.25">
      <c r="A389" s="141"/>
      <c r="B389" s="28"/>
      <c r="C389" s="25"/>
      <c r="D389" s="25"/>
      <c r="E389" s="29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6"/>
    </row>
    <row r="390" spans="1:24" x14ac:dyDescent="0.25">
      <c r="A390" s="141"/>
      <c r="B390" s="28"/>
      <c r="C390" s="25"/>
      <c r="D390" s="25"/>
      <c r="E390" s="29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6"/>
    </row>
    <row r="391" spans="1:24" x14ac:dyDescent="0.25">
      <c r="A391" s="141"/>
      <c r="B391" s="28"/>
      <c r="C391" s="25"/>
      <c r="D391" s="25"/>
      <c r="E391" s="29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6"/>
    </row>
    <row r="392" spans="1:24" x14ac:dyDescent="0.25">
      <c r="A392" s="141"/>
      <c r="B392" s="28"/>
      <c r="C392" s="25"/>
      <c r="D392" s="25"/>
      <c r="E392" s="29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6"/>
    </row>
    <row r="393" spans="1:24" x14ac:dyDescent="0.25">
      <c r="A393" s="141"/>
      <c r="B393" s="28"/>
      <c r="C393" s="25"/>
      <c r="D393" s="25"/>
      <c r="E393" s="29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6"/>
    </row>
    <row r="394" spans="1:24" x14ac:dyDescent="0.25">
      <c r="A394" s="141"/>
      <c r="B394" s="28"/>
      <c r="C394" s="25"/>
      <c r="D394" s="25"/>
      <c r="E394" s="29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6"/>
    </row>
    <row r="395" spans="1:24" x14ac:dyDescent="0.25">
      <c r="A395" s="141"/>
      <c r="B395" s="28"/>
      <c r="C395" s="25"/>
      <c r="D395" s="25"/>
      <c r="E395" s="29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6"/>
    </row>
    <row r="396" spans="1:24" x14ac:dyDescent="0.25">
      <c r="A396" s="141"/>
      <c r="B396" s="28"/>
      <c r="C396" s="25"/>
      <c r="D396" s="25"/>
      <c r="E396" s="29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6"/>
    </row>
    <row r="397" spans="1:24" x14ac:dyDescent="0.25">
      <c r="A397" s="141"/>
      <c r="B397" s="30"/>
      <c r="C397" s="24"/>
      <c r="D397" s="24"/>
      <c r="E397" s="25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6"/>
    </row>
    <row r="398" spans="1:24" x14ac:dyDescent="0.25">
      <c r="A398" s="141"/>
      <c r="B398" s="33"/>
      <c r="C398" s="34"/>
      <c r="D398" s="34"/>
      <c r="E398" s="25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6"/>
    </row>
    <row r="399" spans="1:24" x14ac:dyDescent="0.25">
      <c r="A399" s="141"/>
      <c r="B399" s="35"/>
      <c r="C399" s="36"/>
      <c r="D399" s="36"/>
      <c r="E399" s="37"/>
      <c r="F399" s="32"/>
      <c r="G399" s="32"/>
      <c r="H399" s="32"/>
      <c r="I399" s="32"/>
      <c r="J399" s="32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6"/>
    </row>
    <row r="400" spans="1:24" x14ac:dyDescent="0.25">
      <c r="A400" s="141"/>
      <c r="B400" s="20"/>
      <c r="C400" s="38"/>
      <c r="D400" s="38"/>
      <c r="E400" s="25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6"/>
    </row>
    <row r="401" spans="1:24" x14ac:dyDescent="0.25">
      <c r="A401" s="141"/>
      <c r="B401" s="20"/>
      <c r="C401" s="38"/>
      <c r="D401" s="38"/>
      <c r="E401" s="25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6"/>
    </row>
    <row r="402" spans="1:24" x14ac:dyDescent="0.25">
      <c r="A402" s="141"/>
      <c r="B402" s="20"/>
      <c r="C402" s="38"/>
      <c r="D402" s="38"/>
      <c r="E402" s="25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6"/>
    </row>
    <row r="403" spans="1:24" x14ac:dyDescent="0.25">
      <c r="A403" s="141"/>
      <c r="B403" s="35"/>
      <c r="C403" s="36"/>
      <c r="D403" s="36"/>
      <c r="E403" s="37"/>
      <c r="F403" s="32"/>
      <c r="G403" s="32"/>
      <c r="H403" s="32"/>
      <c r="I403" s="32"/>
      <c r="J403" s="32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6"/>
    </row>
    <row r="404" spans="1:24" x14ac:dyDescent="0.25">
      <c r="A404" s="141"/>
      <c r="B404" s="20"/>
      <c r="C404" s="38"/>
      <c r="D404" s="38"/>
      <c r="E404" s="25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6"/>
    </row>
    <row r="405" spans="1:24" x14ac:dyDescent="0.25">
      <c r="A405" s="141"/>
      <c r="B405" s="20"/>
      <c r="C405" s="25"/>
      <c r="D405" s="25"/>
      <c r="E405" s="38"/>
      <c r="F405" s="14"/>
      <c r="G405" s="14"/>
      <c r="H405" s="14"/>
      <c r="I405" s="14"/>
      <c r="J405" s="14"/>
    </row>
    <row r="406" spans="1:24" x14ac:dyDescent="0.25">
      <c r="A406" s="141"/>
      <c r="B406" s="20"/>
      <c r="C406" s="25"/>
      <c r="D406" s="25"/>
      <c r="E406" s="38"/>
      <c r="F406" s="14"/>
      <c r="G406" s="14"/>
      <c r="H406" s="14"/>
      <c r="I406" s="14"/>
      <c r="J406" s="14"/>
    </row>
    <row r="407" spans="1:24" x14ac:dyDescent="0.25">
      <c r="A407" s="141"/>
      <c r="B407" s="20"/>
      <c r="C407" s="25"/>
      <c r="D407" s="25"/>
      <c r="E407" s="38"/>
      <c r="F407" s="39"/>
      <c r="G407" s="39"/>
      <c r="H407" s="39"/>
      <c r="I407" s="39"/>
      <c r="J407" s="39"/>
    </row>
    <row r="408" spans="1:24" x14ac:dyDescent="0.25">
      <c r="A408" s="141"/>
      <c r="B408" s="20"/>
      <c r="C408" s="25"/>
      <c r="D408" s="25"/>
      <c r="E408" s="38"/>
      <c r="F408" s="39"/>
      <c r="G408" s="39"/>
      <c r="H408" s="39"/>
      <c r="I408" s="39"/>
      <c r="J408" s="39"/>
    </row>
    <row r="409" spans="1:24" x14ac:dyDescent="0.25">
      <c r="A409" s="141"/>
      <c r="B409" s="20"/>
      <c r="C409" s="25"/>
      <c r="D409" s="25"/>
      <c r="E409" s="38"/>
      <c r="F409" s="39"/>
      <c r="G409" s="39"/>
      <c r="H409" s="39"/>
      <c r="I409" s="39"/>
      <c r="J409" s="39"/>
    </row>
    <row r="410" spans="1:24" x14ac:dyDescent="0.25">
      <c r="A410" s="141"/>
      <c r="B410" s="20"/>
      <c r="C410" s="25"/>
      <c r="D410" s="25"/>
      <c r="E410" s="38"/>
      <c r="F410" s="39"/>
      <c r="G410" s="39"/>
      <c r="H410" s="39"/>
      <c r="I410" s="39"/>
      <c r="J410" s="39"/>
    </row>
    <row r="411" spans="1:24" x14ac:dyDescent="0.25">
      <c r="A411" s="141"/>
      <c r="B411" s="35"/>
      <c r="C411" s="36"/>
      <c r="D411" s="36"/>
      <c r="E411" s="37"/>
      <c r="F411" s="40"/>
      <c r="G411" s="40"/>
      <c r="H411" s="40"/>
      <c r="I411" s="40"/>
      <c r="J411" s="40"/>
    </row>
    <row r="412" spans="1:24" x14ac:dyDescent="0.25">
      <c r="A412" s="141"/>
      <c r="B412" s="20"/>
      <c r="C412" s="38"/>
      <c r="D412" s="38"/>
      <c r="E412" s="25"/>
      <c r="F412" s="39"/>
      <c r="G412" s="39"/>
      <c r="H412" s="39"/>
      <c r="I412" s="39"/>
      <c r="J412" s="39"/>
    </row>
    <row r="413" spans="1:24" x14ac:dyDescent="0.25">
      <c r="A413" s="141"/>
      <c r="B413" s="20"/>
      <c r="C413" s="38"/>
      <c r="D413" s="38"/>
      <c r="E413" s="25"/>
      <c r="F413" s="39"/>
      <c r="G413" s="39"/>
      <c r="H413" s="39"/>
      <c r="I413" s="39"/>
      <c r="J413" s="39"/>
    </row>
    <row r="414" spans="1:24" x14ac:dyDescent="0.25">
      <c r="A414" s="141"/>
      <c r="B414" s="20"/>
      <c r="C414" s="38"/>
      <c r="D414" s="38"/>
      <c r="E414" s="25"/>
      <c r="F414" s="39"/>
      <c r="G414" s="39"/>
      <c r="H414" s="39"/>
      <c r="I414" s="39"/>
      <c r="J414" s="39"/>
    </row>
    <row r="415" spans="1:24" x14ac:dyDescent="0.25">
      <c r="B415" s="20"/>
      <c r="C415" s="38"/>
      <c r="D415" s="38"/>
      <c r="E415" s="25"/>
      <c r="F415" s="39"/>
      <c r="G415" s="39"/>
      <c r="H415" s="39"/>
      <c r="I415" s="39"/>
      <c r="J415" s="39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41"/>
    </row>
    <row r="416" spans="1:24" s="12" customFormat="1" x14ac:dyDescent="0.25">
      <c r="A416" s="142"/>
      <c r="B416" s="20"/>
      <c r="C416" s="38"/>
      <c r="D416" s="38"/>
      <c r="E416" s="25"/>
      <c r="F416" s="39"/>
      <c r="G416" s="39"/>
      <c r="H416" s="39"/>
      <c r="I416" s="39"/>
      <c r="J416" s="39"/>
      <c r="X416" s="54"/>
    </row>
    <row r="417" spans="1:24" s="12" customFormat="1" x14ac:dyDescent="0.25">
      <c r="A417" s="142"/>
      <c r="B417" s="33"/>
      <c r="C417" s="34"/>
      <c r="D417" s="34"/>
      <c r="E417" s="25"/>
      <c r="F417" s="39"/>
      <c r="G417" s="39"/>
      <c r="H417" s="39"/>
      <c r="I417" s="39"/>
      <c r="J417" s="39"/>
      <c r="X417" s="54"/>
    </row>
    <row r="418" spans="1:24" s="12" customFormat="1" x14ac:dyDescent="0.25">
      <c r="A418" s="142"/>
      <c r="B418" s="20"/>
      <c r="C418" s="38"/>
      <c r="D418" s="38"/>
      <c r="E418" s="25"/>
      <c r="F418" s="39"/>
      <c r="G418" s="39"/>
      <c r="H418" s="39"/>
      <c r="I418" s="39"/>
      <c r="J418" s="39"/>
      <c r="X418" s="54"/>
    </row>
    <row r="419" spans="1:24" s="12" customFormat="1" x14ac:dyDescent="0.25">
      <c r="A419" s="142"/>
      <c r="B419" s="20"/>
      <c r="C419" s="38"/>
      <c r="D419" s="38"/>
      <c r="E419" s="25"/>
      <c r="F419" s="39"/>
      <c r="G419" s="39"/>
      <c r="H419" s="39"/>
      <c r="I419" s="39"/>
      <c r="J419" s="39"/>
      <c r="X419" s="54"/>
    </row>
    <row r="420" spans="1:24" s="12" customFormat="1" x14ac:dyDescent="0.25">
      <c r="A420" s="142"/>
      <c r="B420" s="20"/>
      <c r="C420" s="38"/>
      <c r="D420" s="38"/>
      <c r="E420" s="25"/>
      <c r="F420" s="39"/>
      <c r="G420" s="39"/>
      <c r="H420" s="39"/>
      <c r="I420" s="39"/>
      <c r="J420" s="39"/>
      <c r="X420" s="54"/>
    </row>
    <row r="421" spans="1:24" s="12" customFormat="1" x14ac:dyDescent="0.25">
      <c r="A421" s="142"/>
      <c r="B421" s="20"/>
      <c r="C421" s="38"/>
      <c r="D421" s="38"/>
      <c r="E421" s="25"/>
      <c r="F421" s="39"/>
      <c r="G421" s="39"/>
      <c r="H421" s="39"/>
      <c r="I421" s="39"/>
      <c r="J421" s="39"/>
      <c r="X421" s="54"/>
    </row>
    <row r="422" spans="1:24" s="12" customFormat="1" x14ac:dyDescent="0.25">
      <c r="A422" s="142"/>
      <c r="B422" s="20"/>
      <c r="C422" s="38"/>
      <c r="D422" s="38"/>
      <c r="E422" s="25"/>
      <c r="F422" s="39"/>
      <c r="G422" s="39"/>
      <c r="H422" s="39"/>
      <c r="I422" s="39"/>
      <c r="J422" s="39"/>
      <c r="X422" s="54"/>
    </row>
    <row r="423" spans="1:24" s="12" customFormat="1" x14ac:dyDescent="0.25">
      <c r="A423" s="142"/>
      <c r="B423" s="20"/>
      <c r="C423" s="38"/>
      <c r="D423" s="38"/>
      <c r="E423" s="25"/>
      <c r="F423" s="39"/>
      <c r="G423" s="39"/>
      <c r="H423" s="39"/>
      <c r="I423" s="39"/>
      <c r="J423" s="39"/>
      <c r="X423" s="54"/>
    </row>
  </sheetData>
  <mergeCells count="241">
    <mergeCell ref="C233:E233"/>
    <mergeCell ref="C234:E234"/>
    <mergeCell ref="C235:E235"/>
    <mergeCell ref="C236:E236"/>
    <mergeCell ref="C237:E237"/>
    <mergeCell ref="B238:E238"/>
    <mergeCell ref="C227:E227"/>
    <mergeCell ref="D228:E228"/>
    <mergeCell ref="D229:E229"/>
    <mergeCell ref="C230:E230"/>
    <mergeCell ref="C231:E231"/>
    <mergeCell ref="C232:E232"/>
    <mergeCell ref="C221:E221"/>
    <mergeCell ref="C222:E222"/>
    <mergeCell ref="C223:E223"/>
    <mergeCell ref="D224:E224"/>
    <mergeCell ref="D225:E225"/>
    <mergeCell ref="C226:E226"/>
    <mergeCell ref="C215:E215"/>
    <mergeCell ref="C216:E216"/>
    <mergeCell ref="D217:E217"/>
    <mergeCell ref="D218:E218"/>
    <mergeCell ref="D219:E219"/>
    <mergeCell ref="C220:E220"/>
    <mergeCell ref="C209:E209"/>
    <mergeCell ref="C210:E210"/>
    <mergeCell ref="C211:E211"/>
    <mergeCell ref="D212:E212"/>
    <mergeCell ref="D213:E213"/>
    <mergeCell ref="D214:E214"/>
    <mergeCell ref="D203:E203"/>
    <mergeCell ref="D204:E204"/>
    <mergeCell ref="D205:E205"/>
    <mergeCell ref="D206:E206"/>
    <mergeCell ref="D207:E207"/>
    <mergeCell ref="D208:E208"/>
    <mergeCell ref="C197:E197"/>
    <mergeCell ref="D198:E198"/>
    <mergeCell ref="D199:E199"/>
    <mergeCell ref="D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C185:E185"/>
    <mergeCell ref="C186:E186"/>
    <mergeCell ref="C187:E187"/>
    <mergeCell ref="D188:E188"/>
    <mergeCell ref="D189:E189"/>
    <mergeCell ref="D190:E190"/>
    <mergeCell ref="D179:E179"/>
    <mergeCell ref="D180:E180"/>
    <mergeCell ref="D181:E181"/>
    <mergeCell ref="D182:E182"/>
    <mergeCell ref="C183:E183"/>
    <mergeCell ref="C184:E184"/>
    <mergeCell ref="D173:E173"/>
    <mergeCell ref="D174:E174"/>
    <mergeCell ref="D175:E175"/>
    <mergeCell ref="D176:E176"/>
    <mergeCell ref="D177:E177"/>
    <mergeCell ref="D178:E178"/>
    <mergeCell ref="D167:E167"/>
    <mergeCell ref="D168:E168"/>
    <mergeCell ref="D169:E169"/>
    <mergeCell ref="D170:E170"/>
    <mergeCell ref="C171:E171"/>
    <mergeCell ref="D172:E172"/>
    <mergeCell ref="C161:E161"/>
    <mergeCell ref="D162:E162"/>
    <mergeCell ref="D163:E163"/>
    <mergeCell ref="D164:E164"/>
    <mergeCell ref="D165:E165"/>
    <mergeCell ref="D166:E166"/>
    <mergeCell ref="D155:E155"/>
    <mergeCell ref="C156:E156"/>
    <mergeCell ref="C157:E157"/>
    <mergeCell ref="C158:E158"/>
    <mergeCell ref="C159:E159"/>
    <mergeCell ref="C160:E160"/>
    <mergeCell ref="C149:E149"/>
    <mergeCell ref="D150:E150"/>
    <mergeCell ref="D151:E151"/>
    <mergeCell ref="C152:E152"/>
    <mergeCell ref="C153:E153"/>
    <mergeCell ref="D154:E154"/>
    <mergeCell ref="C143:E143"/>
    <mergeCell ref="D144:E144"/>
    <mergeCell ref="D145:E145"/>
    <mergeCell ref="D146:E146"/>
    <mergeCell ref="C147:E147"/>
    <mergeCell ref="C148:E148"/>
    <mergeCell ref="D137:E137"/>
    <mergeCell ref="D138:E138"/>
    <mergeCell ref="D139:E139"/>
    <mergeCell ref="D140:E140"/>
    <mergeCell ref="D141:E141"/>
    <mergeCell ref="C142:E142"/>
    <mergeCell ref="C131:E131"/>
    <mergeCell ref="C132:E132"/>
    <mergeCell ref="D133:E133"/>
    <mergeCell ref="D134:E134"/>
    <mergeCell ref="D135:E135"/>
    <mergeCell ref="C136:E136"/>
    <mergeCell ref="D125:E125"/>
    <mergeCell ref="D126:E126"/>
    <mergeCell ref="D127:E127"/>
    <mergeCell ref="D128:E128"/>
    <mergeCell ref="C129:E129"/>
    <mergeCell ref="C130:E130"/>
    <mergeCell ref="D119:E119"/>
    <mergeCell ref="D120:E120"/>
    <mergeCell ref="C121:E121"/>
    <mergeCell ref="D122:E122"/>
    <mergeCell ref="D123:E123"/>
    <mergeCell ref="D124:E124"/>
    <mergeCell ref="C113:E113"/>
    <mergeCell ref="C114:E114"/>
    <mergeCell ref="D115:E115"/>
    <mergeCell ref="D116:E116"/>
    <mergeCell ref="D117:E117"/>
    <mergeCell ref="C118:E118"/>
    <mergeCell ref="D107:E107"/>
    <mergeCell ref="D108:E108"/>
    <mergeCell ref="D109:E109"/>
    <mergeCell ref="D110:E110"/>
    <mergeCell ref="D111:E111"/>
    <mergeCell ref="C112:E112"/>
    <mergeCell ref="C101:E101"/>
    <mergeCell ref="D102:E102"/>
    <mergeCell ref="D103:E103"/>
    <mergeCell ref="D104:E104"/>
    <mergeCell ref="D105:E105"/>
    <mergeCell ref="D106:E106"/>
    <mergeCell ref="D95:E95"/>
    <mergeCell ref="C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C93:E93"/>
    <mergeCell ref="D94:E94"/>
    <mergeCell ref="D83:E83"/>
    <mergeCell ref="C84:E84"/>
    <mergeCell ref="C85:E85"/>
    <mergeCell ref="D86:E86"/>
    <mergeCell ref="C87:E87"/>
    <mergeCell ref="D88:E88"/>
    <mergeCell ref="D77:E77"/>
    <mergeCell ref="D78:E78"/>
    <mergeCell ref="D79:E79"/>
    <mergeCell ref="D80:E80"/>
    <mergeCell ref="D81:E81"/>
    <mergeCell ref="D82:E82"/>
    <mergeCell ref="D71:E71"/>
    <mergeCell ref="D72:E72"/>
    <mergeCell ref="C73:E73"/>
    <mergeCell ref="D74:E74"/>
    <mergeCell ref="D75:E75"/>
    <mergeCell ref="D76:E76"/>
    <mergeCell ref="D65:E65"/>
    <mergeCell ref="D66:E66"/>
    <mergeCell ref="D67:E67"/>
    <mergeCell ref="D68:E68"/>
    <mergeCell ref="D69:E69"/>
    <mergeCell ref="D70:E70"/>
    <mergeCell ref="D59:E59"/>
    <mergeCell ref="D60:E60"/>
    <mergeCell ref="D61:E61"/>
    <mergeCell ref="C62:E62"/>
    <mergeCell ref="D63:E63"/>
    <mergeCell ref="D64:E64"/>
    <mergeCell ref="D53:E53"/>
    <mergeCell ref="D54:E54"/>
    <mergeCell ref="D55:E55"/>
    <mergeCell ref="D56:E56"/>
    <mergeCell ref="D57:E57"/>
    <mergeCell ref="D58:E58"/>
    <mergeCell ref="D47:E47"/>
    <mergeCell ref="C48:E48"/>
    <mergeCell ref="C49:E49"/>
    <mergeCell ref="C50:E50"/>
    <mergeCell ref="C51:E51"/>
    <mergeCell ref="D52:E52"/>
    <mergeCell ref="D41:E41"/>
    <mergeCell ref="D42:E42"/>
    <mergeCell ref="D43:E43"/>
    <mergeCell ref="D44:E44"/>
    <mergeCell ref="D45:E45"/>
    <mergeCell ref="D46:E46"/>
    <mergeCell ref="D35:E35"/>
    <mergeCell ref="D36:E36"/>
    <mergeCell ref="C37:E37"/>
    <mergeCell ref="D38:E38"/>
    <mergeCell ref="D39:E39"/>
    <mergeCell ref="D40:E40"/>
    <mergeCell ref="D31:E31"/>
    <mergeCell ref="D32:E32"/>
    <mergeCell ref="D33:E33"/>
    <mergeCell ref="D34:E34"/>
    <mergeCell ref="D23:E23"/>
    <mergeCell ref="D24:E24"/>
    <mergeCell ref="D25:E25"/>
    <mergeCell ref="C26:E26"/>
    <mergeCell ref="D27:E27"/>
    <mergeCell ref="D28:E28"/>
    <mergeCell ref="D22:E22"/>
    <mergeCell ref="D11:E11"/>
    <mergeCell ref="D12:E12"/>
    <mergeCell ref="C13:E13"/>
    <mergeCell ref="C14:E14"/>
    <mergeCell ref="C15:E15"/>
    <mergeCell ref="D16:E16"/>
    <mergeCell ref="D29:E29"/>
    <mergeCell ref="D30:E30"/>
    <mergeCell ref="D10:E10"/>
    <mergeCell ref="B2:E4"/>
    <mergeCell ref="F2:F4"/>
    <mergeCell ref="G2:G4"/>
    <mergeCell ref="D17:E17"/>
    <mergeCell ref="D18:E18"/>
    <mergeCell ref="D19:E19"/>
    <mergeCell ref="D20:E20"/>
    <mergeCell ref="D21:E21"/>
    <mergeCell ref="H2:H4"/>
    <mergeCell ref="I2:J3"/>
    <mergeCell ref="K2:W2"/>
    <mergeCell ref="K3:V3"/>
    <mergeCell ref="C5:E5"/>
    <mergeCell ref="C6:E6"/>
    <mergeCell ref="D7:E7"/>
    <mergeCell ref="D8:E8"/>
    <mergeCell ref="D9:E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4" orientation="landscape" r:id="rId1"/>
  <headerFooter>
    <oddHeader>&amp;C&amp;"Times New Roman,Félkövér"&amp;12Szári Napsugár Kindergarten Óvoda bevételei - 2016. év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Z720"/>
  <sheetViews>
    <sheetView view="pageLayout" workbookViewId="0">
      <selection activeCell="G1" sqref="G1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1.5703125" style="12" customWidth="1"/>
    <col min="8" max="8" width="12.42578125" style="53" bestFit="1" customWidth="1"/>
    <col min="9" max="17" width="10.140625" style="12" bestFit="1" customWidth="1"/>
    <col min="18" max="18" width="14.140625" style="12" customWidth="1"/>
    <col min="19" max="21" width="10.140625" style="12" bestFit="1" customWidth="1"/>
    <col min="22" max="23" width="9.140625" style="18"/>
    <col min="24" max="24" width="9.85546875" style="18" bestFit="1" customWidth="1"/>
    <col min="25" max="25" width="9.140625" style="18"/>
    <col min="26" max="26" width="9.85546875" style="18" bestFit="1" customWidth="1"/>
    <col min="27" max="16384" width="9.140625" style="18"/>
  </cols>
  <sheetData>
    <row r="1" spans="1:26" ht="15.75" thickBot="1" x14ac:dyDescent="0.3">
      <c r="U1" s="11" t="s">
        <v>1121</v>
      </c>
    </row>
    <row r="2" spans="1:26" ht="15" customHeight="1" x14ac:dyDescent="0.25">
      <c r="B2" s="660" t="s">
        <v>0</v>
      </c>
      <c r="C2" s="661"/>
      <c r="D2" s="661"/>
      <c r="E2" s="661"/>
      <c r="F2" s="690" t="s">
        <v>1282</v>
      </c>
      <c r="G2" s="666" t="s">
        <v>1299</v>
      </c>
      <c r="H2" s="669" t="s">
        <v>1114</v>
      </c>
      <c r="I2" s="672" t="s">
        <v>1284</v>
      </c>
      <c r="J2" s="673"/>
      <c r="K2" s="673"/>
      <c r="L2" s="673"/>
      <c r="M2" s="673"/>
      <c r="N2" s="673"/>
      <c r="O2" s="673"/>
      <c r="P2" s="673"/>
      <c r="Q2" s="673"/>
      <c r="R2" s="673"/>
      <c r="S2" s="673"/>
      <c r="T2" s="673"/>
      <c r="U2" s="675"/>
    </row>
    <row r="3" spans="1:26" ht="22.5" customHeight="1" x14ac:dyDescent="0.25">
      <c r="B3" s="662"/>
      <c r="C3" s="663"/>
      <c r="D3" s="663"/>
      <c r="E3" s="663"/>
      <c r="F3" s="691"/>
      <c r="G3" s="667"/>
      <c r="H3" s="670"/>
      <c r="I3" s="651" t="s">
        <v>1119</v>
      </c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537" t="s">
        <v>1120</v>
      </c>
    </row>
    <row r="4" spans="1:26" ht="29.25" thickBot="1" x14ac:dyDescent="0.3">
      <c r="B4" s="664"/>
      <c r="C4" s="665"/>
      <c r="D4" s="665"/>
      <c r="E4" s="665"/>
      <c r="F4" s="692"/>
      <c r="G4" s="668"/>
      <c r="H4" s="671"/>
      <c r="I4" s="568" t="s">
        <v>878</v>
      </c>
      <c r="J4" s="71" t="s">
        <v>879</v>
      </c>
      <c r="K4" s="71" t="s">
        <v>880</v>
      </c>
      <c r="L4" s="71" t="s">
        <v>881</v>
      </c>
      <c r="M4" s="71" t="s">
        <v>882</v>
      </c>
      <c r="N4" s="565" t="s">
        <v>883</v>
      </c>
      <c r="O4" s="326" t="s">
        <v>884</v>
      </c>
      <c r="P4" s="564" t="s">
        <v>885</v>
      </c>
      <c r="Q4" s="71" t="s">
        <v>886</v>
      </c>
      <c r="R4" s="362" t="s">
        <v>1300</v>
      </c>
      <c r="S4" s="71" t="s">
        <v>887</v>
      </c>
      <c r="T4" s="565" t="s">
        <v>888</v>
      </c>
      <c r="U4" s="538" t="s">
        <v>889</v>
      </c>
    </row>
    <row r="5" spans="1:26" ht="15.75" thickBot="1" x14ac:dyDescent="0.3">
      <c r="B5" s="91" t="s">
        <v>259</v>
      </c>
      <c r="C5" s="746" t="s">
        <v>260</v>
      </c>
      <c r="D5" s="747"/>
      <c r="E5" s="747"/>
      <c r="F5" s="180">
        <f>F6+F20</f>
        <v>43789000</v>
      </c>
      <c r="G5" s="457">
        <f>G6+G20</f>
        <v>43230889</v>
      </c>
      <c r="H5" s="479">
        <f>H6+H20</f>
        <v>43119179</v>
      </c>
      <c r="I5" s="94">
        <f t="shared" ref="I5:U5" si="0">I6+I20</f>
        <v>3602961</v>
      </c>
      <c r="J5" s="95">
        <f t="shared" si="0"/>
        <v>3503343</v>
      </c>
      <c r="K5" s="95">
        <f t="shared" si="0"/>
        <v>3449330</v>
      </c>
      <c r="L5" s="95">
        <f t="shared" si="0"/>
        <v>3465976</v>
      </c>
      <c r="M5" s="95">
        <f t="shared" si="0"/>
        <v>3350474</v>
      </c>
      <c r="N5" s="98">
        <f t="shared" si="0"/>
        <v>3654140</v>
      </c>
      <c r="O5" s="95">
        <f t="shared" si="0"/>
        <v>3611625</v>
      </c>
      <c r="P5" s="97">
        <f t="shared" si="0"/>
        <v>3566898</v>
      </c>
      <c r="Q5" s="95">
        <f t="shared" si="0"/>
        <v>3612149</v>
      </c>
      <c r="R5" s="363">
        <f t="shared" si="0"/>
        <v>31816896</v>
      </c>
      <c r="S5" s="95">
        <f t="shared" si="0"/>
        <v>3544826</v>
      </c>
      <c r="T5" s="98">
        <f t="shared" si="0"/>
        <v>4009876</v>
      </c>
      <c r="U5" s="539">
        <f t="shared" si="0"/>
        <v>3747581</v>
      </c>
      <c r="X5" s="259"/>
    </row>
    <row r="6" spans="1:26" x14ac:dyDescent="0.25">
      <c r="B6" s="136" t="s">
        <v>894</v>
      </c>
      <c r="C6" s="658" t="s">
        <v>261</v>
      </c>
      <c r="D6" s="659"/>
      <c r="E6" s="659"/>
      <c r="F6" s="181">
        <f>F7+F8+F9+F10+F11+F12+F13+F14+F15+F16+F17+F18+F19</f>
        <v>43603000</v>
      </c>
      <c r="G6" s="458">
        <f>G7+G8+G9+G10+G11+G12+G13+G14+G15+G16+G17+G18+G19</f>
        <v>43044889</v>
      </c>
      <c r="H6" s="480">
        <f>H7+H8+H9+H10+H11+H12+H13+H14+H15+H16+H17+H18+H19</f>
        <v>42899179</v>
      </c>
      <c r="I6" s="130">
        <f t="shared" ref="I6:U6" si="1">I7+I8+I9+I10+I11+I12+I13+I14+I15+I16+I17+I18+I19</f>
        <v>3570705</v>
      </c>
      <c r="J6" s="131">
        <f t="shared" si="1"/>
        <v>3503343</v>
      </c>
      <c r="K6" s="131">
        <f t="shared" si="1"/>
        <v>3425330</v>
      </c>
      <c r="L6" s="131">
        <f t="shared" si="1"/>
        <v>3432976</v>
      </c>
      <c r="M6" s="131">
        <f t="shared" si="1"/>
        <v>3311474</v>
      </c>
      <c r="N6" s="134">
        <f t="shared" si="1"/>
        <v>3618140</v>
      </c>
      <c r="O6" s="131">
        <f t="shared" si="1"/>
        <v>3611625</v>
      </c>
      <c r="P6" s="133">
        <f t="shared" si="1"/>
        <v>3566898</v>
      </c>
      <c r="Q6" s="131">
        <f t="shared" si="1"/>
        <v>3612149</v>
      </c>
      <c r="R6" s="364">
        <f t="shared" si="1"/>
        <v>31652640</v>
      </c>
      <c r="S6" s="131">
        <f t="shared" si="1"/>
        <v>3544826</v>
      </c>
      <c r="T6" s="134">
        <f t="shared" si="1"/>
        <v>3982876</v>
      </c>
      <c r="U6" s="540">
        <f t="shared" si="1"/>
        <v>3718837</v>
      </c>
      <c r="X6" s="259"/>
    </row>
    <row r="7" spans="1:26" x14ac:dyDescent="0.25">
      <c r="A7" s="139" t="s">
        <v>262</v>
      </c>
      <c r="B7" s="59" t="s">
        <v>895</v>
      </c>
      <c r="C7" s="718" t="s">
        <v>263</v>
      </c>
      <c r="D7" s="719"/>
      <c r="E7" s="719"/>
      <c r="F7" s="182">
        <v>43303000</v>
      </c>
      <c r="G7" s="459">
        <v>42744889</v>
      </c>
      <c r="H7" s="482">
        <f>SUM(R7:U7)</f>
        <v>42466000</v>
      </c>
      <c r="I7" s="81">
        <v>3414764</v>
      </c>
      <c r="J7" s="1">
        <v>3402328</v>
      </c>
      <c r="K7" s="1">
        <v>3327114</v>
      </c>
      <c r="L7" s="1">
        <v>3424737</v>
      </c>
      <c r="M7" s="1">
        <v>3630094</v>
      </c>
      <c r="N7" s="89">
        <v>3609901</v>
      </c>
      <c r="O7" s="1">
        <v>3571791</v>
      </c>
      <c r="P7" s="43">
        <v>3566898</v>
      </c>
      <c r="Q7" s="1">
        <v>3609899</v>
      </c>
      <c r="R7" s="366">
        <f>SUM(I7:Q7)</f>
        <v>31557526</v>
      </c>
      <c r="S7" s="1">
        <v>3544826</v>
      </c>
      <c r="T7" s="89">
        <v>3658458</v>
      </c>
      <c r="U7" s="542">
        <v>3705190</v>
      </c>
      <c r="X7" s="259"/>
      <c r="Z7" s="259"/>
    </row>
    <row r="8" spans="1:26" hidden="1" x14ac:dyDescent="0.25">
      <c r="A8" s="139" t="s">
        <v>264</v>
      </c>
      <c r="B8" s="59" t="s">
        <v>896</v>
      </c>
      <c r="C8" s="718" t="s">
        <v>265</v>
      </c>
      <c r="D8" s="719"/>
      <c r="E8" s="719"/>
      <c r="F8" s="182"/>
      <c r="G8" s="459">
        <v>0</v>
      </c>
      <c r="H8" s="482">
        <f t="shared" ref="H8:H13" si="2">SUM(O8:U8)</f>
        <v>0</v>
      </c>
      <c r="I8" s="81"/>
      <c r="J8" s="1"/>
      <c r="K8" s="1"/>
      <c r="L8" s="1"/>
      <c r="M8" s="1"/>
      <c r="N8" s="89"/>
      <c r="O8" s="1"/>
      <c r="P8" s="43"/>
      <c r="Q8" s="1"/>
      <c r="R8" s="366"/>
      <c r="S8" s="1"/>
      <c r="T8" s="89"/>
      <c r="U8" s="542"/>
      <c r="X8" s="259"/>
    </row>
    <row r="9" spans="1:26" hidden="1" x14ac:dyDescent="0.25">
      <c r="A9" s="139" t="s">
        <v>266</v>
      </c>
      <c r="B9" s="59" t="s">
        <v>897</v>
      </c>
      <c r="C9" s="718" t="s">
        <v>267</v>
      </c>
      <c r="D9" s="719"/>
      <c r="E9" s="719"/>
      <c r="F9" s="182"/>
      <c r="G9" s="459">
        <v>0</v>
      </c>
      <c r="H9" s="482">
        <f t="shared" si="2"/>
        <v>0</v>
      </c>
      <c r="I9" s="81"/>
      <c r="J9" s="1"/>
      <c r="K9" s="1"/>
      <c r="L9" s="1"/>
      <c r="M9" s="1"/>
      <c r="N9" s="89"/>
      <c r="O9" s="1"/>
      <c r="P9" s="43"/>
      <c r="Q9" s="1"/>
      <c r="R9" s="366"/>
      <c r="S9" s="1"/>
      <c r="T9" s="89"/>
      <c r="U9" s="542"/>
      <c r="X9" s="259"/>
    </row>
    <row r="10" spans="1:26" x14ac:dyDescent="0.25">
      <c r="A10" s="139" t="s">
        <v>268</v>
      </c>
      <c r="B10" s="59" t="s">
        <v>898</v>
      </c>
      <c r="C10" s="718" t="s">
        <v>622</v>
      </c>
      <c r="D10" s="719"/>
      <c r="E10" s="719"/>
      <c r="F10" s="182"/>
      <c r="G10" s="459">
        <v>0</v>
      </c>
      <c r="H10" s="482">
        <f t="shared" si="2"/>
        <v>46179</v>
      </c>
      <c r="I10" s="81"/>
      <c r="J10" s="1"/>
      <c r="K10" s="1"/>
      <c r="L10" s="1"/>
      <c r="M10" s="1"/>
      <c r="N10" s="89"/>
      <c r="O10" s="1"/>
      <c r="P10" s="43"/>
      <c r="Q10" s="1"/>
      <c r="R10" s="366">
        <f>SUM(I10:Q10)</f>
        <v>0</v>
      </c>
      <c r="S10" s="1"/>
      <c r="T10" s="89">
        <v>46179</v>
      </c>
      <c r="U10" s="542"/>
      <c r="X10" s="259"/>
    </row>
    <row r="11" spans="1:26" hidden="1" x14ac:dyDescent="0.25">
      <c r="A11" s="139" t="s">
        <v>269</v>
      </c>
      <c r="B11" s="59" t="s">
        <v>899</v>
      </c>
      <c r="C11" s="718" t="s">
        <v>270</v>
      </c>
      <c r="D11" s="719"/>
      <c r="E11" s="719"/>
      <c r="F11" s="182"/>
      <c r="G11" s="459">
        <v>0</v>
      </c>
      <c r="H11" s="482">
        <f t="shared" si="2"/>
        <v>0</v>
      </c>
      <c r="I11" s="81"/>
      <c r="J11" s="1"/>
      <c r="K11" s="1"/>
      <c r="L11" s="1"/>
      <c r="M11" s="1"/>
      <c r="N11" s="89"/>
      <c r="O11" s="1"/>
      <c r="P11" s="43"/>
      <c r="Q11" s="1"/>
      <c r="R11" s="366"/>
      <c r="S11" s="1"/>
      <c r="T11" s="89"/>
      <c r="U11" s="542"/>
      <c r="X11" s="259"/>
    </row>
    <row r="12" spans="1:26" hidden="1" x14ac:dyDescent="0.25">
      <c r="A12" s="139" t="s">
        <v>271</v>
      </c>
      <c r="B12" s="59" t="s">
        <v>900</v>
      </c>
      <c r="C12" s="718" t="s">
        <v>272</v>
      </c>
      <c r="D12" s="719"/>
      <c r="E12" s="719"/>
      <c r="F12" s="182"/>
      <c r="G12" s="459">
        <v>0</v>
      </c>
      <c r="H12" s="482">
        <f t="shared" si="2"/>
        <v>0</v>
      </c>
      <c r="I12" s="81"/>
      <c r="J12" s="1"/>
      <c r="K12" s="1"/>
      <c r="L12" s="1"/>
      <c r="M12" s="1"/>
      <c r="N12" s="89"/>
      <c r="O12" s="1"/>
      <c r="P12" s="43"/>
      <c r="Q12" s="1"/>
      <c r="R12" s="366"/>
      <c r="S12" s="1"/>
      <c r="T12" s="89"/>
      <c r="U12" s="542"/>
      <c r="X12" s="259"/>
    </row>
    <row r="13" spans="1:26" hidden="1" x14ac:dyDescent="0.25">
      <c r="A13" s="139" t="s">
        <v>273</v>
      </c>
      <c r="B13" s="59" t="s">
        <v>901</v>
      </c>
      <c r="C13" s="718" t="s">
        <v>274</v>
      </c>
      <c r="D13" s="719"/>
      <c r="E13" s="719"/>
      <c r="F13" s="182"/>
      <c r="G13" s="459">
        <v>0</v>
      </c>
      <c r="H13" s="482">
        <f t="shared" si="2"/>
        <v>0</v>
      </c>
      <c r="I13" s="81"/>
      <c r="J13" s="1"/>
      <c r="K13" s="1"/>
      <c r="L13" s="1"/>
      <c r="M13" s="1"/>
      <c r="N13" s="89"/>
      <c r="O13" s="1"/>
      <c r="P13" s="43"/>
      <c r="Q13" s="1"/>
      <c r="R13" s="366"/>
      <c r="S13" s="1"/>
      <c r="T13" s="89"/>
      <c r="U13" s="542"/>
      <c r="X13" s="259"/>
    </row>
    <row r="14" spans="1:26" x14ac:dyDescent="0.25">
      <c r="A14" s="139" t="s">
        <v>275</v>
      </c>
      <c r="B14" s="59" t="s">
        <v>902</v>
      </c>
      <c r="C14" s="718" t="s">
        <v>276</v>
      </c>
      <c r="D14" s="719"/>
      <c r="E14" s="719"/>
      <c r="F14" s="182">
        <v>140000</v>
      </c>
      <c r="G14" s="459">
        <v>140000</v>
      </c>
      <c r="H14" s="482">
        <f t="shared" ref="H14:H19" si="3">SUM(R14:U14)</f>
        <v>130000</v>
      </c>
      <c r="I14" s="81"/>
      <c r="J14" s="1"/>
      <c r="K14" s="1"/>
      <c r="L14" s="1"/>
      <c r="M14" s="1"/>
      <c r="N14" s="89"/>
      <c r="O14" s="1"/>
      <c r="P14" s="43"/>
      <c r="Q14" s="1"/>
      <c r="R14" s="366">
        <f t="shared" ref="R14:R19" si="4">SUM(I14:Q14)</f>
        <v>0</v>
      </c>
      <c r="S14" s="1"/>
      <c r="T14" s="89">
        <v>130000</v>
      </c>
      <c r="U14" s="542"/>
      <c r="X14" s="259"/>
    </row>
    <row r="15" spans="1:26" x14ac:dyDescent="0.25">
      <c r="A15" s="139" t="s">
        <v>277</v>
      </c>
      <c r="B15" s="59" t="s">
        <v>903</v>
      </c>
      <c r="C15" s="718" t="s">
        <v>278</v>
      </c>
      <c r="D15" s="719"/>
      <c r="E15" s="719"/>
      <c r="F15" s="182">
        <v>160000</v>
      </c>
      <c r="G15" s="459">
        <v>160000</v>
      </c>
      <c r="H15" s="482">
        <f t="shared" si="3"/>
        <v>117000</v>
      </c>
      <c r="I15" s="81">
        <v>18139</v>
      </c>
      <c r="J15" s="1"/>
      <c r="K15" s="1">
        <v>8239</v>
      </c>
      <c r="L15" s="1">
        <v>8239</v>
      </c>
      <c r="M15" s="1">
        <v>10174</v>
      </c>
      <c r="N15" s="89">
        <v>8239</v>
      </c>
      <c r="O15" s="1">
        <v>39834</v>
      </c>
      <c r="P15" s="43"/>
      <c r="Q15" s="1">
        <v>2250</v>
      </c>
      <c r="R15" s="366">
        <f t="shared" si="4"/>
        <v>95114</v>
      </c>
      <c r="S15" s="1"/>
      <c r="T15" s="89">
        <v>8239</v>
      </c>
      <c r="U15" s="542">
        <v>13647</v>
      </c>
      <c r="X15" s="259"/>
    </row>
    <row r="16" spans="1:26" hidden="1" x14ac:dyDescent="0.25">
      <c r="A16" s="139" t="s">
        <v>279</v>
      </c>
      <c r="B16" s="59" t="s">
        <v>904</v>
      </c>
      <c r="C16" s="718" t="s">
        <v>280</v>
      </c>
      <c r="D16" s="719"/>
      <c r="E16" s="719"/>
      <c r="F16" s="182"/>
      <c r="G16" s="459">
        <v>0</v>
      </c>
      <c r="H16" s="482">
        <f t="shared" si="3"/>
        <v>0</v>
      </c>
      <c r="I16" s="81"/>
      <c r="J16" s="1"/>
      <c r="K16" s="1"/>
      <c r="L16" s="1"/>
      <c r="M16" s="1"/>
      <c r="N16" s="89"/>
      <c r="O16" s="1"/>
      <c r="P16" s="43"/>
      <c r="Q16" s="1"/>
      <c r="R16" s="366">
        <f t="shared" si="4"/>
        <v>0</v>
      </c>
      <c r="S16" s="1"/>
      <c r="T16" s="89"/>
      <c r="U16" s="542"/>
      <c r="X16" s="259"/>
    </row>
    <row r="17" spans="1:24" hidden="1" x14ac:dyDescent="0.25">
      <c r="A17" s="139" t="s">
        <v>281</v>
      </c>
      <c r="B17" s="59" t="s">
        <v>905</v>
      </c>
      <c r="C17" s="718" t="s">
        <v>282</v>
      </c>
      <c r="D17" s="719"/>
      <c r="E17" s="719"/>
      <c r="F17" s="182"/>
      <c r="G17" s="459">
        <v>0</v>
      </c>
      <c r="H17" s="482">
        <f t="shared" si="3"/>
        <v>0</v>
      </c>
      <c r="I17" s="81"/>
      <c r="J17" s="1"/>
      <c r="K17" s="1"/>
      <c r="L17" s="1"/>
      <c r="M17" s="1"/>
      <c r="N17" s="89"/>
      <c r="O17" s="1"/>
      <c r="P17" s="43"/>
      <c r="Q17" s="1"/>
      <c r="R17" s="366">
        <f t="shared" si="4"/>
        <v>0</v>
      </c>
      <c r="S17" s="1"/>
      <c r="T17" s="89"/>
      <c r="U17" s="542"/>
      <c r="X17" s="259"/>
    </row>
    <row r="18" spans="1:24" hidden="1" x14ac:dyDescent="0.25">
      <c r="A18" s="139" t="s">
        <v>283</v>
      </c>
      <c r="B18" s="59" t="s">
        <v>906</v>
      </c>
      <c r="C18" s="718" t="s">
        <v>284</v>
      </c>
      <c r="D18" s="719"/>
      <c r="E18" s="719"/>
      <c r="F18" s="182"/>
      <c r="G18" s="459">
        <v>0</v>
      </c>
      <c r="H18" s="482">
        <f t="shared" si="3"/>
        <v>0</v>
      </c>
      <c r="I18" s="81"/>
      <c r="J18" s="1"/>
      <c r="K18" s="1"/>
      <c r="L18" s="1"/>
      <c r="M18" s="1"/>
      <c r="N18" s="89"/>
      <c r="O18" s="1"/>
      <c r="P18" s="43"/>
      <c r="Q18" s="1"/>
      <c r="R18" s="366">
        <f t="shared" si="4"/>
        <v>0</v>
      </c>
      <c r="S18" s="1"/>
      <c r="T18" s="89"/>
      <c r="U18" s="542"/>
      <c r="X18" s="259"/>
    </row>
    <row r="19" spans="1:24" x14ac:dyDescent="0.25">
      <c r="A19" s="139" t="s">
        <v>285</v>
      </c>
      <c r="B19" s="59" t="s">
        <v>907</v>
      </c>
      <c r="C19" s="718" t="s">
        <v>286</v>
      </c>
      <c r="D19" s="719"/>
      <c r="E19" s="719"/>
      <c r="F19" s="182">
        <v>0</v>
      </c>
      <c r="G19" s="459">
        <v>0</v>
      </c>
      <c r="H19" s="482">
        <f t="shared" si="3"/>
        <v>140000</v>
      </c>
      <c r="I19" s="81">
        <v>137802</v>
      </c>
      <c r="J19" s="1">
        <v>101015</v>
      </c>
      <c r="K19" s="1">
        <v>89977</v>
      </c>
      <c r="L19" s="1"/>
      <c r="M19" s="1">
        <v>-328794</v>
      </c>
      <c r="N19" s="89"/>
      <c r="O19" s="1"/>
      <c r="P19" s="43"/>
      <c r="Q19" s="1"/>
      <c r="R19" s="366">
        <f t="shared" si="4"/>
        <v>0</v>
      </c>
      <c r="S19" s="1"/>
      <c r="T19" s="89">
        <v>140000</v>
      </c>
      <c r="U19" s="542"/>
      <c r="W19" s="259"/>
      <c r="X19" s="259"/>
    </row>
    <row r="20" spans="1:24" x14ac:dyDescent="0.25">
      <c r="B20" s="100" t="s">
        <v>908</v>
      </c>
      <c r="C20" s="688" t="s">
        <v>287</v>
      </c>
      <c r="D20" s="689"/>
      <c r="E20" s="689"/>
      <c r="F20" s="183">
        <f>F21+F22+F23</f>
        <v>186000</v>
      </c>
      <c r="G20" s="460">
        <f>G21+G22+G23</f>
        <v>186000</v>
      </c>
      <c r="H20" s="483">
        <f>H21+H22+H23</f>
        <v>220000</v>
      </c>
      <c r="I20" s="103">
        <f t="shared" ref="I20:U20" si="5">I21+I22+I23</f>
        <v>32256</v>
      </c>
      <c r="J20" s="104">
        <f t="shared" si="5"/>
        <v>0</v>
      </c>
      <c r="K20" s="104">
        <f t="shared" si="5"/>
        <v>24000</v>
      </c>
      <c r="L20" s="104">
        <f t="shared" si="5"/>
        <v>33000</v>
      </c>
      <c r="M20" s="104">
        <f t="shared" si="5"/>
        <v>39000</v>
      </c>
      <c r="N20" s="107">
        <f t="shared" si="5"/>
        <v>36000</v>
      </c>
      <c r="O20" s="104">
        <f t="shared" si="5"/>
        <v>0</v>
      </c>
      <c r="P20" s="106">
        <f t="shared" si="5"/>
        <v>0</v>
      </c>
      <c r="Q20" s="104">
        <f t="shared" si="5"/>
        <v>0</v>
      </c>
      <c r="R20" s="367">
        <f t="shared" si="5"/>
        <v>164256</v>
      </c>
      <c r="S20" s="104">
        <f t="shared" si="5"/>
        <v>0</v>
      </c>
      <c r="T20" s="107">
        <f t="shared" si="5"/>
        <v>27000</v>
      </c>
      <c r="U20" s="543">
        <f t="shared" si="5"/>
        <v>28744</v>
      </c>
      <c r="X20" s="259"/>
    </row>
    <row r="21" spans="1:24" hidden="1" x14ac:dyDescent="0.25">
      <c r="A21" s="139" t="s">
        <v>288</v>
      </c>
      <c r="B21" s="59" t="s">
        <v>909</v>
      </c>
      <c r="C21" s="718" t="s">
        <v>289</v>
      </c>
      <c r="D21" s="719"/>
      <c r="E21" s="719"/>
      <c r="F21" s="182"/>
      <c r="G21" s="459"/>
      <c r="H21" s="482"/>
      <c r="I21" s="81"/>
      <c r="J21" s="1"/>
      <c r="K21" s="1"/>
      <c r="L21" s="1"/>
      <c r="M21" s="1"/>
      <c r="N21" s="89"/>
      <c r="O21" s="1"/>
      <c r="P21" s="43"/>
      <c r="Q21" s="1"/>
      <c r="R21" s="366"/>
      <c r="S21" s="1"/>
      <c r="T21" s="89"/>
      <c r="U21" s="542"/>
      <c r="X21" s="259"/>
    </row>
    <row r="22" spans="1:24" x14ac:dyDescent="0.25">
      <c r="A22" s="139" t="s">
        <v>290</v>
      </c>
      <c r="B22" s="59" t="s">
        <v>910</v>
      </c>
      <c r="C22" s="718" t="s">
        <v>291</v>
      </c>
      <c r="D22" s="719"/>
      <c r="E22" s="719"/>
      <c r="F22" s="182">
        <v>0</v>
      </c>
      <c r="G22" s="459">
        <v>186000</v>
      </c>
      <c r="H22" s="482">
        <f t="shared" ref="H22:H23" si="6">SUM(R22:U22)</f>
        <v>220000</v>
      </c>
      <c r="I22" s="81">
        <v>32256</v>
      </c>
      <c r="J22" s="1"/>
      <c r="K22" s="1">
        <v>24000</v>
      </c>
      <c r="L22" s="1">
        <v>33000</v>
      </c>
      <c r="M22" s="1">
        <v>39000</v>
      </c>
      <c r="N22" s="89">
        <v>36000</v>
      </c>
      <c r="O22" s="1"/>
      <c r="P22" s="43"/>
      <c r="Q22" s="1"/>
      <c r="R22" s="366">
        <f t="shared" ref="R22:R23" si="7">SUM(I22:Q22)</f>
        <v>164256</v>
      </c>
      <c r="S22" s="1"/>
      <c r="T22" s="89">
        <v>27000</v>
      </c>
      <c r="U22" s="542">
        <v>28744</v>
      </c>
      <c r="V22" s="259"/>
      <c r="X22" s="259"/>
    </row>
    <row r="23" spans="1:24" ht="15.75" thickBot="1" x14ac:dyDescent="0.3">
      <c r="A23" s="139" t="s">
        <v>292</v>
      </c>
      <c r="B23" s="61" t="s">
        <v>911</v>
      </c>
      <c r="C23" s="748" t="s">
        <v>293</v>
      </c>
      <c r="D23" s="749"/>
      <c r="E23" s="749"/>
      <c r="F23" s="184">
        <v>186000</v>
      </c>
      <c r="G23" s="461">
        <v>0</v>
      </c>
      <c r="H23" s="482">
        <f t="shared" si="6"/>
        <v>0</v>
      </c>
      <c r="I23" s="81"/>
      <c r="J23" s="1"/>
      <c r="K23" s="1"/>
      <c r="L23" s="1"/>
      <c r="M23" s="1"/>
      <c r="N23" s="89"/>
      <c r="O23" s="1"/>
      <c r="P23" s="43"/>
      <c r="Q23" s="1"/>
      <c r="R23" s="366">
        <f t="shared" si="7"/>
        <v>0</v>
      </c>
      <c r="S23" s="1"/>
      <c r="T23" s="89"/>
      <c r="U23" s="542"/>
      <c r="X23" s="259"/>
    </row>
    <row r="24" spans="1:24" ht="15.75" thickBot="1" x14ac:dyDescent="0.3">
      <c r="B24" s="91" t="s">
        <v>294</v>
      </c>
      <c r="C24" s="656" t="s">
        <v>1089</v>
      </c>
      <c r="D24" s="656"/>
      <c r="E24" s="657"/>
      <c r="F24" s="185">
        <f>F25+F26+F27+F28+F29+F30+F31</f>
        <v>11812000</v>
      </c>
      <c r="G24" s="462">
        <f>G25+G26+G27+G28+G29+G30+G31</f>
        <v>11835891</v>
      </c>
      <c r="H24" s="479">
        <f>H25+H26+H27+H28+H29+H30+H31</f>
        <v>11832496</v>
      </c>
      <c r="I24" s="94">
        <f t="shared" ref="I24:U24" si="8">I25+I26+I27+I28+I29+I30+I31</f>
        <v>975232</v>
      </c>
      <c r="J24" s="95">
        <f t="shared" si="8"/>
        <v>945902</v>
      </c>
      <c r="K24" s="95">
        <f t="shared" si="8"/>
        <v>928446</v>
      </c>
      <c r="L24" s="95">
        <f t="shared" si="8"/>
        <v>977095</v>
      </c>
      <c r="M24" s="95">
        <f t="shared" si="8"/>
        <v>1016750</v>
      </c>
      <c r="N24" s="98">
        <f t="shared" si="8"/>
        <v>983421</v>
      </c>
      <c r="O24" s="95">
        <f t="shared" si="8"/>
        <v>966031</v>
      </c>
      <c r="P24" s="97">
        <f t="shared" si="8"/>
        <v>972121</v>
      </c>
      <c r="Q24" s="95">
        <f t="shared" si="8"/>
        <v>974674</v>
      </c>
      <c r="R24" s="363">
        <f t="shared" si="8"/>
        <v>8739672</v>
      </c>
      <c r="S24" s="95">
        <f t="shared" si="8"/>
        <v>972600</v>
      </c>
      <c r="T24" s="98">
        <f t="shared" si="8"/>
        <v>1109586</v>
      </c>
      <c r="U24" s="539">
        <f t="shared" si="8"/>
        <v>1010638</v>
      </c>
      <c r="X24" s="259"/>
    </row>
    <row r="25" spans="1:24" x14ac:dyDescent="0.25">
      <c r="A25" s="139" t="s">
        <v>296</v>
      </c>
      <c r="B25" s="65"/>
      <c r="C25" s="750" t="s">
        <v>297</v>
      </c>
      <c r="D25" s="751"/>
      <c r="E25" s="751"/>
      <c r="F25" s="186">
        <v>11742000</v>
      </c>
      <c r="G25" s="463">
        <v>11603925</v>
      </c>
      <c r="H25" s="482">
        <f t="shared" ref="H25:H31" si="9">SUM(R25:U25)</f>
        <v>11581000</v>
      </c>
      <c r="I25" s="81">
        <v>975232</v>
      </c>
      <c r="J25" s="1">
        <v>945902</v>
      </c>
      <c r="K25" s="1">
        <v>928446</v>
      </c>
      <c r="L25" s="1">
        <v>932699</v>
      </c>
      <c r="M25" s="1">
        <v>900828</v>
      </c>
      <c r="N25" s="89">
        <v>983421</v>
      </c>
      <c r="O25" s="1">
        <v>964383</v>
      </c>
      <c r="P25" s="43">
        <v>963062</v>
      </c>
      <c r="Q25" s="1">
        <v>974674</v>
      </c>
      <c r="R25" s="366">
        <f t="shared" ref="R25:R31" si="10">SUM(I25:Q25)</f>
        <v>8568647</v>
      </c>
      <c r="S25" s="1">
        <v>957103</v>
      </c>
      <c r="T25" s="89">
        <v>1044612</v>
      </c>
      <c r="U25" s="542">
        <v>1010638</v>
      </c>
      <c r="X25" s="259"/>
    </row>
    <row r="26" spans="1:24" hidden="1" x14ac:dyDescent="0.25">
      <c r="A26" s="139" t="s">
        <v>298</v>
      </c>
      <c r="B26" s="66"/>
      <c r="C26" s="735" t="s">
        <v>299</v>
      </c>
      <c r="D26" s="736"/>
      <c r="E26" s="736"/>
      <c r="F26" s="187"/>
      <c r="G26" s="464">
        <v>0</v>
      </c>
      <c r="H26" s="482">
        <f t="shared" si="9"/>
        <v>0</v>
      </c>
      <c r="I26" s="81"/>
      <c r="J26" s="1"/>
      <c r="K26" s="1"/>
      <c r="L26" s="1"/>
      <c r="M26" s="1"/>
      <c r="N26" s="89"/>
      <c r="O26" s="1"/>
      <c r="P26" s="43"/>
      <c r="Q26" s="1"/>
      <c r="R26" s="366">
        <f t="shared" si="10"/>
        <v>0</v>
      </c>
      <c r="S26" s="1"/>
      <c r="T26" s="89"/>
      <c r="U26" s="542"/>
      <c r="X26" s="259"/>
    </row>
    <row r="27" spans="1:24" hidden="1" x14ac:dyDescent="0.25">
      <c r="A27" s="139" t="s">
        <v>300</v>
      </c>
      <c r="B27" s="66"/>
      <c r="C27" s="735" t="s">
        <v>301</v>
      </c>
      <c r="D27" s="736"/>
      <c r="E27" s="736"/>
      <c r="F27" s="187"/>
      <c r="G27" s="464">
        <v>0</v>
      </c>
      <c r="H27" s="482">
        <f t="shared" si="9"/>
        <v>0</v>
      </c>
      <c r="I27" s="81"/>
      <c r="J27" s="1"/>
      <c r="K27" s="1"/>
      <c r="L27" s="1"/>
      <c r="M27" s="1"/>
      <c r="N27" s="89"/>
      <c r="O27" s="1"/>
      <c r="P27" s="43"/>
      <c r="Q27" s="1"/>
      <c r="R27" s="366">
        <f t="shared" si="10"/>
        <v>0</v>
      </c>
      <c r="S27" s="1"/>
      <c r="T27" s="89"/>
      <c r="U27" s="542"/>
      <c r="X27" s="259"/>
    </row>
    <row r="28" spans="1:24" x14ac:dyDescent="0.25">
      <c r="A28" s="139" t="s">
        <v>302</v>
      </c>
      <c r="B28" s="66"/>
      <c r="C28" s="735" t="s">
        <v>303</v>
      </c>
      <c r="D28" s="736"/>
      <c r="E28" s="736"/>
      <c r="F28" s="187">
        <v>45000</v>
      </c>
      <c r="G28" s="464">
        <v>45000</v>
      </c>
      <c r="H28" s="482">
        <f t="shared" si="9"/>
        <v>41769</v>
      </c>
      <c r="I28" s="81"/>
      <c r="J28" s="1"/>
      <c r="K28" s="1"/>
      <c r="L28" s="1"/>
      <c r="M28" s="1"/>
      <c r="N28" s="89"/>
      <c r="O28" s="1"/>
      <c r="P28" s="43"/>
      <c r="Q28" s="1"/>
      <c r="R28" s="366">
        <f t="shared" si="10"/>
        <v>0</v>
      </c>
      <c r="S28" s="1"/>
      <c r="T28" s="89">
        <v>41769</v>
      </c>
      <c r="U28" s="542"/>
      <c r="X28" s="259"/>
    </row>
    <row r="29" spans="1:24" x14ac:dyDescent="0.25">
      <c r="A29" s="139" t="s">
        <v>304</v>
      </c>
      <c r="B29" s="66"/>
      <c r="C29" s="735" t="s">
        <v>305</v>
      </c>
      <c r="D29" s="736"/>
      <c r="E29" s="736"/>
      <c r="F29" s="187">
        <v>0</v>
      </c>
      <c r="G29" s="464">
        <v>161966</v>
      </c>
      <c r="H29" s="482">
        <f t="shared" si="9"/>
        <v>186522</v>
      </c>
      <c r="I29" s="81"/>
      <c r="J29" s="1"/>
      <c r="K29" s="1"/>
      <c r="L29" s="1">
        <v>44396</v>
      </c>
      <c r="M29" s="1">
        <v>115922</v>
      </c>
      <c r="N29" s="89"/>
      <c r="O29" s="1">
        <v>1648</v>
      </c>
      <c r="P29" s="43">
        <v>9059</v>
      </c>
      <c r="Q29" s="1"/>
      <c r="R29" s="366">
        <f t="shared" si="10"/>
        <v>171025</v>
      </c>
      <c r="S29" s="1">
        <v>15497</v>
      </c>
      <c r="T29" s="89"/>
      <c r="U29" s="542"/>
      <c r="X29" s="259"/>
    </row>
    <row r="30" spans="1:24" hidden="1" x14ac:dyDescent="0.25">
      <c r="A30" s="139" t="s">
        <v>306</v>
      </c>
      <c r="B30" s="66"/>
      <c r="C30" s="735" t="s">
        <v>307</v>
      </c>
      <c r="D30" s="736"/>
      <c r="E30" s="736"/>
      <c r="F30" s="187"/>
      <c r="G30" s="464">
        <v>0</v>
      </c>
      <c r="H30" s="482">
        <f t="shared" si="9"/>
        <v>0</v>
      </c>
      <c r="I30" s="81"/>
      <c r="J30" s="1"/>
      <c r="K30" s="1"/>
      <c r="L30" s="1"/>
      <c r="M30" s="1"/>
      <c r="N30" s="89"/>
      <c r="O30" s="1"/>
      <c r="P30" s="43"/>
      <c r="Q30" s="1"/>
      <c r="R30" s="366">
        <f t="shared" si="10"/>
        <v>0</v>
      </c>
      <c r="S30" s="1"/>
      <c r="T30" s="89"/>
      <c r="U30" s="542"/>
      <c r="X30" s="259"/>
    </row>
    <row r="31" spans="1:24" ht="15.75" thickBot="1" x14ac:dyDescent="0.3">
      <c r="A31" s="139" t="s">
        <v>308</v>
      </c>
      <c r="B31" s="67"/>
      <c r="C31" s="737" t="s">
        <v>309</v>
      </c>
      <c r="D31" s="738"/>
      <c r="E31" s="738"/>
      <c r="F31" s="188">
        <v>25000</v>
      </c>
      <c r="G31" s="465">
        <v>25000</v>
      </c>
      <c r="H31" s="482">
        <f t="shared" si="9"/>
        <v>23205</v>
      </c>
      <c r="I31" s="81"/>
      <c r="J31" s="1"/>
      <c r="K31" s="1"/>
      <c r="L31" s="1"/>
      <c r="M31" s="1"/>
      <c r="N31" s="89"/>
      <c r="O31" s="1"/>
      <c r="P31" s="43"/>
      <c r="Q31" s="1"/>
      <c r="R31" s="366">
        <f t="shared" si="10"/>
        <v>0</v>
      </c>
      <c r="S31" s="1"/>
      <c r="T31" s="89">
        <v>23205</v>
      </c>
      <c r="U31" s="542"/>
      <c r="X31" s="259"/>
    </row>
    <row r="32" spans="1:24" ht="15.75" thickBot="1" x14ac:dyDescent="0.3">
      <c r="B32" s="91" t="s">
        <v>310</v>
      </c>
      <c r="C32" s="657" t="s">
        <v>311</v>
      </c>
      <c r="D32" s="699"/>
      <c r="E32" s="699"/>
      <c r="F32" s="185">
        <f>F33+F37+F42+F60+F63</f>
        <v>3748000</v>
      </c>
      <c r="G32" s="462">
        <f>G33+G37+G42+G60+G63</f>
        <v>4091993.8571428573</v>
      </c>
      <c r="H32" s="479">
        <f>H33+H37+H42+H60+H63</f>
        <v>3874680.8571428573</v>
      </c>
      <c r="I32" s="94">
        <f t="shared" ref="I32:U32" si="11">I33+I37+I42+I60+I63</f>
        <v>182566</v>
      </c>
      <c r="J32" s="95">
        <f t="shared" si="11"/>
        <v>648417</v>
      </c>
      <c r="K32" s="95">
        <f t="shared" si="11"/>
        <v>404561</v>
      </c>
      <c r="L32" s="95">
        <f t="shared" si="11"/>
        <v>166861</v>
      </c>
      <c r="M32" s="95">
        <f t="shared" si="11"/>
        <v>511134</v>
      </c>
      <c r="N32" s="98">
        <f t="shared" si="11"/>
        <v>604197.85714285716</v>
      </c>
      <c r="O32" s="95">
        <f t="shared" si="11"/>
        <v>275342</v>
      </c>
      <c r="P32" s="97">
        <f t="shared" si="11"/>
        <v>161188</v>
      </c>
      <c r="Q32" s="95">
        <f t="shared" si="11"/>
        <v>312826</v>
      </c>
      <c r="R32" s="363">
        <f t="shared" si="11"/>
        <v>3267092.8571428573</v>
      </c>
      <c r="S32" s="95">
        <f t="shared" si="11"/>
        <v>117183</v>
      </c>
      <c r="T32" s="98">
        <f t="shared" si="11"/>
        <v>229364</v>
      </c>
      <c r="U32" s="539">
        <f t="shared" si="11"/>
        <v>261041</v>
      </c>
      <c r="W32" s="259"/>
      <c r="X32" s="259"/>
    </row>
    <row r="33" spans="1:24" x14ac:dyDescent="0.25">
      <c r="B33" s="136" t="s">
        <v>912</v>
      </c>
      <c r="C33" s="658" t="s">
        <v>312</v>
      </c>
      <c r="D33" s="659"/>
      <c r="E33" s="659"/>
      <c r="F33" s="181">
        <f t="shared" ref="F33:U33" si="12">F34+F35+F36</f>
        <v>389000</v>
      </c>
      <c r="G33" s="458">
        <f t="shared" si="12"/>
        <v>397925.85714285716</v>
      </c>
      <c r="H33" s="480">
        <f t="shared" si="12"/>
        <v>361999.85714285716</v>
      </c>
      <c r="I33" s="130">
        <f t="shared" si="12"/>
        <v>26212</v>
      </c>
      <c r="J33" s="131">
        <f t="shared" si="12"/>
        <v>60679</v>
      </c>
      <c r="K33" s="131">
        <f t="shared" si="12"/>
        <v>80096</v>
      </c>
      <c r="L33" s="131">
        <f t="shared" si="12"/>
        <v>0</v>
      </c>
      <c r="M33" s="131">
        <f t="shared" si="12"/>
        <v>36969</v>
      </c>
      <c r="N33" s="134">
        <f t="shared" si="12"/>
        <v>31688.857142857141</v>
      </c>
      <c r="O33" s="131">
        <f t="shared" si="12"/>
        <v>5731</v>
      </c>
      <c r="P33" s="133">
        <f t="shared" si="12"/>
        <v>2846</v>
      </c>
      <c r="Q33" s="131">
        <f t="shared" si="12"/>
        <v>15762</v>
      </c>
      <c r="R33" s="364">
        <f t="shared" si="12"/>
        <v>259983.85714285716</v>
      </c>
      <c r="S33" s="131">
        <f t="shared" si="12"/>
        <v>17745</v>
      </c>
      <c r="T33" s="134">
        <f t="shared" si="12"/>
        <v>35693</v>
      </c>
      <c r="U33" s="540">
        <f t="shared" si="12"/>
        <v>48578</v>
      </c>
      <c r="X33" s="259"/>
    </row>
    <row r="34" spans="1:24" x14ac:dyDescent="0.25">
      <c r="A34" s="139" t="s">
        <v>313</v>
      </c>
      <c r="B34" s="59" t="s">
        <v>913</v>
      </c>
      <c r="C34" s="718" t="s">
        <v>314</v>
      </c>
      <c r="D34" s="719"/>
      <c r="E34" s="719"/>
      <c r="F34" s="182">
        <v>80000</v>
      </c>
      <c r="G34" s="459">
        <v>62991.857142857145</v>
      </c>
      <c r="H34" s="482">
        <f t="shared" ref="H34:H35" si="13">SUM(R34:U34)</f>
        <v>61999.857142857145</v>
      </c>
      <c r="I34" s="81">
        <v>7275</v>
      </c>
      <c r="J34" s="1">
        <v>5731</v>
      </c>
      <c r="K34" s="1"/>
      <c r="L34" s="1"/>
      <c r="M34" s="1">
        <v>12507</v>
      </c>
      <c r="N34" s="89">
        <f t="shared" ref="N34" si="14">7500/1.05</f>
        <v>7142.8571428571422</v>
      </c>
      <c r="O34" s="1">
        <v>5731</v>
      </c>
      <c r="P34" s="43"/>
      <c r="Q34" s="1">
        <v>4896</v>
      </c>
      <c r="R34" s="366">
        <f t="shared" ref="R34:R35" si="15">SUM(I34:Q34)</f>
        <v>43282.857142857145</v>
      </c>
      <c r="S34" s="1"/>
      <c r="T34" s="89">
        <v>10214</v>
      </c>
      <c r="U34" s="542">
        <v>8503</v>
      </c>
      <c r="X34" s="259"/>
    </row>
    <row r="35" spans="1:24" x14ac:dyDescent="0.25">
      <c r="A35" s="139" t="s">
        <v>315</v>
      </c>
      <c r="B35" s="59" t="s">
        <v>914</v>
      </c>
      <c r="C35" s="718" t="s">
        <v>316</v>
      </c>
      <c r="D35" s="719"/>
      <c r="E35" s="719"/>
      <c r="F35" s="182">
        <v>309000</v>
      </c>
      <c r="G35" s="459">
        <v>334934</v>
      </c>
      <c r="H35" s="482">
        <f t="shared" si="13"/>
        <v>300000</v>
      </c>
      <c r="I35" s="81">
        <v>18937</v>
      </c>
      <c r="J35" s="1">
        <v>54948</v>
      </c>
      <c r="K35" s="1">
        <v>80096</v>
      </c>
      <c r="L35" s="1"/>
      <c r="M35" s="1">
        <v>24462</v>
      </c>
      <c r="N35" s="89">
        <v>24546</v>
      </c>
      <c r="O35" s="1"/>
      <c r="P35" s="43">
        <v>2846</v>
      </c>
      <c r="Q35" s="1">
        <v>10866</v>
      </c>
      <c r="R35" s="366">
        <f t="shared" si="15"/>
        <v>216701</v>
      </c>
      <c r="S35" s="1">
        <v>17745</v>
      </c>
      <c r="T35" s="89">
        <v>25479</v>
      </c>
      <c r="U35" s="542">
        <v>40075</v>
      </c>
      <c r="W35" s="259"/>
      <c r="X35" s="259"/>
    </row>
    <row r="36" spans="1:24" hidden="1" x14ac:dyDescent="0.25">
      <c r="A36" s="139" t="s">
        <v>317</v>
      </c>
      <c r="B36" s="59" t="s">
        <v>915</v>
      </c>
      <c r="C36" s="718" t="s">
        <v>318</v>
      </c>
      <c r="D36" s="719"/>
      <c r="E36" s="719"/>
      <c r="F36" s="182"/>
      <c r="G36" s="459"/>
      <c r="H36" s="482"/>
      <c r="I36" s="81"/>
      <c r="J36" s="1"/>
      <c r="K36" s="1"/>
      <c r="L36" s="1"/>
      <c r="M36" s="1"/>
      <c r="N36" s="89"/>
      <c r="O36" s="1"/>
      <c r="P36" s="43"/>
      <c r="Q36" s="1"/>
      <c r="R36" s="366"/>
      <c r="S36" s="1"/>
      <c r="T36" s="89"/>
      <c r="U36" s="542"/>
      <c r="X36" s="259"/>
    </row>
    <row r="37" spans="1:24" x14ac:dyDescent="0.25">
      <c r="B37" s="100" t="s">
        <v>916</v>
      </c>
      <c r="C37" s="688" t="s">
        <v>319</v>
      </c>
      <c r="D37" s="689"/>
      <c r="E37" s="689"/>
      <c r="F37" s="183">
        <f>F38+F41</f>
        <v>265000</v>
      </c>
      <c r="G37" s="460">
        <f>G38+G41</f>
        <v>215880</v>
      </c>
      <c r="H37" s="483">
        <f>H38+H41</f>
        <v>241059</v>
      </c>
      <c r="I37" s="103">
        <f t="shared" ref="I37:U37" si="16">I38+I41</f>
        <v>30800</v>
      </c>
      <c r="J37" s="104">
        <f t="shared" si="16"/>
        <v>16900</v>
      </c>
      <c r="K37" s="104">
        <f t="shared" si="16"/>
        <v>30800</v>
      </c>
      <c r="L37" s="104">
        <f t="shared" si="16"/>
        <v>3000</v>
      </c>
      <c r="M37" s="104">
        <f t="shared" si="16"/>
        <v>31359</v>
      </c>
      <c r="N37" s="107">
        <f t="shared" si="16"/>
        <v>3000</v>
      </c>
      <c r="O37" s="104">
        <f t="shared" si="16"/>
        <v>16900</v>
      </c>
      <c r="P37" s="106">
        <f t="shared" si="16"/>
        <v>16900</v>
      </c>
      <c r="Q37" s="104">
        <f t="shared" si="16"/>
        <v>16900</v>
      </c>
      <c r="R37" s="367">
        <f t="shared" si="16"/>
        <v>166559</v>
      </c>
      <c r="S37" s="104">
        <f t="shared" si="16"/>
        <v>16900</v>
      </c>
      <c r="T37" s="107">
        <f t="shared" si="16"/>
        <v>30800</v>
      </c>
      <c r="U37" s="543">
        <f t="shared" si="16"/>
        <v>26800</v>
      </c>
      <c r="X37" s="259"/>
    </row>
    <row r="38" spans="1:24" x14ac:dyDescent="0.25">
      <c r="A38" s="139" t="s">
        <v>320</v>
      </c>
      <c r="B38" s="57" t="s">
        <v>917</v>
      </c>
      <c r="C38" s="696" t="s">
        <v>321</v>
      </c>
      <c r="D38" s="697"/>
      <c r="E38" s="697"/>
      <c r="F38" s="189">
        <f>SUM(F39:F40)</f>
        <v>200000</v>
      </c>
      <c r="G38" s="466">
        <f>SUM(G39:G40)</f>
        <v>144900</v>
      </c>
      <c r="H38" s="481">
        <f t="shared" ref="H38:U38" si="17">SUM(H39:H40)</f>
        <v>125100</v>
      </c>
      <c r="I38" s="83">
        <f t="shared" si="17"/>
        <v>22800</v>
      </c>
      <c r="J38" s="13">
        <f t="shared" si="17"/>
        <v>12900</v>
      </c>
      <c r="K38" s="13">
        <f t="shared" si="17"/>
        <v>22800</v>
      </c>
      <c r="L38" s="13">
        <f t="shared" si="17"/>
        <v>3000</v>
      </c>
      <c r="M38" s="13">
        <f t="shared" si="17"/>
        <v>22800</v>
      </c>
      <c r="N38" s="90">
        <f t="shared" si="17"/>
        <v>3000</v>
      </c>
      <c r="O38" s="13">
        <f t="shared" si="17"/>
        <v>3000</v>
      </c>
      <c r="P38" s="44">
        <f t="shared" si="17"/>
        <v>3000</v>
      </c>
      <c r="Q38" s="13">
        <f t="shared" si="17"/>
        <v>3000</v>
      </c>
      <c r="R38" s="365">
        <f t="shared" si="17"/>
        <v>96300</v>
      </c>
      <c r="S38" s="13">
        <f t="shared" si="17"/>
        <v>3000</v>
      </c>
      <c r="T38" s="90">
        <f t="shared" si="17"/>
        <v>12900</v>
      </c>
      <c r="U38" s="541">
        <f t="shared" si="17"/>
        <v>12900</v>
      </c>
      <c r="X38" s="259"/>
    </row>
    <row r="39" spans="1:24" hidden="1" x14ac:dyDescent="0.25">
      <c r="B39" s="59"/>
      <c r="C39" s="559"/>
      <c r="D39" s="686" t="s">
        <v>1309</v>
      </c>
      <c r="E39" s="698"/>
      <c r="F39" s="182">
        <v>164000</v>
      </c>
      <c r="G39" s="459">
        <v>108900</v>
      </c>
      <c r="H39" s="482">
        <f t="shared" ref="H39:H41" si="18">SUM(R39:U39)</f>
        <v>89100</v>
      </c>
      <c r="I39" s="81">
        <v>19800</v>
      </c>
      <c r="J39" s="1">
        <v>9900</v>
      </c>
      <c r="K39" s="1">
        <v>19800</v>
      </c>
      <c r="L39" s="1"/>
      <c r="M39" s="1">
        <v>19800</v>
      </c>
      <c r="N39" s="89"/>
      <c r="O39" s="1"/>
      <c r="P39" s="43"/>
      <c r="Q39" s="1"/>
      <c r="R39" s="366">
        <f t="shared" ref="R39:R41" si="19">SUM(I39:Q39)</f>
        <v>69300</v>
      </c>
      <c r="S39" s="1"/>
      <c r="T39" s="89">
        <v>9900</v>
      </c>
      <c r="U39" s="542">
        <v>9900</v>
      </c>
      <c r="X39" s="259"/>
    </row>
    <row r="40" spans="1:24" hidden="1" x14ac:dyDescent="0.25">
      <c r="B40" s="59"/>
      <c r="C40" s="559"/>
      <c r="D40" s="686" t="s">
        <v>1310</v>
      </c>
      <c r="E40" s="698"/>
      <c r="F40" s="182">
        <v>36000</v>
      </c>
      <c r="G40" s="459">
        <v>36000</v>
      </c>
      <c r="H40" s="482">
        <f t="shared" si="18"/>
        <v>36000</v>
      </c>
      <c r="I40" s="81">
        <v>3000</v>
      </c>
      <c r="J40" s="1">
        <v>3000</v>
      </c>
      <c r="K40" s="1">
        <v>3000</v>
      </c>
      <c r="L40" s="1">
        <v>3000</v>
      </c>
      <c r="M40" s="1">
        <v>3000</v>
      </c>
      <c r="N40" s="89">
        <v>3000</v>
      </c>
      <c r="O40" s="1">
        <v>3000</v>
      </c>
      <c r="P40" s="43">
        <v>3000</v>
      </c>
      <c r="Q40" s="1">
        <v>3000</v>
      </c>
      <c r="R40" s="366">
        <f t="shared" si="19"/>
        <v>27000</v>
      </c>
      <c r="S40" s="1">
        <v>3000</v>
      </c>
      <c r="T40" s="89">
        <v>3000</v>
      </c>
      <c r="U40" s="542">
        <v>3000</v>
      </c>
      <c r="X40" s="259"/>
    </row>
    <row r="41" spans="1:24" x14ac:dyDescent="0.25">
      <c r="A41" s="139" t="s">
        <v>322</v>
      </c>
      <c r="B41" s="57" t="s">
        <v>918</v>
      </c>
      <c r="C41" s="696" t="s">
        <v>323</v>
      </c>
      <c r="D41" s="697"/>
      <c r="E41" s="697"/>
      <c r="F41" s="189">
        <v>65000</v>
      </c>
      <c r="G41" s="466">
        <v>70980</v>
      </c>
      <c r="H41" s="481">
        <f t="shared" si="18"/>
        <v>115959</v>
      </c>
      <c r="I41" s="83">
        <v>8000</v>
      </c>
      <c r="J41" s="13">
        <v>4000</v>
      </c>
      <c r="K41" s="13">
        <v>8000</v>
      </c>
      <c r="L41" s="13"/>
      <c r="M41" s="13">
        <v>8559</v>
      </c>
      <c r="N41" s="90"/>
      <c r="O41" s="13">
        <v>13900</v>
      </c>
      <c r="P41" s="44">
        <v>13900</v>
      </c>
      <c r="Q41" s="13">
        <v>13900</v>
      </c>
      <c r="R41" s="365">
        <f t="shared" si="19"/>
        <v>70259</v>
      </c>
      <c r="S41" s="13">
        <v>13900</v>
      </c>
      <c r="T41" s="90">
        <v>17900</v>
      </c>
      <c r="U41" s="541">
        <v>13900</v>
      </c>
      <c r="X41" s="259"/>
    </row>
    <row r="42" spans="1:24" x14ac:dyDescent="0.25">
      <c r="B42" s="100" t="s">
        <v>919</v>
      </c>
      <c r="C42" s="688" t="s">
        <v>324</v>
      </c>
      <c r="D42" s="689"/>
      <c r="E42" s="689"/>
      <c r="F42" s="183">
        <f>F43+F47+F48+F49+F50+F53+F54</f>
        <v>3034000</v>
      </c>
      <c r="G42" s="460">
        <f>G43+G47+G48+G49+G50+G53+G54</f>
        <v>2667659</v>
      </c>
      <c r="H42" s="483">
        <f>H43+H47+H48+H49+H50+H53+H54</f>
        <v>2541622</v>
      </c>
      <c r="I42" s="103">
        <f t="shared" ref="I42:U42" si="20">I43+I47+I48+I49+I50+I53+I54</f>
        <v>90027</v>
      </c>
      <c r="J42" s="104">
        <f t="shared" si="20"/>
        <v>508717</v>
      </c>
      <c r="K42" s="104">
        <f t="shared" si="20"/>
        <v>212495</v>
      </c>
      <c r="L42" s="104">
        <f t="shared" si="20"/>
        <v>129449</v>
      </c>
      <c r="M42" s="104">
        <f t="shared" si="20"/>
        <v>341242</v>
      </c>
      <c r="N42" s="107">
        <f t="shared" si="20"/>
        <v>431907</v>
      </c>
      <c r="O42" s="104">
        <f t="shared" si="20"/>
        <v>196478</v>
      </c>
      <c r="P42" s="106">
        <f t="shared" si="20"/>
        <v>118447</v>
      </c>
      <c r="Q42" s="104">
        <f t="shared" si="20"/>
        <v>212581</v>
      </c>
      <c r="R42" s="367">
        <f t="shared" si="20"/>
        <v>2241343</v>
      </c>
      <c r="S42" s="104">
        <f t="shared" si="20"/>
        <v>59271</v>
      </c>
      <c r="T42" s="107">
        <f t="shared" si="20"/>
        <v>85652</v>
      </c>
      <c r="U42" s="543">
        <f t="shared" si="20"/>
        <v>155356</v>
      </c>
      <c r="X42" s="259"/>
    </row>
    <row r="43" spans="1:24" s="42" customFormat="1" x14ac:dyDescent="0.25">
      <c r="A43" s="139" t="s">
        <v>325</v>
      </c>
      <c r="B43" s="57" t="s">
        <v>920</v>
      </c>
      <c r="C43" s="696" t="s">
        <v>326</v>
      </c>
      <c r="D43" s="697"/>
      <c r="E43" s="697"/>
      <c r="F43" s="189">
        <f>SUM(F44:F46)</f>
        <v>2196000</v>
      </c>
      <c r="G43" s="466">
        <f>SUM(G44:G46)</f>
        <v>1609950</v>
      </c>
      <c r="H43" s="481">
        <f t="shared" ref="H43:U43" si="21">SUM(H44:H46)</f>
        <v>1649000</v>
      </c>
      <c r="I43" s="83">
        <f t="shared" si="21"/>
        <v>63271</v>
      </c>
      <c r="J43" s="13">
        <f t="shared" si="21"/>
        <v>90980</v>
      </c>
      <c r="K43" s="13">
        <f t="shared" si="21"/>
        <v>178951</v>
      </c>
      <c r="L43" s="13">
        <f t="shared" si="21"/>
        <v>50484</v>
      </c>
      <c r="M43" s="13">
        <f t="shared" si="21"/>
        <v>310901</v>
      </c>
      <c r="N43" s="90">
        <f t="shared" si="21"/>
        <v>215382</v>
      </c>
      <c r="O43" s="13">
        <f t="shared" si="21"/>
        <v>181138</v>
      </c>
      <c r="P43" s="44">
        <f t="shared" si="21"/>
        <v>52860</v>
      </c>
      <c r="Q43" s="13">
        <f t="shared" si="21"/>
        <v>152013</v>
      </c>
      <c r="R43" s="365">
        <f t="shared" si="21"/>
        <v>1295980</v>
      </c>
      <c r="S43" s="13">
        <f t="shared" si="21"/>
        <v>48471</v>
      </c>
      <c r="T43" s="90">
        <f t="shared" si="21"/>
        <v>230004</v>
      </c>
      <c r="U43" s="541">
        <f t="shared" si="21"/>
        <v>74545</v>
      </c>
      <c r="X43" s="259"/>
    </row>
    <row r="44" spans="1:24" hidden="1" x14ac:dyDescent="0.25">
      <c r="B44" s="59"/>
      <c r="C44" s="559"/>
      <c r="D44" s="686" t="s">
        <v>1192</v>
      </c>
      <c r="E44" s="698"/>
      <c r="F44" s="182">
        <v>427000</v>
      </c>
      <c r="G44" s="459">
        <v>336220</v>
      </c>
      <c r="H44" s="482">
        <f t="shared" ref="H44:H49" si="22">SUM(R44:U44)</f>
        <v>295000</v>
      </c>
      <c r="I44" s="81">
        <v>42895</v>
      </c>
      <c r="J44" s="1">
        <f>9635+13967+1620</f>
        <v>25222</v>
      </c>
      <c r="K44" s="1">
        <v>24574</v>
      </c>
      <c r="L44" s="1">
        <v>10659</v>
      </c>
      <c r="M44" s="1">
        <v>35921</v>
      </c>
      <c r="N44" s="89">
        <v>25113</v>
      </c>
      <c r="O44" s="1">
        <v>3967</v>
      </c>
      <c r="P44" s="43">
        <v>25075</v>
      </c>
      <c r="Q44" s="1">
        <v>25075</v>
      </c>
      <c r="R44" s="366">
        <f t="shared" ref="R44:R49" si="23">SUM(I44:Q44)</f>
        <v>218501</v>
      </c>
      <c r="S44" s="1">
        <v>24902</v>
      </c>
      <c r="T44" s="89">
        <v>24738</v>
      </c>
      <c r="U44" s="542">
        <v>26859</v>
      </c>
      <c r="X44" s="259"/>
    </row>
    <row r="45" spans="1:24" hidden="1" x14ac:dyDescent="0.25">
      <c r="B45" s="59"/>
      <c r="C45" s="559"/>
      <c r="D45" s="686" t="s">
        <v>1193</v>
      </c>
      <c r="E45" s="698"/>
      <c r="F45" s="182">
        <v>1261000</v>
      </c>
      <c r="G45" s="459">
        <v>873730</v>
      </c>
      <c r="H45" s="482">
        <f t="shared" si="22"/>
        <v>919402</v>
      </c>
      <c r="I45" s="81"/>
      <c r="J45" s="1"/>
      <c r="K45" s="1">
        <v>119183</v>
      </c>
      <c r="L45" s="1"/>
      <c r="M45" s="1">
        <v>238860</v>
      </c>
      <c r="N45" s="89">
        <v>143034</v>
      </c>
      <c r="O45" s="1">
        <v>122207</v>
      </c>
      <c r="P45" s="43"/>
      <c r="Q45" s="1">
        <v>123233</v>
      </c>
      <c r="R45" s="366">
        <f t="shared" si="23"/>
        <v>746517</v>
      </c>
      <c r="S45" s="1"/>
      <c r="T45" s="89">
        <v>159468</v>
      </c>
      <c r="U45" s="542">
        <v>13417</v>
      </c>
      <c r="X45" s="259"/>
    </row>
    <row r="46" spans="1:24" hidden="1" x14ac:dyDescent="0.25">
      <c r="B46" s="59"/>
      <c r="C46" s="559"/>
      <c r="D46" s="686" t="s">
        <v>1194</v>
      </c>
      <c r="E46" s="698"/>
      <c r="F46" s="182">
        <v>508000</v>
      </c>
      <c r="G46" s="459">
        <v>400000</v>
      </c>
      <c r="H46" s="482">
        <f t="shared" si="22"/>
        <v>434598</v>
      </c>
      <c r="I46" s="81">
        <v>20376</v>
      </c>
      <c r="J46" s="1">
        <v>65758</v>
      </c>
      <c r="K46" s="1">
        <v>35194</v>
      </c>
      <c r="L46" s="1">
        <v>39825</v>
      </c>
      <c r="M46" s="1">
        <v>36120</v>
      </c>
      <c r="N46" s="89">
        <v>47235</v>
      </c>
      <c r="O46" s="1">
        <v>54964</v>
      </c>
      <c r="P46" s="43">
        <v>27785</v>
      </c>
      <c r="Q46" s="1">
        <v>3705</v>
      </c>
      <c r="R46" s="366">
        <f t="shared" si="23"/>
        <v>330962</v>
      </c>
      <c r="S46" s="1">
        <v>23569</v>
      </c>
      <c r="T46" s="89">
        <v>45798</v>
      </c>
      <c r="U46" s="542">
        <v>34269</v>
      </c>
      <c r="X46" s="259"/>
    </row>
    <row r="47" spans="1:24" s="42" customFormat="1" hidden="1" x14ac:dyDescent="0.25">
      <c r="A47" s="139" t="s">
        <v>327</v>
      </c>
      <c r="B47" s="57" t="s">
        <v>921</v>
      </c>
      <c r="C47" s="696" t="s">
        <v>328</v>
      </c>
      <c r="D47" s="697"/>
      <c r="E47" s="697"/>
      <c r="F47" s="189"/>
      <c r="G47" s="466">
        <v>0</v>
      </c>
      <c r="H47" s="481">
        <f t="shared" si="22"/>
        <v>0</v>
      </c>
      <c r="I47" s="83"/>
      <c r="J47" s="13"/>
      <c r="K47" s="13"/>
      <c r="L47" s="13">
        <v>0</v>
      </c>
      <c r="M47" s="13">
        <v>0</v>
      </c>
      <c r="N47" s="90">
        <v>0</v>
      </c>
      <c r="O47" s="13">
        <v>0</v>
      </c>
      <c r="P47" s="44">
        <v>0</v>
      </c>
      <c r="Q47" s="13">
        <v>0</v>
      </c>
      <c r="R47" s="365">
        <f t="shared" si="23"/>
        <v>0</v>
      </c>
      <c r="S47" s="13">
        <v>0</v>
      </c>
      <c r="T47" s="90">
        <v>0</v>
      </c>
      <c r="U47" s="541">
        <v>0</v>
      </c>
      <c r="X47" s="259"/>
    </row>
    <row r="48" spans="1:24" s="42" customFormat="1" x14ac:dyDescent="0.25">
      <c r="A48" s="139" t="s">
        <v>329</v>
      </c>
      <c r="B48" s="57" t="s">
        <v>922</v>
      </c>
      <c r="C48" s="696" t="s">
        <v>330</v>
      </c>
      <c r="D48" s="697"/>
      <c r="E48" s="697"/>
      <c r="F48" s="189">
        <v>99000</v>
      </c>
      <c r="G48" s="466">
        <v>77953</v>
      </c>
      <c r="H48" s="481">
        <f t="shared" si="22"/>
        <v>89000</v>
      </c>
      <c r="I48" s="83"/>
      <c r="J48" s="13">
        <v>34016</v>
      </c>
      <c r="K48" s="13"/>
      <c r="L48" s="13">
        <v>16063</v>
      </c>
      <c r="M48" s="13">
        <v>7559</v>
      </c>
      <c r="N48" s="90"/>
      <c r="O48" s="13"/>
      <c r="P48" s="44">
        <v>15827</v>
      </c>
      <c r="Q48" s="13"/>
      <c r="R48" s="365">
        <f t="shared" si="23"/>
        <v>73465</v>
      </c>
      <c r="S48" s="13"/>
      <c r="T48" s="90"/>
      <c r="U48" s="541">
        <v>15535</v>
      </c>
      <c r="X48" s="259"/>
    </row>
    <row r="49" spans="1:24" s="42" customFormat="1" x14ac:dyDescent="0.25">
      <c r="A49" s="139" t="s">
        <v>331</v>
      </c>
      <c r="B49" s="57" t="s">
        <v>923</v>
      </c>
      <c r="C49" s="696" t="s">
        <v>332</v>
      </c>
      <c r="D49" s="697"/>
      <c r="E49" s="697"/>
      <c r="F49" s="189">
        <v>25000</v>
      </c>
      <c r="G49" s="466">
        <v>113859</v>
      </c>
      <c r="H49" s="481">
        <f t="shared" si="22"/>
        <v>160000</v>
      </c>
      <c r="I49" s="83"/>
      <c r="J49" s="13">
        <v>23464</v>
      </c>
      <c r="K49" s="13">
        <v>17300</v>
      </c>
      <c r="L49" s="13">
        <v>51902</v>
      </c>
      <c r="M49" s="13"/>
      <c r="N49" s="90">
        <v>866</v>
      </c>
      <c r="O49" s="13">
        <v>4500</v>
      </c>
      <c r="P49" s="44"/>
      <c r="Q49" s="13">
        <v>43150</v>
      </c>
      <c r="R49" s="365">
        <f t="shared" si="23"/>
        <v>141182</v>
      </c>
      <c r="S49" s="13">
        <v>5800</v>
      </c>
      <c r="T49" s="90"/>
      <c r="U49" s="541">
        <v>13018</v>
      </c>
      <c r="X49" s="259"/>
    </row>
    <row r="50" spans="1:24" s="19" customFormat="1" x14ac:dyDescent="0.25">
      <c r="A50" s="139" t="s">
        <v>333</v>
      </c>
      <c r="B50" s="57" t="s">
        <v>924</v>
      </c>
      <c r="C50" s="696" t="s">
        <v>334</v>
      </c>
      <c r="D50" s="697"/>
      <c r="E50" s="697"/>
      <c r="F50" s="189">
        <f t="shared" ref="F50:U50" si="24">F51+F52</f>
        <v>308000</v>
      </c>
      <c r="G50" s="466">
        <f t="shared" si="24"/>
        <v>459222</v>
      </c>
      <c r="H50" s="481">
        <f t="shared" si="24"/>
        <v>304452</v>
      </c>
      <c r="I50" s="83">
        <f t="shared" si="24"/>
        <v>0</v>
      </c>
      <c r="J50" s="13">
        <f t="shared" si="24"/>
        <v>307862</v>
      </c>
      <c r="K50" s="13">
        <f t="shared" si="24"/>
        <v>0</v>
      </c>
      <c r="L50" s="13">
        <f t="shared" si="24"/>
        <v>0</v>
      </c>
      <c r="M50" s="13">
        <f t="shared" si="24"/>
        <v>0</v>
      </c>
      <c r="N50" s="90">
        <f t="shared" si="24"/>
        <v>151360</v>
      </c>
      <c r="O50" s="13">
        <f t="shared" si="24"/>
        <v>0</v>
      </c>
      <c r="P50" s="44">
        <f t="shared" si="24"/>
        <v>0</v>
      </c>
      <c r="Q50" s="13">
        <f t="shared" si="24"/>
        <v>0</v>
      </c>
      <c r="R50" s="365">
        <f t="shared" si="24"/>
        <v>459222</v>
      </c>
      <c r="S50" s="13">
        <f t="shared" si="24"/>
        <v>0</v>
      </c>
      <c r="T50" s="90">
        <f t="shared" si="24"/>
        <v>-154770</v>
      </c>
      <c r="U50" s="541">
        <f t="shared" si="24"/>
        <v>0</v>
      </c>
      <c r="X50" s="259"/>
    </row>
    <row r="51" spans="1:24" x14ac:dyDescent="0.25">
      <c r="A51" s="139" t="s">
        <v>335</v>
      </c>
      <c r="B51" s="59"/>
      <c r="C51" s="558"/>
      <c r="D51" s="686" t="s">
        <v>336</v>
      </c>
      <c r="E51" s="686"/>
      <c r="F51" s="182">
        <v>308000</v>
      </c>
      <c r="G51" s="459">
        <v>459222</v>
      </c>
      <c r="H51" s="482">
        <f>SUM(R51:U51)</f>
        <v>304452</v>
      </c>
      <c r="I51" s="81"/>
      <c r="J51" s="1">
        <v>307862</v>
      </c>
      <c r="K51" s="1"/>
      <c r="L51" s="1"/>
      <c r="M51" s="1"/>
      <c r="N51" s="89">
        <v>151360</v>
      </c>
      <c r="O51" s="1"/>
      <c r="P51" s="43"/>
      <c r="Q51" s="1"/>
      <c r="R51" s="366">
        <f>SUM(I51:Q51)</f>
        <v>459222</v>
      </c>
      <c r="S51" s="1"/>
      <c r="T51" s="89">
        <v>-154770</v>
      </c>
      <c r="U51" s="542"/>
      <c r="X51" s="259"/>
    </row>
    <row r="52" spans="1:24" hidden="1" x14ac:dyDescent="0.25">
      <c r="A52" s="139" t="s">
        <v>337</v>
      </c>
      <c r="B52" s="59"/>
      <c r="C52" s="558"/>
      <c r="D52" s="686" t="s">
        <v>338</v>
      </c>
      <c r="E52" s="686"/>
      <c r="F52" s="182"/>
      <c r="G52" s="459"/>
      <c r="H52" s="482"/>
      <c r="I52" s="81"/>
      <c r="J52" s="1"/>
      <c r="K52" s="1"/>
      <c r="L52" s="1"/>
      <c r="M52" s="1"/>
      <c r="N52" s="89"/>
      <c r="O52" s="1"/>
      <c r="P52" s="43"/>
      <c r="Q52" s="1"/>
      <c r="R52" s="366"/>
      <c r="S52" s="1"/>
      <c r="T52" s="89"/>
      <c r="U52" s="542"/>
      <c r="X52" s="259"/>
    </row>
    <row r="53" spans="1:24" s="42" customFormat="1" x14ac:dyDescent="0.25">
      <c r="A53" s="139" t="s">
        <v>339</v>
      </c>
      <c r="B53" s="57" t="s">
        <v>925</v>
      </c>
      <c r="C53" s="653" t="s">
        <v>340</v>
      </c>
      <c r="D53" s="654"/>
      <c r="E53" s="654"/>
      <c r="F53" s="189">
        <v>88000</v>
      </c>
      <c r="G53" s="466">
        <v>162300</v>
      </c>
      <c r="H53" s="481">
        <f>SUM(R53:U53)</f>
        <v>162300</v>
      </c>
      <c r="I53" s="83"/>
      <c r="J53" s="13">
        <v>42250</v>
      </c>
      <c r="K53" s="13"/>
      <c r="L53" s="13"/>
      <c r="M53" s="13">
        <v>1700</v>
      </c>
      <c r="N53" s="90">
        <v>55700</v>
      </c>
      <c r="O53" s="13"/>
      <c r="P53" s="44">
        <v>42250</v>
      </c>
      <c r="Q53" s="13"/>
      <c r="R53" s="365">
        <f>SUM(I53:Q53)</f>
        <v>141900</v>
      </c>
      <c r="S53" s="13"/>
      <c r="T53" s="90"/>
      <c r="U53" s="541">
        <v>20400</v>
      </c>
      <c r="X53" s="259"/>
    </row>
    <row r="54" spans="1:24" s="42" customFormat="1" x14ac:dyDescent="0.25">
      <c r="A54" s="139" t="s">
        <v>341</v>
      </c>
      <c r="B54" s="57" t="s">
        <v>926</v>
      </c>
      <c r="C54" s="653" t="s">
        <v>342</v>
      </c>
      <c r="D54" s="654"/>
      <c r="E54" s="654"/>
      <c r="F54" s="189">
        <f>SUM(F55:F59)</f>
        <v>318000</v>
      </c>
      <c r="G54" s="466">
        <f>SUM(G55:G59)</f>
        <v>244375</v>
      </c>
      <c r="H54" s="481">
        <f t="shared" ref="H54:U54" si="25">SUM(H55:H59)</f>
        <v>176870</v>
      </c>
      <c r="I54" s="83">
        <f t="shared" si="25"/>
        <v>26756</v>
      </c>
      <c r="J54" s="13">
        <f t="shared" si="25"/>
        <v>10145</v>
      </c>
      <c r="K54" s="13">
        <f t="shared" si="25"/>
        <v>16244</v>
      </c>
      <c r="L54" s="13">
        <f t="shared" si="25"/>
        <v>11000</v>
      </c>
      <c r="M54" s="13">
        <f t="shared" si="25"/>
        <v>21082</v>
      </c>
      <c r="N54" s="90">
        <f t="shared" si="25"/>
        <v>8599</v>
      </c>
      <c r="O54" s="13">
        <f t="shared" si="25"/>
        <v>10840</v>
      </c>
      <c r="P54" s="44">
        <f t="shared" si="25"/>
        <v>7510</v>
      </c>
      <c r="Q54" s="13">
        <f t="shared" si="25"/>
        <v>17418</v>
      </c>
      <c r="R54" s="365">
        <f t="shared" si="25"/>
        <v>129594</v>
      </c>
      <c r="S54" s="13">
        <f t="shared" si="25"/>
        <v>5000</v>
      </c>
      <c r="T54" s="90">
        <f t="shared" si="25"/>
        <v>10418</v>
      </c>
      <c r="U54" s="541">
        <f t="shared" si="25"/>
        <v>31858</v>
      </c>
      <c r="X54" s="259"/>
    </row>
    <row r="55" spans="1:24" hidden="1" x14ac:dyDescent="0.25">
      <c r="B55" s="59"/>
      <c r="C55" s="558"/>
      <c r="D55" s="686" t="s">
        <v>1195</v>
      </c>
      <c r="E55" s="698"/>
      <c r="F55" s="182">
        <v>57000</v>
      </c>
      <c r="G55" s="459">
        <v>57000</v>
      </c>
      <c r="H55" s="482">
        <f t="shared" ref="H55:H59" si="26">SUM(R55:U55)</f>
        <v>50000</v>
      </c>
      <c r="I55" s="81">
        <v>2000</v>
      </c>
      <c r="J55" s="1">
        <v>6105</v>
      </c>
      <c r="K55" s="1">
        <v>5244</v>
      </c>
      <c r="L55" s="1">
        <v>2000</v>
      </c>
      <c r="M55" s="1">
        <v>5860</v>
      </c>
      <c r="N55" s="89">
        <v>5599</v>
      </c>
      <c r="O55" s="1">
        <v>2000</v>
      </c>
      <c r="P55" s="43">
        <v>4510</v>
      </c>
      <c r="Q55" s="1">
        <v>3558</v>
      </c>
      <c r="R55" s="366">
        <f t="shared" ref="R55:R59" si="27">SUM(I55:Q55)</f>
        <v>36876</v>
      </c>
      <c r="S55" s="1">
        <v>2000</v>
      </c>
      <c r="T55" s="89">
        <v>4418</v>
      </c>
      <c r="U55" s="542">
        <v>6706</v>
      </c>
      <c r="X55" s="259"/>
    </row>
    <row r="56" spans="1:24" hidden="1" x14ac:dyDescent="0.25">
      <c r="B56" s="59"/>
      <c r="C56" s="558"/>
      <c r="D56" s="686" t="s">
        <v>1323</v>
      </c>
      <c r="E56" s="698"/>
      <c r="F56" s="182">
        <v>50000</v>
      </c>
      <c r="G56" s="459">
        <v>39370</v>
      </c>
      <c r="H56" s="482">
        <f t="shared" si="26"/>
        <v>39370</v>
      </c>
      <c r="I56" s="81">
        <v>20000</v>
      </c>
      <c r="J56" s="1"/>
      <c r="K56" s="1"/>
      <c r="L56" s="1"/>
      <c r="M56" s="1"/>
      <c r="N56" s="89"/>
      <c r="O56" s="1"/>
      <c r="P56" s="43"/>
      <c r="Q56" s="1"/>
      <c r="R56" s="366">
        <f t="shared" si="27"/>
        <v>20000</v>
      </c>
      <c r="S56" s="1"/>
      <c r="T56" s="89"/>
      <c r="U56" s="542">
        <v>19370</v>
      </c>
      <c r="X56" s="259"/>
    </row>
    <row r="57" spans="1:24" hidden="1" x14ac:dyDescent="0.25">
      <c r="B57" s="59"/>
      <c r="C57" s="558"/>
      <c r="D57" s="686" t="s">
        <v>1324</v>
      </c>
      <c r="E57" s="698"/>
      <c r="F57" s="182">
        <v>5000</v>
      </c>
      <c r="G57" s="459">
        <v>5000</v>
      </c>
      <c r="H57" s="482">
        <f t="shared" si="26"/>
        <v>2500</v>
      </c>
      <c r="I57" s="81"/>
      <c r="J57" s="1"/>
      <c r="K57" s="1"/>
      <c r="L57" s="1"/>
      <c r="M57" s="1"/>
      <c r="N57" s="89"/>
      <c r="O57" s="1"/>
      <c r="P57" s="43"/>
      <c r="Q57" s="1"/>
      <c r="R57" s="366">
        <f t="shared" si="27"/>
        <v>0</v>
      </c>
      <c r="S57" s="1"/>
      <c r="T57" s="89"/>
      <c r="U57" s="542">
        <v>2500</v>
      </c>
      <c r="X57" s="259"/>
    </row>
    <row r="58" spans="1:24" hidden="1" x14ac:dyDescent="0.25">
      <c r="B58" s="59"/>
      <c r="C58" s="558"/>
      <c r="D58" s="686" t="s">
        <v>1196</v>
      </c>
      <c r="E58" s="698"/>
      <c r="F58" s="182">
        <v>50000</v>
      </c>
      <c r="G58" s="459">
        <v>36000</v>
      </c>
      <c r="H58" s="482">
        <f t="shared" si="26"/>
        <v>36000</v>
      </c>
      <c r="I58" s="81">
        <v>3000</v>
      </c>
      <c r="J58" s="1">
        <v>3000</v>
      </c>
      <c r="K58" s="1">
        <v>3000</v>
      </c>
      <c r="L58" s="1">
        <v>3000</v>
      </c>
      <c r="M58" s="1">
        <v>3000</v>
      </c>
      <c r="N58" s="89">
        <v>3000</v>
      </c>
      <c r="O58" s="1">
        <v>3000</v>
      </c>
      <c r="P58" s="43">
        <v>3000</v>
      </c>
      <c r="Q58" s="1">
        <v>3000</v>
      </c>
      <c r="R58" s="366">
        <f t="shared" si="27"/>
        <v>27000</v>
      </c>
      <c r="S58" s="1">
        <v>3000</v>
      </c>
      <c r="T58" s="89">
        <v>3000</v>
      </c>
      <c r="U58" s="542">
        <v>3000</v>
      </c>
      <c r="X58" s="259"/>
    </row>
    <row r="59" spans="1:24" hidden="1" x14ac:dyDescent="0.25">
      <c r="B59" s="59"/>
      <c r="C59" s="558"/>
      <c r="D59" s="686" t="s">
        <v>1197</v>
      </c>
      <c r="E59" s="698"/>
      <c r="F59" s="182">
        <v>156000</v>
      </c>
      <c r="G59" s="459">
        <v>107005</v>
      </c>
      <c r="H59" s="482">
        <f t="shared" si="26"/>
        <v>49000</v>
      </c>
      <c r="I59" s="81">
        <v>1756</v>
      </c>
      <c r="J59" s="1">
        <v>1040</v>
      </c>
      <c r="K59" s="1">
        <v>8000</v>
      </c>
      <c r="L59" s="1">
        <v>6000</v>
      </c>
      <c r="M59" s="1">
        <v>12222</v>
      </c>
      <c r="N59" s="89"/>
      <c r="O59" s="1">
        <v>5840</v>
      </c>
      <c r="P59" s="43"/>
      <c r="Q59" s="1">
        <v>10860</v>
      </c>
      <c r="R59" s="366">
        <f t="shared" si="27"/>
        <v>45718</v>
      </c>
      <c r="S59" s="1"/>
      <c r="T59" s="89">
        <v>3000</v>
      </c>
      <c r="U59" s="542">
        <v>282</v>
      </c>
      <c r="X59" s="259"/>
    </row>
    <row r="60" spans="1:24" x14ac:dyDescent="0.25">
      <c r="B60" s="100" t="s">
        <v>927</v>
      </c>
      <c r="C60" s="694" t="s">
        <v>343</v>
      </c>
      <c r="D60" s="695"/>
      <c r="E60" s="775"/>
      <c r="F60" s="183">
        <f>F61+F62</f>
        <v>60000</v>
      </c>
      <c r="G60" s="460">
        <f>G61+G62</f>
        <v>60000</v>
      </c>
      <c r="H60" s="483">
        <f>H61+H62</f>
        <v>4000</v>
      </c>
      <c r="I60" s="103">
        <f t="shared" ref="I60:U60" si="28">I61+I62</f>
        <v>0</v>
      </c>
      <c r="J60" s="104">
        <f t="shared" si="28"/>
        <v>1935</v>
      </c>
      <c r="K60" s="104">
        <f t="shared" si="28"/>
        <v>0</v>
      </c>
      <c r="L60" s="104">
        <f t="shared" si="28"/>
        <v>0</v>
      </c>
      <c r="M60" s="104">
        <f t="shared" si="28"/>
        <v>-1935</v>
      </c>
      <c r="N60" s="107">
        <f t="shared" si="28"/>
        <v>0</v>
      </c>
      <c r="O60" s="104">
        <f t="shared" si="28"/>
        <v>0</v>
      </c>
      <c r="P60" s="106">
        <f t="shared" si="28"/>
        <v>0</v>
      </c>
      <c r="Q60" s="104">
        <f t="shared" si="28"/>
        <v>3970</v>
      </c>
      <c r="R60" s="367">
        <f t="shared" si="28"/>
        <v>3970</v>
      </c>
      <c r="S60" s="104">
        <f t="shared" si="28"/>
        <v>0</v>
      </c>
      <c r="T60" s="107">
        <f t="shared" si="28"/>
        <v>0</v>
      </c>
      <c r="U60" s="543">
        <f t="shared" si="28"/>
        <v>30</v>
      </c>
      <c r="X60" s="259"/>
    </row>
    <row r="61" spans="1:24" x14ac:dyDescent="0.25">
      <c r="A61" s="139" t="s">
        <v>344</v>
      </c>
      <c r="B61" s="59" t="s">
        <v>928</v>
      </c>
      <c r="C61" s="720" t="s">
        <v>345</v>
      </c>
      <c r="D61" s="686"/>
      <c r="E61" s="686"/>
      <c r="F61" s="182">
        <v>60000</v>
      </c>
      <c r="G61" s="459">
        <v>60000</v>
      </c>
      <c r="H61" s="482">
        <f>SUM(R61:U61)</f>
        <v>4000</v>
      </c>
      <c r="I61" s="81"/>
      <c r="J61" s="1">
        <v>1935</v>
      </c>
      <c r="K61" s="1"/>
      <c r="L61" s="1"/>
      <c r="M61" s="1">
        <v>-1935</v>
      </c>
      <c r="N61" s="89"/>
      <c r="O61" s="1"/>
      <c r="P61" s="43"/>
      <c r="Q61" s="1">
        <v>3970</v>
      </c>
      <c r="R61" s="366">
        <f>SUM(I61:Q61)</f>
        <v>3970</v>
      </c>
      <c r="S61" s="1"/>
      <c r="T61" s="89"/>
      <c r="U61" s="542">
        <v>30</v>
      </c>
      <c r="X61" s="259"/>
    </row>
    <row r="62" spans="1:24" hidden="1" x14ac:dyDescent="0.25">
      <c r="A62" s="139" t="s">
        <v>346</v>
      </c>
      <c r="B62" s="59" t="s">
        <v>929</v>
      </c>
      <c r="C62" s="720" t="s">
        <v>347</v>
      </c>
      <c r="D62" s="686"/>
      <c r="E62" s="686"/>
      <c r="F62" s="182"/>
      <c r="G62" s="459"/>
      <c r="H62" s="482"/>
      <c r="I62" s="81"/>
      <c r="J62" s="1"/>
      <c r="K62" s="1"/>
      <c r="L62" s="1"/>
      <c r="M62" s="1"/>
      <c r="N62" s="89"/>
      <c r="O62" s="1"/>
      <c r="P62" s="43"/>
      <c r="Q62" s="1"/>
      <c r="R62" s="366"/>
      <c r="S62" s="1"/>
      <c r="T62" s="89"/>
      <c r="U62" s="542"/>
      <c r="X62" s="259"/>
    </row>
    <row r="63" spans="1:24" x14ac:dyDescent="0.25">
      <c r="B63" s="100" t="s">
        <v>930</v>
      </c>
      <c r="C63" s="694" t="s">
        <v>348</v>
      </c>
      <c r="D63" s="695"/>
      <c r="E63" s="695"/>
      <c r="F63" s="183">
        <f>F64+F65+F66+F67+F68</f>
        <v>0</v>
      </c>
      <c r="G63" s="460">
        <f>G64+G65+G66+G67+G68</f>
        <v>750529</v>
      </c>
      <c r="H63" s="483">
        <f>H64+H65+H66+H67+H68</f>
        <v>726000</v>
      </c>
      <c r="I63" s="103">
        <f t="shared" ref="I63:U63" si="29">I64+I65+I66+I67+I68</f>
        <v>35527</v>
      </c>
      <c r="J63" s="104">
        <f t="shared" si="29"/>
        <v>60186</v>
      </c>
      <c r="K63" s="104">
        <f t="shared" si="29"/>
        <v>81170</v>
      </c>
      <c r="L63" s="104">
        <f t="shared" si="29"/>
        <v>34412</v>
      </c>
      <c r="M63" s="104">
        <f t="shared" si="29"/>
        <v>103499</v>
      </c>
      <c r="N63" s="107">
        <f t="shared" si="29"/>
        <v>137602</v>
      </c>
      <c r="O63" s="104">
        <f t="shared" si="29"/>
        <v>56233</v>
      </c>
      <c r="P63" s="106">
        <f t="shared" si="29"/>
        <v>22995</v>
      </c>
      <c r="Q63" s="104">
        <f t="shared" si="29"/>
        <v>63613</v>
      </c>
      <c r="R63" s="367">
        <f t="shared" si="29"/>
        <v>595237</v>
      </c>
      <c r="S63" s="104">
        <f t="shared" si="29"/>
        <v>23267</v>
      </c>
      <c r="T63" s="107">
        <f t="shared" si="29"/>
        <v>77219</v>
      </c>
      <c r="U63" s="543">
        <f t="shared" si="29"/>
        <v>30277</v>
      </c>
      <c r="X63" s="259"/>
    </row>
    <row r="64" spans="1:24" x14ac:dyDescent="0.25">
      <c r="A64" s="139" t="s">
        <v>349</v>
      </c>
      <c r="B64" s="59" t="s">
        <v>931</v>
      </c>
      <c r="C64" s="720" t="s">
        <v>350</v>
      </c>
      <c r="D64" s="686"/>
      <c r="E64" s="686"/>
      <c r="F64" s="182">
        <v>0</v>
      </c>
      <c r="G64" s="459">
        <v>674530</v>
      </c>
      <c r="H64" s="482">
        <f t="shared" ref="H64:H68" si="30">SUM(R64:U64)</f>
        <v>650000</v>
      </c>
      <c r="I64" s="81">
        <v>35527</v>
      </c>
      <c r="J64" s="1">
        <v>59383</v>
      </c>
      <c r="K64" s="1">
        <v>81170</v>
      </c>
      <c r="L64" s="1">
        <v>34412</v>
      </c>
      <c r="M64" s="1">
        <v>102749</v>
      </c>
      <c r="N64" s="89">
        <v>63156</v>
      </c>
      <c r="O64" s="1">
        <v>56233</v>
      </c>
      <c r="P64" s="43">
        <v>22995</v>
      </c>
      <c r="Q64" s="1">
        <v>63613</v>
      </c>
      <c r="R64" s="366">
        <f t="shared" ref="R64:R68" si="31">SUM(I64:Q64)</f>
        <v>519238</v>
      </c>
      <c r="S64" s="1">
        <v>23267</v>
      </c>
      <c r="T64" s="89">
        <v>77219</v>
      </c>
      <c r="U64" s="542">
        <v>30276</v>
      </c>
      <c r="X64" s="259"/>
    </row>
    <row r="65" spans="1:24" hidden="1" x14ac:dyDescent="0.25">
      <c r="A65" s="139" t="s">
        <v>351</v>
      </c>
      <c r="B65" s="59" t="s">
        <v>932</v>
      </c>
      <c r="C65" s="720" t="s">
        <v>352</v>
      </c>
      <c r="D65" s="686"/>
      <c r="E65" s="686"/>
      <c r="F65" s="182"/>
      <c r="G65" s="459">
        <v>0</v>
      </c>
      <c r="H65" s="482">
        <f t="shared" si="30"/>
        <v>0</v>
      </c>
      <c r="I65" s="81"/>
      <c r="J65" s="1"/>
      <c r="K65" s="1"/>
      <c r="L65" s="1"/>
      <c r="M65" s="1"/>
      <c r="N65" s="89"/>
      <c r="O65" s="1"/>
      <c r="P65" s="43"/>
      <c r="Q65" s="1"/>
      <c r="R65" s="366">
        <f t="shared" si="31"/>
        <v>0</v>
      </c>
      <c r="S65" s="1"/>
      <c r="T65" s="89"/>
      <c r="U65" s="542"/>
      <c r="X65" s="259"/>
    </row>
    <row r="66" spans="1:24" hidden="1" x14ac:dyDescent="0.25">
      <c r="A66" s="139" t="s">
        <v>353</v>
      </c>
      <c r="B66" s="59" t="s">
        <v>933</v>
      </c>
      <c r="C66" s="720" t="s">
        <v>354</v>
      </c>
      <c r="D66" s="686"/>
      <c r="E66" s="686"/>
      <c r="F66" s="182"/>
      <c r="G66" s="459">
        <v>0</v>
      </c>
      <c r="H66" s="482">
        <f t="shared" si="30"/>
        <v>0</v>
      </c>
      <c r="I66" s="81"/>
      <c r="J66" s="1"/>
      <c r="K66" s="1"/>
      <c r="L66" s="1"/>
      <c r="M66" s="1"/>
      <c r="N66" s="89"/>
      <c r="O66" s="1"/>
      <c r="P66" s="43"/>
      <c r="Q66" s="1"/>
      <c r="R66" s="366">
        <f t="shared" si="31"/>
        <v>0</v>
      </c>
      <c r="S66" s="1"/>
      <c r="T66" s="89"/>
      <c r="U66" s="542"/>
      <c r="X66" s="259"/>
    </row>
    <row r="67" spans="1:24" hidden="1" x14ac:dyDescent="0.25">
      <c r="A67" s="139" t="s">
        <v>355</v>
      </c>
      <c r="B67" s="59" t="s">
        <v>934</v>
      </c>
      <c r="C67" s="720" t="s">
        <v>356</v>
      </c>
      <c r="D67" s="686"/>
      <c r="E67" s="686"/>
      <c r="F67" s="182"/>
      <c r="G67" s="459">
        <v>0</v>
      </c>
      <c r="H67" s="482">
        <f t="shared" si="30"/>
        <v>0</v>
      </c>
      <c r="I67" s="81"/>
      <c r="J67" s="1"/>
      <c r="K67" s="1"/>
      <c r="L67" s="1"/>
      <c r="M67" s="1"/>
      <c r="N67" s="89"/>
      <c r="O67" s="1"/>
      <c r="P67" s="43"/>
      <c r="Q67" s="1"/>
      <c r="R67" s="366">
        <f t="shared" si="31"/>
        <v>0</v>
      </c>
      <c r="S67" s="1"/>
      <c r="T67" s="89"/>
      <c r="U67" s="542"/>
      <c r="X67" s="259"/>
    </row>
    <row r="68" spans="1:24" ht="15.75" thickBot="1" x14ac:dyDescent="0.3">
      <c r="A68" s="139" t="s">
        <v>357</v>
      </c>
      <c r="B68" s="61" t="s">
        <v>935</v>
      </c>
      <c r="C68" s="722" t="s">
        <v>358</v>
      </c>
      <c r="D68" s="700"/>
      <c r="E68" s="700"/>
      <c r="F68" s="184">
        <v>0</v>
      </c>
      <c r="G68" s="461">
        <v>75999</v>
      </c>
      <c r="H68" s="482">
        <f t="shared" si="30"/>
        <v>76000</v>
      </c>
      <c r="I68" s="81"/>
      <c r="J68" s="1">
        <v>803</v>
      </c>
      <c r="K68" s="1"/>
      <c r="L68" s="1"/>
      <c r="M68" s="1">
        <v>750</v>
      </c>
      <c r="N68" s="89">
        <v>74446</v>
      </c>
      <c r="O68" s="1"/>
      <c r="P68" s="43"/>
      <c r="Q68" s="1"/>
      <c r="R68" s="366">
        <f t="shared" si="31"/>
        <v>75999</v>
      </c>
      <c r="S68" s="1"/>
      <c r="T68" s="89"/>
      <c r="U68" s="542">
        <v>1</v>
      </c>
      <c r="X68" s="259"/>
    </row>
    <row r="69" spans="1:24" ht="15.75" thickBot="1" x14ac:dyDescent="0.3">
      <c r="B69" s="91" t="s">
        <v>359</v>
      </c>
      <c r="C69" s="701" t="s">
        <v>360</v>
      </c>
      <c r="D69" s="702"/>
      <c r="E69" s="702"/>
      <c r="F69" s="185">
        <f>F70+F71+F72+F73+F74+F75+F79</f>
        <v>0</v>
      </c>
      <c r="G69" s="462">
        <f>G70+G71+G72+G73+G74+G75+G79</f>
        <v>0</v>
      </c>
      <c r="H69" s="479">
        <f>H70+H71+H72+H73+H74+H75+H79</f>
        <v>0</v>
      </c>
      <c r="I69" s="94">
        <f t="shared" ref="I69:U69" si="32">I70+I71+I72+I73+I74+I75+I79</f>
        <v>0</v>
      </c>
      <c r="J69" s="95">
        <f t="shared" si="32"/>
        <v>0</v>
      </c>
      <c r="K69" s="95">
        <f t="shared" si="32"/>
        <v>0</v>
      </c>
      <c r="L69" s="95">
        <f t="shared" si="32"/>
        <v>0</v>
      </c>
      <c r="M69" s="95">
        <f t="shared" si="32"/>
        <v>0</v>
      </c>
      <c r="N69" s="98">
        <f t="shared" si="32"/>
        <v>0</v>
      </c>
      <c r="O69" s="95">
        <f t="shared" si="32"/>
        <v>0</v>
      </c>
      <c r="P69" s="97">
        <f t="shared" si="32"/>
        <v>0</v>
      </c>
      <c r="Q69" s="95">
        <f t="shared" si="32"/>
        <v>0</v>
      </c>
      <c r="R69" s="363">
        <f t="shared" si="32"/>
        <v>0</v>
      </c>
      <c r="S69" s="95">
        <f t="shared" si="32"/>
        <v>0</v>
      </c>
      <c r="T69" s="98">
        <f t="shared" si="32"/>
        <v>0</v>
      </c>
      <c r="U69" s="539">
        <f t="shared" si="32"/>
        <v>0</v>
      </c>
      <c r="X69" s="259"/>
    </row>
    <row r="70" spans="1:24" s="19" customFormat="1" ht="15.75" hidden="1" thickBot="1" x14ac:dyDescent="0.3">
      <c r="A70" s="139" t="s">
        <v>361</v>
      </c>
      <c r="B70" s="127" t="s">
        <v>936</v>
      </c>
      <c r="C70" s="714" t="s">
        <v>362</v>
      </c>
      <c r="D70" s="715"/>
      <c r="E70" s="715"/>
      <c r="F70" s="181"/>
      <c r="G70" s="458"/>
      <c r="H70" s="483"/>
      <c r="I70" s="103"/>
      <c r="J70" s="104"/>
      <c r="K70" s="104"/>
      <c r="L70" s="104"/>
      <c r="M70" s="104"/>
      <c r="N70" s="107"/>
      <c r="O70" s="104"/>
      <c r="P70" s="106"/>
      <c r="Q70" s="104"/>
      <c r="R70" s="367"/>
      <c r="S70" s="104"/>
      <c r="T70" s="107"/>
      <c r="U70" s="543"/>
      <c r="X70" s="259"/>
    </row>
    <row r="71" spans="1:24" s="19" customFormat="1" ht="15.75" hidden="1" thickBot="1" x14ac:dyDescent="0.3">
      <c r="A71" s="139" t="s">
        <v>363</v>
      </c>
      <c r="B71" s="100" t="s">
        <v>937</v>
      </c>
      <c r="C71" s="694" t="s">
        <v>623</v>
      </c>
      <c r="D71" s="695"/>
      <c r="E71" s="695"/>
      <c r="F71" s="183"/>
      <c r="G71" s="460"/>
      <c r="H71" s="483"/>
      <c r="I71" s="103"/>
      <c r="J71" s="104"/>
      <c r="K71" s="104"/>
      <c r="L71" s="104"/>
      <c r="M71" s="104"/>
      <c r="N71" s="107"/>
      <c r="O71" s="104"/>
      <c r="P71" s="106"/>
      <c r="Q71" s="104"/>
      <c r="R71" s="367"/>
      <c r="S71" s="104"/>
      <c r="T71" s="107"/>
      <c r="U71" s="543"/>
      <c r="X71" s="259"/>
    </row>
    <row r="72" spans="1:24" s="19" customFormat="1" ht="15.75" hidden="1" thickBot="1" x14ac:dyDescent="0.3">
      <c r="A72" s="139" t="s">
        <v>364</v>
      </c>
      <c r="B72" s="127" t="s">
        <v>938</v>
      </c>
      <c r="C72" s="694" t="s">
        <v>365</v>
      </c>
      <c r="D72" s="695"/>
      <c r="E72" s="695"/>
      <c r="F72" s="183"/>
      <c r="G72" s="460"/>
      <c r="H72" s="483"/>
      <c r="I72" s="103"/>
      <c r="J72" s="104"/>
      <c r="K72" s="104"/>
      <c r="L72" s="104"/>
      <c r="M72" s="104"/>
      <c r="N72" s="107"/>
      <c r="O72" s="104"/>
      <c r="P72" s="106"/>
      <c r="Q72" s="104"/>
      <c r="R72" s="367"/>
      <c r="S72" s="104"/>
      <c r="T72" s="107"/>
      <c r="U72" s="543"/>
      <c r="X72" s="259"/>
    </row>
    <row r="73" spans="1:24" s="19" customFormat="1" ht="15.75" hidden="1" thickBot="1" x14ac:dyDescent="0.3">
      <c r="A73" s="139" t="s">
        <v>366</v>
      </c>
      <c r="B73" s="100" t="s">
        <v>939</v>
      </c>
      <c r="C73" s="694" t="s">
        <v>367</v>
      </c>
      <c r="D73" s="695"/>
      <c r="E73" s="695"/>
      <c r="F73" s="183"/>
      <c r="G73" s="460"/>
      <c r="H73" s="483"/>
      <c r="I73" s="103"/>
      <c r="J73" s="104"/>
      <c r="K73" s="104"/>
      <c r="L73" s="104"/>
      <c r="M73" s="104"/>
      <c r="N73" s="107"/>
      <c r="O73" s="104"/>
      <c r="P73" s="106"/>
      <c r="Q73" s="104"/>
      <c r="R73" s="367"/>
      <c r="S73" s="104"/>
      <c r="T73" s="107"/>
      <c r="U73" s="543"/>
      <c r="X73" s="259"/>
    </row>
    <row r="74" spans="1:24" s="19" customFormat="1" ht="15.75" hidden="1" thickBot="1" x14ac:dyDescent="0.3">
      <c r="A74" s="139" t="s">
        <v>368</v>
      </c>
      <c r="B74" s="127" t="s">
        <v>940</v>
      </c>
      <c r="C74" s="694" t="s">
        <v>369</v>
      </c>
      <c r="D74" s="695"/>
      <c r="E74" s="695"/>
      <c r="F74" s="183"/>
      <c r="G74" s="460"/>
      <c r="H74" s="483"/>
      <c r="I74" s="103"/>
      <c r="J74" s="104"/>
      <c r="K74" s="104"/>
      <c r="L74" s="104"/>
      <c r="M74" s="104"/>
      <c r="N74" s="107"/>
      <c r="O74" s="104"/>
      <c r="P74" s="106"/>
      <c r="Q74" s="104"/>
      <c r="R74" s="367"/>
      <c r="S74" s="104"/>
      <c r="T74" s="107"/>
      <c r="U74" s="543"/>
      <c r="X74" s="259"/>
    </row>
    <row r="75" spans="1:24" s="19" customFormat="1" ht="15.75" hidden="1" thickBot="1" x14ac:dyDescent="0.3">
      <c r="A75" s="139" t="s">
        <v>370</v>
      </c>
      <c r="B75" s="100" t="s">
        <v>941</v>
      </c>
      <c r="C75" s="694" t="s">
        <v>371</v>
      </c>
      <c r="D75" s="695"/>
      <c r="E75" s="695"/>
      <c r="F75" s="183">
        <f>F76+F77+F78</f>
        <v>0</v>
      </c>
      <c r="G75" s="460">
        <f>G76+G77+G78</f>
        <v>0</v>
      </c>
      <c r="H75" s="483">
        <f>H76+H77+H78</f>
        <v>0</v>
      </c>
      <c r="I75" s="103">
        <f t="shared" ref="I75:U75" si="33">I76+I77+I78</f>
        <v>0</v>
      </c>
      <c r="J75" s="104">
        <f t="shared" si="33"/>
        <v>0</v>
      </c>
      <c r="K75" s="104">
        <f t="shared" si="33"/>
        <v>0</v>
      </c>
      <c r="L75" s="104">
        <f t="shared" si="33"/>
        <v>0</v>
      </c>
      <c r="M75" s="104">
        <f t="shared" si="33"/>
        <v>0</v>
      </c>
      <c r="N75" s="107">
        <f t="shared" si="33"/>
        <v>0</v>
      </c>
      <c r="O75" s="104">
        <f t="shared" si="33"/>
        <v>0</v>
      </c>
      <c r="P75" s="106">
        <f t="shared" si="33"/>
        <v>0</v>
      </c>
      <c r="Q75" s="104">
        <f t="shared" si="33"/>
        <v>0</v>
      </c>
      <c r="R75" s="367">
        <f t="shared" si="33"/>
        <v>0</v>
      </c>
      <c r="S75" s="104">
        <f t="shared" si="33"/>
        <v>0</v>
      </c>
      <c r="T75" s="107">
        <f t="shared" si="33"/>
        <v>0</v>
      </c>
      <c r="U75" s="543">
        <f t="shared" si="33"/>
        <v>0</v>
      </c>
      <c r="X75" s="259"/>
    </row>
    <row r="76" spans="1:24" ht="15.75" hidden="1" thickBot="1" x14ac:dyDescent="0.3">
      <c r="A76" s="139" t="s">
        <v>372</v>
      </c>
      <c r="B76" s="59"/>
      <c r="C76" s="2"/>
      <c r="D76" s="686" t="s">
        <v>614</v>
      </c>
      <c r="E76" s="686"/>
      <c r="F76" s="182"/>
      <c r="G76" s="459"/>
      <c r="H76" s="482"/>
      <c r="I76" s="81"/>
      <c r="J76" s="1"/>
      <c r="K76" s="1"/>
      <c r="L76" s="1"/>
      <c r="M76" s="1"/>
      <c r="N76" s="89"/>
      <c r="O76" s="1"/>
      <c r="P76" s="43"/>
      <c r="Q76" s="1"/>
      <c r="R76" s="366"/>
      <c r="S76" s="1"/>
      <c r="T76" s="89"/>
      <c r="U76" s="542"/>
      <c r="V76" s="22"/>
      <c r="X76" s="259"/>
    </row>
    <row r="77" spans="1:24" ht="15.75" hidden="1" thickBot="1" x14ac:dyDescent="0.3">
      <c r="A77" s="139" t="s">
        <v>373</v>
      </c>
      <c r="B77" s="59"/>
      <c r="C77" s="2"/>
      <c r="D77" s="686" t="s">
        <v>615</v>
      </c>
      <c r="E77" s="686"/>
      <c r="F77" s="182"/>
      <c r="G77" s="459"/>
      <c r="H77" s="482"/>
      <c r="I77" s="81"/>
      <c r="J77" s="1"/>
      <c r="K77" s="1"/>
      <c r="L77" s="1"/>
      <c r="M77" s="1"/>
      <c r="N77" s="89"/>
      <c r="O77" s="1"/>
      <c r="P77" s="43"/>
      <c r="Q77" s="1"/>
      <c r="R77" s="366"/>
      <c r="S77" s="1"/>
      <c r="T77" s="89"/>
      <c r="U77" s="542"/>
      <c r="X77" s="259"/>
    </row>
    <row r="78" spans="1:24" ht="15.75" hidden="1" thickBot="1" x14ac:dyDescent="0.3">
      <c r="A78" s="139" t="s">
        <v>374</v>
      </c>
      <c r="B78" s="59"/>
      <c r="C78" s="2"/>
      <c r="D78" s="686" t="s">
        <v>616</v>
      </c>
      <c r="E78" s="686"/>
      <c r="F78" s="182"/>
      <c r="G78" s="459"/>
      <c r="H78" s="482"/>
      <c r="I78" s="81"/>
      <c r="J78" s="1"/>
      <c r="K78" s="1"/>
      <c r="L78" s="1"/>
      <c r="M78" s="1"/>
      <c r="N78" s="89"/>
      <c r="O78" s="1"/>
      <c r="P78" s="43"/>
      <c r="Q78" s="1"/>
      <c r="R78" s="366"/>
      <c r="S78" s="1"/>
      <c r="T78" s="89"/>
      <c r="U78" s="542"/>
      <c r="X78" s="259"/>
    </row>
    <row r="79" spans="1:24" s="19" customFormat="1" ht="15.75" hidden="1" thickBot="1" x14ac:dyDescent="0.3">
      <c r="A79" s="139" t="s">
        <v>375</v>
      </c>
      <c r="B79" s="100" t="s">
        <v>942</v>
      </c>
      <c r="C79" s="694" t="s">
        <v>376</v>
      </c>
      <c r="D79" s="695"/>
      <c r="E79" s="695"/>
      <c r="F79" s="183">
        <f>F80+F81+F82+F83</f>
        <v>0</v>
      </c>
      <c r="G79" s="460">
        <f>G80+G81+G82+G83</f>
        <v>0</v>
      </c>
      <c r="H79" s="483">
        <f>H80+H81+H82+H83</f>
        <v>0</v>
      </c>
      <c r="I79" s="103">
        <f t="shared" ref="I79:U79" si="34">I80+I81+I82+I83</f>
        <v>0</v>
      </c>
      <c r="J79" s="104">
        <f t="shared" si="34"/>
        <v>0</v>
      </c>
      <c r="K79" s="104">
        <f t="shared" si="34"/>
        <v>0</v>
      </c>
      <c r="L79" s="104">
        <f t="shared" si="34"/>
        <v>0</v>
      </c>
      <c r="M79" s="104">
        <f t="shared" si="34"/>
        <v>0</v>
      </c>
      <c r="N79" s="107">
        <f t="shared" si="34"/>
        <v>0</v>
      </c>
      <c r="O79" s="104">
        <f t="shared" si="34"/>
        <v>0</v>
      </c>
      <c r="P79" s="106">
        <f t="shared" si="34"/>
        <v>0</v>
      </c>
      <c r="Q79" s="104">
        <f t="shared" si="34"/>
        <v>0</v>
      </c>
      <c r="R79" s="367">
        <f t="shared" si="34"/>
        <v>0</v>
      </c>
      <c r="S79" s="104">
        <f t="shared" si="34"/>
        <v>0</v>
      </c>
      <c r="T79" s="107">
        <f t="shared" si="34"/>
        <v>0</v>
      </c>
      <c r="U79" s="543">
        <f t="shared" si="34"/>
        <v>0</v>
      </c>
      <c r="X79" s="259"/>
    </row>
    <row r="80" spans="1:24" ht="15.75" hidden="1" thickBot="1" x14ac:dyDescent="0.3">
      <c r="A80" s="139" t="s">
        <v>1142</v>
      </c>
      <c r="B80" s="59"/>
      <c r="C80" s="2"/>
      <c r="D80" s="686" t="s">
        <v>1143</v>
      </c>
      <c r="E80" s="686"/>
      <c r="F80" s="182"/>
      <c r="G80" s="459"/>
      <c r="H80" s="482"/>
      <c r="I80" s="81"/>
      <c r="J80" s="1"/>
      <c r="K80" s="1"/>
      <c r="L80" s="1"/>
      <c r="M80" s="1"/>
      <c r="N80" s="89"/>
      <c r="O80" s="1"/>
      <c r="P80" s="43"/>
      <c r="Q80" s="1"/>
      <c r="R80" s="366"/>
      <c r="S80" s="1"/>
      <c r="T80" s="89"/>
      <c r="U80" s="542"/>
      <c r="X80" s="259"/>
    </row>
    <row r="81" spans="1:24" ht="15.75" hidden="1" thickBot="1" x14ac:dyDescent="0.3">
      <c r="A81" s="139" t="s">
        <v>1144</v>
      </c>
      <c r="B81" s="59"/>
      <c r="C81" s="2"/>
      <c r="D81" s="686" t="s">
        <v>617</v>
      </c>
      <c r="E81" s="686"/>
      <c r="F81" s="182"/>
      <c r="G81" s="459"/>
      <c r="H81" s="482"/>
      <c r="I81" s="81"/>
      <c r="J81" s="1"/>
      <c r="K81" s="1"/>
      <c r="L81" s="1"/>
      <c r="M81" s="1"/>
      <c r="N81" s="89"/>
      <c r="O81" s="1"/>
      <c r="P81" s="43"/>
      <c r="Q81" s="1"/>
      <c r="R81" s="366"/>
      <c r="S81" s="1"/>
      <c r="T81" s="89"/>
      <c r="U81" s="542"/>
      <c r="X81" s="259"/>
    </row>
    <row r="82" spans="1:24" ht="15.75" hidden="1" thickBot="1" x14ac:dyDescent="0.3">
      <c r="A82" s="139" t="s">
        <v>1145</v>
      </c>
      <c r="B82" s="59"/>
      <c r="C82" s="2"/>
      <c r="D82" s="686" t="s">
        <v>1146</v>
      </c>
      <c r="E82" s="686"/>
      <c r="F82" s="182"/>
      <c r="G82" s="459"/>
      <c r="H82" s="482"/>
      <c r="I82" s="81"/>
      <c r="J82" s="1"/>
      <c r="K82" s="1"/>
      <c r="L82" s="1"/>
      <c r="M82" s="1"/>
      <c r="N82" s="89"/>
      <c r="O82" s="1"/>
      <c r="P82" s="43"/>
      <c r="Q82" s="1"/>
      <c r="R82" s="366"/>
      <c r="S82" s="1"/>
      <c r="T82" s="89"/>
      <c r="U82" s="542"/>
      <c r="X82" s="259"/>
    </row>
    <row r="83" spans="1:24" ht="15.75" hidden="1" thickBot="1" x14ac:dyDescent="0.3">
      <c r="A83" s="139" t="s">
        <v>1140</v>
      </c>
      <c r="B83" s="59"/>
      <c r="C83" s="2"/>
      <c r="D83" s="686" t="s">
        <v>1141</v>
      </c>
      <c r="E83" s="686"/>
      <c r="F83" s="182"/>
      <c r="G83" s="459"/>
      <c r="H83" s="482"/>
      <c r="I83" s="81"/>
      <c r="J83" s="1"/>
      <c r="K83" s="1"/>
      <c r="L83" s="1"/>
      <c r="M83" s="1"/>
      <c r="N83" s="89"/>
      <c r="O83" s="1"/>
      <c r="P83" s="43"/>
      <c r="Q83" s="1"/>
      <c r="R83" s="366"/>
      <c r="S83" s="1"/>
      <c r="T83" s="89"/>
      <c r="U83" s="542"/>
      <c r="X83" s="259"/>
    </row>
    <row r="84" spans="1:24" ht="15.75" thickBot="1" x14ac:dyDescent="0.3">
      <c r="B84" s="109" t="s">
        <v>377</v>
      </c>
      <c r="C84" s="701" t="s">
        <v>378</v>
      </c>
      <c r="D84" s="702"/>
      <c r="E84" s="702"/>
      <c r="F84" s="185">
        <f t="shared" ref="F84:U84" si="35">F85+F89+F90+F91+F92+F103+F114+F125+F128+F140+F141+F142+F143+F154</f>
        <v>17000</v>
      </c>
      <c r="G84" s="462">
        <f t="shared" si="35"/>
        <v>17000</v>
      </c>
      <c r="H84" s="479">
        <f t="shared" si="35"/>
        <v>15400</v>
      </c>
      <c r="I84" s="94">
        <f t="shared" si="35"/>
        <v>0</v>
      </c>
      <c r="J84" s="95">
        <f t="shared" si="35"/>
        <v>0</v>
      </c>
      <c r="K84" s="95">
        <f t="shared" si="35"/>
        <v>0</v>
      </c>
      <c r="L84" s="95">
        <f t="shared" si="35"/>
        <v>0</v>
      </c>
      <c r="M84" s="95">
        <f t="shared" si="35"/>
        <v>0</v>
      </c>
      <c r="N84" s="98">
        <f t="shared" si="35"/>
        <v>0</v>
      </c>
      <c r="O84" s="95">
        <f t="shared" si="35"/>
        <v>0</v>
      </c>
      <c r="P84" s="97">
        <f t="shared" si="35"/>
        <v>0</v>
      </c>
      <c r="Q84" s="95">
        <f t="shared" si="35"/>
        <v>0</v>
      </c>
      <c r="R84" s="363">
        <f t="shared" si="35"/>
        <v>0</v>
      </c>
      <c r="S84" s="95">
        <f t="shared" si="35"/>
        <v>0</v>
      </c>
      <c r="T84" s="98">
        <f t="shared" si="35"/>
        <v>0</v>
      </c>
      <c r="U84" s="539">
        <f t="shared" si="35"/>
        <v>15400</v>
      </c>
      <c r="X84" s="259"/>
    </row>
    <row r="85" spans="1:24" s="42" customFormat="1" hidden="1" x14ac:dyDescent="0.25">
      <c r="A85" s="139" t="s">
        <v>379</v>
      </c>
      <c r="B85" s="137" t="s">
        <v>943</v>
      </c>
      <c r="C85" s="703" t="s">
        <v>380</v>
      </c>
      <c r="D85" s="704"/>
      <c r="E85" s="704"/>
      <c r="F85" s="190">
        <f>F86+F87</f>
        <v>0</v>
      </c>
      <c r="G85" s="468">
        <f>G86+G87</f>
        <v>0</v>
      </c>
      <c r="H85" s="587">
        <f>H86+H87</f>
        <v>0</v>
      </c>
      <c r="I85" s="224">
        <f t="shared" ref="I85:U85" si="36">I86+I87</f>
        <v>0</v>
      </c>
      <c r="J85" s="146">
        <f t="shared" si="36"/>
        <v>0</v>
      </c>
      <c r="K85" s="146">
        <f t="shared" si="36"/>
        <v>0</v>
      </c>
      <c r="L85" s="146">
        <f t="shared" si="36"/>
        <v>0</v>
      </c>
      <c r="M85" s="146">
        <f t="shared" si="36"/>
        <v>0</v>
      </c>
      <c r="N85" s="371">
        <f t="shared" si="36"/>
        <v>0</v>
      </c>
      <c r="O85" s="146">
        <f t="shared" si="36"/>
        <v>0</v>
      </c>
      <c r="P85" s="145">
        <f t="shared" si="36"/>
        <v>0</v>
      </c>
      <c r="Q85" s="146">
        <f t="shared" si="36"/>
        <v>0</v>
      </c>
      <c r="R85" s="385">
        <f t="shared" si="36"/>
        <v>0</v>
      </c>
      <c r="S85" s="146">
        <f t="shared" si="36"/>
        <v>0</v>
      </c>
      <c r="T85" s="371">
        <f t="shared" si="36"/>
        <v>0</v>
      </c>
      <c r="U85" s="554">
        <f t="shared" si="36"/>
        <v>0</v>
      </c>
      <c r="X85" s="259"/>
    </row>
    <row r="86" spans="1:24" hidden="1" x14ac:dyDescent="0.25">
      <c r="A86" s="139" t="s">
        <v>381</v>
      </c>
      <c r="B86" s="59"/>
      <c r="C86" s="2"/>
      <c r="D86" s="686" t="s">
        <v>618</v>
      </c>
      <c r="E86" s="686"/>
      <c r="F86" s="182"/>
      <c r="G86" s="459"/>
      <c r="H86" s="482"/>
      <c r="I86" s="81"/>
      <c r="J86" s="1"/>
      <c r="K86" s="1"/>
      <c r="L86" s="1"/>
      <c r="M86" s="1"/>
      <c r="N86" s="89"/>
      <c r="O86" s="1"/>
      <c r="P86" s="43"/>
      <c r="Q86" s="1"/>
      <c r="R86" s="366"/>
      <c r="S86" s="1"/>
      <c r="T86" s="89"/>
      <c r="U86" s="542"/>
      <c r="X86" s="259"/>
    </row>
    <row r="87" spans="1:24" hidden="1" x14ac:dyDescent="0.25">
      <c r="A87" s="139" t="s">
        <v>382</v>
      </c>
      <c r="B87" s="59"/>
      <c r="C87" s="2"/>
      <c r="D87" s="686" t="s">
        <v>619</v>
      </c>
      <c r="E87" s="686"/>
      <c r="F87" s="182"/>
      <c r="G87" s="459"/>
      <c r="H87" s="482"/>
      <c r="I87" s="81"/>
      <c r="J87" s="1"/>
      <c r="K87" s="1"/>
      <c r="L87" s="1"/>
      <c r="M87" s="1"/>
      <c r="N87" s="89"/>
      <c r="O87" s="1"/>
      <c r="P87" s="43"/>
      <c r="Q87" s="1"/>
      <c r="R87" s="366"/>
      <c r="S87" s="1"/>
      <c r="T87" s="89"/>
      <c r="U87" s="542"/>
      <c r="X87" s="259"/>
    </row>
    <row r="88" spans="1:24" hidden="1" x14ac:dyDescent="0.25">
      <c r="B88" s="137" t="s">
        <v>1147</v>
      </c>
      <c r="C88" s="703" t="s">
        <v>1148</v>
      </c>
      <c r="D88" s="704"/>
      <c r="E88" s="704"/>
      <c r="F88" s="190">
        <f>F89+F90</f>
        <v>0</v>
      </c>
      <c r="G88" s="468">
        <f>G89+G90</f>
        <v>0</v>
      </c>
      <c r="H88" s="587">
        <f>H89+H90</f>
        <v>0</v>
      </c>
      <c r="I88" s="224">
        <f t="shared" ref="I88:U88" si="37">I89+I90</f>
        <v>0</v>
      </c>
      <c r="J88" s="146">
        <f t="shared" si="37"/>
        <v>0</v>
      </c>
      <c r="K88" s="146">
        <f t="shared" si="37"/>
        <v>0</v>
      </c>
      <c r="L88" s="146">
        <f t="shared" si="37"/>
        <v>0</v>
      </c>
      <c r="M88" s="146">
        <f t="shared" si="37"/>
        <v>0</v>
      </c>
      <c r="N88" s="371">
        <f t="shared" si="37"/>
        <v>0</v>
      </c>
      <c r="O88" s="146">
        <f t="shared" si="37"/>
        <v>0</v>
      </c>
      <c r="P88" s="145">
        <f t="shared" si="37"/>
        <v>0</v>
      </c>
      <c r="Q88" s="146">
        <f t="shared" si="37"/>
        <v>0</v>
      </c>
      <c r="R88" s="385">
        <f t="shared" si="37"/>
        <v>0</v>
      </c>
      <c r="S88" s="146">
        <f t="shared" si="37"/>
        <v>0</v>
      </c>
      <c r="T88" s="371">
        <f t="shared" si="37"/>
        <v>0</v>
      </c>
      <c r="U88" s="554">
        <f t="shared" si="37"/>
        <v>0</v>
      </c>
      <c r="X88" s="259"/>
    </row>
    <row r="89" spans="1:24" hidden="1" x14ac:dyDescent="0.25">
      <c r="A89" s="139" t="s">
        <v>383</v>
      </c>
      <c r="B89" s="59" t="s">
        <v>944</v>
      </c>
      <c r="C89" s="720" t="s">
        <v>384</v>
      </c>
      <c r="D89" s="686"/>
      <c r="E89" s="686"/>
      <c r="F89" s="182"/>
      <c r="G89" s="459"/>
      <c r="H89" s="482"/>
      <c r="I89" s="81"/>
      <c r="J89" s="1"/>
      <c r="K89" s="1"/>
      <c r="L89" s="1"/>
      <c r="M89" s="1"/>
      <c r="N89" s="89"/>
      <c r="O89" s="1"/>
      <c r="P89" s="43"/>
      <c r="Q89" s="1"/>
      <c r="R89" s="366"/>
      <c r="S89" s="1"/>
      <c r="T89" s="89"/>
      <c r="U89" s="542"/>
      <c r="X89" s="259"/>
    </row>
    <row r="90" spans="1:24" hidden="1" x14ac:dyDescent="0.25">
      <c r="A90" s="139" t="s">
        <v>385</v>
      </c>
      <c r="B90" s="59" t="s">
        <v>945</v>
      </c>
      <c r="C90" s="720" t="s">
        <v>386</v>
      </c>
      <c r="D90" s="686"/>
      <c r="E90" s="686"/>
      <c r="F90" s="182"/>
      <c r="G90" s="459"/>
      <c r="H90" s="482"/>
      <c r="I90" s="81"/>
      <c r="J90" s="1"/>
      <c r="K90" s="1"/>
      <c r="L90" s="1"/>
      <c r="M90" s="1"/>
      <c r="N90" s="89"/>
      <c r="O90" s="1"/>
      <c r="P90" s="43"/>
      <c r="Q90" s="1"/>
      <c r="R90" s="366"/>
      <c r="S90" s="1"/>
      <c r="T90" s="89"/>
      <c r="U90" s="542"/>
      <c r="X90" s="259"/>
    </row>
    <row r="91" spans="1:24" s="42" customFormat="1" ht="27.75" hidden="1" customHeight="1" x14ac:dyDescent="0.25">
      <c r="A91" s="139" t="s">
        <v>387</v>
      </c>
      <c r="B91" s="118" t="s">
        <v>946</v>
      </c>
      <c r="C91" s="733" t="s">
        <v>624</v>
      </c>
      <c r="D91" s="734"/>
      <c r="E91" s="734"/>
      <c r="F91" s="191"/>
      <c r="G91" s="469"/>
      <c r="H91" s="484"/>
      <c r="I91" s="121"/>
      <c r="J91" s="122"/>
      <c r="K91" s="122"/>
      <c r="L91" s="122"/>
      <c r="M91" s="122"/>
      <c r="N91" s="125"/>
      <c r="O91" s="122"/>
      <c r="P91" s="124"/>
      <c r="Q91" s="122"/>
      <c r="R91" s="368"/>
      <c r="S91" s="122"/>
      <c r="T91" s="125"/>
      <c r="U91" s="544"/>
      <c r="X91" s="259"/>
    </row>
    <row r="92" spans="1:24" s="42" customFormat="1" hidden="1" x14ac:dyDescent="0.25">
      <c r="A92" s="139" t="s">
        <v>388</v>
      </c>
      <c r="B92" s="118" t="s">
        <v>947</v>
      </c>
      <c r="C92" s="733" t="s">
        <v>1090</v>
      </c>
      <c r="D92" s="734"/>
      <c r="E92" s="734"/>
      <c r="F92" s="191">
        <f>F93+F94+F95+F96+F97+F98+F99+F100+F101+F102</f>
        <v>0</v>
      </c>
      <c r="G92" s="469">
        <f>G93+G94+G95+G96+G97+G98+G99+G100+G101+G102</f>
        <v>0</v>
      </c>
      <c r="H92" s="484">
        <f>H93+H94+H95+H96+H97+H98+H99+H100+H101+H102</f>
        <v>0</v>
      </c>
      <c r="I92" s="121">
        <f t="shared" ref="I92:U92" si="38">I93+I94+I95+I96+I97+I98+I99+I100+I101+I102</f>
        <v>0</v>
      </c>
      <c r="J92" s="122">
        <f t="shared" si="38"/>
        <v>0</v>
      </c>
      <c r="K92" s="122">
        <f t="shared" si="38"/>
        <v>0</v>
      </c>
      <c r="L92" s="122">
        <f t="shared" si="38"/>
        <v>0</v>
      </c>
      <c r="M92" s="122">
        <f t="shared" si="38"/>
        <v>0</v>
      </c>
      <c r="N92" s="125">
        <f t="shared" si="38"/>
        <v>0</v>
      </c>
      <c r="O92" s="122">
        <f t="shared" si="38"/>
        <v>0</v>
      </c>
      <c r="P92" s="124">
        <f t="shared" si="38"/>
        <v>0</v>
      </c>
      <c r="Q92" s="122">
        <f t="shared" si="38"/>
        <v>0</v>
      </c>
      <c r="R92" s="368">
        <f t="shared" si="38"/>
        <v>0</v>
      </c>
      <c r="S92" s="122">
        <f t="shared" si="38"/>
        <v>0</v>
      </c>
      <c r="T92" s="125">
        <f t="shared" si="38"/>
        <v>0</v>
      </c>
      <c r="U92" s="544">
        <f t="shared" si="38"/>
        <v>0</v>
      </c>
      <c r="X92" s="259"/>
    </row>
    <row r="93" spans="1:24" hidden="1" x14ac:dyDescent="0.25">
      <c r="A93" s="139" t="s">
        <v>389</v>
      </c>
      <c r="B93" s="59"/>
      <c r="C93" s="2"/>
      <c r="D93" s="686" t="s">
        <v>641</v>
      </c>
      <c r="E93" s="686"/>
      <c r="F93" s="182"/>
      <c r="G93" s="459"/>
      <c r="H93" s="482"/>
      <c r="I93" s="81"/>
      <c r="J93" s="1"/>
      <c r="K93" s="1"/>
      <c r="L93" s="1"/>
      <c r="M93" s="1"/>
      <c r="N93" s="89"/>
      <c r="O93" s="1"/>
      <c r="P93" s="43"/>
      <c r="Q93" s="1"/>
      <c r="R93" s="366"/>
      <c r="S93" s="1"/>
      <c r="T93" s="89"/>
      <c r="U93" s="542"/>
      <c r="X93" s="259"/>
    </row>
    <row r="94" spans="1:24" hidden="1" x14ac:dyDescent="0.25">
      <c r="A94" s="139" t="s">
        <v>390</v>
      </c>
      <c r="B94" s="59"/>
      <c r="C94" s="2"/>
      <c r="D94" s="686" t="s">
        <v>791</v>
      </c>
      <c r="E94" s="686"/>
      <c r="F94" s="182"/>
      <c r="G94" s="459"/>
      <c r="H94" s="482"/>
      <c r="I94" s="81"/>
      <c r="J94" s="1"/>
      <c r="K94" s="1"/>
      <c r="L94" s="1"/>
      <c r="M94" s="1"/>
      <c r="N94" s="89"/>
      <c r="O94" s="1"/>
      <c r="P94" s="43"/>
      <c r="Q94" s="1"/>
      <c r="R94" s="366"/>
      <c r="S94" s="1"/>
      <c r="T94" s="89"/>
      <c r="U94" s="542"/>
      <c r="X94" s="259"/>
    </row>
    <row r="95" spans="1:24" hidden="1" x14ac:dyDescent="0.25">
      <c r="A95" s="139" t="s">
        <v>391</v>
      </c>
      <c r="B95" s="59"/>
      <c r="C95" s="2"/>
      <c r="D95" s="686" t="s">
        <v>792</v>
      </c>
      <c r="E95" s="686"/>
      <c r="F95" s="182"/>
      <c r="G95" s="459"/>
      <c r="H95" s="482"/>
      <c r="I95" s="81"/>
      <c r="J95" s="1"/>
      <c r="K95" s="1"/>
      <c r="L95" s="1"/>
      <c r="M95" s="1"/>
      <c r="N95" s="89"/>
      <c r="O95" s="1"/>
      <c r="P95" s="43"/>
      <c r="Q95" s="1"/>
      <c r="R95" s="366"/>
      <c r="S95" s="1"/>
      <c r="T95" s="89"/>
      <c r="U95" s="542"/>
      <c r="X95" s="259"/>
    </row>
    <row r="96" spans="1:24" hidden="1" x14ac:dyDescent="0.25">
      <c r="A96" s="139" t="s">
        <v>392</v>
      </c>
      <c r="B96" s="59"/>
      <c r="C96" s="2"/>
      <c r="D96" s="686" t="s">
        <v>793</v>
      </c>
      <c r="E96" s="686"/>
      <c r="F96" s="182"/>
      <c r="G96" s="459"/>
      <c r="H96" s="482"/>
      <c r="I96" s="81"/>
      <c r="J96" s="1"/>
      <c r="K96" s="1"/>
      <c r="L96" s="1"/>
      <c r="M96" s="1"/>
      <c r="N96" s="89"/>
      <c r="O96" s="1"/>
      <c r="P96" s="43"/>
      <c r="Q96" s="1"/>
      <c r="R96" s="366"/>
      <c r="S96" s="1"/>
      <c r="T96" s="89"/>
      <c r="U96" s="542"/>
      <c r="X96" s="259"/>
    </row>
    <row r="97" spans="1:24" hidden="1" x14ac:dyDescent="0.25">
      <c r="A97" s="139" t="s">
        <v>393</v>
      </c>
      <c r="B97" s="59"/>
      <c r="C97" s="2"/>
      <c r="D97" s="686" t="s">
        <v>794</v>
      </c>
      <c r="E97" s="686"/>
      <c r="F97" s="182"/>
      <c r="G97" s="459"/>
      <c r="H97" s="482"/>
      <c r="I97" s="81"/>
      <c r="J97" s="1"/>
      <c r="K97" s="1"/>
      <c r="L97" s="1"/>
      <c r="M97" s="1"/>
      <c r="N97" s="89"/>
      <c r="O97" s="1"/>
      <c r="P97" s="43"/>
      <c r="Q97" s="1"/>
      <c r="R97" s="366"/>
      <c r="S97" s="1"/>
      <c r="T97" s="89"/>
      <c r="U97" s="542"/>
      <c r="X97" s="259"/>
    </row>
    <row r="98" spans="1:24" hidden="1" x14ac:dyDescent="0.25">
      <c r="A98" s="139" t="s">
        <v>394</v>
      </c>
      <c r="B98" s="59"/>
      <c r="C98" s="2"/>
      <c r="D98" s="686" t="s">
        <v>795</v>
      </c>
      <c r="E98" s="686"/>
      <c r="F98" s="182"/>
      <c r="G98" s="459"/>
      <c r="H98" s="482"/>
      <c r="I98" s="81"/>
      <c r="J98" s="1"/>
      <c r="K98" s="1"/>
      <c r="L98" s="1"/>
      <c r="M98" s="1"/>
      <c r="N98" s="89"/>
      <c r="O98" s="1"/>
      <c r="P98" s="43"/>
      <c r="Q98" s="1"/>
      <c r="R98" s="366"/>
      <c r="S98" s="1"/>
      <c r="T98" s="89"/>
      <c r="U98" s="542"/>
      <c r="X98" s="259"/>
    </row>
    <row r="99" spans="1:24" ht="25.5" hidden="1" customHeight="1" x14ac:dyDescent="0.25">
      <c r="A99" s="139" t="s">
        <v>395</v>
      </c>
      <c r="B99" s="59"/>
      <c r="C99" s="2"/>
      <c r="D99" s="685" t="s">
        <v>796</v>
      </c>
      <c r="E99" s="685"/>
      <c r="F99" s="192"/>
      <c r="G99" s="471"/>
      <c r="H99" s="482"/>
      <c r="I99" s="81"/>
      <c r="J99" s="1"/>
      <c r="K99" s="1"/>
      <c r="L99" s="1"/>
      <c r="M99" s="1"/>
      <c r="N99" s="89"/>
      <c r="O99" s="1"/>
      <c r="P99" s="43"/>
      <c r="Q99" s="1"/>
      <c r="R99" s="366"/>
      <c r="S99" s="1"/>
      <c r="T99" s="89"/>
      <c r="U99" s="542"/>
      <c r="X99" s="259"/>
    </row>
    <row r="100" spans="1:24" hidden="1" x14ac:dyDescent="0.25">
      <c r="A100" s="139" t="s">
        <v>396</v>
      </c>
      <c r="B100" s="59"/>
      <c r="C100" s="2"/>
      <c r="D100" s="686" t="s">
        <v>1091</v>
      </c>
      <c r="E100" s="686"/>
      <c r="F100" s="182"/>
      <c r="G100" s="459"/>
      <c r="H100" s="482"/>
      <c r="I100" s="81"/>
      <c r="J100" s="1"/>
      <c r="K100" s="1"/>
      <c r="L100" s="1"/>
      <c r="M100" s="1"/>
      <c r="N100" s="89"/>
      <c r="O100" s="1"/>
      <c r="P100" s="43"/>
      <c r="Q100" s="1"/>
      <c r="R100" s="366"/>
      <c r="S100" s="1"/>
      <c r="T100" s="89"/>
      <c r="U100" s="542"/>
      <c r="X100" s="259"/>
    </row>
    <row r="101" spans="1:24" ht="25.5" hidden="1" customHeight="1" x14ac:dyDescent="0.25">
      <c r="A101" s="139" t="s">
        <v>397</v>
      </c>
      <c r="B101" s="59"/>
      <c r="C101" s="2"/>
      <c r="D101" s="685" t="s">
        <v>797</v>
      </c>
      <c r="E101" s="685"/>
      <c r="F101" s="192"/>
      <c r="G101" s="471"/>
      <c r="H101" s="482"/>
      <c r="I101" s="81"/>
      <c r="J101" s="1"/>
      <c r="K101" s="1"/>
      <c r="L101" s="1"/>
      <c r="M101" s="1"/>
      <c r="N101" s="89"/>
      <c r="O101" s="1"/>
      <c r="P101" s="43"/>
      <c r="Q101" s="1"/>
      <c r="R101" s="366"/>
      <c r="S101" s="1"/>
      <c r="T101" s="89"/>
      <c r="U101" s="542"/>
      <c r="X101" s="259"/>
    </row>
    <row r="102" spans="1:24" ht="25.5" hidden="1" customHeight="1" x14ac:dyDescent="0.25">
      <c r="A102" s="139" t="s">
        <v>398</v>
      </c>
      <c r="B102" s="59"/>
      <c r="C102" s="2"/>
      <c r="D102" s="685" t="s">
        <v>798</v>
      </c>
      <c r="E102" s="685"/>
      <c r="F102" s="192"/>
      <c r="G102" s="471"/>
      <c r="H102" s="482"/>
      <c r="I102" s="81"/>
      <c r="J102" s="1"/>
      <c r="K102" s="1"/>
      <c r="L102" s="1"/>
      <c r="M102" s="1"/>
      <c r="N102" s="89"/>
      <c r="O102" s="1"/>
      <c r="P102" s="43"/>
      <c r="Q102" s="1"/>
      <c r="R102" s="366"/>
      <c r="S102" s="1"/>
      <c r="T102" s="89"/>
      <c r="U102" s="542"/>
      <c r="X102" s="259"/>
    </row>
    <row r="103" spans="1:24" s="42" customFormat="1" ht="15" hidden="1" customHeight="1" x14ac:dyDescent="0.25">
      <c r="A103" s="139" t="s">
        <v>399</v>
      </c>
      <c r="B103" s="118" t="s">
        <v>948</v>
      </c>
      <c r="C103" s="733" t="s">
        <v>1092</v>
      </c>
      <c r="D103" s="734"/>
      <c r="E103" s="734"/>
      <c r="F103" s="191">
        <f>F104+F105+F106+F107+F108+F109+F110+F111+F112+F113</f>
        <v>0</v>
      </c>
      <c r="G103" s="469">
        <f>G104+G105+G106+G107+G108+G109+G110+G111+G112+G113</f>
        <v>0</v>
      </c>
      <c r="H103" s="484">
        <f>H104+H105+H106+H107+H108+H109+H110+H111+H112+H113</f>
        <v>0</v>
      </c>
      <c r="I103" s="121">
        <f t="shared" ref="I103:U103" si="39">I104+I105+I106+I107+I108+I109+I110+I111+I112+I113</f>
        <v>0</v>
      </c>
      <c r="J103" s="122">
        <f t="shared" si="39"/>
        <v>0</v>
      </c>
      <c r="K103" s="122">
        <f t="shared" si="39"/>
        <v>0</v>
      </c>
      <c r="L103" s="122">
        <f t="shared" si="39"/>
        <v>0</v>
      </c>
      <c r="M103" s="122">
        <f t="shared" si="39"/>
        <v>0</v>
      </c>
      <c r="N103" s="125">
        <f t="shared" si="39"/>
        <v>0</v>
      </c>
      <c r="O103" s="122">
        <f t="shared" si="39"/>
        <v>0</v>
      </c>
      <c r="P103" s="124">
        <f t="shared" si="39"/>
        <v>0</v>
      </c>
      <c r="Q103" s="122">
        <f t="shared" si="39"/>
        <v>0</v>
      </c>
      <c r="R103" s="368">
        <f t="shared" si="39"/>
        <v>0</v>
      </c>
      <c r="S103" s="122">
        <f t="shared" si="39"/>
        <v>0</v>
      </c>
      <c r="T103" s="125">
        <f t="shared" si="39"/>
        <v>0</v>
      </c>
      <c r="U103" s="544">
        <f t="shared" si="39"/>
        <v>0</v>
      </c>
      <c r="X103" s="259"/>
    </row>
    <row r="104" spans="1:24" hidden="1" x14ac:dyDescent="0.25">
      <c r="A104" s="139" t="s">
        <v>400</v>
      </c>
      <c r="B104" s="59"/>
      <c r="C104" s="2"/>
      <c r="D104" s="686" t="s">
        <v>640</v>
      </c>
      <c r="E104" s="686"/>
      <c r="F104" s="182"/>
      <c r="G104" s="459"/>
      <c r="H104" s="482"/>
      <c r="I104" s="81"/>
      <c r="J104" s="1"/>
      <c r="K104" s="1"/>
      <c r="L104" s="1"/>
      <c r="M104" s="1"/>
      <c r="N104" s="89"/>
      <c r="O104" s="1"/>
      <c r="P104" s="43"/>
      <c r="Q104" s="1"/>
      <c r="R104" s="366"/>
      <c r="S104" s="1"/>
      <c r="T104" s="89"/>
      <c r="U104" s="542"/>
      <c r="X104" s="259"/>
    </row>
    <row r="105" spans="1:24" hidden="1" x14ac:dyDescent="0.25">
      <c r="A105" s="139" t="s">
        <v>401</v>
      </c>
      <c r="B105" s="59"/>
      <c r="C105" s="2"/>
      <c r="D105" s="686" t="s">
        <v>799</v>
      </c>
      <c r="E105" s="686"/>
      <c r="F105" s="182"/>
      <c r="G105" s="459"/>
      <c r="H105" s="482"/>
      <c r="I105" s="81"/>
      <c r="J105" s="1"/>
      <c r="K105" s="1"/>
      <c r="L105" s="1"/>
      <c r="M105" s="1"/>
      <c r="N105" s="89"/>
      <c r="O105" s="1"/>
      <c r="P105" s="43"/>
      <c r="Q105" s="1"/>
      <c r="R105" s="366"/>
      <c r="S105" s="1"/>
      <c r="T105" s="89"/>
      <c r="U105" s="542"/>
      <c r="X105" s="259"/>
    </row>
    <row r="106" spans="1:24" hidden="1" x14ac:dyDescent="0.25">
      <c r="A106" s="139" t="s">
        <v>402</v>
      </c>
      <c r="B106" s="59"/>
      <c r="C106" s="2"/>
      <c r="D106" s="686" t="s">
        <v>801</v>
      </c>
      <c r="E106" s="686"/>
      <c r="F106" s="182"/>
      <c r="G106" s="459"/>
      <c r="H106" s="482"/>
      <c r="I106" s="81"/>
      <c r="J106" s="1"/>
      <c r="K106" s="1"/>
      <c r="L106" s="1"/>
      <c r="M106" s="1"/>
      <c r="N106" s="89"/>
      <c r="O106" s="1"/>
      <c r="P106" s="43"/>
      <c r="Q106" s="1"/>
      <c r="R106" s="366"/>
      <c r="S106" s="1"/>
      <c r="T106" s="89"/>
      <c r="U106" s="542"/>
      <c r="X106" s="259"/>
    </row>
    <row r="107" spans="1:24" hidden="1" x14ac:dyDescent="0.25">
      <c r="A107" s="139" t="s">
        <v>403</v>
      </c>
      <c r="B107" s="59"/>
      <c r="C107" s="2"/>
      <c r="D107" s="686" t="s">
        <v>1094</v>
      </c>
      <c r="E107" s="686"/>
      <c r="F107" s="182"/>
      <c r="G107" s="459"/>
      <c r="H107" s="482"/>
      <c r="I107" s="81"/>
      <c r="J107" s="1"/>
      <c r="K107" s="1"/>
      <c r="L107" s="1"/>
      <c r="M107" s="1"/>
      <c r="N107" s="89"/>
      <c r="O107" s="1"/>
      <c r="P107" s="43"/>
      <c r="Q107" s="1"/>
      <c r="R107" s="366"/>
      <c r="S107" s="1"/>
      <c r="T107" s="89"/>
      <c r="U107" s="542"/>
      <c r="X107" s="259"/>
    </row>
    <row r="108" spans="1:24" hidden="1" x14ac:dyDescent="0.25">
      <c r="A108" s="139" t="s">
        <v>404</v>
      </c>
      <c r="B108" s="59"/>
      <c r="C108" s="2"/>
      <c r="D108" s="686" t="s">
        <v>806</v>
      </c>
      <c r="E108" s="686"/>
      <c r="F108" s="182"/>
      <c r="G108" s="459"/>
      <c r="H108" s="482"/>
      <c r="I108" s="81"/>
      <c r="J108" s="1"/>
      <c r="K108" s="1"/>
      <c r="L108" s="1"/>
      <c r="M108" s="1"/>
      <c r="N108" s="89"/>
      <c r="O108" s="1"/>
      <c r="P108" s="43"/>
      <c r="Q108" s="1"/>
      <c r="R108" s="366"/>
      <c r="S108" s="1"/>
      <c r="T108" s="89"/>
      <c r="U108" s="542"/>
      <c r="X108" s="259"/>
    </row>
    <row r="109" spans="1:24" hidden="1" x14ac:dyDescent="0.25">
      <c r="A109" s="139" t="s">
        <v>405</v>
      </c>
      <c r="B109" s="59"/>
      <c r="C109" s="2"/>
      <c r="D109" s="686" t="s">
        <v>804</v>
      </c>
      <c r="E109" s="686"/>
      <c r="F109" s="182"/>
      <c r="G109" s="459"/>
      <c r="H109" s="482"/>
      <c r="I109" s="81"/>
      <c r="J109" s="1"/>
      <c r="K109" s="1"/>
      <c r="L109" s="1"/>
      <c r="M109" s="1"/>
      <c r="N109" s="89"/>
      <c r="O109" s="1"/>
      <c r="P109" s="43"/>
      <c r="Q109" s="1"/>
      <c r="R109" s="366"/>
      <c r="S109" s="1"/>
      <c r="T109" s="89"/>
      <c r="U109" s="542"/>
      <c r="X109" s="259"/>
    </row>
    <row r="110" spans="1:24" ht="25.5" hidden="1" customHeight="1" x14ac:dyDescent="0.25">
      <c r="A110" s="139" t="s">
        <v>406</v>
      </c>
      <c r="B110" s="59"/>
      <c r="C110" s="2"/>
      <c r="D110" s="685" t="s">
        <v>808</v>
      </c>
      <c r="E110" s="685"/>
      <c r="F110" s="192"/>
      <c r="G110" s="471"/>
      <c r="H110" s="482"/>
      <c r="I110" s="81"/>
      <c r="J110" s="1"/>
      <c r="K110" s="1"/>
      <c r="L110" s="1"/>
      <c r="M110" s="1"/>
      <c r="N110" s="89"/>
      <c r="O110" s="1"/>
      <c r="P110" s="43"/>
      <c r="Q110" s="1"/>
      <c r="R110" s="366"/>
      <c r="S110" s="1"/>
      <c r="T110" s="89"/>
      <c r="U110" s="542"/>
      <c r="X110" s="259"/>
    </row>
    <row r="111" spans="1:24" hidden="1" x14ac:dyDescent="0.25">
      <c r="A111" s="139" t="s">
        <v>407</v>
      </c>
      <c r="B111" s="59"/>
      <c r="C111" s="2"/>
      <c r="D111" s="686" t="s">
        <v>1093</v>
      </c>
      <c r="E111" s="686"/>
      <c r="F111" s="182"/>
      <c r="G111" s="459"/>
      <c r="H111" s="482"/>
      <c r="I111" s="81"/>
      <c r="J111" s="1"/>
      <c r="K111" s="1"/>
      <c r="L111" s="1"/>
      <c r="M111" s="1"/>
      <c r="N111" s="89"/>
      <c r="O111" s="1"/>
      <c r="P111" s="43"/>
      <c r="Q111" s="1"/>
      <c r="R111" s="366"/>
      <c r="S111" s="1"/>
      <c r="T111" s="89"/>
      <c r="U111" s="542"/>
      <c r="X111" s="259"/>
    </row>
    <row r="112" spans="1:24" ht="25.5" hidden="1" customHeight="1" x14ac:dyDescent="0.25">
      <c r="A112" s="139" t="s">
        <v>408</v>
      </c>
      <c r="B112" s="59"/>
      <c r="C112" s="2"/>
      <c r="D112" s="685" t="s">
        <v>811</v>
      </c>
      <c r="E112" s="685"/>
      <c r="F112" s="192"/>
      <c r="G112" s="471"/>
      <c r="H112" s="482"/>
      <c r="I112" s="81"/>
      <c r="J112" s="1"/>
      <c r="K112" s="1"/>
      <c r="L112" s="1"/>
      <c r="M112" s="1"/>
      <c r="N112" s="89"/>
      <c r="O112" s="1"/>
      <c r="P112" s="43"/>
      <c r="Q112" s="1"/>
      <c r="R112" s="366"/>
      <c r="S112" s="1"/>
      <c r="T112" s="89"/>
      <c r="U112" s="542"/>
      <c r="X112" s="259"/>
    </row>
    <row r="113" spans="1:24" ht="25.5" hidden="1" customHeight="1" x14ac:dyDescent="0.25">
      <c r="A113" s="139" t="s">
        <v>409</v>
      </c>
      <c r="B113" s="59"/>
      <c r="C113" s="2"/>
      <c r="D113" s="685" t="s">
        <v>813</v>
      </c>
      <c r="E113" s="685"/>
      <c r="F113" s="192"/>
      <c r="G113" s="471"/>
      <c r="H113" s="482"/>
      <c r="I113" s="81"/>
      <c r="J113" s="1"/>
      <c r="K113" s="1"/>
      <c r="L113" s="1"/>
      <c r="M113" s="1"/>
      <c r="N113" s="89"/>
      <c r="O113" s="1"/>
      <c r="P113" s="43"/>
      <c r="Q113" s="1"/>
      <c r="R113" s="366"/>
      <c r="S113" s="1"/>
      <c r="T113" s="89"/>
      <c r="U113" s="542"/>
      <c r="X113" s="259"/>
    </row>
    <row r="114" spans="1:24" s="42" customFormat="1" x14ac:dyDescent="0.25">
      <c r="A114" s="139" t="s">
        <v>410</v>
      </c>
      <c r="B114" s="118" t="s">
        <v>949</v>
      </c>
      <c r="C114" s="705" t="s">
        <v>411</v>
      </c>
      <c r="D114" s="706"/>
      <c r="E114" s="706"/>
      <c r="F114" s="193">
        <f>F115+F116+F117+F118+F119+F120+F121+F122+F123+F124</f>
        <v>17000</v>
      </c>
      <c r="G114" s="472">
        <f>G115+G116+G117+G118+G119+G120+G121+G122+G123+G124</f>
        <v>17000</v>
      </c>
      <c r="H114" s="484">
        <f>H115+H116+H117+H118+H119+H120+H121+H122+H123+H124</f>
        <v>15400</v>
      </c>
      <c r="I114" s="121">
        <f t="shared" ref="I114:U114" si="40">I115+I116+I117+I118+I119+I120+I121+I122+I123+I124</f>
        <v>0</v>
      </c>
      <c r="J114" s="122">
        <f t="shared" si="40"/>
        <v>0</v>
      </c>
      <c r="K114" s="122">
        <f t="shared" si="40"/>
        <v>0</v>
      </c>
      <c r="L114" s="122">
        <f t="shared" si="40"/>
        <v>0</v>
      </c>
      <c r="M114" s="122">
        <f t="shared" si="40"/>
        <v>0</v>
      </c>
      <c r="N114" s="125">
        <f t="shared" si="40"/>
        <v>0</v>
      </c>
      <c r="O114" s="122">
        <f t="shared" si="40"/>
        <v>0</v>
      </c>
      <c r="P114" s="124">
        <f t="shared" si="40"/>
        <v>0</v>
      </c>
      <c r="Q114" s="122">
        <f t="shared" si="40"/>
        <v>0</v>
      </c>
      <c r="R114" s="368">
        <f t="shared" si="40"/>
        <v>0</v>
      </c>
      <c r="S114" s="122">
        <f t="shared" si="40"/>
        <v>0</v>
      </c>
      <c r="T114" s="125">
        <f t="shared" si="40"/>
        <v>0</v>
      </c>
      <c r="U114" s="544">
        <f t="shared" si="40"/>
        <v>15400</v>
      </c>
      <c r="X114" s="259"/>
    </row>
    <row r="115" spans="1:24" hidden="1" x14ac:dyDescent="0.25">
      <c r="A115" s="139" t="s">
        <v>412</v>
      </c>
      <c r="B115" s="59"/>
      <c r="C115" s="2"/>
      <c r="D115" s="686" t="s">
        <v>639</v>
      </c>
      <c r="E115" s="686"/>
      <c r="F115" s="182"/>
      <c r="G115" s="459"/>
      <c r="H115" s="482"/>
      <c r="I115" s="81"/>
      <c r="J115" s="1"/>
      <c r="K115" s="1"/>
      <c r="L115" s="1"/>
      <c r="M115" s="1"/>
      <c r="N115" s="89"/>
      <c r="O115" s="1"/>
      <c r="P115" s="43"/>
      <c r="Q115" s="1"/>
      <c r="R115" s="366"/>
      <c r="S115" s="1"/>
      <c r="T115" s="89"/>
      <c r="U115" s="542"/>
      <c r="X115" s="259"/>
    </row>
    <row r="116" spans="1:24" hidden="1" x14ac:dyDescent="0.25">
      <c r="A116" s="139" t="s">
        <v>413</v>
      </c>
      <c r="B116" s="59"/>
      <c r="C116" s="2"/>
      <c r="D116" s="686" t="s">
        <v>800</v>
      </c>
      <c r="E116" s="686"/>
      <c r="F116" s="182"/>
      <c r="G116" s="459"/>
      <c r="H116" s="482"/>
      <c r="I116" s="81"/>
      <c r="J116" s="1"/>
      <c r="K116" s="1"/>
      <c r="L116" s="1"/>
      <c r="M116" s="1"/>
      <c r="N116" s="89"/>
      <c r="O116" s="1"/>
      <c r="P116" s="43"/>
      <c r="Q116" s="1"/>
      <c r="R116" s="366"/>
      <c r="S116" s="1"/>
      <c r="T116" s="89"/>
      <c r="U116" s="542"/>
      <c r="X116" s="259"/>
    </row>
    <row r="117" spans="1:24" hidden="1" x14ac:dyDescent="0.25">
      <c r="A117" s="139" t="s">
        <v>414</v>
      </c>
      <c r="B117" s="59"/>
      <c r="C117" s="2"/>
      <c r="D117" s="686" t="s">
        <v>802</v>
      </c>
      <c r="E117" s="686"/>
      <c r="F117" s="182"/>
      <c r="G117" s="459"/>
      <c r="H117" s="482"/>
      <c r="I117" s="81"/>
      <c r="J117" s="1"/>
      <c r="K117" s="1"/>
      <c r="L117" s="1"/>
      <c r="M117" s="1"/>
      <c r="N117" s="89"/>
      <c r="O117" s="1"/>
      <c r="P117" s="43"/>
      <c r="Q117" s="1"/>
      <c r="R117" s="366"/>
      <c r="S117" s="1"/>
      <c r="T117" s="89"/>
      <c r="U117" s="542"/>
      <c r="X117" s="259"/>
    </row>
    <row r="118" spans="1:24" hidden="1" x14ac:dyDescent="0.25">
      <c r="A118" s="139" t="s">
        <v>415</v>
      </c>
      <c r="B118" s="59"/>
      <c r="C118" s="2"/>
      <c r="D118" s="686" t="s">
        <v>803</v>
      </c>
      <c r="E118" s="686"/>
      <c r="F118" s="182"/>
      <c r="G118" s="459"/>
      <c r="H118" s="482"/>
      <c r="I118" s="81"/>
      <c r="J118" s="1"/>
      <c r="K118" s="1"/>
      <c r="L118" s="1"/>
      <c r="M118" s="1"/>
      <c r="N118" s="89"/>
      <c r="O118" s="1"/>
      <c r="P118" s="43"/>
      <c r="Q118" s="1"/>
      <c r="R118" s="366"/>
      <c r="S118" s="1"/>
      <c r="T118" s="89"/>
      <c r="U118" s="542"/>
      <c r="X118" s="259"/>
    </row>
    <row r="119" spans="1:24" hidden="1" x14ac:dyDescent="0.25">
      <c r="A119" s="139" t="s">
        <v>416</v>
      </c>
      <c r="B119" s="59"/>
      <c r="C119" s="2"/>
      <c r="D119" s="686" t="s">
        <v>807</v>
      </c>
      <c r="E119" s="686"/>
      <c r="F119" s="182"/>
      <c r="G119" s="459"/>
      <c r="H119" s="482"/>
      <c r="I119" s="81"/>
      <c r="J119" s="1"/>
      <c r="K119" s="1"/>
      <c r="L119" s="1"/>
      <c r="M119" s="1"/>
      <c r="N119" s="89"/>
      <c r="O119" s="1"/>
      <c r="P119" s="43"/>
      <c r="Q119" s="1"/>
      <c r="R119" s="366"/>
      <c r="S119" s="1"/>
      <c r="T119" s="89"/>
      <c r="U119" s="542"/>
      <c r="X119" s="259"/>
    </row>
    <row r="120" spans="1:24" hidden="1" x14ac:dyDescent="0.25">
      <c r="A120" s="139" t="s">
        <v>417</v>
      </c>
      <c r="B120" s="59"/>
      <c r="C120" s="2"/>
      <c r="D120" s="686" t="s">
        <v>805</v>
      </c>
      <c r="E120" s="686"/>
      <c r="F120" s="182"/>
      <c r="G120" s="459"/>
      <c r="H120" s="482"/>
      <c r="I120" s="81"/>
      <c r="J120" s="1"/>
      <c r="K120" s="1"/>
      <c r="L120" s="1"/>
      <c r="M120" s="1"/>
      <c r="N120" s="89"/>
      <c r="O120" s="1"/>
      <c r="P120" s="43"/>
      <c r="Q120" s="1"/>
      <c r="R120" s="366"/>
      <c r="S120" s="1"/>
      <c r="T120" s="89"/>
      <c r="U120" s="542"/>
      <c r="X120" s="259"/>
    </row>
    <row r="121" spans="1:24" ht="25.5" hidden="1" customHeight="1" x14ac:dyDescent="0.25">
      <c r="A121" s="139" t="s">
        <v>418</v>
      </c>
      <c r="B121" s="59"/>
      <c r="C121" s="2"/>
      <c r="D121" s="685" t="s">
        <v>809</v>
      </c>
      <c r="E121" s="685"/>
      <c r="F121" s="192"/>
      <c r="G121" s="471"/>
      <c r="H121" s="482"/>
      <c r="I121" s="81"/>
      <c r="J121" s="1"/>
      <c r="K121" s="1"/>
      <c r="L121" s="1"/>
      <c r="M121" s="1"/>
      <c r="N121" s="89"/>
      <c r="O121" s="1"/>
      <c r="P121" s="43"/>
      <c r="Q121" s="1"/>
      <c r="R121" s="366"/>
      <c r="S121" s="1"/>
      <c r="T121" s="89"/>
      <c r="U121" s="542"/>
      <c r="X121" s="259"/>
    </row>
    <row r="122" spans="1:24" ht="15.75" thickBot="1" x14ac:dyDescent="0.3">
      <c r="A122" s="139" t="s">
        <v>419</v>
      </c>
      <c r="B122" s="59"/>
      <c r="C122" s="2"/>
      <c r="D122" s="686" t="s">
        <v>810</v>
      </c>
      <c r="E122" s="686"/>
      <c r="F122" s="182">
        <v>17000</v>
      </c>
      <c r="G122" s="459">
        <v>17000</v>
      </c>
      <c r="H122" s="482">
        <f>SUM(R122:U122)</f>
        <v>15400</v>
      </c>
      <c r="I122" s="81"/>
      <c r="J122" s="1"/>
      <c r="K122" s="1"/>
      <c r="L122" s="1"/>
      <c r="M122" s="1"/>
      <c r="N122" s="89"/>
      <c r="O122" s="1"/>
      <c r="P122" s="43"/>
      <c r="Q122" s="1"/>
      <c r="R122" s="366">
        <f>SUM(I122:Q122)</f>
        <v>0</v>
      </c>
      <c r="S122" s="1"/>
      <c r="T122" s="89"/>
      <c r="U122" s="542">
        <v>15400</v>
      </c>
      <c r="X122" s="259"/>
    </row>
    <row r="123" spans="1:24" ht="25.5" hidden="1" customHeight="1" x14ac:dyDescent="0.25">
      <c r="A123" s="139" t="s">
        <v>420</v>
      </c>
      <c r="B123" s="59"/>
      <c r="C123" s="2"/>
      <c r="D123" s="685" t="s">
        <v>812</v>
      </c>
      <c r="E123" s="685"/>
      <c r="F123" s="192"/>
      <c r="G123" s="471"/>
      <c r="H123" s="482"/>
      <c r="I123" s="81"/>
      <c r="J123" s="1"/>
      <c r="K123" s="1"/>
      <c r="L123" s="1"/>
      <c r="M123" s="1"/>
      <c r="N123" s="89"/>
      <c r="O123" s="1"/>
      <c r="P123" s="43"/>
      <c r="Q123" s="1"/>
      <c r="R123" s="366"/>
      <c r="S123" s="1"/>
      <c r="T123" s="89"/>
      <c r="U123" s="542"/>
      <c r="X123" s="259"/>
    </row>
    <row r="124" spans="1:24" ht="25.5" hidden="1" customHeight="1" x14ac:dyDescent="0.25">
      <c r="A124" s="139" t="s">
        <v>421</v>
      </c>
      <c r="B124" s="59"/>
      <c r="C124" s="2"/>
      <c r="D124" s="685" t="s">
        <v>814</v>
      </c>
      <c r="E124" s="685"/>
      <c r="F124" s="192"/>
      <c r="G124" s="471"/>
      <c r="H124" s="482"/>
      <c r="I124" s="81"/>
      <c r="J124" s="1"/>
      <c r="K124" s="1"/>
      <c r="L124" s="1"/>
      <c r="M124" s="1"/>
      <c r="N124" s="89"/>
      <c r="O124" s="1"/>
      <c r="P124" s="43"/>
      <c r="Q124" s="1"/>
      <c r="R124" s="366"/>
      <c r="S124" s="1"/>
      <c r="T124" s="89"/>
      <c r="U124" s="542"/>
      <c r="X124" s="259"/>
    </row>
    <row r="125" spans="1:24" s="42" customFormat="1" ht="27.75" hidden="1" customHeight="1" x14ac:dyDescent="0.25">
      <c r="A125" s="139" t="s">
        <v>422</v>
      </c>
      <c r="B125" s="118" t="s">
        <v>950</v>
      </c>
      <c r="C125" s="733" t="s">
        <v>1095</v>
      </c>
      <c r="D125" s="734"/>
      <c r="E125" s="734"/>
      <c r="F125" s="191">
        <f>F126+F127</f>
        <v>0</v>
      </c>
      <c r="G125" s="469">
        <f>G126+G127</f>
        <v>0</v>
      </c>
      <c r="H125" s="484">
        <f>H126+H127</f>
        <v>0</v>
      </c>
      <c r="I125" s="121">
        <f t="shared" ref="I125:U125" si="41">I126+I127</f>
        <v>0</v>
      </c>
      <c r="J125" s="122">
        <f t="shared" si="41"/>
        <v>0</v>
      </c>
      <c r="K125" s="122">
        <f t="shared" si="41"/>
        <v>0</v>
      </c>
      <c r="L125" s="122">
        <f t="shared" si="41"/>
        <v>0</v>
      </c>
      <c r="M125" s="122">
        <f t="shared" si="41"/>
        <v>0</v>
      </c>
      <c r="N125" s="125">
        <f t="shared" si="41"/>
        <v>0</v>
      </c>
      <c r="O125" s="122">
        <f t="shared" si="41"/>
        <v>0</v>
      </c>
      <c r="P125" s="124">
        <f t="shared" si="41"/>
        <v>0</v>
      </c>
      <c r="Q125" s="122">
        <f t="shared" si="41"/>
        <v>0</v>
      </c>
      <c r="R125" s="368">
        <f t="shared" si="41"/>
        <v>0</v>
      </c>
      <c r="S125" s="122">
        <f t="shared" si="41"/>
        <v>0</v>
      </c>
      <c r="T125" s="125">
        <f t="shared" si="41"/>
        <v>0</v>
      </c>
      <c r="U125" s="544">
        <f t="shared" si="41"/>
        <v>0</v>
      </c>
      <c r="X125" s="259"/>
    </row>
    <row r="126" spans="1:24" ht="15.75" hidden="1" thickBot="1" x14ac:dyDescent="0.3">
      <c r="A126" s="139" t="s">
        <v>423</v>
      </c>
      <c r="B126" s="59"/>
      <c r="C126" s="2"/>
      <c r="D126" s="686" t="s">
        <v>816</v>
      </c>
      <c r="E126" s="686"/>
      <c r="F126" s="182"/>
      <c r="G126" s="459"/>
      <c r="H126" s="482"/>
      <c r="I126" s="81"/>
      <c r="J126" s="1"/>
      <c r="K126" s="1"/>
      <c r="L126" s="1"/>
      <c r="M126" s="1"/>
      <c r="N126" s="89"/>
      <c r="O126" s="1"/>
      <c r="P126" s="43"/>
      <c r="Q126" s="1"/>
      <c r="R126" s="366"/>
      <c r="S126" s="1"/>
      <c r="T126" s="89"/>
      <c r="U126" s="542"/>
      <c r="X126" s="259"/>
    </row>
    <row r="127" spans="1:24" ht="25.5" hidden="1" customHeight="1" x14ac:dyDescent="0.25">
      <c r="A127" s="139" t="s">
        <v>424</v>
      </c>
      <c r="B127" s="59"/>
      <c r="C127" s="2"/>
      <c r="D127" s="685" t="s">
        <v>815</v>
      </c>
      <c r="E127" s="685"/>
      <c r="F127" s="192"/>
      <c r="G127" s="471"/>
      <c r="H127" s="482"/>
      <c r="I127" s="81"/>
      <c r="J127" s="1"/>
      <c r="K127" s="1"/>
      <c r="L127" s="1"/>
      <c r="M127" s="1"/>
      <c r="N127" s="89"/>
      <c r="O127" s="1"/>
      <c r="P127" s="43"/>
      <c r="Q127" s="1"/>
      <c r="R127" s="366"/>
      <c r="S127" s="1"/>
      <c r="T127" s="89"/>
      <c r="U127" s="542"/>
      <c r="X127" s="259"/>
    </row>
    <row r="128" spans="1:24" s="42" customFormat="1" ht="15.75" hidden="1" thickBot="1" x14ac:dyDescent="0.3">
      <c r="A128" s="139" t="s">
        <v>425</v>
      </c>
      <c r="B128" s="118" t="s">
        <v>952</v>
      </c>
      <c r="C128" s="733" t="s">
        <v>1096</v>
      </c>
      <c r="D128" s="734"/>
      <c r="E128" s="734"/>
      <c r="F128" s="191">
        <f>F129+F130+F131+F132+F133+F134+F135+F136+F137+F138+F139</f>
        <v>0</v>
      </c>
      <c r="G128" s="469">
        <f>G129+G130+G131+G132+G133+G134+G135+G136+G137+G138+G139</f>
        <v>0</v>
      </c>
      <c r="H128" s="484">
        <f>H129+H130+H131+H132+H133+H134+H135+H136+H137+H138+H139</f>
        <v>0</v>
      </c>
      <c r="I128" s="121">
        <f t="shared" ref="I128:U128" si="42">I129+I130+I131+I132+I133+I134+I135+I136+I137+I138+I139</f>
        <v>0</v>
      </c>
      <c r="J128" s="122">
        <f t="shared" si="42"/>
        <v>0</v>
      </c>
      <c r="K128" s="122">
        <f t="shared" si="42"/>
        <v>0</v>
      </c>
      <c r="L128" s="122">
        <f t="shared" si="42"/>
        <v>0</v>
      </c>
      <c r="M128" s="122">
        <f t="shared" si="42"/>
        <v>0</v>
      </c>
      <c r="N128" s="125">
        <f t="shared" si="42"/>
        <v>0</v>
      </c>
      <c r="O128" s="122">
        <f t="shared" si="42"/>
        <v>0</v>
      </c>
      <c r="P128" s="124">
        <f t="shared" si="42"/>
        <v>0</v>
      </c>
      <c r="Q128" s="122">
        <f t="shared" si="42"/>
        <v>0</v>
      </c>
      <c r="R128" s="368">
        <f t="shared" si="42"/>
        <v>0</v>
      </c>
      <c r="S128" s="122">
        <f t="shared" si="42"/>
        <v>0</v>
      </c>
      <c r="T128" s="125">
        <f t="shared" si="42"/>
        <v>0</v>
      </c>
      <c r="U128" s="544">
        <f t="shared" si="42"/>
        <v>0</v>
      </c>
      <c r="X128" s="259"/>
    </row>
    <row r="129" spans="1:24" ht="15.75" hidden="1" thickBot="1" x14ac:dyDescent="0.3">
      <c r="A129" s="139" t="s">
        <v>426</v>
      </c>
      <c r="B129" s="59"/>
      <c r="C129" s="2"/>
      <c r="D129" s="686" t="s">
        <v>625</v>
      </c>
      <c r="E129" s="686"/>
      <c r="F129" s="182"/>
      <c r="G129" s="459"/>
      <c r="H129" s="482"/>
      <c r="I129" s="81"/>
      <c r="J129" s="1"/>
      <c r="K129" s="1"/>
      <c r="L129" s="1"/>
      <c r="M129" s="1"/>
      <c r="N129" s="89"/>
      <c r="O129" s="1"/>
      <c r="P129" s="43"/>
      <c r="Q129" s="1"/>
      <c r="R129" s="366"/>
      <c r="S129" s="1"/>
      <c r="T129" s="89"/>
      <c r="U129" s="542"/>
      <c r="X129" s="259"/>
    </row>
    <row r="130" spans="1:24" ht="15.75" hidden="1" thickBot="1" x14ac:dyDescent="0.3">
      <c r="A130" s="139" t="s">
        <v>427</v>
      </c>
      <c r="B130" s="59"/>
      <c r="C130" s="2"/>
      <c r="D130" s="686" t="s">
        <v>628</v>
      </c>
      <c r="E130" s="686"/>
      <c r="F130" s="182"/>
      <c r="G130" s="459"/>
      <c r="H130" s="482"/>
      <c r="I130" s="81"/>
      <c r="J130" s="1"/>
      <c r="K130" s="1"/>
      <c r="L130" s="1"/>
      <c r="M130" s="1"/>
      <c r="N130" s="89"/>
      <c r="O130" s="1"/>
      <c r="P130" s="43"/>
      <c r="Q130" s="1"/>
      <c r="R130" s="366"/>
      <c r="S130" s="1"/>
      <c r="T130" s="89"/>
      <c r="U130" s="542"/>
      <c r="X130" s="259"/>
    </row>
    <row r="131" spans="1:24" ht="15.75" hidden="1" thickBot="1" x14ac:dyDescent="0.3">
      <c r="A131" s="139" t="s">
        <v>428</v>
      </c>
      <c r="B131" s="59"/>
      <c r="C131" s="2"/>
      <c r="D131" s="686" t="s">
        <v>629</v>
      </c>
      <c r="E131" s="686"/>
      <c r="F131" s="182"/>
      <c r="G131" s="459"/>
      <c r="H131" s="482"/>
      <c r="I131" s="81"/>
      <c r="J131" s="1"/>
      <c r="K131" s="1"/>
      <c r="L131" s="1"/>
      <c r="M131" s="1"/>
      <c r="N131" s="89"/>
      <c r="O131" s="1"/>
      <c r="P131" s="43"/>
      <c r="Q131" s="1"/>
      <c r="R131" s="366"/>
      <c r="S131" s="1"/>
      <c r="T131" s="89"/>
      <c r="U131" s="542"/>
      <c r="X131" s="259"/>
    </row>
    <row r="132" spans="1:24" ht="15.75" hidden="1" thickBot="1" x14ac:dyDescent="0.3">
      <c r="A132" s="139" t="s">
        <v>429</v>
      </c>
      <c r="B132" s="59"/>
      <c r="C132" s="2"/>
      <c r="D132" s="686" t="s">
        <v>626</v>
      </c>
      <c r="E132" s="686"/>
      <c r="F132" s="182"/>
      <c r="G132" s="459"/>
      <c r="H132" s="482"/>
      <c r="I132" s="81"/>
      <c r="J132" s="1"/>
      <c r="K132" s="1"/>
      <c r="L132" s="1"/>
      <c r="M132" s="1"/>
      <c r="N132" s="89"/>
      <c r="O132" s="1"/>
      <c r="P132" s="43"/>
      <c r="Q132" s="1"/>
      <c r="R132" s="366"/>
      <c r="S132" s="1"/>
      <c r="T132" s="89"/>
      <c r="U132" s="542"/>
      <c r="X132" s="259"/>
    </row>
    <row r="133" spans="1:24" ht="15.75" hidden="1" thickBot="1" x14ac:dyDescent="0.3">
      <c r="A133" s="139" t="s">
        <v>430</v>
      </c>
      <c r="B133" s="59"/>
      <c r="C133" s="2"/>
      <c r="D133" s="686" t="s">
        <v>1097</v>
      </c>
      <c r="E133" s="686"/>
      <c r="F133" s="182"/>
      <c r="G133" s="459"/>
      <c r="H133" s="482"/>
      <c r="I133" s="81"/>
      <c r="J133" s="1"/>
      <c r="K133" s="1"/>
      <c r="L133" s="1"/>
      <c r="M133" s="1"/>
      <c r="N133" s="89"/>
      <c r="O133" s="1"/>
      <c r="P133" s="43"/>
      <c r="Q133" s="1"/>
      <c r="R133" s="366"/>
      <c r="S133" s="1"/>
      <c r="T133" s="89"/>
      <c r="U133" s="542"/>
      <c r="X133" s="259"/>
    </row>
    <row r="134" spans="1:24" ht="25.5" hidden="1" customHeight="1" x14ac:dyDescent="0.25">
      <c r="A134" s="139" t="s">
        <v>431</v>
      </c>
      <c r="B134" s="59"/>
      <c r="C134" s="2"/>
      <c r="D134" s="685" t="s">
        <v>817</v>
      </c>
      <c r="E134" s="685"/>
      <c r="F134" s="192"/>
      <c r="G134" s="471"/>
      <c r="H134" s="482"/>
      <c r="I134" s="81"/>
      <c r="J134" s="1"/>
      <c r="K134" s="1"/>
      <c r="L134" s="1"/>
      <c r="M134" s="1"/>
      <c r="N134" s="89"/>
      <c r="O134" s="1"/>
      <c r="P134" s="43"/>
      <c r="Q134" s="1"/>
      <c r="R134" s="366"/>
      <c r="S134" s="1"/>
      <c r="T134" s="89"/>
      <c r="U134" s="542"/>
      <c r="X134" s="259"/>
    </row>
    <row r="135" spans="1:24" ht="25.5" hidden="1" customHeight="1" x14ac:dyDescent="0.25">
      <c r="A135" s="139" t="s">
        <v>432</v>
      </c>
      <c r="B135" s="59"/>
      <c r="C135" s="2"/>
      <c r="D135" s="685" t="s">
        <v>818</v>
      </c>
      <c r="E135" s="685"/>
      <c r="F135" s="192"/>
      <c r="G135" s="471"/>
      <c r="H135" s="482"/>
      <c r="I135" s="81"/>
      <c r="J135" s="1"/>
      <c r="K135" s="1"/>
      <c r="L135" s="1"/>
      <c r="M135" s="1"/>
      <c r="N135" s="89"/>
      <c r="O135" s="1"/>
      <c r="P135" s="43"/>
      <c r="Q135" s="1"/>
      <c r="R135" s="366"/>
      <c r="S135" s="1"/>
      <c r="T135" s="89"/>
      <c r="U135" s="542"/>
      <c r="X135" s="259"/>
    </row>
    <row r="136" spans="1:24" ht="15.75" hidden="1" thickBot="1" x14ac:dyDescent="0.3">
      <c r="A136" s="139" t="s">
        <v>433</v>
      </c>
      <c r="B136" s="59"/>
      <c r="C136" s="2"/>
      <c r="D136" s="686" t="s">
        <v>635</v>
      </c>
      <c r="E136" s="686"/>
      <c r="F136" s="182"/>
      <c r="G136" s="459"/>
      <c r="H136" s="482"/>
      <c r="I136" s="81"/>
      <c r="J136" s="1"/>
      <c r="K136" s="1"/>
      <c r="L136" s="1"/>
      <c r="M136" s="1"/>
      <c r="N136" s="89"/>
      <c r="O136" s="1"/>
      <c r="P136" s="43"/>
      <c r="Q136" s="1"/>
      <c r="R136" s="366"/>
      <c r="S136" s="1"/>
      <c r="T136" s="89"/>
      <c r="U136" s="542"/>
      <c r="X136" s="259"/>
    </row>
    <row r="137" spans="1:24" ht="15.75" hidden="1" thickBot="1" x14ac:dyDescent="0.3">
      <c r="A137" s="139" t="s">
        <v>434</v>
      </c>
      <c r="B137" s="59"/>
      <c r="C137" s="2"/>
      <c r="D137" s="686" t="s">
        <v>627</v>
      </c>
      <c r="E137" s="686"/>
      <c r="F137" s="182"/>
      <c r="G137" s="459"/>
      <c r="H137" s="482"/>
      <c r="I137" s="81"/>
      <c r="J137" s="1"/>
      <c r="K137" s="1"/>
      <c r="L137" s="1"/>
      <c r="M137" s="1"/>
      <c r="N137" s="89"/>
      <c r="O137" s="1"/>
      <c r="P137" s="43"/>
      <c r="Q137" s="1"/>
      <c r="R137" s="366"/>
      <c r="S137" s="1"/>
      <c r="T137" s="89"/>
      <c r="U137" s="542"/>
      <c r="X137" s="259"/>
    </row>
    <row r="138" spans="1:24" ht="25.5" hidden="1" customHeight="1" x14ac:dyDescent="0.25">
      <c r="A138" s="139" t="s">
        <v>435</v>
      </c>
      <c r="B138" s="59"/>
      <c r="C138" s="2"/>
      <c r="D138" s="685" t="s">
        <v>819</v>
      </c>
      <c r="E138" s="685"/>
      <c r="F138" s="192"/>
      <c r="G138" s="471"/>
      <c r="H138" s="482"/>
      <c r="I138" s="81"/>
      <c r="J138" s="1"/>
      <c r="K138" s="1"/>
      <c r="L138" s="1"/>
      <c r="M138" s="1"/>
      <c r="N138" s="89"/>
      <c r="O138" s="1"/>
      <c r="P138" s="43"/>
      <c r="Q138" s="1"/>
      <c r="R138" s="366"/>
      <c r="S138" s="1"/>
      <c r="T138" s="89"/>
      <c r="U138" s="542"/>
      <c r="X138" s="259"/>
    </row>
    <row r="139" spans="1:24" ht="15.75" hidden="1" thickBot="1" x14ac:dyDescent="0.3">
      <c r="A139" s="139" t="s">
        <v>436</v>
      </c>
      <c r="B139" s="59"/>
      <c r="C139" s="2"/>
      <c r="D139" s="686" t="s">
        <v>820</v>
      </c>
      <c r="E139" s="686"/>
      <c r="F139" s="182"/>
      <c r="G139" s="459"/>
      <c r="H139" s="482"/>
      <c r="I139" s="81"/>
      <c r="J139" s="1"/>
      <c r="K139" s="1"/>
      <c r="L139" s="1"/>
      <c r="M139" s="1"/>
      <c r="N139" s="89"/>
      <c r="O139" s="1"/>
      <c r="P139" s="43"/>
      <c r="Q139" s="1"/>
      <c r="R139" s="366"/>
      <c r="S139" s="1"/>
      <c r="T139" s="89"/>
      <c r="U139" s="542"/>
      <c r="X139" s="259"/>
    </row>
    <row r="140" spans="1:24" s="42" customFormat="1" ht="15.75" hidden="1" thickBot="1" x14ac:dyDescent="0.3">
      <c r="A140" s="139" t="s">
        <v>437</v>
      </c>
      <c r="B140" s="118" t="s">
        <v>951</v>
      </c>
      <c r="C140" s="705" t="s">
        <v>438</v>
      </c>
      <c r="D140" s="706"/>
      <c r="E140" s="706"/>
      <c r="F140" s="193"/>
      <c r="G140" s="472"/>
      <c r="H140" s="484"/>
      <c r="I140" s="121"/>
      <c r="J140" s="122"/>
      <c r="K140" s="122"/>
      <c r="L140" s="122"/>
      <c r="M140" s="122"/>
      <c r="N140" s="125"/>
      <c r="O140" s="122"/>
      <c r="P140" s="124"/>
      <c r="Q140" s="122"/>
      <c r="R140" s="368"/>
      <c r="S140" s="122"/>
      <c r="T140" s="125"/>
      <c r="U140" s="544"/>
      <c r="X140" s="259"/>
    </row>
    <row r="141" spans="1:24" s="42" customFormat="1" ht="15.75" hidden="1" thickBot="1" x14ac:dyDescent="0.3">
      <c r="A141" s="139" t="s">
        <v>439</v>
      </c>
      <c r="B141" s="118" t="s">
        <v>953</v>
      </c>
      <c r="C141" s="705" t="s">
        <v>440</v>
      </c>
      <c r="D141" s="706"/>
      <c r="E141" s="706"/>
      <c r="F141" s="193"/>
      <c r="G141" s="472"/>
      <c r="H141" s="484"/>
      <c r="I141" s="121"/>
      <c r="J141" s="122"/>
      <c r="K141" s="122"/>
      <c r="L141" s="122"/>
      <c r="M141" s="122"/>
      <c r="N141" s="125"/>
      <c r="O141" s="122"/>
      <c r="P141" s="124"/>
      <c r="Q141" s="122"/>
      <c r="R141" s="368"/>
      <c r="S141" s="122"/>
      <c r="T141" s="125"/>
      <c r="U141" s="544"/>
      <c r="X141" s="259"/>
    </row>
    <row r="142" spans="1:24" s="42" customFormat="1" ht="15.75" hidden="1" thickBot="1" x14ac:dyDescent="0.3">
      <c r="A142" s="139" t="s">
        <v>441</v>
      </c>
      <c r="B142" s="118" t="s">
        <v>954</v>
      </c>
      <c r="C142" s="705" t="s">
        <v>442</v>
      </c>
      <c r="D142" s="706"/>
      <c r="E142" s="706"/>
      <c r="F142" s="193"/>
      <c r="G142" s="472"/>
      <c r="H142" s="484"/>
      <c r="I142" s="121"/>
      <c r="J142" s="122"/>
      <c r="K142" s="122"/>
      <c r="L142" s="122"/>
      <c r="M142" s="122"/>
      <c r="N142" s="125"/>
      <c r="O142" s="122"/>
      <c r="P142" s="124"/>
      <c r="Q142" s="122"/>
      <c r="R142" s="368"/>
      <c r="S142" s="122"/>
      <c r="T142" s="125"/>
      <c r="U142" s="544"/>
      <c r="X142" s="259"/>
    </row>
    <row r="143" spans="1:24" s="42" customFormat="1" ht="15.75" hidden="1" thickBot="1" x14ac:dyDescent="0.3">
      <c r="A143" s="139" t="s">
        <v>443</v>
      </c>
      <c r="B143" s="118" t="s">
        <v>955</v>
      </c>
      <c r="C143" s="705" t="s">
        <v>444</v>
      </c>
      <c r="D143" s="706"/>
      <c r="E143" s="706"/>
      <c r="F143" s="193">
        <f t="shared" ref="F143:U143" si="43">F144+F145+F146+F147+F148+F149+F150+F151+F152+F153</f>
        <v>0</v>
      </c>
      <c r="G143" s="472">
        <f t="shared" si="43"/>
        <v>0</v>
      </c>
      <c r="H143" s="484">
        <f t="shared" si="43"/>
        <v>0</v>
      </c>
      <c r="I143" s="121">
        <f t="shared" si="43"/>
        <v>0</v>
      </c>
      <c r="J143" s="122">
        <f t="shared" si="43"/>
        <v>0</v>
      </c>
      <c r="K143" s="122">
        <f t="shared" si="43"/>
        <v>0</v>
      </c>
      <c r="L143" s="122">
        <f t="shared" si="43"/>
        <v>0</v>
      </c>
      <c r="M143" s="122">
        <f t="shared" si="43"/>
        <v>0</v>
      </c>
      <c r="N143" s="125">
        <f t="shared" si="43"/>
        <v>0</v>
      </c>
      <c r="O143" s="122">
        <f t="shared" si="43"/>
        <v>0</v>
      </c>
      <c r="P143" s="124">
        <f t="shared" si="43"/>
        <v>0</v>
      </c>
      <c r="Q143" s="122">
        <f t="shared" si="43"/>
        <v>0</v>
      </c>
      <c r="R143" s="368">
        <f t="shared" si="43"/>
        <v>0</v>
      </c>
      <c r="S143" s="122">
        <f t="shared" si="43"/>
        <v>0</v>
      </c>
      <c r="T143" s="125">
        <f t="shared" si="43"/>
        <v>0</v>
      </c>
      <c r="U143" s="544">
        <f t="shared" si="43"/>
        <v>0</v>
      </c>
      <c r="X143" s="259"/>
    </row>
    <row r="144" spans="1:24" ht="15.75" hidden="1" thickBot="1" x14ac:dyDescent="0.3">
      <c r="A144" s="139" t="s">
        <v>445</v>
      </c>
      <c r="B144" s="59"/>
      <c r="C144" s="2"/>
      <c r="D144" s="686" t="s">
        <v>630</v>
      </c>
      <c r="E144" s="686"/>
      <c r="F144" s="182"/>
      <c r="G144" s="459"/>
      <c r="H144" s="482"/>
      <c r="I144" s="81"/>
      <c r="J144" s="1"/>
      <c r="K144" s="1"/>
      <c r="L144" s="1"/>
      <c r="M144" s="1"/>
      <c r="N144" s="89"/>
      <c r="O144" s="1"/>
      <c r="P144" s="43"/>
      <c r="Q144" s="1"/>
      <c r="R144" s="366"/>
      <c r="S144" s="1"/>
      <c r="T144" s="89"/>
      <c r="U144" s="542"/>
      <c r="X144" s="259"/>
    </row>
    <row r="145" spans="1:24" ht="15.75" hidden="1" thickBot="1" x14ac:dyDescent="0.3">
      <c r="A145" s="139" t="s">
        <v>446</v>
      </c>
      <c r="B145" s="59"/>
      <c r="C145" s="2"/>
      <c r="D145" s="686" t="s">
        <v>631</v>
      </c>
      <c r="E145" s="686"/>
      <c r="F145" s="182"/>
      <c r="G145" s="459"/>
      <c r="H145" s="482"/>
      <c r="I145" s="81"/>
      <c r="J145" s="1"/>
      <c r="K145" s="1"/>
      <c r="L145" s="1"/>
      <c r="M145" s="1"/>
      <c r="N145" s="89"/>
      <c r="O145" s="1"/>
      <c r="P145" s="43"/>
      <c r="Q145" s="1"/>
      <c r="R145" s="366"/>
      <c r="S145" s="1"/>
      <c r="T145" s="89"/>
      <c r="U145" s="542"/>
      <c r="X145" s="259"/>
    </row>
    <row r="146" spans="1:24" ht="15.75" hidden="1" thickBot="1" x14ac:dyDescent="0.3">
      <c r="A146" s="139" t="s">
        <v>447</v>
      </c>
      <c r="B146" s="59"/>
      <c r="C146" s="2"/>
      <c r="D146" s="686" t="s">
        <v>632</v>
      </c>
      <c r="E146" s="686"/>
      <c r="F146" s="182"/>
      <c r="G146" s="459"/>
      <c r="H146" s="482"/>
      <c r="I146" s="81"/>
      <c r="J146" s="1"/>
      <c r="K146" s="1"/>
      <c r="L146" s="1"/>
      <c r="M146" s="1"/>
      <c r="N146" s="89"/>
      <c r="O146" s="1"/>
      <c r="P146" s="43"/>
      <c r="Q146" s="1"/>
      <c r="R146" s="366"/>
      <c r="S146" s="1"/>
      <c r="T146" s="89"/>
      <c r="U146" s="542"/>
      <c r="X146" s="259"/>
    </row>
    <row r="147" spans="1:24" ht="15.75" hidden="1" thickBot="1" x14ac:dyDescent="0.3">
      <c r="A147" s="139" t="s">
        <v>448</v>
      </c>
      <c r="B147" s="59"/>
      <c r="C147" s="2"/>
      <c r="D147" s="686" t="s">
        <v>633</v>
      </c>
      <c r="E147" s="686"/>
      <c r="F147" s="182"/>
      <c r="G147" s="459"/>
      <c r="H147" s="482"/>
      <c r="I147" s="81"/>
      <c r="J147" s="1"/>
      <c r="K147" s="1"/>
      <c r="L147" s="1"/>
      <c r="M147" s="1"/>
      <c r="N147" s="89"/>
      <c r="O147" s="1"/>
      <c r="P147" s="43"/>
      <c r="Q147" s="1"/>
      <c r="R147" s="366"/>
      <c r="S147" s="1"/>
      <c r="T147" s="89"/>
      <c r="U147" s="542"/>
      <c r="X147" s="259"/>
    </row>
    <row r="148" spans="1:24" ht="15.75" hidden="1" thickBot="1" x14ac:dyDescent="0.3">
      <c r="A148" s="139" t="s">
        <v>449</v>
      </c>
      <c r="B148" s="59"/>
      <c r="C148" s="2"/>
      <c r="D148" s="686" t="s">
        <v>634</v>
      </c>
      <c r="E148" s="686"/>
      <c r="F148" s="182"/>
      <c r="G148" s="459"/>
      <c r="H148" s="482"/>
      <c r="I148" s="81"/>
      <c r="J148" s="1"/>
      <c r="K148" s="1"/>
      <c r="L148" s="1"/>
      <c r="M148" s="1"/>
      <c r="N148" s="89"/>
      <c r="O148" s="1"/>
      <c r="P148" s="43"/>
      <c r="Q148" s="1"/>
      <c r="R148" s="366"/>
      <c r="S148" s="1"/>
      <c r="T148" s="89"/>
      <c r="U148" s="542"/>
      <c r="X148" s="259"/>
    </row>
    <row r="149" spans="1:24" ht="25.5" hidden="1" customHeight="1" x14ac:dyDescent="0.25">
      <c r="A149" s="139" t="s">
        <v>450</v>
      </c>
      <c r="B149" s="59"/>
      <c r="C149" s="2"/>
      <c r="D149" s="685" t="s">
        <v>821</v>
      </c>
      <c r="E149" s="685"/>
      <c r="F149" s="192"/>
      <c r="G149" s="471"/>
      <c r="H149" s="482"/>
      <c r="I149" s="81"/>
      <c r="J149" s="1"/>
      <c r="K149" s="1"/>
      <c r="L149" s="1"/>
      <c r="M149" s="1"/>
      <c r="N149" s="89"/>
      <c r="O149" s="1"/>
      <c r="P149" s="43"/>
      <c r="Q149" s="1"/>
      <c r="R149" s="366"/>
      <c r="S149" s="1"/>
      <c r="T149" s="89"/>
      <c r="U149" s="542"/>
      <c r="X149" s="259"/>
    </row>
    <row r="150" spans="1:24" ht="25.5" hidden="1" customHeight="1" x14ac:dyDescent="0.25">
      <c r="A150" s="139" t="s">
        <v>451</v>
      </c>
      <c r="B150" s="59"/>
      <c r="C150" s="2"/>
      <c r="D150" s="685" t="s">
        <v>824</v>
      </c>
      <c r="E150" s="685"/>
      <c r="F150" s="192"/>
      <c r="G150" s="471"/>
      <c r="H150" s="482"/>
      <c r="I150" s="81"/>
      <c r="J150" s="1"/>
      <c r="K150" s="1"/>
      <c r="L150" s="1"/>
      <c r="M150" s="1"/>
      <c r="N150" s="89"/>
      <c r="O150" s="1"/>
      <c r="P150" s="43"/>
      <c r="Q150" s="1"/>
      <c r="R150" s="366"/>
      <c r="S150" s="1"/>
      <c r="T150" s="89"/>
      <c r="U150" s="542"/>
      <c r="X150" s="259"/>
    </row>
    <row r="151" spans="1:24" ht="15.75" hidden="1" thickBot="1" x14ac:dyDescent="0.3">
      <c r="A151" s="139" t="s">
        <v>452</v>
      </c>
      <c r="B151" s="59"/>
      <c r="C151" s="2"/>
      <c r="D151" s="686" t="s">
        <v>636</v>
      </c>
      <c r="E151" s="686"/>
      <c r="F151" s="182"/>
      <c r="G151" s="459"/>
      <c r="H151" s="482"/>
      <c r="I151" s="81"/>
      <c r="J151" s="1"/>
      <c r="K151" s="1"/>
      <c r="L151" s="1"/>
      <c r="M151" s="1"/>
      <c r="N151" s="89"/>
      <c r="O151" s="1"/>
      <c r="P151" s="43"/>
      <c r="Q151" s="1"/>
      <c r="R151" s="366"/>
      <c r="S151" s="1"/>
      <c r="T151" s="89"/>
      <c r="U151" s="542"/>
      <c r="X151" s="259"/>
    </row>
    <row r="152" spans="1:24" ht="25.5" hidden="1" customHeight="1" x14ac:dyDescent="0.25">
      <c r="A152" s="139" t="s">
        <v>453</v>
      </c>
      <c r="B152" s="59"/>
      <c r="C152" s="2"/>
      <c r="D152" s="685" t="s">
        <v>827</v>
      </c>
      <c r="E152" s="685"/>
      <c r="F152" s="192"/>
      <c r="G152" s="471"/>
      <c r="H152" s="482"/>
      <c r="I152" s="81"/>
      <c r="J152" s="1"/>
      <c r="K152" s="1"/>
      <c r="L152" s="1"/>
      <c r="M152" s="1"/>
      <c r="N152" s="89"/>
      <c r="O152" s="1"/>
      <c r="P152" s="43"/>
      <c r="Q152" s="1"/>
      <c r="R152" s="366"/>
      <c r="S152" s="1"/>
      <c r="T152" s="89"/>
      <c r="U152" s="542"/>
      <c r="X152" s="259"/>
    </row>
    <row r="153" spans="1:24" ht="15.75" hidden="1" thickBot="1" x14ac:dyDescent="0.3">
      <c r="A153" s="139" t="s">
        <v>454</v>
      </c>
      <c r="B153" s="59"/>
      <c r="C153" s="2"/>
      <c r="D153" s="686" t="s">
        <v>828</v>
      </c>
      <c r="E153" s="686"/>
      <c r="F153" s="182"/>
      <c r="G153" s="459"/>
      <c r="H153" s="482"/>
      <c r="I153" s="81"/>
      <c r="J153" s="1"/>
      <c r="K153" s="1"/>
      <c r="L153" s="1"/>
      <c r="M153" s="1"/>
      <c r="N153" s="89"/>
      <c r="O153" s="1"/>
      <c r="P153" s="43"/>
      <c r="Q153" s="1"/>
      <c r="R153" s="366"/>
      <c r="S153" s="1"/>
      <c r="T153" s="89"/>
      <c r="U153" s="542"/>
      <c r="X153" s="259"/>
    </row>
    <row r="154" spans="1:24" s="42" customFormat="1" ht="15.75" hidden="1" thickBot="1" x14ac:dyDescent="0.3">
      <c r="A154" s="139" t="s">
        <v>455</v>
      </c>
      <c r="B154" s="148" t="s">
        <v>956</v>
      </c>
      <c r="C154" s="731" t="s">
        <v>456</v>
      </c>
      <c r="D154" s="732"/>
      <c r="E154" s="732"/>
      <c r="F154" s="194"/>
      <c r="G154" s="474"/>
      <c r="H154" s="484"/>
      <c r="I154" s="121"/>
      <c r="J154" s="122"/>
      <c r="K154" s="122"/>
      <c r="L154" s="122"/>
      <c r="M154" s="122"/>
      <c r="N154" s="125"/>
      <c r="O154" s="122"/>
      <c r="P154" s="124"/>
      <c r="Q154" s="122"/>
      <c r="R154" s="368"/>
      <c r="S154" s="122"/>
      <c r="T154" s="125"/>
      <c r="U154" s="544"/>
      <c r="X154" s="259"/>
    </row>
    <row r="155" spans="1:24" ht="15.75" thickBot="1" x14ac:dyDescent="0.3">
      <c r="B155" s="109" t="s">
        <v>457</v>
      </c>
      <c r="C155" s="701" t="s">
        <v>458</v>
      </c>
      <c r="D155" s="702"/>
      <c r="E155" s="702"/>
      <c r="F155" s="185">
        <f>F156+F157+F160+F161+F162+F163+F164</f>
        <v>88000</v>
      </c>
      <c r="G155" s="462">
        <f>G156+G157+G160+G161+G162+G163+G164</f>
        <v>88000</v>
      </c>
      <c r="H155" s="479">
        <f>H156+H157+H160+H161+H162+H163+H164</f>
        <v>164966</v>
      </c>
      <c r="I155" s="94">
        <f t="shared" ref="I155:U155" si="44">I156+I157+I160+I161+I162+I163+I164</f>
        <v>0</v>
      </c>
      <c r="J155" s="95">
        <f t="shared" si="44"/>
        <v>0</v>
      </c>
      <c r="K155" s="95">
        <f t="shared" si="44"/>
        <v>0</v>
      </c>
      <c r="L155" s="95">
        <f t="shared" si="44"/>
        <v>0</v>
      </c>
      <c r="M155" s="95">
        <f t="shared" si="44"/>
        <v>0</v>
      </c>
      <c r="N155" s="98">
        <f t="shared" si="44"/>
        <v>0</v>
      </c>
      <c r="O155" s="95">
        <f t="shared" si="44"/>
        <v>0</v>
      </c>
      <c r="P155" s="97">
        <f t="shared" si="44"/>
        <v>0</v>
      </c>
      <c r="Q155" s="95">
        <f t="shared" si="44"/>
        <v>15750</v>
      </c>
      <c r="R155" s="363">
        <f t="shared" si="44"/>
        <v>15750</v>
      </c>
      <c r="S155" s="95">
        <f t="shared" si="44"/>
        <v>0</v>
      </c>
      <c r="T155" s="98">
        <f t="shared" si="44"/>
        <v>62172</v>
      </c>
      <c r="U155" s="539">
        <f t="shared" si="44"/>
        <v>37828</v>
      </c>
      <c r="X155" s="259"/>
    </row>
    <row r="156" spans="1:24" s="19" customFormat="1" hidden="1" x14ac:dyDescent="0.25">
      <c r="A156" s="139" t="s">
        <v>459</v>
      </c>
      <c r="B156" s="127" t="s">
        <v>957</v>
      </c>
      <c r="C156" s="714" t="s">
        <v>460</v>
      </c>
      <c r="D156" s="715"/>
      <c r="E156" s="715"/>
      <c r="F156" s="181"/>
      <c r="G156" s="458"/>
      <c r="H156" s="483"/>
      <c r="I156" s="103"/>
      <c r="J156" s="104"/>
      <c r="K156" s="104"/>
      <c r="L156" s="104"/>
      <c r="M156" s="104"/>
      <c r="N156" s="107"/>
      <c r="O156" s="104"/>
      <c r="P156" s="106"/>
      <c r="Q156" s="104"/>
      <c r="R156" s="367"/>
      <c r="S156" s="104"/>
      <c r="T156" s="107"/>
      <c r="U156" s="543"/>
      <c r="X156" s="259"/>
    </row>
    <row r="157" spans="1:24" s="19" customFormat="1" hidden="1" x14ac:dyDescent="0.25">
      <c r="A157" s="139" t="s">
        <v>461</v>
      </c>
      <c r="B157" s="100" t="s">
        <v>958</v>
      </c>
      <c r="C157" s="694" t="s">
        <v>462</v>
      </c>
      <c r="D157" s="695"/>
      <c r="E157" s="695"/>
      <c r="F157" s="183">
        <f>F158+F159</f>
        <v>0</v>
      </c>
      <c r="G157" s="460">
        <f>G158+G159</f>
        <v>0</v>
      </c>
      <c r="H157" s="483">
        <f>H158+H159</f>
        <v>0</v>
      </c>
      <c r="I157" s="103">
        <f t="shared" ref="I157:U157" si="45">I158+I159</f>
        <v>0</v>
      </c>
      <c r="J157" s="104">
        <f t="shared" si="45"/>
        <v>0</v>
      </c>
      <c r="K157" s="104">
        <f t="shared" si="45"/>
        <v>0</v>
      </c>
      <c r="L157" s="104">
        <f t="shared" si="45"/>
        <v>0</v>
      </c>
      <c r="M157" s="104">
        <f t="shared" si="45"/>
        <v>0</v>
      </c>
      <c r="N157" s="107">
        <f t="shared" si="45"/>
        <v>0</v>
      </c>
      <c r="O157" s="104">
        <f t="shared" si="45"/>
        <v>0</v>
      </c>
      <c r="P157" s="106">
        <f t="shared" si="45"/>
        <v>0</v>
      </c>
      <c r="Q157" s="104">
        <f t="shared" si="45"/>
        <v>0</v>
      </c>
      <c r="R157" s="367">
        <f t="shared" si="45"/>
        <v>0</v>
      </c>
      <c r="S157" s="104">
        <f t="shared" si="45"/>
        <v>0</v>
      </c>
      <c r="T157" s="107">
        <f t="shared" si="45"/>
        <v>0</v>
      </c>
      <c r="U157" s="543">
        <f t="shared" si="45"/>
        <v>0</v>
      </c>
      <c r="X157" s="259"/>
    </row>
    <row r="158" spans="1:24" hidden="1" x14ac:dyDescent="0.25">
      <c r="A158" s="139" t="s">
        <v>463</v>
      </c>
      <c r="B158" s="59"/>
      <c r="C158" s="2"/>
      <c r="D158" s="686" t="s">
        <v>462</v>
      </c>
      <c r="E158" s="686"/>
      <c r="F158" s="182"/>
      <c r="G158" s="459"/>
      <c r="H158" s="482"/>
      <c r="I158" s="81"/>
      <c r="J158" s="1"/>
      <c r="K158" s="1"/>
      <c r="L158" s="1"/>
      <c r="M158" s="1"/>
      <c r="N158" s="89"/>
      <c r="O158" s="1"/>
      <c r="P158" s="43"/>
      <c r="Q158" s="1"/>
      <c r="R158" s="366"/>
      <c r="S158" s="1"/>
      <c r="T158" s="89"/>
      <c r="U158" s="542"/>
      <c r="X158" s="259"/>
    </row>
    <row r="159" spans="1:24" hidden="1" x14ac:dyDescent="0.25">
      <c r="A159" s="139" t="s">
        <v>464</v>
      </c>
      <c r="B159" s="59"/>
      <c r="C159" s="2"/>
      <c r="D159" s="686" t="s">
        <v>620</v>
      </c>
      <c r="E159" s="686"/>
      <c r="F159" s="182"/>
      <c r="G159" s="459"/>
      <c r="H159" s="482"/>
      <c r="I159" s="81"/>
      <c r="J159" s="1"/>
      <c r="K159" s="1"/>
      <c r="L159" s="1"/>
      <c r="M159" s="1"/>
      <c r="N159" s="89"/>
      <c r="O159" s="1"/>
      <c r="P159" s="43"/>
      <c r="Q159" s="1"/>
      <c r="R159" s="366"/>
      <c r="S159" s="1"/>
      <c r="T159" s="89"/>
      <c r="U159" s="542"/>
      <c r="X159" s="259"/>
    </row>
    <row r="160" spans="1:24" s="19" customFormat="1" hidden="1" x14ac:dyDescent="0.25">
      <c r="A160" s="139" t="s">
        <v>465</v>
      </c>
      <c r="B160" s="100" t="s">
        <v>959</v>
      </c>
      <c r="C160" s="694" t="s">
        <v>466</v>
      </c>
      <c r="D160" s="695"/>
      <c r="E160" s="695"/>
      <c r="F160" s="183"/>
      <c r="G160" s="460"/>
      <c r="H160" s="483"/>
      <c r="I160" s="103"/>
      <c r="J160" s="104"/>
      <c r="K160" s="104"/>
      <c r="L160" s="104"/>
      <c r="M160" s="104"/>
      <c r="N160" s="107"/>
      <c r="O160" s="104"/>
      <c r="P160" s="106"/>
      <c r="Q160" s="104"/>
      <c r="R160" s="367"/>
      <c r="S160" s="104"/>
      <c r="T160" s="107"/>
      <c r="U160" s="543"/>
      <c r="X160" s="259"/>
    </row>
    <row r="161" spans="1:24" s="19" customFormat="1" x14ac:dyDescent="0.25">
      <c r="A161" s="139" t="s">
        <v>467</v>
      </c>
      <c r="B161" s="100" t="s">
        <v>960</v>
      </c>
      <c r="C161" s="694" t="s">
        <v>468</v>
      </c>
      <c r="D161" s="695"/>
      <c r="E161" s="695"/>
      <c r="F161" s="183">
        <v>88000</v>
      </c>
      <c r="G161" s="460">
        <v>69291.199999999997</v>
      </c>
      <c r="H161" s="483">
        <f>SUM(R161:U161)</f>
        <v>91142</v>
      </c>
      <c r="I161" s="103"/>
      <c r="J161" s="104"/>
      <c r="K161" s="104"/>
      <c r="L161" s="104"/>
      <c r="M161" s="104"/>
      <c r="N161" s="107"/>
      <c r="O161" s="104"/>
      <c r="P161" s="106"/>
      <c r="Q161" s="104">
        <v>12402</v>
      </c>
      <c r="R161" s="367">
        <f t="shared" ref="R161:R164" si="46">SUM(I161:Q161)</f>
        <v>12402</v>
      </c>
      <c r="S161" s="104"/>
      <c r="T161" s="107">
        <v>48954</v>
      </c>
      <c r="U161" s="543">
        <v>29786</v>
      </c>
      <c r="X161" s="259"/>
    </row>
    <row r="162" spans="1:24" s="19" customFormat="1" hidden="1" x14ac:dyDescent="0.25">
      <c r="A162" s="139" t="s">
        <v>469</v>
      </c>
      <c r="B162" s="100" t="s">
        <v>961</v>
      </c>
      <c r="C162" s="694" t="s">
        <v>470</v>
      </c>
      <c r="D162" s="695"/>
      <c r="E162" s="695"/>
      <c r="F162" s="183"/>
      <c r="G162" s="460">
        <v>0</v>
      </c>
      <c r="H162" s="483">
        <f t="shared" ref="H162:H163" si="47">SUM(R162:U168)</f>
        <v>24608</v>
      </c>
      <c r="I162" s="103"/>
      <c r="J162" s="104"/>
      <c r="K162" s="104"/>
      <c r="L162" s="104"/>
      <c r="M162" s="104"/>
      <c r="N162" s="107"/>
      <c r="O162" s="104"/>
      <c r="P162" s="106"/>
      <c r="Q162" s="104"/>
      <c r="R162" s="367">
        <f t="shared" si="46"/>
        <v>0</v>
      </c>
      <c r="S162" s="104"/>
      <c r="T162" s="107"/>
      <c r="U162" s="543"/>
      <c r="X162" s="259"/>
    </row>
    <row r="163" spans="1:24" s="19" customFormat="1" hidden="1" x14ac:dyDescent="0.25">
      <c r="A163" s="139" t="s">
        <v>471</v>
      </c>
      <c r="B163" s="100" t="s">
        <v>962</v>
      </c>
      <c r="C163" s="694" t="s">
        <v>472</v>
      </c>
      <c r="D163" s="695"/>
      <c r="E163" s="695"/>
      <c r="F163" s="183"/>
      <c r="G163" s="460">
        <v>0</v>
      </c>
      <c r="H163" s="483">
        <f t="shared" si="47"/>
        <v>24608</v>
      </c>
      <c r="I163" s="103"/>
      <c r="J163" s="104"/>
      <c r="K163" s="104"/>
      <c r="L163" s="104"/>
      <c r="M163" s="104"/>
      <c r="N163" s="107"/>
      <c r="O163" s="104"/>
      <c r="P163" s="106"/>
      <c r="Q163" s="104"/>
      <c r="R163" s="367">
        <f t="shared" si="46"/>
        <v>0</v>
      </c>
      <c r="S163" s="104"/>
      <c r="T163" s="107"/>
      <c r="U163" s="543"/>
      <c r="X163" s="259"/>
    </row>
    <row r="164" spans="1:24" s="19" customFormat="1" ht="15.75" thickBot="1" x14ac:dyDescent="0.3">
      <c r="A164" s="139" t="s">
        <v>473</v>
      </c>
      <c r="B164" s="138" t="s">
        <v>963</v>
      </c>
      <c r="C164" s="727" t="s">
        <v>474</v>
      </c>
      <c r="D164" s="728"/>
      <c r="E164" s="728"/>
      <c r="F164" s="195">
        <v>0</v>
      </c>
      <c r="G164" s="476">
        <v>18708.8</v>
      </c>
      <c r="H164" s="483">
        <f>SUM(R164:U164)</f>
        <v>24608</v>
      </c>
      <c r="I164" s="103"/>
      <c r="J164" s="104"/>
      <c r="K164" s="104"/>
      <c r="L164" s="104"/>
      <c r="M164" s="104"/>
      <c r="N164" s="107"/>
      <c r="O164" s="104"/>
      <c r="P164" s="106"/>
      <c r="Q164" s="104">
        <v>3348</v>
      </c>
      <c r="R164" s="367">
        <f t="shared" si="46"/>
        <v>3348</v>
      </c>
      <c r="S164" s="104"/>
      <c r="T164" s="107">
        <v>13218</v>
      </c>
      <c r="U164" s="543">
        <v>8042</v>
      </c>
      <c r="X164" s="259"/>
    </row>
    <row r="165" spans="1:24" ht="15.75" thickBot="1" x14ac:dyDescent="0.3">
      <c r="B165" s="109" t="s">
        <v>475</v>
      </c>
      <c r="C165" s="701" t="s">
        <v>476</v>
      </c>
      <c r="D165" s="702"/>
      <c r="E165" s="702"/>
      <c r="F165" s="185">
        <f>F166+F167+F168+F169</f>
        <v>0</v>
      </c>
      <c r="G165" s="462">
        <f>G166+G167+G168+G169</f>
        <v>0</v>
      </c>
      <c r="H165" s="479">
        <f>H166+H167+H168+H169</f>
        <v>0</v>
      </c>
      <c r="I165" s="94">
        <f t="shared" ref="I165:U165" si="48">I166+I167+I168+I169</f>
        <v>0</v>
      </c>
      <c r="J165" s="95">
        <f t="shared" si="48"/>
        <v>0</v>
      </c>
      <c r="K165" s="95">
        <f t="shared" si="48"/>
        <v>0</v>
      </c>
      <c r="L165" s="95">
        <f t="shared" si="48"/>
        <v>0</v>
      </c>
      <c r="M165" s="95">
        <f t="shared" si="48"/>
        <v>0</v>
      </c>
      <c r="N165" s="98">
        <f t="shared" si="48"/>
        <v>0</v>
      </c>
      <c r="O165" s="95">
        <f t="shared" si="48"/>
        <v>0</v>
      </c>
      <c r="P165" s="97">
        <f t="shared" si="48"/>
        <v>0</v>
      </c>
      <c r="Q165" s="95">
        <f t="shared" si="48"/>
        <v>0</v>
      </c>
      <c r="R165" s="363">
        <f t="shared" si="48"/>
        <v>0</v>
      </c>
      <c r="S165" s="95">
        <f t="shared" si="48"/>
        <v>0</v>
      </c>
      <c r="T165" s="98">
        <f t="shared" si="48"/>
        <v>0</v>
      </c>
      <c r="U165" s="539">
        <f t="shared" si="48"/>
        <v>0</v>
      </c>
      <c r="X165" s="259"/>
    </row>
    <row r="166" spans="1:24" ht="15.75" hidden="1" thickBot="1" x14ac:dyDescent="0.3">
      <c r="A166" s="139" t="s">
        <v>477</v>
      </c>
      <c r="B166" s="68" t="s">
        <v>964</v>
      </c>
      <c r="C166" s="729" t="s">
        <v>478</v>
      </c>
      <c r="D166" s="730"/>
      <c r="E166" s="730"/>
      <c r="F166" s="196"/>
      <c r="G166" s="477"/>
      <c r="H166" s="482"/>
      <c r="I166" s="81"/>
      <c r="J166" s="1"/>
      <c r="K166" s="1"/>
      <c r="L166" s="1"/>
      <c r="M166" s="1"/>
      <c r="N166" s="89"/>
      <c r="O166" s="1"/>
      <c r="P166" s="43"/>
      <c r="Q166" s="1"/>
      <c r="R166" s="366"/>
      <c r="S166" s="1"/>
      <c r="T166" s="89"/>
      <c r="U166" s="542"/>
      <c r="X166" s="259"/>
    </row>
    <row r="167" spans="1:24" ht="15.75" hidden="1" thickBot="1" x14ac:dyDescent="0.3">
      <c r="A167" s="139" t="s">
        <v>479</v>
      </c>
      <c r="B167" s="59" t="s">
        <v>965</v>
      </c>
      <c r="C167" s="720" t="s">
        <v>480</v>
      </c>
      <c r="D167" s="686"/>
      <c r="E167" s="686"/>
      <c r="F167" s="182"/>
      <c r="G167" s="459"/>
      <c r="H167" s="482"/>
      <c r="I167" s="81"/>
      <c r="J167" s="1"/>
      <c r="K167" s="1"/>
      <c r="L167" s="1"/>
      <c r="M167" s="1"/>
      <c r="N167" s="89"/>
      <c r="O167" s="1"/>
      <c r="P167" s="43"/>
      <c r="Q167" s="1"/>
      <c r="R167" s="366"/>
      <c r="S167" s="1"/>
      <c r="T167" s="89"/>
      <c r="U167" s="542"/>
      <c r="X167" s="259"/>
    </row>
    <row r="168" spans="1:24" ht="15.75" hidden="1" thickBot="1" x14ac:dyDescent="0.3">
      <c r="A168" s="139" t="s">
        <v>481</v>
      </c>
      <c r="B168" s="59" t="s">
        <v>966</v>
      </c>
      <c r="C168" s="720" t="s">
        <v>482</v>
      </c>
      <c r="D168" s="686"/>
      <c r="E168" s="686"/>
      <c r="F168" s="182"/>
      <c r="G168" s="459"/>
      <c r="H168" s="482"/>
      <c r="I168" s="81"/>
      <c r="J168" s="1"/>
      <c r="K168" s="1"/>
      <c r="L168" s="1"/>
      <c r="M168" s="1"/>
      <c r="N168" s="89"/>
      <c r="O168" s="1"/>
      <c r="P168" s="43"/>
      <c r="Q168" s="1"/>
      <c r="R168" s="366"/>
      <c r="S168" s="1"/>
      <c r="T168" s="89"/>
      <c r="U168" s="542"/>
      <c r="X168" s="259"/>
    </row>
    <row r="169" spans="1:24" ht="15.75" hidden="1" thickBot="1" x14ac:dyDescent="0.3">
      <c r="A169" s="139" t="s">
        <v>483</v>
      </c>
      <c r="B169" s="61" t="s">
        <v>967</v>
      </c>
      <c r="C169" s="722" t="s">
        <v>637</v>
      </c>
      <c r="D169" s="700"/>
      <c r="E169" s="700"/>
      <c r="F169" s="184"/>
      <c r="G169" s="461"/>
      <c r="H169" s="482"/>
      <c r="I169" s="81"/>
      <c r="J169" s="1"/>
      <c r="K169" s="1"/>
      <c r="L169" s="1"/>
      <c r="M169" s="1"/>
      <c r="N169" s="89"/>
      <c r="O169" s="1"/>
      <c r="P169" s="43"/>
      <c r="Q169" s="1"/>
      <c r="R169" s="366"/>
      <c r="S169" s="1"/>
      <c r="T169" s="89"/>
      <c r="U169" s="542"/>
      <c r="X169" s="259"/>
    </row>
    <row r="170" spans="1:24" ht="15.75" thickBot="1" x14ac:dyDescent="0.3">
      <c r="B170" s="109" t="s">
        <v>484</v>
      </c>
      <c r="C170" s="701" t="s">
        <v>485</v>
      </c>
      <c r="D170" s="702"/>
      <c r="E170" s="702"/>
      <c r="F170" s="185">
        <f>F171+F172+F183+F194+F205+F208+F220+F221+F222</f>
        <v>0</v>
      </c>
      <c r="G170" s="462">
        <f>G171+G172+G183+G194+G205+G208+G220+G221+G222</f>
        <v>0</v>
      </c>
      <c r="H170" s="479">
        <f>H171+H172+H183+H194+H205+H208+H220+H221+H222</f>
        <v>0</v>
      </c>
      <c r="I170" s="94">
        <f t="shared" ref="I170:U170" si="49">I171+I172+I183+I194+I205+I208+I220+I221+I222</f>
        <v>0</v>
      </c>
      <c r="J170" s="95">
        <f t="shared" si="49"/>
        <v>0</v>
      </c>
      <c r="K170" s="95">
        <f t="shared" si="49"/>
        <v>0</v>
      </c>
      <c r="L170" s="95">
        <f t="shared" si="49"/>
        <v>0</v>
      </c>
      <c r="M170" s="95">
        <f t="shared" si="49"/>
        <v>0</v>
      </c>
      <c r="N170" s="98">
        <f t="shared" si="49"/>
        <v>0</v>
      </c>
      <c r="O170" s="95">
        <f t="shared" si="49"/>
        <v>0</v>
      </c>
      <c r="P170" s="97">
        <f t="shared" si="49"/>
        <v>0</v>
      </c>
      <c r="Q170" s="95">
        <f t="shared" si="49"/>
        <v>0</v>
      </c>
      <c r="R170" s="363">
        <f t="shared" si="49"/>
        <v>0</v>
      </c>
      <c r="S170" s="95">
        <f t="shared" si="49"/>
        <v>0</v>
      </c>
      <c r="T170" s="98">
        <f t="shared" si="49"/>
        <v>0</v>
      </c>
      <c r="U170" s="539">
        <f t="shared" si="49"/>
        <v>0</v>
      </c>
      <c r="X170" s="259"/>
    </row>
    <row r="171" spans="1:24" s="19" customFormat="1" ht="25.5" hidden="1" customHeight="1" x14ac:dyDescent="0.25">
      <c r="A171" s="139" t="s">
        <v>486</v>
      </c>
      <c r="B171" s="100" t="s">
        <v>968</v>
      </c>
      <c r="C171" s="683" t="s">
        <v>638</v>
      </c>
      <c r="D171" s="684"/>
      <c r="E171" s="684"/>
      <c r="F171" s="197"/>
      <c r="G171" s="478"/>
      <c r="H171" s="483"/>
      <c r="I171" s="103"/>
      <c r="J171" s="104"/>
      <c r="K171" s="104"/>
      <c r="L171" s="104"/>
      <c r="M171" s="104"/>
      <c r="N171" s="107"/>
      <c r="O171" s="104"/>
      <c r="P171" s="106"/>
      <c r="Q171" s="104"/>
      <c r="R171" s="367"/>
      <c r="S171" s="104"/>
      <c r="T171" s="107"/>
      <c r="U171" s="543"/>
      <c r="X171" s="259"/>
    </row>
    <row r="172" spans="1:24" s="19" customFormat="1" ht="16.350000000000001" hidden="1" customHeight="1" x14ac:dyDescent="0.25">
      <c r="A172" s="139" t="s">
        <v>487</v>
      </c>
      <c r="B172" s="100" t="s">
        <v>969</v>
      </c>
      <c r="C172" s="725" t="s">
        <v>1098</v>
      </c>
      <c r="D172" s="726"/>
      <c r="E172" s="726"/>
      <c r="F172" s="197">
        <f>F173+F174+F175+F176+F177+F178+F179+F180+F181+F182</f>
        <v>0</v>
      </c>
      <c r="G172" s="478">
        <f>G173+G174+G175+G176+G177+G178+G179+G180+G181+G182</f>
        <v>0</v>
      </c>
      <c r="H172" s="483">
        <f>H173+H174+H175+H176+H177+H178+H179+H180+H181+H182</f>
        <v>0</v>
      </c>
      <c r="I172" s="103">
        <f t="shared" ref="I172:U172" si="50">I173+I174+I175+I176+I177+I178+I179+I180+I181+I182</f>
        <v>0</v>
      </c>
      <c r="J172" s="104">
        <f t="shared" si="50"/>
        <v>0</v>
      </c>
      <c r="K172" s="104">
        <f t="shared" si="50"/>
        <v>0</v>
      </c>
      <c r="L172" s="104">
        <f t="shared" si="50"/>
        <v>0</v>
      </c>
      <c r="M172" s="104">
        <f t="shared" si="50"/>
        <v>0</v>
      </c>
      <c r="N172" s="107">
        <f t="shared" si="50"/>
        <v>0</v>
      </c>
      <c r="O172" s="104">
        <f t="shared" si="50"/>
        <v>0</v>
      </c>
      <c r="P172" s="106">
        <f t="shared" si="50"/>
        <v>0</v>
      </c>
      <c r="Q172" s="104">
        <f t="shared" si="50"/>
        <v>0</v>
      </c>
      <c r="R172" s="367">
        <f t="shared" si="50"/>
        <v>0</v>
      </c>
      <c r="S172" s="104">
        <f t="shared" si="50"/>
        <v>0</v>
      </c>
      <c r="T172" s="107">
        <f t="shared" si="50"/>
        <v>0</v>
      </c>
      <c r="U172" s="543">
        <f t="shared" si="50"/>
        <v>0</v>
      </c>
      <c r="X172" s="259"/>
    </row>
    <row r="173" spans="1:24" ht="15.75" hidden="1" thickBot="1" x14ac:dyDescent="0.3">
      <c r="A173" s="139" t="s">
        <v>488</v>
      </c>
      <c r="B173" s="59"/>
      <c r="C173" s="2"/>
      <c r="D173" s="686" t="s">
        <v>1099</v>
      </c>
      <c r="E173" s="686"/>
      <c r="F173" s="182"/>
      <c r="G173" s="459"/>
      <c r="H173" s="482"/>
      <c r="I173" s="81"/>
      <c r="J173" s="1"/>
      <c r="K173" s="1"/>
      <c r="L173" s="1"/>
      <c r="M173" s="1"/>
      <c r="N173" s="89"/>
      <c r="O173" s="1"/>
      <c r="P173" s="43"/>
      <c r="Q173" s="1"/>
      <c r="R173" s="366"/>
      <c r="S173" s="1"/>
      <c r="T173" s="89"/>
      <c r="U173" s="542"/>
      <c r="X173" s="259"/>
    </row>
    <row r="174" spans="1:24" ht="15.75" hidden="1" thickBot="1" x14ac:dyDescent="0.3">
      <c r="A174" s="139" t="s">
        <v>489</v>
      </c>
      <c r="B174" s="59"/>
      <c r="C174" s="2"/>
      <c r="D174" s="686" t="s">
        <v>1100</v>
      </c>
      <c r="E174" s="686"/>
      <c r="F174" s="182"/>
      <c r="G174" s="459"/>
      <c r="H174" s="482"/>
      <c r="I174" s="81"/>
      <c r="J174" s="1"/>
      <c r="K174" s="1"/>
      <c r="L174" s="1"/>
      <c r="M174" s="1"/>
      <c r="N174" s="89"/>
      <c r="O174" s="1"/>
      <c r="P174" s="43"/>
      <c r="Q174" s="1"/>
      <c r="R174" s="366"/>
      <c r="S174" s="1"/>
      <c r="T174" s="89"/>
      <c r="U174" s="542"/>
      <c r="X174" s="259"/>
    </row>
    <row r="175" spans="1:24" ht="15.75" hidden="1" thickBot="1" x14ac:dyDescent="0.3">
      <c r="A175" s="139" t="s">
        <v>490</v>
      </c>
      <c r="B175" s="59"/>
      <c r="C175" s="2"/>
      <c r="D175" s="686" t="s">
        <v>830</v>
      </c>
      <c r="E175" s="686"/>
      <c r="F175" s="182"/>
      <c r="G175" s="459"/>
      <c r="H175" s="482"/>
      <c r="I175" s="81"/>
      <c r="J175" s="1"/>
      <c r="K175" s="1"/>
      <c r="L175" s="1"/>
      <c r="M175" s="1"/>
      <c r="N175" s="89"/>
      <c r="O175" s="1"/>
      <c r="P175" s="43"/>
      <c r="Q175" s="1"/>
      <c r="R175" s="366"/>
      <c r="S175" s="1"/>
      <c r="T175" s="89"/>
      <c r="U175" s="542"/>
      <c r="X175" s="259"/>
    </row>
    <row r="176" spans="1:24" ht="25.5" hidden="1" customHeight="1" x14ac:dyDescent="0.25">
      <c r="A176" s="139" t="s">
        <v>491</v>
      </c>
      <c r="B176" s="59"/>
      <c r="C176" s="2"/>
      <c r="D176" s="685" t="s">
        <v>833</v>
      </c>
      <c r="E176" s="685"/>
      <c r="F176" s="192"/>
      <c r="G176" s="471"/>
      <c r="H176" s="482"/>
      <c r="I176" s="81"/>
      <c r="J176" s="1"/>
      <c r="K176" s="1"/>
      <c r="L176" s="1"/>
      <c r="M176" s="1"/>
      <c r="N176" s="89"/>
      <c r="O176" s="1"/>
      <c r="P176" s="43"/>
      <c r="Q176" s="1"/>
      <c r="R176" s="366"/>
      <c r="S176" s="1"/>
      <c r="T176" s="89"/>
      <c r="U176" s="542"/>
      <c r="X176" s="259"/>
    </row>
    <row r="177" spans="1:24" ht="15.75" hidden="1" thickBot="1" x14ac:dyDescent="0.3">
      <c r="A177" s="139" t="s">
        <v>492</v>
      </c>
      <c r="B177" s="59"/>
      <c r="C177" s="2"/>
      <c r="D177" s="686" t="s">
        <v>835</v>
      </c>
      <c r="E177" s="686"/>
      <c r="F177" s="182"/>
      <c r="G177" s="459"/>
      <c r="H177" s="482"/>
      <c r="I177" s="81"/>
      <c r="J177" s="1"/>
      <c r="K177" s="1"/>
      <c r="L177" s="1"/>
      <c r="M177" s="1"/>
      <c r="N177" s="89"/>
      <c r="O177" s="1"/>
      <c r="P177" s="43"/>
      <c r="Q177" s="1"/>
      <c r="R177" s="366"/>
      <c r="S177" s="1"/>
      <c r="T177" s="89"/>
      <c r="U177" s="542"/>
      <c r="X177" s="259"/>
    </row>
    <row r="178" spans="1:24" ht="15.75" hidden="1" thickBot="1" x14ac:dyDescent="0.3">
      <c r="A178" s="139" t="s">
        <v>493</v>
      </c>
      <c r="B178" s="59"/>
      <c r="C178" s="2"/>
      <c r="D178" s="686" t="s">
        <v>836</v>
      </c>
      <c r="E178" s="686"/>
      <c r="F178" s="182"/>
      <c r="G178" s="459"/>
      <c r="H178" s="482"/>
      <c r="I178" s="81"/>
      <c r="J178" s="1"/>
      <c r="K178" s="1"/>
      <c r="L178" s="1"/>
      <c r="M178" s="1"/>
      <c r="N178" s="89"/>
      <c r="O178" s="1"/>
      <c r="P178" s="43"/>
      <c r="Q178" s="1"/>
      <c r="R178" s="366"/>
      <c r="S178" s="1"/>
      <c r="T178" s="89"/>
      <c r="U178" s="542"/>
      <c r="X178" s="259"/>
    </row>
    <row r="179" spans="1:24" ht="25.5" hidden="1" customHeight="1" x14ac:dyDescent="0.25">
      <c r="A179" s="139" t="s">
        <v>494</v>
      </c>
      <c r="B179" s="59"/>
      <c r="C179" s="2"/>
      <c r="D179" s="685" t="s">
        <v>840</v>
      </c>
      <c r="E179" s="685"/>
      <c r="F179" s="192"/>
      <c r="G179" s="471"/>
      <c r="H179" s="482"/>
      <c r="I179" s="81"/>
      <c r="J179" s="1"/>
      <c r="K179" s="1"/>
      <c r="L179" s="1"/>
      <c r="M179" s="1"/>
      <c r="N179" s="89"/>
      <c r="O179" s="1"/>
      <c r="P179" s="43"/>
      <c r="Q179" s="1"/>
      <c r="R179" s="366"/>
      <c r="S179" s="1"/>
      <c r="T179" s="89"/>
      <c r="U179" s="542"/>
      <c r="X179" s="259"/>
    </row>
    <row r="180" spans="1:24" ht="25.5" hidden="1" customHeight="1" x14ac:dyDescent="0.25">
      <c r="A180" s="139" t="s">
        <v>495</v>
      </c>
      <c r="B180" s="59"/>
      <c r="C180" s="2"/>
      <c r="D180" s="685" t="s">
        <v>843</v>
      </c>
      <c r="E180" s="685"/>
      <c r="F180" s="192"/>
      <c r="G180" s="471"/>
      <c r="H180" s="482"/>
      <c r="I180" s="81"/>
      <c r="J180" s="1"/>
      <c r="K180" s="1"/>
      <c r="L180" s="1"/>
      <c r="M180" s="1"/>
      <c r="N180" s="89"/>
      <c r="O180" s="1"/>
      <c r="P180" s="43"/>
      <c r="Q180" s="1"/>
      <c r="R180" s="366"/>
      <c r="S180" s="1"/>
      <c r="T180" s="89"/>
      <c r="U180" s="542"/>
      <c r="X180" s="259"/>
    </row>
    <row r="181" spans="1:24" ht="25.5" hidden="1" customHeight="1" x14ac:dyDescent="0.25">
      <c r="A181" s="139" t="s">
        <v>496</v>
      </c>
      <c r="B181" s="59"/>
      <c r="C181" s="2"/>
      <c r="D181" s="685" t="s">
        <v>845</v>
      </c>
      <c r="E181" s="685"/>
      <c r="F181" s="192"/>
      <c r="G181" s="471"/>
      <c r="H181" s="482"/>
      <c r="I181" s="81"/>
      <c r="J181" s="1"/>
      <c r="K181" s="1"/>
      <c r="L181" s="1"/>
      <c r="M181" s="1"/>
      <c r="N181" s="89"/>
      <c r="O181" s="1"/>
      <c r="P181" s="43"/>
      <c r="Q181" s="1"/>
      <c r="R181" s="366"/>
      <c r="S181" s="1"/>
      <c r="T181" s="89"/>
      <c r="U181" s="542"/>
      <c r="X181" s="259"/>
    </row>
    <row r="182" spans="1:24" ht="25.5" hidden="1" customHeight="1" x14ac:dyDescent="0.25">
      <c r="A182" s="139" t="s">
        <v>497</v>
      </c>
      <c r="B182" s="59"/>
      <c r="C182" s="2"/>
      <c r="D182" s="685" t="s">
        <v>848</v>
      </c>
      <c r="E182" s="685"/>
      <c r="F182" s="192"/>
      <c r="G182" s="471"/>
      <c r="H182" s="482"/>
      <c r="I182" s="81"/>
      <c r="J182" s="1"/>
      <c r="K182" s="1"/>
      <c r="L182" s="1"/>
      <c r="M182" s="1"/>
      <c r="N182" s="89"/>
      <c r="O182" s="1"/>
      <c r="P182" s="43"/>
      <c r="Q182" s="1"/>
      <c r="R182" s="366"/>
      <c r="S182" s="1"/>
      <c r="T182" s="89"/>
      <c r="U182" s="542"/>
      <c r="X182" s="259"/>
    </row>
    <row r="183" spans="1:24" s="19" customFormat="1" ht="25.5" hidden="1" customHeight="1" x14ac:dyDescent="0.25">
      <c r="A183" s="139" t="s">
        <v>498</v>
      </c>
      <c r="B183" s="100" t="s">
        <v>970</v>
      </c>
      <c r="C183" s="725" t="s">
        <v>891</v>
      </c>
      <c r="D183" s="726"/>
      <c r="E183" s="726"/>
      <c r="F183" s="197">
        <f>F184+F185+F186+F187+F188+F189+F190+F191+F192+F193</f>
        <v>0</v>
      </c>
      <c r="G183" s="478">
        <f>G184+G185+G186+G187+G188+G189+G190+G191+G192+G193</f>
        <v>0</v>
      </c>
      <c r="H183" s="483">
        <f>H184+H185+H186+H187+H188+H189+H190+H191+H192+H193</f>
        <v>0</v>
      </c>
      <c r="I183" s="103">
        <f t="shared" ref="I183:U183" si="51">I184+I185+I186+I187+I188+I189+I190+I191+I192+I193</f>
        <v>0</v>
      </c>
      <c r="J183" s="104">
        <f t="shared" si="51"/>
        <v>0</v>
      </c>
      <c r="K183" s="104">
        <f t="shared" si="51"/>
        <v>0</v>
      </c>
      <c r="L183" s="104">
        <f t="shared" si="51"/>
        <v>0</v>
      </c>
      <c r="M183" s="104">
        <f t="shared" si="51"/>
        <v>0</v>
      </c>
      <c r="N183" s="107">
        <f t="shared" si="51"/>
        <v>0</v>
      </c>
      <c r="O183" s="104">
        <f t="shared" si="51"/>
        <v>0</v>
      </c>
      <c r="P183" s="106">
        <f t="shared" si="51"/>
        <v>0</v>
      </c>
      <c r="Q183" s="104">
        <f t="shared" si="51"/>
        <v>0</v>
      </c>
      <c r="R183" s="367">
        <f t="shared" si="51"/>
        <v>0</v>
      </c>
      <c r="S183" s="104">
        <f t="shared" si="51"/>
        <v>0</v>
      </c>
      <c r="T183" s="107">
        <f t="shared" si="51"/>
        <v>0</v>
      </c>
      <c r="U183" s="543">
        <f t="shared" si="51"/>
        <v>0</v>
      </c>
      <c r="X183" s="259"/>
    </row>
    <row r="184" spans="1:24" ht="15.75" hidden="1" thickBot="1" x14ac:dyDescent="0.3">
      <c r="A184" s="139" t="s">
        <v>499</v>
      </c>
      <c r="B184" s="59"/>
      <c r="C184" s="2"/>
      <c r="D184" s="686" t="s">
        <v>1101</v>
      </c>
      <c r="E184" s="686"/>
      <c r="F184" s="182"/>
      <c r="G184" s="459"/>
      <c r="H184" s="482"/>
      <c r="I184" s="81"/>
      <c r="J184" s="1"/>
      <c r="K184" s="1"/>
      <c r="L184" s="1"/>
      <c r="M184" s="1"/>
      <c r="N184" s="89"/>
      <c r="O184" s="1"/>
      <c r="P184" s="43"/>
      <c r="Q184" s="1"/>
      <c r="R184" s="366"/>
      <c r="S184" s="1"/>
      <c r="T184" s="89"/>
      <c r="U184" s="542"/>
      <c r="X184" s="259"/>
    </row>
    <row r="185" spans="1:24" ht="15.75" hidden="1" thickBot="1" x14ac:dyDescent="0.3">
      <c r="A185" s="139" t="s">
        <v>500</v>
      </c>
      <c r="B185" s="59"/>
      <c r="C185" s="2"/>
      <c r="D185" s="686" t="s">
        <v>1102</v>
      </c>
      <c r="E185" s="686"/>
      <c r="F185" s="182"/>
      <c r="G185" s="459"/>
      <c r="H185" s="482"/>
      <c r="I185" s="81"/>
      <c r="J185" s="1"/>
      <c r="K185" s="1"/>
      <c r="L185" s="1"/>
      <c r="M185" s="1"/>
      <c r="N185" s="89"/>
      <c r="O185" s="1"/>
      <c r="P185" s="43"/>
      <c r="Q185" s="1"/>
      <c r="R185" s="366"/>
      <c r="S185" s="1"/>
      <c r="T185" s="89"/>
      <c r="U185" s="542"/>
      <c r="X185" s="259"/>
    </row>
    <row r="186" spans="1:24" ht="15.75" hidden="1" thickBot="1" x14ac:dyDescent="0.3">
      <c r="A186" s="139" t="s">
        <v>501</v>
      </c>
      <c r="B186" s="59"/>
      <c r="C186" s="2"/>
      <c r="D186" s="686" t="s">
        <v>831</v>
      </c>
      <c r="E186" s="686"/>
      <c r="F186" s="182"/>
      <c r="G186" s="459"/>
      <c r="H186" s="482"/>
      <c r="I186" s="81"/>
      <c r="J186" s="1"/>
      <c r="K186" s="1"/>
      <c r="L186" s="1"/>
      <c r="M186" s="1"/>
      <c r="N186" s="89"/>
      <c r="O186" s="1"/>
      <c r="P186" s="43"/>
      <c r="Q186" s="1"/>
      <c r="R186" s="366"/>
      <c r="S186" s="1"/>
      <c r="T186" s="89"/>
      <c r="U186" s="542"/>
      <c r="X186" s="259"/>
    </row>
    <row r="187" spans="1:24" ht="25.5" hidden="1" customHeight="1" x14ac:dyDescent="0.25">
      <c r="A187" s="139" t="s">
        <v>502</v>
      </c>
      <c r="B187" s="59"/>
      <c r="C187" s="2"/>
      <c r="D187" s="685" t="s">
        <v>834</v>
      </c>
      <c r="E187" s="685"/>
      <c r="F187" s="192"/>
      <c r="G187" s="471"/>
      <c r="H187" s="482"/>
      <c r="I187" s="81"/>
      <c r="J187" s="1"/>
      <c r="K187" s="1"/>
      <c r="L187" s="1"/>
      <c r="M187" s="1"/>
      <c r="N187" s="89"/>
      <c r="O187" s="1"/>
      <c r="P187" s="43"/>
      <c r="Q187" s="1"/>
      <c r="R187" s="366"/>
      <c r="S187" s="1"/>
      <c r="T187" s="89"/>
      <c r="U187" s="542"/>
      <c r="X187" s="259"/>
    </row>
    <row r="188" spans="1:24" ht="15.75" hidden="1" thickBot="1" x14ac:dyDescent="0.3">
      <c r="A188" s="139" t="s">
        <v>503</v>
      </c>
      <c r="B188" s="59"/>
      <c r="C188" s="2"/>
      <c r="D188" s="686" t="s">
        <v>837</v>
      </c>
      <c r="E188" s="686"/>
      <c r="F188" s="182"/>
      <c r="G188" s="459"/>
      <c r="H188" s="482"/>
      <c r="I188" s="81"/>
      <c r="J188" s="1"/>
      <c r="K188" s="1"/>
      <c r="L188" s="1"/>
      <c r="M188" s="1"/>
      <c r="N188" s="89"/>
      <c r="O188" s="1"/>
      <c r="P188" s="43"/>
      <c r="Q188" s="1"/>
      <c r="R188" s="366"/>
      <c r="S188" s="1"/>
      <c r="T188" s="89"/>
      <c r="U188" s="542"/>
      <c r="X188" s="259"/>
    </row>
    <row r="189" spans="1:24" ht="15.75" hidden="1" thickBot="1" x14ac:dyDescent="0.3">
      <c r="A189" s="139" t="s">
        <v>504</v>
      </c>
      <c r="B189" s="59"/>
      <c r="C189" s="2"/>
      <c r="D189" s="686" t="s">
        <v>1103</v>
      </c>
      <c r="E189" s="686"/>
      <c r="F189" s="182"/>
      <c r="G189" s="459"/>
      <c r="H189" s="482"/>
      <c r="I189" s="81"/>
      <c r="J189" s="1"/>
      <c r="K189" s="1"/>
      <c r="L189" s="1"/>
      <c r="M189" s="1"/>
      <c r="N189" s="89"/>
      <c r="O189" s="1"/>
      <c r="P189" s="43"/>
      <c r="Q189" s="1"/>
      <c r="R189" s="366"/>
      <c r="S189" s="1"/>
      <c r="T189" s="89"/>
      <c r="U189" s="542"/>
      <c r="X189" s="259"/>
    </row>
    <row r="190" spans="1:24" ht="25.5" hidden="1" customHeight="1" x14ac:dyDescent="0.25">
      <c r="A190" s="139" t="s">
        <v>505</v>
      </c>
      <c r="B190" s="59"/>
      <c r="C190" s="2"/>
      <c r="D190" s="685" t="s">
        <v>841</v>
      </c>
      <c r="E190" s="685"/>
      <c r="F190" s="192"/>
      <c r="G190" s="471"/>
      <c r="H190" s="482"/>
      <c r="I190" s="81"/>
      <c r="J190" s="1"/>
      <c r="K190" s="1"/>
      <c r="L190" s="1"/>
      <c r="M190" s="1"/>
      <c r="N190" s="89"/>
      <c r="O190" s="1"/>
      <c r="P190" s="43"/>
      <c r="Q190" s="1"/>
      <c r="R190" s="366"/>
      <c r="S190" s="1"/>
      <c r="T190" s="89"/>
      <c r="U190" s="542"/>
      <c r="X190" s="259"/>
    </row>
    <row r="191" spans="1:24" ht="25.5" hidden="1" customHeight="1" x14ac:dyDescent="0.25">
      <c r="A191" s="139" t="s">
        <v>506</v>
      </c>
      <c r="B191" s="59"/>
      <c r="C191" s="2"/>
      <c r="D191" s="685" t="s">
        <v>844</v>
      </c>
      <c r="E191" s="685"/>
      <c r="F191" s="192"/>
      <c r="G191" s="471"/>
      <c r="H191" s="482"/>
      <c r="I191" s="81"/>
      <c r="J191" s="1"/>
      <c r="K191" s="1"/>
      <c r="L191" s="1"/>
      <c r="M191" s="1"/>
      <c r="N191" s="89"/>
      <c r="O191" s="1"/>
      <c r="P191" s="43"/>
      <c r="Q191" s="1"/>
      <c r="R191" s="366"/>
      <c r="S191" s="1"/>
      <c r="T191" s="89"/>
      <c r="U191" s="542"/>
      <c r="X191" s="259"/>
    </row>
    <row r="192" spans="1:24" ht="25.5" hidden="1" customHeight="1" x14ac:dyDescent="0.25">
      <c r="A192" s="139" t="s">
        <v>507</v>
      </c>
      <c r="B192" s="59"/>
      <c r="C192" s="2"/>
      <c r="D192" s="685" t="s">
        <v>846</v>
      </c>
      <c r="E192" s="685"/>
      <c r="F192" s="192"/>
      <c r="G192" s="471"/>
      <c r="H192" s="482"/>
      <c r="I192" s="81"/>
      <c r="J192" s="1"/>
      <c r="K192" s="1"/>
      <c r="L192" s="1"/>
      <c r="M192" s="1"/>
      <c r="N192" s="89"/>
      <c r="O192" s="1"/>
      <c r="P192" s="43"/>
      <c r="Q192" s="1"/>
      <c r="R192" s="366"/>
      <c r="S192" s="1"/>
      <c r="T192" s="89"/>
      <c r="U192" s="542"/>
      <c r="X192" s="259"/>
    </row>
    <row r="193" spans="1:24" ht="25.5" hidden="1" customHeight="1" x14ac:dyDescent="0.25">
      <c r="A193" s="139" t="s">
        <v>508</v>
      </c>
      <c r="B193" s="59"/>
      <c r="C193" s="2"/>
      <c r="D193" s="685" t="s">
        <v>849</v>
      </c>
      <c r="E193" s="685"/>
      <c r="F193" s="192"/>
      <c r="G193" s="471"/>
      <c r="H193" s="482"/>
      <c r="I193" s="81"/>
      <c r="J193" s="1"/>
      <c r="K193" s="1"/>
      <c r="L193" s="1"/>
      <c r="M193" s="1"/>
      <c r="N193" s="89"/>
      <c r="O193" s="1"/>
      <c r="P193" s="43"/>
      <c r="Q193" s="1"/>
      <c r="R193" s="366"/>
      <c r="S193" s="1"/>
      <c r="T193" s="89"/>
      <c r="U193" s="542"/>
      <c r="X193" s="259"/>
    </row>
    <row r="194" spans="1:24" s="19" customFormat="1" ht="15.75" hidden="1" thickBot="1" x14ac:dyDescent="0.3">
      <c r="A194" s="139" t="s">
        <v>509</v>
      </c>
      <c r="B194" s="100" t="s">
        <v>971</v>
      </c>
      <c r="C194" s="694" t="s">
        <v>510</v>
      </c>
      <c r="D194" s="695"/>
      <c r="E194" s="695"/>
      <c r="F194" s="183">
        <f>F195+F196+F197+F198+F199+F200+F201+F202+F203+F204</f>
        <v>0</v>
      </c>
      <c r="G194" s="460">
        <f>G195+G196+G197+G198+G199+G200+G201+G202+G203+G204</f>
        <v>0</v>
      </c>
      <c r="H194" s="483">
        <f>H195+H196+H197+H198+H199+H200+H201+H202+H203+H204</f>
        <v>0</v>
      </c>
      <c r="I194" s="103">
        <f t="shared" ref="I194:U194" si="52">I195+I196+I197+I198+I199+I200+I201+I202+I203+I204</f>
        <v>0</v>
      </c>
      <c r="J194" s="104">
        <f t="shared" si="52"/>
        <v>0</v>
      </c>
      <c r="K194" s="104">
        <f t="shared" si="52"/>
        <v>0</v>
      </c>
      <c r="L194" s="104">
        <f t="shared" si="52"/>
        <v>0</v>
      </c>
      <c r="M194" s="104">
        <f t="shared" si="52"/>
        <v>0</v>
      </c>
      <c r="N194" s="107">
        <f t="shared" si="52"/>
        <v>0</v>
      </c>
      <c r="O194" s="104">
        <f t="shared" si="52"/>
        <v>0</v>
      </c>
      <c r="P194" s="106">
        <f t="shared" si="52"/>
        <v>0</v>
      </c>
      <c r="Q194" s="104">
        <f t="shared" si="52"/>
        <v>0</v>
      </c>
      <c r="R194" s="367">
        <f t="shared" si="52"/>
        <v>0</v>
      </c>
      <c r="S194" s="104">
        <f t="shared" si="52"/>
        <v>0</v>
      </c>
      <c r="T194" s="107">
        <f t="shared" si="52"/>
        <v>0</v>
      </c>
      <c r="U194" s="543">
        <f t="shared" si="52"/>
        <v>0</v>
      </c>
      <c r="X194" s="259"/>
    </row>
    <row r="195" spans="1:24" ht="15.75" hidden="1" thickBot="1" x14ac:dyDescent="0.3">
      <c r="A195" s="139" t="s">
        <v>511</v>
      </c>
      <c r="B195" s="59"/>
      <c r="C195" s="2"/>
      <c r="D195" s="686" t="s">
        <v>642</v>
      </c>
      <c r="E195" s="686"/>
      <c r="F195" s="182"/>
      <c r="G195" s="459"/>
      <c r="H195" s="482"/>
      <c r="I195" s="81"/>
      <c r="J195" s="1"/>
      <c r="K195" s="1"/>
      <c r="L195" s="1"/>
      <c r="M195" s="1"/>
      <c r="N195" s="89"/>
      <c r="O195" s="1"/>
      <c r="P195" s="43"/>
      <c r="Q195" s="1"/>
      <c r="R195" s="366"/>
      <c r="S195" s="1"/>
      <c r="T195" s="89"/>
      <c r="U195" s="542"/>
      <c r="X195" s="259"/>
    </row>
    <row r="196" spans="1:24" ht="15.75" hidden="1" thickBot="1" x14ac:dyDescent="0.3">
      <c r="A196" s="139" t="s">
        <v>512</v>
      </c>
      <c r="B196" s="59"/>
      <c r="C196" s="2"/>
      <c r="D196" s="686" t="s">
        <v>829</v>
      </c>
      <c r="E196" s="686"/>
      <c r="F196" s="182"/>
      <c r="G196" s="459"/>
      <c r="H196" s="482"/>
      <c r="I196" s="81"/>
      <c r="J196" s="1"/>
      <c r="K196" s="1"/>
      <c r="L196" s="1"/>
      <c r="M196" s="1"/>
      <c r="N196" s="89"/>
      <c r="O196" s="1"/>
      <c r="P196" s="43"/>
      <c r="Q196" s="1"/>
      <c r="R196" s="366"/>
      <c r="S196" s="1"/>
      <c r="T196" s="89"/>
      <c r="U196" s="542"/>
      <c r="X196" s="259"/>
    </row>
    <row r="197" spans="1:24" ht="15.75" hidden="1" thickBot="1" x14ac:dyDescent="0.3">
      <c r="A197" s="139" t="s">
        <v>513</v>
      </c>
      <c r="B197" s="59"/>
      <c r="C197" s="2"/>
      <c r="D197" s="686" t="s">
        <v>832</v>
      </c>
      <c r="E197" s="686"/>
      <c r="F197" s="182"/>
      <c r="G197" s="459"/>
      <c r="H197" s="482"/>
      <c r="I197" s="81"/>
      <c r="J197" s="1"/>
      <c r="K197" s="1"/>
      <c r="L197" s="1"/>
      <c r="M197" s="1"/>
      <c r="N197" s="89"/>
      <c r="O197" s="1"/>
      <c r="P197" s="43"/>
      <c r="Q197" s="1"/>
      <c r="R197" s="366"/>
      <c r="S197" s="1"/>
      <c r="T197" s="89"/>
      <c r="U197" s="542"/>
      <c r="X197" s="259"/>
    </row>
    <row r="198" spans="1:24" ht="15.75" hidden="1" thickBot="1" x14ac:dyDescent="0.3">
      <c r="A198" s="139" t="s">
        <v>514</v>
      </c>
      <c r="B198" s="59"/>
      <c r="C198" s="2"/>
      <c r="D198" s="685" t="s">
        <v>1104</v>
      </c>
      <c r="E198" s="685"/>
      <c r="F198" s="192"/>
      <c r="G198" s="471"/>
      <c r="H198" s="482"/>
      <c r="I198" s="81"/>
      <c r="J198" s="1"/>
      <c r="K198" s="1"/>
      <c r="L198" s="1"/>
      <c r="M198" s="1"/>
      <c r="N198" s="89"/>
      <c r="O198" s="1"/>
      <c r="P198" s="43"/>
      <c r="Q198" s="1"/>
      <c r="R198" s="366"/>
      <c r="S198" s="1"/>
      <c r="T198" s="89"/>
      <c r="U198" s="542"/>
      <c r="X198" s="259"/>
    </row>
    <row r="199" spans="1:24" ht="15.75" hidden="1" thickBot="1" x14ac:dyDescent="0.3">
      <c r="A199" s="139" t="s">
        <v>515</v>
      </c>
      <c r="B199" s="59"/>
      <c r="C199" s="2"/>
      <c r="D199" s="686" t="s">
        <v>839</v>
      </c>
      <c r="E199" s="686"/>
      <c r="F199" s="182"/>
      <c r="G199" s="459"/>
      <c r="H199" s="482"/>
      <c r="I199" s="81"/>
      <c r="J199" s="1"/>
      <c r="K199" s="1"/>
      <c r="L199" s="1"/>
      <c r="M199" s="1"/>
      <c r="N199" s="89"/>
      <c r="O199" s="1"/>
      <c r="P199" s="43"/>
      <c r="Q199" s="1"/>
      <c r="R199" s="366"/>
      <c r="S199" s="1"/>
      <c r="T199" s="89"/>
      <c r="U199" s="542"/>
      <c r="X199" s="259"/>
    </row>
    <row r="200" spans="1:24" ht="15.75" hidden="1" thickBot="1" x14ac:dyDescent="0.3">
      <c r="A200" s="139" t="s">
        <v>516</v>
      </c>
      <c r="B200" s="59"/>
      <c r="C200" s="2"/>
      <c r="D200" s="686" t="s">
        <v>838</v>
      </c>
      <c r="E200" s="686"/>
      <c r="F200" s="182"/>
      <c r="G200" s="459"/>
      <c r="H200" s="482"/>
      <c r="I200" s="81"/>
      <c r="J200" s="1"/>
      <c r="K200" s="1"/>
      <c r="L200" s="1"/>
      <c r="M200" s="1"/>
      <c r="N200" s="89"/>
      <c r="O200" s="1"/>
      <c r="P200" s="43"/>
      <c r="Q200" s="1"/>
      <c r="R200" s="366"/>
      <c r="S200" s="1"/>
      <c r="T200" s="89"/>
      <c r="U200" s="542"/>
      <c r="X200" s="259"/>
    </row>
    <row r="201" spans="1:24" ht="25.5" hidden="1" customHeight="1" x14ac:dyDescent="0.25">
      <c r="A201" s="139" t="s">
        <v>517</v>
      </c>
      <c r="B201" s="59"/>
      <c r="C201" s="2"/>
      <c r="D201" s="685" t="s">
        <v>842</v>
      </c>
      <c r="E201" s="685"/>
      <c r="F201" s="192"/>
      <c r="G201" s="471"/>
      <c r="H201" s="482"/>
      <c r="I201" s="81"/>
      <c r="J201" s="1"/>
      <c r="K201" s="1"/>
      <c r="L201" s="1"/>
      <c r="M201" s="1"/>
      <c r="N201" s="89"/>
      <c r="O201" s="1"/>
      <c r="P201" s="43"/>
      <c r="Q201" s="1"/>
      <c r="R201" s="366"/>
      <c r="S201" s="1"/>
      <c r="T201" s="89"/>
      <c r="U201" s="542"/>
      <c r="X201" s="259"/>
    </row>
    <row r="202" spans="1:24" ht="15.75" hidden="1" thickBot="1" x14ac:dyDescent="0.3">
      <c r="A202" s="139" t="s">
        <v>518</v>
      </c>
      <c r="B202" s="59"/>
      <c r="C202" s="2"/>
      <c r="D202" s="686" t="s">
        <v>1105</v>
      </c>
      <c r="E202" s="686"/>
      <c r="F202" s="182"/>
      <c r="G202" s="459"/>
      <c r="H202" s="482"/>
      <c r="I202" s="81"/>
      <c r="J202" s="1"/>
      <c r="K202" s="1"/>
      <c r="L202" s="1"/>
      <c r="M202" s="1"/>
      <c r="N202" s="89"/>
      <c r="O202" s="1"/>
      <c r="P202" s="43"/>
      <c r="Q202" s="1"/>
      <c r="R202" s="366"/>
      <c r="S202" s="1"/>
      <c r="T202" s="89"/>
      <c r="U202" s="542"/>
      <c r="X202" s="259"/>
    </row>
    <row r="203" spans="1:24" ht="25.5" hidden="1" customHeight="1" x14ac:dyDescent="0.25">
      <c r="A203" s="139" t="s">
        <v>519</v>
      </c>
      <c r="B203" s="59"/>
      <c r="C203" s="2"/>
      <c r="D203" s="685" t="s">
        <v>847</v>
      </c>
      <c r="E203" s="685"/>
      <c r="F203" s="192"/>
      <c r="G203" s="471"/>
      <c r="H203" s="482"/>
      <c r="I203" s="81"/>
      <c r="J203" s="1"/>
      <c r="K203" s="1"/>
      <c r="L203" s="1"/>
      <c r="M203" s="1"/>
      <c r="N203" s="89"/>
      <c r="O203" s="1"/>
      <c r="P203" s="43"/>
      <c r="Q203" s="1"/>
      <c r="R203" s="366"/>
      <c r="S203" s="1"/>
      <c r="T203" s="89"/>
      <c r="U203" s="542"/>
      <c r="X203" s="259"/>
    </row>
    <row r="204" spans="1:24" ht="25.5" hidden="1" customHeight="1" x14ac:dyDescent="0.25">
      <c r="A204" s="139" t="s">
        <v>520</v>
      </c>
      <c r="B204" s="59"/>
      <c r="C204" s="2"/>
      <c r="D204" s="685" t="s">
        <v>850</v>
      </c>
      <c r="E204" s="685"/>
      <c r="F204" s="192"/>
      <c r="G204" s="471"/>
      <c r="H204" s="482"/>
      <c r="I204" s="81"/>
      <c r="J204" s="1"/>
      <c r="K204" s="1"/>
      <c r="L204" s="1"/>
      <c r="M204" s="1"/>
      <c r="N204" s="89"/>
      <c r="O204" s="1"/>
      <c r="P204" s="43"/>
      <c r="Q204" s="1"/>
      <c r="R204" s="366"/>
      <c r="S204" s="1"/>
      <c r="T204" s="89"/>
      <c r="U204" s="542"/>
      <c r="X204" s="259"/>
    </row>
    <row r="205" spans="1:24" s="19" customFormat="1" ht="25.5" hidden="1" customHeight="1" x14ac:dyDescent="0.25">
      <c r="A205" s="139" t="s">
        <v>521</v>
      </c>
      <c r="B205" s="100" t="s">
        <v>972</v>
      </c>
      <c r="C205" s="725" t="s">
        <v>892</v>
      </c>
      <c r="D205" s="726"/>
      <c r="E205" s="726"/>
      <c r="F205" s="197">
        <f>F206+F207</f>
        <v>0</v>
      </c>
      <c r="G205" s="478">
        <f>G206+G207</f>
        <v>0</v>
      </c>
      <c r="H205" s="483">
        <f>H206+H207</f>
        <v>0</v>
      </c>
      <c r="I205" s="103">
        <f t="shared" ref="I205:U205" si="53">I206+I207</f>
        <v>0</v>
      </c>
      <c r="J205" s="104">
        <f t="shared" si="53"/>
        <v>0</v>
      </c>
      <c r="K205" s="104">
        <f t="shared" si="53"/>
        <v>0</v>
      </c>
      <c r="L205" s="104">
        <f t="shared" si="53"/>
        <v>0</v>
      </c>
      <c r="M205" s="104">
        <f t="shared" si="53"/>
        <v>0</v>
      </c>
      <c r="N205" s="107">
        <f t="shared" si="53"/>
        <v>0</v>
      </c>
      <c r="O205" s="104">
        <f t="shared" si="53"/>
        <v>0</v>
      </c>
      <c r="P205" s="106">
        <f t="shared" si="53"/>
        <v>0</v>
      </c>
      <c r="Q205" s="104">
        <f t="shared" si="53"/>
        <v>0</v>
      </c>
      <c r="R205" s="367">
        <f t="shared" si="53"/>
        <v>0</v>
      </c>
      <c r="S205" s="104">
        <f t="shared" si="53"/>
        <v>0</v>
      </c>
      <c r="T205" s="107">
        <f t="shared" si="53"/>
        <v>0</v>
      </c>
      <c r="U205" s="543">
        <f t="shared" si="53"/>
        <v>0</v>
      </c>
      <c r="X205" s="259"/>
    </row>
    <row r="206" spans="1:24" ht="25.5" hidden="1" customHeight="1" x14ac:dyDescent="0.25">
      <c r="A206" s="139" t="s">
        <v>522</v>
      </c>
      <c r="B206" s="59"/>
      <c r="C206" s="2"/>
      <c r="D206" s="685" t="s">
        <v>853</v>
      </c>
      <c r="E206" s="685"/>
      <c r="F206" s="192"/>
      <c r="G206" s="471"/>
      <c r="H206" s="482"/>
      <c r="I206" s="81"/>
      <c r="J206" s="1"/>
      <c r="K206" s="1"/>
      <c r="L206" s="1"/>
      <c r="M206" s="1"/>
      <c r="N206" s="89"/>
      <c r="O206" s="1"/>
      <c r="P206" s="43"/>
      <c r="Q206" s="1"/>
      <c r="R206" s="366"/>
      <c r="S206" s="1"/>
      <c r="T206" s="89"/>
      <c r="U206" s="542"/>
      <c r="X206" s="259"/>
    </row>
    <row r="207" spans="1:24" ht="25.5" hidden="1" customHeight="1" x14ac:dyDescent="0.25">
      <c r="A207" s="139" t="s">
        <v>523</v>
      </c>
      <c r="B207" s="59"/>
      <c r="C207" s="2"/>
      <c r="D207" s="685" t="s">
        <v>854</v>
      </c>
      <c r="E207" s="685"/>
      <c r="F207" s="192"/>
      <c r="G207" s="471"/>
      <c r="H207" s="482"/>
      <c r="I207" s="81"/>
      <c r="J207" s="1"/>
      <c r="K207" s="1"/>
      <c r="L207" s="1"/>
      <c r="M207" s="1"/>
      <c r="N207" s="89"/>
      <c r="O207" s="1"/>
      <c r="P207" s="43"/>
      <c r="Q207" s="1"/>
      <c r="R207" s="366"/>
      <c r="S207" s="1"/>
      <c r="T207" s="89"/>
      <c r="U207" s="542"/>
      <c r="X207" s="259"/>
    </row>
    <row r="208" spans="1:24" s="19" customFormat="1" ht="15" hidden="1" customHeight="1" x14ac:dyDescent="0.25">
      <c r="A208" s="139" t="s">
        <v>524</v>
      </c>
      <c r="B208" s="100" t="s">
        <v>973</v>
      </c>
      <c r="C208" s="725" t="s">
        <v>1106</v>
      </c>
      <c r="D208" s="726"/>
      <c r="E208" s="726"/>
      <c r="F208" s="197">
        <f>F209+F210+F211+F212+F213+F214+F215+F216+F217+F218+F219</f>
        <v>0</v>
      </c>
      <c r="G208" s="478">
        <f>G209+G210+G211+G212+G213+G214+G215+G216+G217+G218+G219</f>
        <v>0</v>
      </c>
      <c r="H208" s="483">
        <f>H209+H210+H211+H212+H213+H214+H215+H216+H217+H218+H219</f>
        <v>0</v>
      </c>
      <c r="I208" s="103">
        <f t="shared" ref="I208:U208" si="54">I209+I210+I211+I212+I213+I214+I215+I216+I217+I218+I219</f>
        <v>0</v>
      </c>
      <c r="J208" s="104">
        <f t="shared" si="54"/>
        <v>0</v>
      </c>
      <c r="K208" s="104">
        <f t="shared" si="54"/>
        <v>0</v>
      </c>
      <c r="L208" s="104">
        <f t="shared" si="54"/>
        <v>0</v>
      </c>
      <c r="M208" s="104">
        <f t="shared" si="54"/>
        <v>0</v>
      </c>
      <c r="N208" s="107">
        <f t="shared" si="54"/>
        <v>0</v>
      </c>
      <c r="O208" s="104">
        <f t="shared" si="54"/>
        <v>0</v>
      </c>
      <c r="P208" s="106">
        <f t="shared" si="54"/>
        <v>0</v>
      </c>
      <c r="Q208" s="104">
        <f t="shared" si="54"/>
        <v>0</v>
      </c>
      <c r="R208" s="367">
        <f t="shared" si="54"/>
        <v>0</v>
      </c>
      <c r="S208" s="104">
        <f t="shared" si="54"/>
        <v>0</v>
      </c>
      <c r="T208" s="107">
        <f t="shared" si="54"/>
        <v>0</v>
      </c>
      <c r="U208" s="543">
        <f t="shared" si="54"/>
        <v>0</v>
      </c>
      <c r="X208" s="259"/>
    </row>
    <row r="209" spans="1:24" ht="15.75" hidden="1" thickBot="1" x14ac:dyDescent="0.3">
      <c r="A209" s="139" t="s">
        <v>525</v>
      </c>
      <c r="B209" s="59"/>
      <c r="C209" s="2"/>
      <c r="D209" s="686" t="s">
        <v>643</v>
      </c>
      <c r="E209" s="686"/>
      <c r="F209" s="182"/>
      <c r="G209" s="459"/>
      <c r="H209" s="482"/>
      <c r="I209" s="81"/>
      <c r="J209" s="1"/>
      <c r="K209" s="1"/>
      <c r="L209" s="1"/>
      <c r="M209" s="1"/>
      <c r="N209" s="89"/>
      <c r="O209" s="1"/>
      <c r="P209" s="43"/>
      <c r="Q209" s="1"/>
      <c r="R209" s="366"/>
      <c r="S209" s="1"/>
      <c r="T209" s="89"/>
      <c r="U209" s="542"/>
      <c r="X209" s="259"/>
    </row>
    <row r="210" spans="1:24" ht="15.75" hidden="1" thickBot="1" x14ac:dyDescent="0.3">
      <c r="A210" s="139" t="s">
        <v>526</v>
      </c>
      <c r="B210" s="59"/>
      <c r="C210" s="2"/>
      <c r="D210" s="686" t="s">
        <v>1107</v>
      </c>
      <c r="E210" s="686"/>
      <c r="F210" s="182"/>
      <c r="G210" s="459"/>
      <c r="H210" s="482"/>
      <c r="I210" s="81"/>
      <c r="J210" s="1"/>
      <c r="K210" s="1"/>
      <c r="L210" s="1"/>
      <c r="M210" s="1"/>
      <c r="N210" s="89"/>
      <c r="O210" s="1"/>
      <c r="P210" s="43"/>
      <c r="Q210" s="1"/>
      <c r="R210" s="366"/>
      <c r="S210" s="1"/>
      <c r="T210" s="89"/>
      <c r="U210" s="542"/>
      <c r="X210" s="259"/>
    </row>
    <row r="211" spans="1:24" ht="15.75" hidden="1" thickBot="1" x14ac:dyDescent="0.3">
      <c r="A211" s="139" t="s">
        <v>527</v>
      </c>
      <c r="B211" s="59"/>
      <c r="C211" s="2"/>
      <c r="D211" s="686" t="s">
        <v>646</v>
      </c>
      <c r="E211" s="686"/>
      <c r="F211" s="182"/>
      <c r="G211" s="459"/>
      <c r="H211" s="482"/>
      <c r="I211" s="81"/>
      <c r="J211" s="1"/>
      <c r="K211" s="1"/>
      <c r="L211" s="1"/>
      <c r="M211" s="1"/>
      <c r="N211" s="89"/>
      <c r="O211" s="1"/>
      <c r="P211" s="43"/>
      <c r="Q211" s="1"/>
      <c r="R211" s="366"/>
      <c r="S211" s="1"/>
      <c r="T211" s="89"/>
      <c r="U211" s="542"/>
      <c r="X211" s="259"/>
    </row>
    <row r="212" spans="1:24" ht="15.75" hidden="1" thickBot="1" x14ac:dyDescent="0.3">
      <c r="A212" s="139" t="s">
        <v>528</v>
      </c>
      <c r="B212" s="59"/>
      <c r="C212" s="2"/>
      <c r="D212" s="686" t="s">
        <v>644</v>
      </c>
      <c r="E212" s="686"/>
      <c r="F212" s="182"/>
      <c r="G212" s="459"/>
      <c r="H212" s="482"/>
      <c r="I212" s="81"/>
      <c r="J212" s="1"/>
      <c r="K212" s="1"/>
      <c r="L212" s="1"/>
      <c r="M212" s="1"/>
      <c r="N212" s="89"/>
      <c r="O212" s="1"/>
      <c r="P212" s="43"/>
      <c r="Q212" s="1"/>
      <c r="R212" s="366"/>
      <c r="S212" s="1"/>
      <c r="T212" s="89"/>
      <c r="U212" s="542"/>
      <c r="X212" s="259"/>
    </row>
    <row r="213" spans="1:24" ht="15.75" hidden="1" thickBot="1" x14ac:dyDescent="0.3">
      <c r="A213" s="139" t="s">
        <v>529</v>
      </c>
      <c r="B213" s="59"/>
      <c r="C213" s="2"/>
      <c r="D213" s="686" t="s">
        <v>1108</v>
      </c>
      <c r="E213" s="686"/>
      <c r="F213" s="182"/>
      <c r="G213" s="459"/>
      <c r="H213" s="482"/>
      <c r="I213" s="81"/>
      <c r="J213" s="1"/>
      <c r="K213" s="1"/>
      <c r="L213" s="1"/>
      <c r="M213" s="1"/>
      <c r="N213" s="89"/>
      <c r="O213" s="1"/>
      <c r="P213" s="43"/>
      <c r="Q213" s="1"/>
      <c r="R213" s="366"/>
      <c r="S213" s="1"/>
      <c r="T213" s="89"/>
      <c r="U213" s="542"/>
      <c r="X213" s="259"/>
    </row>
    <row r="214" spans="1:24" ht="25.5" hidden="1" customHeight="1" x14ac:dyDescent="0.25">
      <c r="A214" s="139" t="s">
        <v>530</v>
      </c>
      <c r="B214" s="59"/>
      <c r="C214" s="2"/>
      <c r="D214" s="685" t="s">
        <v>822</v>
      </c>
      <c r="E214" s="685"/>
      <c r="F214" s="192"/>
      <c r="G214" s="471"/>
      <c r="H214" s="482"/>
      <c r="I214" s="81"/>
      <c r="J214" s="1"/>
      <c r="K214" s="1"/>
      <c r="L214" s="1"/>
      <c r="M214" s="1"/>
      <c r="N214" s="89"/>
      <c r="O214" s="1"/>
      <c r="P214" s="43"/>
      <c r="Q214" s="1"/>
      <c r="R214" s="366"/>
      <c r="S214" s="1"/>
      <c r="T214" s="89"/>
      <c r="U214" s="542"/>
      <c r="X214" s="259"/>
    </row>
    <row r="215" spans="1:24" ht="25.5" hidden="1" customHeight="1" x14ac:dyDescent="0.25">
      <c r="A215" s="139" t="s">
        <v>531</v>
      </c>
      <c r="B215" s="59"/>
      <c r="C215" s="2"/>
      <c r="D215" s="685" t="s">
        <v>825</v>
      </c>
      <c r="E215" s="685"/>
      <c r="F215" s="192"/>
      <c r="G215" s="471"/>
      <c r="H215" s="482"/>
      <c r="I215" s="81"/>
      <c r="J215" s="1"/>
      <c r="K215" s="1"/>
      <c r="L215" s="1"/>
      <c r="M215" s="1"/>
      <c r="N215" s="89"/>
      <c r="O215" s="1"/>
      <c r="P215" s="43"/>
      <c r="Q215" s="1"/>
      <c r="R215" s="366"/>
      <c r="S215" s="1"/>
      <c r="T215" s="89"/>
      <c r="U215" s="542"/>
      <c r="X215" s="259"/>
    </row>
    <row r="216" spans="1:24" ht="15.75" hidden="1" thickBot="1" x14ac:dyDescent="0.3">
      <c r="A216" s="139" t="s">
        <v>532</v>
      </c>
      <c r="B216" s="59"/>
      <c r="C216" s="2"/>
      <c r="D216" s="686" t="s">
        <v>1109</v>
      </c>
      <c r="E216" s="686"/>
      <c r="F216" s="182"/>
      <c r="G216" s="459"/>
      <c r="H216" s="482"/>
      <c r="I216" s="81"/>
      <c r="J216" s="1"/>
      <c r="K216" s="1"/>
      <c r="L216" s="1"/>
      <c r="M216" s="1"/>
      <c r="N216" s="89"/>
      <c r="O216" s="1"/>
      <c r="P216" s="43"/>
      <c r="Q216" s="1"/>
      <c r="R216" s="366"/>
      <c r="S216" s="1"/>
      <c r="T216" s="89"/>
      <c r="U216" s="542"/>
      <c r="X216" s="259"/>
    </row>
    <row r="217" spans="1:24" ht="15.75" hidden="1" thickBot="1" x14ac:dyDescent="0.3">
      <c r="A217" s="139" t="s">
        <v>533</v>
      </c>
      <c r="B217" s="59"/>
      <c r="C217" s="2"/>
      <c r="D217" s="686" t="s">
        <v>645</v>
      </c>
      <c r="E217" s="686"/>
      <c r="F217" s="182"/>
      <c r="G217" s="459"/>
      <c r="H217" s="482"/>
      <c r="I217" s="81"/>
      <c r="J217" s="1"/>
      <c r="K217" s="1"/>
      <c r="L217" s="1"/>
      <c r="M217" s="1"/>
      <c r="N217" s="89"/>
      <c r="O217" s="1"/>
      <c r="P217" s="43"/>
      <c r="Q217" s="1"/>
      <c r="R217" s="366"/>
      <c r="S217" s="1"/>
      <c r="T217" s="89"/>
      <c r="U217" s="542"/>
      <c r="X217" s="259"/>
    </row>
    <row r="218" spans="1:24" ht="15.75" hidden="1" thickBot="1" x14ac:dyDescent="0.3">
      <c r="A218" s="139" t="s">
        <v>534</v>
      </c>
      <c r="B218" s="59"/>
      <c r="C218" s="2"/>
      <c r="D218" s="686" t="s">
        <v>1110</v>
      </c>
      <c r="E218" s="686"/>
      <c r="F218" s="182"/>
      <c r="G218" s="459"/>
      <c r="H218" s="482"/>
      <c r="I218" s="81"/>
      <c r="J218" s="1"/>
      <c r="K218" s="1"/>
      <c r="L218" s="1"/>
      <c r="M218" s="1"/>
      <c r="N218" s="89"/>
      <c r="O218" s="1"/>
      <c r="P218" s="43"/>
      <c r="Q218" s="1"/>
      <c r="R218" s="366"/>
      <c r="S218" s="1"/>
      <c r="T218" s="89"/>
      <c r="U218" s="542"/>
      <c r="X218" s="259"/>
    </row>
    <row r="219" spans="1:24" ht="15.75" hidden="1" thickBot="1" x14ac:dyDescent="0.3">
      <c r="A219" s="139" t="s">
        <v>535</v>
      </c>
      <c r="B219" s="59"/>
      <c r="C219" s="2"/>
      <c r="D219" s="686" t="s">
        <v>851</v>
      </c>
      <c r="E219" s="686"/>
      <c r="F219" s="182"/>
      <c r="G219" s="459"/>
      <c r="H219" s="482"/>
      <c r="I219" s="81"/>
      <c r="J219" s="1"/>
      <c r="K219" s="1"/>
      <c r="L219" s="1"/>
      <c r="M219" s="1"/>
      <c r="N219" s="89"/>
      <c r="O219" s="1"/>
      <c r="P219" s="43"/>
      <c r="Q219" s="1"/>
      <c r="R219" s="366"/>
      <c r="S219" s="1"/>
      <c r="T219" s="89"/>
      <c r="U219" s="542"/>
      <c r="X219" s="259"/>
    </row>
    <row r="220" spans="1:24" s="19" customFormat="1" ht="15.75" hidden="1" thickBot="1" x14ac:dyDescent="0.3">
      <c r="A220" s="139" t="s">
        <v>536</v>
      </c>
      <c r="B220" s="100" t="s">
        <v>974</v>
      </c>
      <c r="C220" s="694" t="s">
        <v>537</v>
      </c>
      <c r="D220" s="695"/>
      <c r="E220" s="695"/>
      <c r="F220" s="183"/>
      <c r="G220" s="460"/>
      <c r="H220" s="483"/>
      <c r="I220" s="103"/>
      <c r="J220" s="104"/>
      <c r="K220" s="104"/>
      <c r="L220" s="104"/>
      <c r="M220" s="104"/>
      <c r="N220" s="107"/>
      <c r="O220" s="104"/>
      <c r="P220" s="106"/>
      <c r="Q220" s="104"/>
      <c r="R220" s="367"/>
      <c r="S220" s="104"/>
      <c r="T220" s="107"/>
      <c r="U220" s="543"/>
      <c r="X220" s="259"/>
    </row>
    <row r="221" spans="1:24" s="19" customFormat="1" ht="15.75" hidden="1" thickBot="1" x14ac:dyDescent="0.3">
      <c r="A221" s="139" t="s">
        <v>538</v>
      </c>
      <c r="B221" s="100" t="s">
        <v>975</v>
      </c>
      <c r="C221" s="694" t="s">
        <v>539</v>
      </c>
      <c r="D221" s="695"/>
      <c r="E221" s="695"/>
      <c r="F221" s="183"/>
      <c r="G221" s="460"/>
      <c r="H221" s="483"/>
      <c r="I221" s="103"/>
      <c r="J221" s="104"/>
      <c r="K221" s="104"/>
      <c r="L221" s="104"/>
      <c r="M221" s="104"/>
      <c r="N221" s="107"/>
      <c r="O221" s="104"/>
      <c r="P221" s="106"/>
      <c r="Q221" s="104"/>
      <c r="R221" s="367"/>
      <c r="S221" s="104"/>
      <c r="T221" s="107"/>
      <c r="U221" s="543"/>
      <c r="X221" s="259"/>
    </row>
    <row r="222" spans="1:24" s="19" customFormat="1" ht="15.75" hidden="1" thickBot="1" x14ac:dyDescent="0.3">
      <c r="A222" s="139" t="s">
        <v>540</v>
      </c>
      <c r="B222" s="100" t="s">
        <v>976</v>
      </c>
      <c r="C222" s="694" t="s">
        <v>541</v>
      </c>
      <c r="D222" s="695"/>
      <c r="E222" s="695"/>
      <c r="F222" s="183">
        <f>F223+F224+F225+F226+F227+F228+F229+F230+F231+F232</f>
        <v>0</v>
      </c>
      <c r="G222" s="460">
        <f>G223+G224+G225+G226+G227+G228+G229+G230+G231+G232</f>
        <v>0</v>
      </c>
      <c r="H222" s="483">
        <f>H223+H224+H225+H226+H227+H228+H229+H230+H231+H232</f>
        <v>0</v>
      </c>
      <c r="I222" s="103">
        <f t="shared" ref="I222:U222" si="55">I223+I224+I225+I226+I227+I228+I229+I230+I231+I232</f>
        <v>0</v>
      </c>
      <c r="J222" s="104">
        <f t="shared" si="55"/>
        <v>0</v>
      </c>
      <c r="K222" s="104">
        <f t="shared" si="55"/>
        <v>0</v>
      </c>
      <c r="L222" s="104">
        <f t="shared" si="55"/>
        <v>0</v>
      </c>
      <c r="M222" s="104">
        <f t="shared" si="55"/>
        <v>0</v>
      </c>
      <c r="N222" s="107">
        <f t="shared" si="55"/>
        <v>0</v>
      </c>
      <c r="O222" s="104">
        <f t="shared" si="55"/>
        <v>0</v>
      </c>
      <c r="P222" s="106">
        <f t="shared" si="55"/>
        <v>0</v>
      </c>
      <c r="Q222" s="104">
        <f t="shared" si="55"/>
        <v>0</v>
      </c>
      <c r="R222" s="367">
        <f t="shared" si="55"/>
        <v>0</v>
      </c>
      <c r="S222" s="104">
        <f t="shared" si="55"/>
        <v>0</v>
      </c>
      <c r="T222" s="107">
        <f t="shared" si="55"/>
        <v>0</v>
      </c>
      <c r="U222" s="543">
        <f t="shared" si="55"/>
        <v>0</v>
      </c>
      <c r="X222" s="259"/>
    </row>
    <row r="223" spans="1:24" ht="15.75" hidden="1" thickBot="1" x14ac:dyDescent="0.3">
      <c r="A223" s="139" t="s">
        <v>542</v>
      </c>
      <c r="B223" s="59"/>
      <c r="C223" s="2"/>
      <c r="D223" s="686" t="s">
        <v>647</v>
      </c>
      <c r="E223" s="686"/>
      <c r="F223" s="182"/>
      <c r="G223" s="459"/>
      <c r="H223" s="482"/>
      <c r="I223" s="81"/>
      <c r="J223" s="1"/>
      <c r="K223" s="1"/>
      <c r="L223" s="1"/>
      <c r="M223" s="1"/>
      <c r="N223" s="89"/>
      <c r="O223" s="1"/>
      <c r="P223" s="43"/>
      <c r="Q223" s="1"/>
      <c r="R223" s="366"/>
      <c r="S223" s="1"/>
      <c r="T223" s="89"/>
      <c r="U223" s="542"/>
      <c r="X223" s="259"/>
    </row>
    <row r="224" spans="1:24" ht="15.75" hidden="1" thickBot="1" x14ac:dyDescent="0.3">
      <c r="A224" s="139" t="s">
        <v>543</v>
      </c>
      <c r="B224" s="59"/>
      <c r="C224" s="2"/>
      <c r="D224" s="686" t="s">
        <v>648</v>
      </c>
      <c r="E224" s="686"/>
      <c r="F224" s="182"/>
      <c r="G224" s="459"/>
      <c r="H224" s="482"/>
      <c r="I224" s="81"/>
      <c r="J224" s="1"/>
      <c r="K224" s="1"/>
      <c r="L224" s="1"/>
      <c r="M224" s="1"/>
      <c r="N224" s="89"/>
      <c r="O224" s="1"/>
      <c r="P224" s="43"/>
      <c r="Q224" s="1"/>
      <c r="R224" s="366"/>
      <c r="S224" s="1"/>
      <c r="T224" s="89"/>
      <c r="U224" s="542"/>
      <c r="X224" s="259"/>
    </row>
    <row r="225" spans="1:24" ht="15.75" hidden="1" thickBot="1" x14ac:dyDescent="0.3">
      <c r="A225" s="139" t="s">
        <v>544</v>
      </c>
      <c r="B225" s="59"/>
      <c r="C225" s="2"/>
      <c r="D225" s="686" t="s">
        <v>649</v>
      </c>
      <c r="E225" s="686"/>
      <c r="F225" s="182"/>
      <c r="G225" s="459"/>
      <c r="H225" s="482"/>
      <c r="I225" s="81"/>
      <c r="J225" s="1"/>
      <c r="K225" s="1"/>
      <c r="L225" s="1"/>
      <c r="M225" s="1"/>
      <c r="N225" s="89"/>
      <c r="O225" s="1"/>
      <c r="P225" s="43"/>
      <c r="Q225" s="1"/>
      <c r="R225" s="366"/>
      <c r="S225" s="1"/>
      <c r="T225" s="89"/>
      <c r="U225" s="542"/>
      <c r="X225" s="259"/>
    </row>
    <row r="226" spans="1:24" ht="15.75" hidden="1" thickBot="1" x14ac:dyDescent="0.3">
      <c r="A226" s="139" t="s">
        <v>545</v>
      </c>
      <c r="B226" s="59"/>
      <c r="C226" s="2"/>
      <c r="D226" s="686" t="s">
        <v>650</v>
      </c>
      <c r="E226" s="686"/>
      <c r="F226" s="182"/>
      <c r="G226" s="459"/>
      <c r="H226" s="482"/>
      <c r="I226" s="81"/>
      <c r="J226" s="1"/>
      <c r="K226" s="1"/>
      <c r="L226" s="1"/>
      <c r="M226" s="1"/>
      <c r="N226" s="89"/>
      <c r="O226" s="1"/>
      <c r="P226" s="43"/>
      <c r="Q226" s="1"/>
      <c r="R226" s="366"/>
      <c r="S226" s="1"/>
      <c r="T226" s="89"/>
      <c r="U226" s="542"/>
      <c r="X226" s="259"/>
    </row>
    <row r="227" spans="1:24" ht="15.75" hidden="1" thickBot="1" x14ac:dyDescent="0.3">
      <c r="A227" s="139" t="s">
        <v>546</v>
      </c>
      <c r="B227" s="59"/>
      <c r="C227" s="2"/>
      <c r="D227" s="686" t="s">
        <v>651</v>
      </c>
      <c r="E227" s="686"/>
      <c r="F227" s="182"/>
      <c r="G227" s="459"/>
      <c r="H227" s="482"/>
      <c r="I227" s="81"/>
      <c r="J227" s="1"/>
      <c r="K227" s="1"/>
      <c r="L227" s="1"/>
      <c r="M227" s="1"/>
      <c r="N227" s="89"/>
      <c r="O227" s="1"/>
      <c r="P227" s="43"/>
      <c r="Q227" s="1"/>
      <c r="R227" s="366"/>
      <c r="S227" s="1"/>
      <c r="T227" s="89"/>
      <c r="U227" s="542"/>
      <c r="X227" s="259"/>
    </row>
    <row r="228" spans="1:24" ht="25.5" hidden="1" customHeight="1" x14ac:dyDescent="0.25">
      <c r="A228" s="139" t="s">
        <v>547</v>
      </c>
      <c r="B228" s="59"/>
      <c r="C228" s="2"/>
      <c r="D228" s="685" t="s">
        <v>823</v>
      </c>
      <c r="E228" s="685"/>
      <c r="F228" s="192"/>
      <c r="G228" s="471"/>
      <c r="H228" s="482"/>
      <c r="I228" s="81"/>
      <c r="J228" s="1"/>
      <c r="K228" s="1"/>
      <c r="L228" s="1"/>
      <c r="M228" s="1"/>
      <c r="N228" s="89"/>
      <c r="O228" s="1"/>
      <c r="P228" s="43"/>
      <c r="Q228" s="1"/>
      <c r="R228" s="366"/>
      <c r="S228" s="1"/>
      <c r="T228" s="89"/>
      <c r="U228" s="542"/>
      <c r="X228" s="259"/>
    </row>
    <row r="229" spans="1:24" ht="25.5" hidden="1" customHeight="1" x14ac:dyDescent="0.25">
      <c r="A229" s="139" t="s">
        <v>548</v>
      </c>
      <c r="B229" s="59"/>
      <c r="C229" s="2"/>
      <c r="D229" s="685" t="s">
        <v>826</v>
      </c>
      <c r="E229" s="685"/>
      <c r="F229" s="192"/>
      <c r="G229" s="471"/>
      <c r="H229" s="482"/>
      <c r="I229" s="81"/>
      <c r="J229" s="1"/>
      <c r="K229" s="1"/>
      <c r="L229" s="1"/>
      <c r="M229" s="1"/>
      <c r="N229" s="89"/>
      <c r="O229" s="1"/>
      <c r="P229" s="43"/>
      <c r="Q229" s="1"/>
      <c r="R229" s="366"/>
      <c r="S229" s="1"/>
      <c r="T229" s="89"/>
      <c r="U229" s="542"/>
      <c r="X229" s="259"/>
    </row>
    <row r="230" spans="1:24" ht="15.75" hidden="1" thickBot="1" x14ac:dyDescent="0.3">
      <c r="A230" s="139" t="s">
        <v>549</v>
      </c>
      <c r="B230" s="59"/>
      <c r="C230" s="2"/>
      <c r="D230" s="686" t="s">
        <v>652</v>
      </c>
      <c r="E230" s="686"/>
      <c r="F230" s="182"/>
      <c r="G230" s="459"/>
      <c r="H230" s="482"/>
      <c r="I230" s="81"/>
      <c r="J230" s="1"/>
      <c r="K230" s="1"/>
      <c r="L230" s="1"/>
      <c r="M230" s="1"/>
      <c r="N230" s="89"/>
      <c r="O230" s="1"/>
      <c r="P230" s="43"/>
      <c r="Q230" s="1"/>
      <c r="R230" s="366"/>
      <c r="S230" s="1"/>
      <c r="T230" s="89"/>
      <c r="U230" s="542"/>
      <c r="X230" s="259"/>
    </row>
    <row r="231" spans="1:24" ht="15.75" hidden="1" thickBot="1" x14ac:dyDescent="0.3">
      <c r="A231" s="139" t="s">
        <v>550</v>
      </c>
      <c r="B231" s="59"/>
      <c r="C231" s="2"/>
      <c r="D231" s="686" t="s">
        <v>653</v>
      </c>
      <c r="E231" s="686"/>
      <c r="F231" s="182"/>
      <c r="G231" s="459"/>
      <c r="H231" s="482"/>
      <c r="I231" s="81"/>
      <c r="J231" s="1"/>
      <c r="K231" s="1"/>
      <c r="L231" s="1"/>
      <c r="M231" s="1"/>
      <c r="N231" s="89"/>
      <c r="O231" s="1"/>
      <c r="P231" s="43"/>
      <c r="Q231" s="1"/>
      <c r="R231" s="366"/>
      <c r="S231" s="1"/>
      <c r="T231" s="89"/>
      <c r="U231" s="542"/>
      <c r="X231" s="259"/>
    </row>
    <row r="232" spans="1:24" ht="15.75" hidden="1" thickBot="1" x14ac:dyDescent="0.3">
      <c r="A232" s="139" t="s">
        <v>551</v>
      </c>
      <c r="B232" s="61"/>
      <c r="C232" s="21"/>
      <c r="D232" s="700" t="s">
        <v>852</v>
      </c>
      <c r="E232" s="700"/>
      <c r="F232" s="184"/>
      <c r="G232" s="461"/>
      <c r="H232" s="482"/>
      <c r="I232" s="81"/>
      <c r="J232" s="1"/>
      <c r="K232" s="1"/>
      <c r="L232" s="1"/>
      <c r="M232" s="1"/>
      <c r="N232" s="89"/>
      <c r="O232" s="1"/>
      <c r="P232" s="43"/>
      <c r="Q232" s="1"/>
      <c r="R232" s="366"/>
      <c r="S232" s="1"/>
      <c r="T232" s="89"/>
      <c r="U232" s="542"/>
      <c r="X232" s="259"/>
    </row>
    <row r="233" spans="1:24" ht="15.75" thickBot="1" x14ac:dyDescent="0.3">
      <c r="B233" s="109" t="s">
        <v>552</v>
      </c>
      <c r="C233" s="701" t="s">
        <v>553</v>
      </c>
      <c r="D233" s="702"/>
      <c r="E233" s="702"/>
      <c r="F233" s="185">
        <f>F234+F248+F254</f>
        <v>0</v>
      </c>
      <c r="G233" s="462">
        <f>G234+G248+G254</f>
        <v>0</v>
      </c>
      <c r="H233" s="479">
        <f>H234+H248+H254</f>
        <v>0</v>
      </c>
      <c r="I233" s="94">
        <f t="shared" ref="I233:U233" si="56">I234+I248+I254</f>
        <v>0</v>
      </c>
      <c r="J233" s="95">
        <f t="shared" si="56"/>
        <v>0</v>
      </c>
      <c r="K233" s="95">
        <f t="shared" si="56"/>
        <v>0</v>
      </c>
      <c r="L233" s="95">
        <f t="shared" si="56"/>
        <v>0</v>
      </c>
      <c r="M233" s="95">
        <f t="shared" si="56"/>
        <v>0</v>
      </c>
      <c r="N233" s="98">
        <f t="shared" si="56"/>
        <v>0</v>
      </c>
      <c r="O233" s="95">
        <f t="shared" si="56"/>
        <v>0</v>
      </c>
      <c r="P233" s="97">
        <f t="shared" si="56"/>
        <v>0</v>
      </c>
      <c r="Q233" s="95">
        <f t="shared" si="56"/>
        <v>0</v>
      </c>
      <c r="R233" s="363">
        <f t="shared" si="56"/>
        <v>0</v>
      </c>
      <c r="S233" s="95">
        <f t="shared" si="56"/>
        <v>0</v>
      </c>
      <c r="T233" s="98">
        <f t="shared" si="56"/>
        <v>0</v>
      </c>
      <c r="U233" s="539">
        <f t="shared" si="56"/>
        <v>0</v>
      </c>
      <c r="X233" s="259"/>
    </row>
    <row r="234" spans="1:24" ht="15.75" hidden="1" thickBot="1" x14ac:dyDescent="0.3">
      <c r="B234" s="127" t="s">
        <v>977</v>
      </c>
      <c r="C234" s="714" t="s">
        <v>554</v>
      </c>
      <c r="D234" s="715"/>
      <c r="E234" s="715"/>
      <c r="F234" s="181">
        <f>F235+F239+F244+F245+F246+F247</f>
        <v>0</v>
      </c>
      <c r="G234" s="458">
        <f>G235+G239+G244+G245+G246+G247</f>
        <v>0</v>
      </c>
      <c r="H234" s="480">
        <f>H235+H239+H244+H245+H246+H247</f>
        <v>0</v>
      </c>
      <c r="I234" s="130">
        <f t="shared" ref="I234:U234" si="57">I235+I239+I244+I245+I246+I247</f>
        <v>0</v>
      </c>
      <c r="J234" s="131">
        <f t="shared" si="57"/>
        <v>0</v>
      </c>
      <c r="K234" s="131">
        <f t="shared" si="57"/>
        <v>0</v>
      </c>
      <c r="L234" s="131">
        <f t="shared" si="57"/>
        <v>0</v>
      </c>
      <c r="M234" s="131">
        <f t="shared" si="57"/>
        <v>0</v>
      </c>
      <c r="N234" s="134">
        <f t="shared" si="57"/>
        <v>0</v>
      </c>
      <c r="O234" s="131">
        <f t="shared" si="57"/>
        <v>0</v>
      </c>
      <c r="P234" s="133">
        <f t="shared" si="57"/>
        <v>0</v>
      </c>
      <c r="Q234" s="131">
        <f t="shared" si="57"/>
        <v>0</v>
      </c>
      <c r="R234" s="364">
        <f t="shared" si="57"/>
        <v>0</v>
      </c>
      <c r="S234" s="131">
        <f t="shared" si="57"/>
        <v>0</v>
      </c>
      <c r="T234" s="134">
        <f t="shared" si="57"/>
        <v>0</v>
      </c>
      <c r="U234" s="540">
        <f t="shared" si="57"/>
        <v>0</v>
      </c>
      <c r="X234" s="259"/>
    </row>
    <row r="235" spans="1:24" s="19" customFormat="1" ht="15.75" hidden="1" thickBot="1" x14ac:dyDescent="0.3">
      <c r="A235" s="139"/>
      <c r="B235" s="57" t="s">
        <v>978</v>
      </c>
      <c r="C235" s="653" t="s">
        <v>555</v>
      </c>
      <c r="D235" s="654"/>
      <c r="E235" s="654"/>
      <c r="F235" s="189">
        <f>F236+F237+F238</f>
        <v>0</v>
      </c>
      <c r="G235" s="466">
        <f>G236+G237+G238</f>
        <v>0</v>
      </c>
      <c r="H235" s="481">
        <f>H236+H237+H238</f>
        <v>0</v>
      </c>
      <c r="I235" s="83">
        <f t="shared" ref="I235:U235" si="58">I236+I237+I238</f>
        <v>0</v>
      </c>
      <c r="J235" s="13">
        <f t="shared" si="58"/>
        <v>0</v>
      </c>
      <c r="K235" s="13">
        <f t="shared" si="58"/>
        <v>0</v>
      </c>
      <c r="L235" s="13">
        <f t="shared" si="58"/>
        <v>0</v>
      </c>
      <c r="M235" s="13">
        <f t="shared" si="58"/>
        <v>0</v>
      </c>
      <c r="N235" s="90">
        <f t="shared" si="58"/>
        <v>0</v>
      </c>
      <c r="O235" s="13">
        <f t="shared" si="58"/>
        <v>0</v>
      </c>
      <c r="P235" s="44">
        <f t="shared" si="58"/>
        <v>0</v>
      </c>
      <c r="Q235" s="13">
        <f t="shared" si="58"/>
        <v>0</v>
      </c>
      <c r="R235" s="365">
        <f t="shared" si="58"/>
        <v>0</v>
      </c>
      <c r="S235" s="13">
        <f t="shared" si="58"/>
        <v>0</v>
      </c>
      <c r="T235" s="90">
        <f t="shared" si="58"/>
        <v>0</v>
      </c>
      <c r="U235" s="541">
        <f t="shared" si="58"/>
        <v>0</v>
      </c>
      <c r="X235" s="259"/>
    </row>
    <row r="236" spans="1:24" ht="15.75" hidden="1" thickBot="1" x14ac:dyDescent="0.3">
      <c r="A236" s="139" t="s">
        <v>556</v>
      </c>
      <c r="B236" s="59" t="s">
        <v>979</v>
      </c>
      <c r="C236" s="558"/>
      <c r="D236" s="721" t="s">
        <v>991</v>
      </c>
      <c r="E236" s="721"/>
      <c r="F236" s="187"/>
      <c r="G236" s="464"/>
      <c r="H236" s="482"/>
      <c r="I236" s="81"/>
      <c r="J236" s="1"/>
      <c r="K236" s="1"/>
      <c r="L236" s="1"/>
      <c r="M236" s="1"/>
      <c r="N236" s="89"/>
      <c r="O236" s="1"/>
      <c r="P236" s="43"/>
      <c r="Q236" s="1"/>
      <c r="R236" s="366"/>
      <c r="S236" s="1"/>
      <c r="T236" s="89"/>
      <c r="U236" s="542"/>
      <c r="X236" s="259"/>
    </row>
    <row r="237" spans="1:24" ht="15.75" hidden="1" thickBot="1" x14ac:dyDescent="0.3">
      <c r="A237" s="139" t="s">
        <v>557</v>
      </c>
      <c r="B237" s="59" t="s">
        <v>980</v>
      </c>
      <c r="C237" s="2"/>
      <c r="D237" s="686" t="s">
        <v>992</v>
      </c>
      <c r="E237" s="686"/>
      <c r="F237" s="182"/>
      <c r="G237" s="459"/>
      <c r="H237" s="482"/>
      <c r="I237" s="81"/>
      <c r="J237" s="1"/>
      <c r="K237" s="1"/>
      <c r="L237" s="1"/>
      <c r="M237" s="1"/>
      <c r="N237" s="89"/>
      <c r="O237" s="1"/>
      <c r="P237" s="43"/>
      <c r="Q237" s="1"/>
      <c r="R237" s="366"/>
      <c r="S237" s="1"/>
      <c r="T237" s="89"/>
      <c r="U237" s="542"/>
      <c r="X237" s="259"/>
    </row>
    <row r="238" spans="1:24" ht="15.75" hidden="1" thickBot="1" x14ac:dyDescent="0.3">
      <c r="A238" s="139" t="s">
        <v>558</v>
      </c>
      <c r="B238" s="59" t="s">
        <v>981</v>
      </c>
      <c r="C238" s="2"/>
      <c r="D238" s="686" t="s">
        <v>993</v>
      </c>
      <c r="E238" s="686"/>
      <c r="F238" s="182"/>
      <c r="G238" s="459"/>
      <c r="H238" s="482"/>
      <c r="I238" s="81"/>
      <c r="J238" s="1"/>
      <c r="K238" s="1"/>
      <c r="L238" s="1"/>
      <c r="M238" s="1"/>
      <c r="N238" s="89"/>
      <c r="O238" s="1"/>
      <c r="P238" s="43"/>
      <c r="Q238" s="1"/>
      <c r="R238" s="366"/>
      <c r="S238" s="1"/>
      <c r="T238" s="89"/>
      <c r="U238" s="542"/>
      <c r="X238" s="259"/>
    </row>
    <row r="239" spans="1:24" s="19" customFormat="1" ht="15.75" hidden="1" thickBot="1" x14ac:dyDescent="0.3">
      <c r="A239" s="139"/>
      <c r="B239" s="57" t="s">
        <v>982</v>
      </c>
      <c r="C239" s="653" t="s">
        <v>559</v>
      </c>
      <c r="D239" s="654"/>
      <c r="E239" s="654"/>
      <c r="F239" s="189">
        <f>F240+F241+F242+F243</f>
        <v>0</v>
      </c>
      <c r="G239" s="466">
        <f>G240+G241+G242+G243</f>
        <v>0</v>
      </c>
      <c r="H239" s="481">
        <f>H240+H241+H242+H243</f>
        <v>0</v>
      </c>
      <c r="I239" s="83">
        <f t="shared" ref="I239:U239" si="59">I240+I241+I242+I243</f>
        <v>0</v>
      </c>
      <c r="J239" s="13">
        <f t="shared" si="59"/>
        <v>0</v>
      </c>
      <c r="K239" s="13">
        <f t="shared" si="59"/>
        <v>0</v>
      </c>
      <c r="L239" s="13">
        <f t="shared" si="59"/>
        <v>0</v>
      </c>
      <c r="M239" s="13">
        <f t="shared" si="59"/>
        <v>0</v>
      </c>
      <c r="N239" s="90">
        <f t="shared" si="59"/>
        <v>0</v>
      </c>
      <c r="O239" s="13">
        <f t="shared" si="59"/>
        <v>0</v>
      </c>
      <c r="P239" s="44">
        <f t="shared" si="59"/>
        <v>0</v>
      </c>
      <c r="Q239" s="13">
        <f t="shared" si="59"/>
        <v>0</v>
      </c>
      <c r="R239" s="365">
        <f t="shared" si="59"/>
        <v>0</v>
      </c>
      <c r="S239" s="13">
        <f t="shared" si="59"/>
        <v>0</v>
      </c>
      <c r="T239" s="90">
        <f t="shared" si="59"/>
        <v>0</v>
      </c>
      <c r="U239" s="541">
        <f t="shared" si="59"/>
        <v>0</v>
      </c>
      <c r="X239" s="259"/>
    </row>
    <row r="240" spans="1:24" ht="15.75" hidden="1" thickBot="1" x14ac:dyDescent="0.3">
      <c r="A240" s="139" t="s">
        <v>560</v>
      </c>
      <c r="B240" s="59" t="s">
        <v>983</v>
      </c>
      <c r="C240" s="2"/>
      <c r="D240" s="686" t="s">
        <v>654</v>
      </c>
      <c r="E240" s="686"/>
      <c r="F240" s="182"/>
      <c r="G240" s="459"/>
      <c r="H240" s="482"/>
      <c r="I240" s="81"/>
      <c r="J240" s="1"/>
      <c r="K240" s="1"/>
      <c r="L240" s="1"/>
      <c r="M240" s="1"/>
      <c r="N240" s="89"/>
      <c r="O240" s="1"/>
      <c r="P240" s="43"/>
      <c r="Q240" s="1"/>
      <c r="R240" s="366"/>
      <c r="S240" s="1"/>
      <c r="T240" s="89"/>
      <c r="U240" s="542"/>
      <c r="X240" s="259"/>
    </row>
    <row r="241" spans="1:24" ht="15.75" hidden="1" thickBot="1" x14ac:dyDescent="0.3">
      <c r="A241" s="139" t="s">
        <v>561</v>
      </c>
      <c r="B241" s="59" t="s">
        <v>984</v>
      </c>
      <c r="C241" s="2"/>
      <c r="D241" s="686" t="s">
        <v>655</v>
      </c>
      <c r="E241" s="686"/>
      <c r="F241" s="182"/>
      <c r="G241" s="459"/>
      <c r="H241" s="482"/>
      <c r="I241" s="81"/>
      <c r="J241" s="1"/>
      <c r="K241" s="1"/>
      <c r="L241" s="1"/>
      <c r="M241" s="1"/>
      <c r="N241" s="89"/>
      <c r="O241" s="1"/>
      <c r="P241" s="43"/>
      <c r="Q241" s="1"/>
      <c r="R241" s="366"/>
      <c r="S241" s="1"/>
      <c r="T241" s="89"/>
      <c r="U241" s="542"/>
      <c r="X241" s="259"/>
    </row>
    <row r="242" spans="1:24" ht="15.75" hidden="1" thickBot="1" x14ac:dyDescent="0.3">
      <c r="A242" s="139" t="s">
        <v>562</v>
      </c>
      <c r="B242" s="59" t="s">
        <v>985</v>
      </c>
      <c r="C242" s="2"/>
      <c r="D242" s="686" t="s">
        <v>563</v>
      </c>
      <c r="E242" s="686"/>
      <c r="F242" s="182"/>
      <c r="G242" s="459"/>
      <c r="H242" s="482"/>
      <c r="I242" s="81"/>
      <c r="J242" s="1"/>
      <c r="K242" s="1"/>
      <c r="L242" s="1"/>
      <c r="M242" s="1"/>
      <c r="N242" s="89"/>
      <c r="O242" s="1"/>
      <c r="P242" s="43"/>
      <c r="Q242" s="1"/>
      <c r="R242" s="366"/>
      <c r="S242" s="1"/>
      <c r="T242" s="89"/>
      <c r="U242" s="542"/>
      <c r="X242" s="259"/>
    </row>
    <row r="243" spans="1:24" ht="15.75" hidden="1" thickBot="1" x14ac:dyDescent="0.3">
      <c r="A243" s="139" t="s">
        <v>564</v>
      </c>
      <c r="B243" s="59" t="s">
        <v>986</v>
      </c>
      <c r="C243" s="2"/>
      <c r="D243" s="686" t="s">
        <v>565</v>
      </c>
      <c r="E243" s="686"/>
      <c r="F243" s="182"/>
      <c r="G243" s="459"/>
      <c r="H243" s="482"/>
      <c r="I243" s="81"/>
      <c r="J243" s="1"/>
      <c r="K243" s="1"/>
      <c r="L243" s="1"/>
      <c r="M243" s="1"/>
      <c r="N243" s="89"/>
      <c r="O243" s="1"/>
      <c r="P243" s="43"/>
      <c r="Q243" s="1"/>
      <c r="R243" s="366"/>
      <c r="S243" s="1"/>
      <c r="T243" s="89"/>
      <c r="U243" s="542"/>
      <c r="X243" s="259"/>
    </row>
    <row r="244" spans="1:24" s="42" customFormat="1" ht="15.75" hidden="1" thickBot="1" x14ac:dyDescent="0.3">
      <c r="A244" s="139" t="s">
        <v>566</v>
      </c>
      <c r="B244" s="57" t="s">
        <v>987</v>
      </c>
      <c r="C244" s="653" t="s">
        <v>567</v>
      </c>
      <c r="D244" s="654"/>
      <c r="E244" s="654"/>
      <c r="F244" s="189"/>
      <c r="G244" s="466"/>
      <c r="H244" s="481"/>
      <c r="I244" s="83"/>
      <c r="J244" s="13"/>
      <c r="K244" s="13"/>
      <c r="L244" s="13"/>
      <c r="M244" s="13"/>
      <c r="N244" s="90"/>
      <c r="O244" s="13"/>
      <c r="P244" s="44"/>
      <c r="Q244" s="13"/>
      <c r="R244" s="365"/>
      <c r="S244" s="13"/>
      <c r="T244" s="90"/>
      <c r="U244" s="541"/>
      <c r="X244" s="259"/>
    </row>
    <row r="245" spans="1:24" s="42" customFormat="1" ht="15.75" hidden="1" thickBot="1" x14ac:dyDescent="0.3">
      <c r="A245" s="139" t="s">
        <v>568</v>
      </c>
      <c r="B245" s="57" t="s">
        <v>988</v>
      </c>
      <c r="C245" s="653" t="s">
        <v>569</v>
      </c>
      <c r="D245" s="654"/>
      <c r="E245" s="654"/>
      <c r="F245" s="189"/>
      <c r="G245" s="466"/>
      <c r="H245" s="481"/>
      <c r="I245" s="83"/>
      <c r="J245" s="13"/>
      <c r="K245" s="13"/>
      <c r="L245" s="13"/>
      <c r="M245" s="13"/>
      <c r="N245" s="90"/>
      <c r="O245" s="13"/>
      <c r="P245" s="44"/>
      <c r="Q245" s="13"/>
      <c r="R245" s="365"/>
      <c r="S245" s="13"/>
      <c r="T245" s="90"/>
      <c r="U245" s="541"/>
      <c r="X245" s="259"/>
    </row>
    <row r="246" spans="1:24" s="42" customFormat="1" ht="15.75" hidden="1" thickBot="1" x14ac:dyDescent="0.3">
      <c r="A246" s="139" t="s">
        <v>570</v>
      </c>
      <c r="B246" s="57" t="s">
        <v>989</v>
      </c>
      <c r="C246" s="653" t="s">
        <v>571</v>
      </c>
      <c r="D246" s="654"/>
      <c r="E246" s="654"/>
      <c r="F246" s="189"/>
      <c r="G246" s="466"/>
      <c r="H246" s="481"/>
      <c r="I246" s="83"/>
      <c r="J246" s="13"/>
      <c r="K246" s="13"/>
      <c r="L246" s="13"/>
      <c r="M246" s="13"/>
      <c r="N246" s="90"/>
      <c r="O246" s="13"/>
      <c r="P246" s="44"/>
      <c r="Q246" s="13"/>
      <c r="R246" s="365"/>
      <c r="S246" s="13"/>
      <c r="T246" s="90"/>
      <c r="U246" s="541"/>
      <c r="X246" s="259"/>
    </row>
    <row r="247" spans="1:24" s="42" customFormat="1" ht="15.75" hidden="1" thickBot="1" x14ac:dyDescent="0.3">
      <c r="A247" s="139" t="s">
        <v>572</v>
      </c>
      <c r="B247" s="57" t="s">
        <v>990</v>
      </c>
      <c r="C247" s="653" t="s">
        <v>573</v>
      </c>
      <c r="D247" s="654"/>
      <c r="E247" s="654"/>
      <c r="F247" s="189"/>
      <c r="G247" s="466"/>
      <c r="H247" s="481"/>
      <c r="I247" s="83"/>
      <c r="J247" s="13"/>
      <c r="K247" s="13"/>
      <c r="L247" s="13"/>
      <c r="M247" s="13"/>
      <c r="N247" s="90"/>
      <c r="O247" s="13"/>
      <c r="P247" s="44"/>
      <c r="Q247" s="13"/>
      <c r="R247" s="365"/>
      <c r="S247" s="13"/>
      <c r="T247" s="90"/>
      <c r="U247" s="541"/>
      <c r="X247" s="259"/>
    </row>
    <row r="248" spans="1:24" ht="15.75" hidden="1" thickBot="1" x14ac:dyDescent="0.3">
      <c r="B248" s="100" t="s">
        <v>994</v>
      </c>
      <c r="C248" s="694" t="s">
        <v>574</v>
      </c>
      <c r="D248" s="695"/>
      <c r="E248" s="695"/>
      <c r="F248" s="183">
        <f>F249+F250+F251+F252+F253</f>
        <v>0</v>
      </c>
      <c r="G248" s="460">
        <f>G249+G250+G251+G252+G253</f>
        <v>0</v>
      </c>
      <c r="H248" s="483">
        <f>H249+H250+H251+H252+H253</f>
        <v>0</v>
      </c>
      <c r="I248" s="103">
        <f t="shared" ref="I248:U248" si="60">I249+I250+I251+I252+I253</f>
        <v>0</v>
      </c>
      <c r="J248" s="104">
        <f t="shared" si="60"/>
        <v>0</v>
      </c>
      <c r="K248" s="104">
        <f t="shared" si="60"/>
        <v>0</v>
      </c>
      <c r="L248" s="104">
        <f t="shared" si="60"/>
        <v>0</v>
      </c>
      <c r="M248" s="104">
        <f t="shared" si="60"/>
        <v>0</v>
      </c>
      <c r="N248" s="107">
        <f t="shared" si="60"/>
        <v>0</v>
      </c>
      <c r="O248" s="104">
        <f t="shared" si="60"/>
        <v>0</v>
      </c>
      <c r="P248" s="106">
        <f t="shared" si="60"/>
        <v>0</v>
      </c>
      <c r="Q248" s="104">
        <f t="shared" si="60"/>
        <v>0</v>
      </c>
      <c r="R248" s="367">
        <f t="shared" si="60"/>
        <v>0</v>
      </c>
      <c r="S248" s="104">
        <f t="shared" si="60"/>
        <v>0</v>
      </c>
      <c r="T248" s="107">
        <f t="shared" si="60"/>
        <v>0</v>
      </c>
      <c r="U248" s="543">
        <f t="shared" si="60"/>
        <v>0</v>
      </c>
      <c r="X248" s="259"/>
    </row>
    <row r="249" spans="1:24" ht="15.75" hidden="1" thickBot="1" x14ac:dyDescent="0.3">
      <c r="A249" s="139" t="s">
        <v>575</v>
      </c>
      <c r="B249" s="61" t="s">
        <v>995</v>
      </c>
      <c r="C249" s="722" t="s">
        <v>656</v>
      </c>
      <c r="D249" s="700"/>
      <c r="E249" s="700"/>
      <c r="F249" s="184"/>
      <c r="G249" s="461"/>
      <c r="H249" s="588"/>
      <c r="I249" s="225"/>
      <c r="J249" s="15"/>
      <c r="K249" s="15"/>
      <c r="L249" s="15"/>
      <c r="M249" s="15"/>
      <c r="N249" s="374"/>
      <c r="O249" s="15"/>
      <c r="P249" s="45"/>
      <c r="Q249" s="15"/>
      <c r="R249" s="388"/>
      <c r="S249" s="15"/>
      <c r="T249" s="374"/>
      <c r="U249" s="555"/>
      <c r="X249" s="259"/>
    </row>
    <row r="250" spans="1:24" ht="15.75" hidden="1" thickBot="1" x14ac:dyDescent="0.3">
      <c r="A250" s="139" t="s">
        <v>576</v>
      </c>
      <c r="B250" s="61" t="s">
        <v>996</v>
      </c>
      <c r="C250" s="722" t="s">
        <v>657</v>
      </c>
      <c r="D250" s="700"/>
      <c r="E250" s="700"/>
      <c r="F250" s="184"/>
      <c r="G250" s="461"/>
      <c r="H250" s="588"/>
      <c r="I250" s="225"/>
      <c r="J250" s="15"/>
      <c r="K250" s="15"/>
      <c r="L250" s="15"/>
      <c r="M250" s="15"/>
      <c r="N250" s="374"/>
      <c r="O250" s="15"/>
      <c r="P250" s="45"/>
      <c r="Q250" s="15"/>
      <c r="R250" s="388"/>
      <c r="S250" s="15"/>
      <c r="T250" s="374"/>
      <c r="U250" s="555"/>
      <c r="X250" s="259"/>
    </row>
    <row r="251" spans="1:24" ht="15.75" hidden="1" thickBot="1" x14ac:dyDescent="0.3">
      <c r="A251" s="139" t="s">
        <v>577</v>
      </c>
      <c r="B251" s="61" t="s">
        <v>997</v>
      </c>
      <c r="C251" s="722" t="s">
        <v>578</v>
      </c>
      <c r="D251" s="700"/>
      <c r="E251" s="700"/>
      <c r="F251" s="184"/>
      <c r="G251" s="461"/>
      <c r="H251" s="588"/>
      <c r="I251" s="225"/>
      <c r="J251" s="15"/>
      <c r="K251" s="15"/>
      <c r="L251" s="15"/>
      <c r="M251" s="15"/>
      <c r="N251" s="374"/>
      <c r="O251" s="15"/>
      <c r="P251" s="45"/>
      <c r="Q251" s="15"/>
      <c r="R251" s="388"/>
      <c r="S251" s="15"/>
      <c r="T251" s="374"/>
      <c r="U251" s="555"/>
      <c r="X251" s="259"/>
    </row>
    <row r="252" spans="1:24" ht="15.75" hidden="1" thickBot="1" x14ac:dyDescent="0.3">
      <c r="A252" s="139" t="s">
        <v>579</v>
      </c>
      <c r="B252" s="61" t="s">
        <v>998</v>
      </c>
      <c r="C252" s="722" t="s">
        <v>580</v>
      </c>
      <c r="D252" s="700"/>
      <c r="E252" s="700"/>
      <c r="F252" s="184"/>
      <c r="G252" s="461"/>
      <c r="H252" s="588"/>
      <c r="I252" s="225"/>
      <c r="J252" s="15"/>
      <c r="K252" s="15"/>
      <c r="L252" s="15"/>
      <c r="M252" s="15"/>
      <c r="N252" s="374"/>
      <c r="O252" s="15"/>
      <c r="P252" s="45"/>
      <c r="Q252" s="15"/>
      <c r="R252" s="388"/>
      <c r="S252" s="15"/>
      <c r="T252" s="374"/>
      <c r="U252" s="555"/>
      <c r="X252" s="259"/>
    </row>
    <row r="253" spans="1:24" ht="15.75" hidden="1" thickBot="1" x14ac:dyDescent="0.3">
      <c r="A253" s="139" t="s">
        <v>581</v>
      </c>
      <c r="B253" s="61" t="s">
        <v>999</v>
      </c>
      <c r="C253" s="722" t="s">
        <v>658</v>
      </c>
      <c r="D253" s="700"/>
      <c r="E253" s="700"/>
      <c r="F253" s="184"/>
      <c r="G253" s="461"/>
      <c r="H253" s="588"/>
      <c r="I253" s="225"/>
      <c r="J253" s="15"/>
      <c r="K253" s="15"/>
      <c r="L253" s="15"/>
      <c r="M253" s="15"/>
      <c r="N253" s="374"/>
      <c r="O253" s="15"/>
      <c r="P253" s="45"/>
      <c r="Q253" s="15"/>
      <c r="R253" s="388"/>
      <c r="S253" s="15"/>
      <c r="T253" s="374"/>
      <c r="U253" s="555"/>
      <c r="X253" s="259"/>
    </row>
    <row r="254" spans="1:24" ht="15.75" hidden="1" thickBot="1" x14ac:dyDescent="0.3">
      <c r="B254" s="100" t="s">
        <v>1000</v>
      </c>
      <c r="C254" s="694" t="s">
        <v>582</v>
      </c>
      <c r="D254" s="695"/>
      <c r="E254" s="695"/>
      <c r="F254" s="183">
        <f>F255</f>
        <v>0</v>
      </c>
      <c r="G254" s="460">
        <f>G255</f>
        <v>0</v>
      </c>
      <c r="H254" s="483">
        <f>H255</f>
        <v>0</v>
      </c>
      <c r="I254" s="103">
        <f t="shared" ref="I254:U254" si="61">I255</f>
        <v>0</v>
      </c>
      <c r="J254" s="104">
        <f t="shared" si="61"/>
        <v>0</v>
      </c>
      <c r="K254" s="104">
        <f t="shared" si="61"/>
        <v>0</v>
      </c>
      <c r="L254" s="104">
        <f t="shared" si="61"/>
        <v>0</v>
      </c>
      <c r="M254" s="104">
        <f t="shared" si="61"/>
        <v>0</v>
      </c>
      <c r="N254" s="107">
        <f t="shared" si="61"/>
        <v>0</v>
      </c>
      <c r="O254" s="104">
        <f t="shared" si="61"/>
        <v>0</v>
      </c>
      <c r="P254" s="106">
        <f t="shared" si="61"/>
        <v>0</v>
      </c>
      <c r="Q254" s="104">
        <f t="shared" si="61"/>
        <v>0</v>
      </c>
      <c r="R254" s="367">
        <f t="shared" si="61"/>
        <v>0</v>
      </c>
      <c r="S254" s="104">
        <f t="shared" si="61"/>
        <v>0</v>
      </c>
      <c r="T254" s="107">
        <f t="shared" si="61"/>
        <v>0</v>
      </c>
      <c r="U254" s="543">
        <f t="shared" si="61"/>
        <v>0</v>
      </c>
      <c r="X254" s="259"/>
    </row>
    <row r="255" spans="1:24" ht="15.75" hidden="1" thickBot="1" x14ac:dyDescent="0.3">
      <c r="A255" s="139" t="s">
        <v>583</v>
      </c>
      <c r="B255" s="61"/>
      <c r="C255" s="722" t="s">
        <v>584</v>
      </c>
      <c r="D255" s="700"/>
      <c r="E255" s="700"/>
      <c r="F255" s="184"/>
      <c r="G255" s="461"/>
      <c r="H255" s="588"/>
      <c r="I255" s="225"/>
      <c r="J255" s="15"/>
      <c r="K255" s="15"/>
      <c r="L255" s="15"/>
      <c r="M255" s="15"/>
      <c r="N255" s="374"/>
      <c r="O255" s="15"/>
      <c r="P255" s="45"/>
      <c r="Q255" s="15"/>
      <c r="R255" s="388"/>
      <c r="S255" s="15"/>
      <c r="T255" s="374"/>
      <c r="U255" s="555"/>
      <c r="X255" s="259"/>
    </row>
    <row r="256" spans="1:24" ht="15.75" thickBot="1" x14ac:dyDescent="0.3">
      <c r="B256" s="723" t="s">
        <v>585</v>
      </c>
      <c r="C256" s="724"/>
      <c r="D256" s="724"/>
      <c r="E256" s="724"/>
      <c r="F256" s="180">
        <f>F5+F24+F32+F69+F84+F155+F165+F170+F233</f>
        <v>59454000</v>
      </c>
      <c r="G256" s="457">
        <f>G5+G24+G32+G69+G84+G155+G165+G170+G233</f>
        <v>59263773.857142858</v>
      </c>
      <c r="H256" s="479">
        <f>H5+H24+H32+H69+H84+H155+H165+H170+H233</f>
        <v>59006721.857142858</v>
      </c>
      <c r="I256" s="94">
        <f t="shared" ref="I256:U256" si="62">I5+I24+I32+I69+I84+I155+I165+I170+I233</f>
        <v>4760759</v>
      </c>
      <c r="J256" s="95">
        <f t="shared" si="62"/>
        <v>5097662</v>
      </c>
      <c r="K256" s="95">
        <f t="shared" si="62"/>
        <v>4782337</v>
      </c>
      <c r="L256" s="95">
        <f t="shared" si="62"/>
        <v>4609932</v>
      </c>
      <c r="M256" s="95">
        <f t="shared" si="62"/>
        <v>4878358</v>
      </c>
      <c r="N256" s="98">
        <f t="shared" si="62"/>
        <v>5241758.8571428573</v>
      </c>
      <c r="O256" s="95">
        <f t="shared" si="62"/>
        <v>4852998</v>
      </c>
      <c r="P256" s="97">
        <f t="shared" si="62"/>
        <v>4700207</v>
      </c>
      <c r="Q256" s="95">
        <f t="shared" si="62"/>
        <v>4915399</v>
      </c>
      <c r="R256" s="363">
        <f t="shared" si="62"/>
        <v>43839410.857142858</v>
      </c>
      <c r="S256" s="95">
        <f t="shared" si="62"/>
        <v>4634609</v>
      </c>
      <c r="T256" s="98">
        <f t="shared" si="62"/>
        <v>5410998</v>
      </c>
      <c r="U256" s="539">
        <f t="shared" si="62"/>
        <v>5072488</v>
      </c>
      <c r="X256" s="259"/>
    </row>
    <row r="257" spans="1:21" x14ac:dyDescent="0.25">
      <c r="B257" s="23"/>
      <c r="C257" s="24"/>
      <c r="D257" s="24"/>
      <c r="E257" s="25"/>
      <c r="F257" s="25"/>
      <c r="G257" s="25"/>
      <c r="H257" s="6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 x14ac:dyDescent="0.25">
      <c r="B258" s="26"/>
      <c r="C258" s="27"/>
      <c r="D258" s="27"/>
      <c r="E258" s="25"/>
      <c r="F258" s="25"/>
      <c r="G258" s="25"/>
      <c r="H258" s="6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 x14ac:dyDescent="0.25">
      <c r="B259" s="28"/>
      <c r="C259" s="25"/>
      <c r="D259" s="25"/>
      <c r="E259" s="29"/>
      <c r="F259" s="29"/>
      <c r="G259" s="29"/>
      <c r="H259" s="6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 x14ac:dyDescent="0.25">
      <c r="B260" s="28"/>
      <c r="C260" s="25"/>
      <c r="D260" s="25"/>
      <c r="E260" s="29"/>
      <c r="F260" s="29"/>
      <c r="G260" s="29"/>
      <c r="H260" s="6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 x14ac:dyDescent="0.25">
      <c r="B261" s="28"/>
      <c r="C261" s="25"/>
      <c r="D261" s="25"/>
      <c r="E261" s="29"/>
      <c r="F261" s="29"/>
      <c r="G261" s="29"/>
      <c r="H261" s="6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 x14ac:dyDescent="0.25">
      <c r="B262" s="28"/>
      <c r="C262" s="25"/>
      <c r="D262" s="25"/>
      <c r="E262" s="29"/>
      <c r="F262" s="29"/>
      <c r="G262" s="29"/>
      <c r="H262" s="6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 x14ac:dyDescent="0.25">
      <c r="B263" s="28"/>
      <c r="C263" s="25"/>
      <c r="D263" s="25"/>
      <c r="E263" s="29"/>
      <c r="F263" s="29"/>
      <c r="G263" s="29"/>
      <c r="H263" s="6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 x14ac:dyDescent="0.25">
      <c r="B264" s="28"/>
      <c r="C264" s="25"/>
      <c r="D264" s="25"/>
      <c r="E264" s="29"/>
      <c r="F264" s="29"/>
      <c r="G264" s="29"/>
      <c r="H264" s="6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 x14ac:dyDescent="0.25">
      <c r="B265" s="28"/>
      <c r="C265" s="29"/>
      <c r="D265" s="29"/>
      <c r="E265" s="25"/>
      <c r="F265" s="25"/>
      <c r="G265" s="25"/>
      <c r="H265" s="6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 x14ac:dyDescent="0.25">
      <c r="B266" s="28"/>
      <c r="C266" s="29"/>
      <c r="D266" s="29"/>
      <c r="E266" s="25"/>
      <c r="F266" s="25"/>
      <c r="G266" s="25"/>
      <c r="H266" s="6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x14ac:dyDescent="0.25">
      <c r="B267" s="28"/>
      <c r="C267" s="29"/>
      <c r="D267" s="29"/>
      <c r="E267" s="25"/>
      <c r="F267" s="25"/>
      <c r="G267" s="25"/>
      <c r="H267" s="6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 x14ac:dyDescent="0.25">
      <c r="B268" s="28"/>
      <c r="C268" s="25"/>
      <c r="D268" s="25"/>
      <c r="E268" s="29"/>
      <c r="F268" s="29"/>
      <c r="G268" s="29"/>
      <c r="H268" s="6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 x14ac:dyDescent="0.25">
      <c r="B269" s="28"/>
      <c r="C269" s="25"/>
      <c r="D269" s="25"/>
      <c r="E269" s="29"/>
      <c r="F269" s="29"/>
      <c r="G269" s="29"/>
      <c r="H269" s="6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x14ac:dyDescent="0.25">
      <c r="B270" s="28"/>
      <c r="C270" s="25"/>
      <c r="D270" s="25"/>
      <c r="E270" s="29"/>
      <c r="F270" s="29"/>
      <c r="G270" s="29"/>
      <c r="H270" s="6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x14ac:dyDescent="0.25">
      <c r="A271" s="141"/>
      <c r="B271" s="28"/>
      <c r="C271" s="25"/>
      <c r="D271" s="25"/>
      <c r="E271" s="29"/>
      <c r="F271" s="29"/>
      <c r="G271" s="29"/>
      <c r="H271" s="6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 x14ac:dyDescent="0.25">
      <c r="A272" s="141"/>
      <c r="B272" s="28"/>
      <c r="C272" s="25"/>
      <c r="D272" s="25"/>
      <c r="E272" s="29"/>
      <c r="F272" s="29"/>
      <c r="G272" s="29"/>
      <c r="H272" s="6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 x14ac:dyDescent="0.25">
      <c r="A273" s="141"/>
      <c r="B273" s="28"/>
      <c r="C273" s="25"/>
      <c r="D273" s="25"/>
      <c r="E273" s="29"/>
      <c r="F273" s="29"/>
      <c r="G273" s="29"/>
      <c r="H273" s="6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 x14ac:dyDescent="0.25">
      <c r="A274" s="141"/>
      <c r="B274" s="28"/>
      <c r="C274" s="25"/>
      <c r="D274" s="25"/>
      <c r="E274" s="29"/>
      <c r="F274" s="29"/>
      <c r="G274" s="29"/>
      <c r="H274" s="6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 x14ac:dyDescent="0.25">
      <c r="A275" s="141"/>
      <c r="B275" s="28"/>
      <c r="C275" s="25"/>
      <c r="D275" s="25"/>
      <c r="E275" s="29"/>
      <c r="F275" s="29"/>
      <c r="G275" s="29"/>
      <c r="H275" s="6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 x14ac:dyDescent="0.25">
      <c r="A276" s="141"/>
      <c r="B276" s="28"/>
      <c r="C276" s="25"/>
      <c r="D276" s="25"/>
      <c r="E276" s="29"/>
      <c r="F276" s="29"/>
      <c r="G276" s="29"/>
      <c r="H276" s="6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 x14ac:dyDescent="0.25">
      <c r="A277" s="141"/>
      <c r="B277" s="28"/>
      <c r="C277" s="25"/>
      <c r="D277" s="25"/>
      <c r="E277" s="29"/>
      <c r="F277" s="29"/>
      <c r="G277" s="29"/>
      <c r="H277" s="6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 x14ac:dyDescent="0.25">
      <c r="A278" s="141"/>
      <c r="B278" s="28"/>
      <c r="C278" s="29"/>
      <c r="D278" s="29"/>
      <c r="E278" s="25"/>
      <c r="F278" s="25"/>
      <c r="G278" s="25"/>
      <c r="H278" s="6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x14ac:dyDescent="0.25">
      <c r="A279" s="141"/>
      <c r="B279" s="28"/>
      <c r="C279" s="25"/>
      <c r="D279" s="25"/>
      <c r="E279" s="29"/>
      <c r="F279" s="29"/>
      <c r="G279" s="29"/>
      <c r="H279" s="6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x14ac:dyDescent="0.25">
      <c r="A280" s="141"/>
      <c r="B280" s="28"/>
      <c r="C280" s="25"/>
      <c r="D280" s="25"/>
      <c r="E280" s="29"/>
      <c r="F280" s="29"/>
      <c r="G280" s="29"/>
      <c r="H280" s="6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 x14ac:dyDescent="0.25">
      <c r="A281" s="141"/>
      <c r="B281" s="28"/>
      <c r="C281" s="25"/>
      <c r="D281" s="25"/>
      <c r="E281" s="29"/>
      <c r="F281" s="29"/>
      <c r="G281" s="29"/>
      <c r="H281" s="6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 x14ac:dyDescent="0.25">
      <c r="A282" s="141"/>
      <c r="B282" s="28"/>
      <c r="C282" s="25"/>
      <c r="D282" s="25"/>
      <c r="E282" s="29"/>
      <c r="F282" s="29"/>
      <c r="G282" s="29"/>
      <c r="H282" s="6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 x14ac:dyDescent="0.25">
      <c r="A283" s="141"/>
      <c r="B283" s="28"/>
      <c r="C283" s="25"/>
      <c r="D283" s="25"/>
      <c r="E283" s="29"/>
      <c r="F283" s="29"/>
      <c r="G283" s="29"/>
      <c r="H283" s="6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 x14ac:dyDescent="0.25">
      <c r="A284" s="141"/>
      <c r="B284" s="28"/>
      <c r="C284" s="25"/>
      <c r="D284" s="25"/>
      <c r="E284" s="29"/>
      <c r="F284" s="29"/>
      <c r="G284" s="29"/>
      <c r="H284" s="6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 x14ac:dyDescent="0.25">
      <c r="A285" s="141"/>
      <c r="B285" s="28"/>
      <c r="C285" s="25"/>
      <c r="D285" s="25"/>
      <c r="E285" s="29"/>
      <c r="F285" s="29"/>
      <c r="G285" s="29"/>
      <c r="H285" s="6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 x14ac:dyDescent="0.25">
      <c r="A286" s="141"/>
      <c r="B286" s="28"/>
      <c r="C286" s="25"/>
      <c r="D286" s="25"/>
      <c r="E286" s="29"/>
      <c r="F286" s="29"/>
      <c r="G286" s="29"/>
      <c r="H286" s="6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 x14ac:dyDescent="0.25">
      <c r="A287" s="141"/>
      <c r="B287" s="28"/>
      <c r="C287" s="25"/>
      <c r="D287" s="25"/>
      <c r="E287" s="29"/>
      <c r="F287" s="29"/>
      <c r="G287" s="29"/>
      <c r="H287" s="6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 x14ac:dyDescent="0.25">
      <c r="A288" s="141"/>
      <c r="B288" s="28"/>
      <c r="C288" s="25"/>
      <c r="D288" s="25"/>
      <c r="E288" s="29"/>
      <c r="F288" s="29"/>
      <c r="G288" s="29"/>
      <c r="H288" s="6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 x14ac:dyDescent="0.25">
      <c r="A289" s="141"/>
      <c r="B289" s="28"/>
      <c r="C289" s="29"/>
      <c r="D289" s="29"/>
      <c r="E289" s="25"/>
      <c r="F289" s="25"/>
      <c r="G289" s="25"/>
      <c r="H289" s="6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 x14ac:dyDescent="0.25">
      <c r="A290" s="141"/>
      <c r="B290" s="28"/>
      <c r="C290" s="25"/>
      <c r="D290" s="25"/>
      <c r="E290" s="29"/>
      <c r="F290" s="29"/>
      <c r="G290" s="29"/>
      <c r="H290" s="6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 x14ac:dyDescent="0.25">
      <c r="A291" s="141"/>
      <c r="B291" s="28"/>
      <c r="C291" s="25"/>
      <c r="D291" s="25"/>
      <c r="E291" s="29"/>
      <c r="F291" s="29"/>
      <c r="G291" s="29"/>
      <c r="H291" s="6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x14ac:dyDescent="0.25">
      <c r="A292" s="141"/>
      <c r="B292" s="28"/>
      <c r="C292" s="25"/>
      <c r="D292" s="25"/>
      <c r="E292" s="29"/>
      <c r="F292" s="29"/>
      <c r="G292" s="29"/>
      <c r="H292" s="6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x14ac:dyDescent="0.25">
      <c r="A293" s="141"/>
      <c r="B293" s="28"/>
      <c r="C293" s="25"/>
      <c r="D293" s="25"/>
      <c r="E293" s="29"/>
      <c r="F293" s="29"/>
      <c r="G293" s="29"/>
      <c r="H293" s="6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 x14ac:dyDescent="0.25">
      <c r="A294" s="141"/>
      <c r="B294" s="28"/>
      <c r="C294" s="25"/>
      <c r="D294" s="25"/>
      <c r="E294" s="29"/>
      <c r="F294" s="29"/>
      <c r="G294" s="29"/>
      <c r="H294" s="6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 x14ac:dyDescent="0.25">
      <c r="A295" s="141"/>
      <c r="B295" s="28"/>
      <c r="C295" s="25"/>
      <c r="D295" s="25"/>
      <c r="E295" s="29"/>
      <c r="F295" s="29"/>
      <c r="G295" s="29"/>
      <c r="H295" s="6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 x14ac:dyDescent="0.25">
      <c r="A296" s="141"/>
      <c r="B296" s="28"/>
      <c r="C296" s="25"/>
      <c r="D296" s="25"/>
      <c r="E296" s="29"/>
      <c r="F296" s="29"/>
      <c r="G296" s="29"/>
      <c r="H296" s="6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 x14ac:dyDescent="0.25">
      <c r="A297" s="141"/>
      <c r="B297" s="28"/>
      <c r="C297" s="25"/>
      <c r="D297" s="25"/>
      <c r="E297" s="29"/>
      <c r="F297" s="29"/>
      <c r="G297" s="29"/>
      <c r="H297" s="6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x14ac:dyDescent="0.25">
      <c r="A298" s="141"/>
      <c r="B298" s="28"/>
      <c r="C298" s="25"/>
      <c r="D298" s="25"/>
      <c r="E298" s="29"/>
      <c r="F298" s="29"/>
      <c r="G298" s="29"/>
      <c r="H298" s="6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x14ac:dyDescent="0.25">
      <c r="A299" s="141"/>
      <c r="B299" s="28"/>
      <c r="C299" s="25"/>
      <c r="D299" s="25"/>
      <c r="E299" s="29"/>
      <c r="F299" s="29"/>
      <c r="G299" s="29"/>
      <c r="H299" s="6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 x14ac:dyDescent="0.25">
      <c r="A300" s="141"/>
      <c r="B300" s="30"/>
      <c r="C300" s="24"/>
      <c r="D300" s="24"/>
      <c r="E300" s="25"/>
      <c r="F300" s="25"/>
      <c r="G300" s="25"/>
      <c r="H300" s="6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 x14ac:dyDescent="0.25">
      <c r="A301" s="141"/>
      <c r="B301" s="28"/>
      <c r="C301" s="29"/>
      <c r="D301" s="29"/>
      <c r="E301" s="25"/>
      <c r="F301" s="25"/>
      <c r="G301" s="25"/>
      <c r="H301" s="6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 x14ac:dyDescent="0.25">
      <c r="A302" s="141"/>
      <c r="B302" s="28"/>
      <c r="C302" s="29"/>
      <c r="D302" s="29"/>
      <c r="E302" s="25"/>
      <c r="F302" s="25"/>
      <c r="G302" s="25"/>
      <c r="H302" s="6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 x14ac:dyDescent="0.25">
      <c r="A303" s="141"/>
      <c r="B303" s="28"/>
      <c r="C303" s="29"/>
      <c r="D303" s="29"/>
      <c r="E303" s="25"/>
      <c r="F303" s="25"/>
      <c r="G303" s="25"/>
      <c r="H303" s="6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 x14ac:dyDescent="0.25">
      <c r="A304" s="141"/>
      <c r="B304" s="28"/>
      <c r="C304" s="25"/>
      <c r="D304" s="25"/>
      <c r="E304" s="29"/>
      <c r="F304" s="29"/>
      <c r="G304" s="29"/>
      <c r="H304" s="6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 x14ac:dyDescent="0.25">
      <c r="A305" s="141"/>
      <c r="B305" s="28"/>
      <c r="C305" s="25"/>
      <c r="D305" s="25"/>
      <c r="E305" s="29"/>
      <c r="F305" s="29"/>
      <c r="G305" s="29"/>
      <c r="H305" s="6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 x14ac:dyDescent="0.25">
      <c r="A306" s="141"/>
      <c r="B306" s="28"/>
      <c r="C306" s="25"/>
      <c r="D306" s="25"/>
      <c r="E306" s="29"/>
      <c r="F306" s="29"/>
      <c r="G306" s="29"/>
      <c r="H306" s="6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 x14ac:dyDescent="0.25">
      <c r="A307" s="141"/>
      <c r="B307" s="28"/>
      <c r="C307" s="25"/>
      <c r="D307" s="25"/>
      <c r="E307" s="29"/>
      <c r="F307" s="29"/>
      <c r="G307" s="29"/>
      <c r="H307" s="6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 x14ac:dyDescent="0.25">
      <c r="A308" s="141"/>
      <c r="B308" s="28"/>
      <c r="C308" s="25"/>
      <c r="D308" s="25"/>
      <c r="E308" s="29"/>
      <c r="F308" s="29"/>
      <c r="G308" s="29"/>
      <c r="H308" s="6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 x14ac:dyDescent="0.25">
      <c r="A309" s="141"/>
      <c r="B309" s="28"/>
      <c r="C309" s="25"/>
      <c r="D309" s="25"/>
      <c r="E309" s="29"/>
      <c r="F309" s="29"/>
      <c r="G309" s="29"/>
      <c r="H309" s="6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 x14ac:dyDescent="0.25">
      <c r="A310" s="141"/>
      <c r="B310" s="28"/>
      <c r="C310" s="25"/>
      <c r="D310" s="25"/>
      <c r="E310" s="29"/>
      <c r="F310" s="29"/>
      <c r="G310" s="29"/>
      <c r="H310" s="6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 x14ac:dyDescent="0.25">
      <c r="A311" s="141"/>
      <c r="B311" s="28"/>
      <c r="C311" s="25"/>
      <c r="D311" s="25"/>
      <c r="E311" s="29"/>
      <c r="F311" s="29"/>
      <c r="G311" s="29"/>
      <c r="H311" s="6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 x14ac:dyDescent="0.25">
      <c r="A312" s="141"/>
      <c r="B312" s="28"/>
      <c r="C312" s="25"/>
      <c r="D312" s="25"/>
      <c r="E312" s="29"/>
      <c r="F312" s="29"/>
      <c r="G312" s="29"/>
      <c r="H312" s="6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 x14ac:dyDescent="0.25">
      <c r="A313" s="141"/>
      <c r="B313" s="28"/>
      <c r="C313" s="25"/>
      <c r="D313" s="25"/>
      <c r="E313" s="29"/>
      <c r="F313" s="29"/>
      <c r="G313" s="29"/>
      <c r="H313" s="6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 x14ac:dyDescent="0.25">
      <c r="A314" s="141"/>
      <c r="B314" s="28"/>
      <c r="C314" s="29"/>
      <c r="D314" s="29"/>
      <c r="E314" s="25"/>
      <c r="F314" s="25"/>
      <c r="G314" s="25"/>
      <c r="H314" s="6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 x14ac:dyDescent="0.25">
      <c r="A315" s="141"/>
      <c r="B315" s="28"/>
      <c r="C315" s="25"/>
      <c r="D315" s="25"/>
      <c r="E315" s="29"/>
      <c r="F315" s="29"/>
      <c r="G315" s="29"/>
      <c r="H315" s="6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 x14ac:dyDescent="0.25">
      <c r="A316" s="141"/>
      <c r="B316" s="28"/>
      <c r="C316" s="25"/>
      <c r="D316" s="25"/>
      <c r="E316" s="29"/>
      <c r="F316" s="29"/>
      <c r="G316" s="29"/>
      <c r="H316" s="6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 x14ac:dyDescent="0.25">
      <c r="A317" s="141"/>
      <c r="B317" s="28"/>
      <c r="C317" s="25"/>
      <c r="D317" s="25"/>
      <c r="E317" s="29"/>
      <c r="F317" s="29"/>
      <c r="G317" s="29"/>
      <c r="H317" s="6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1" x14ac:dyDescent="0.25">
      <c r="A318" s="141"/>
      <c r="B318" s="28"/>
      <c r="C318" s="25"/>
      <c r="D318" s="25"/>
      <c r="E318" s="29"/>
      <c r="F318" s="29"/>
      <c r="G318" s="29"/>
    </row>
    <row r="319" spans="1:21" x14ac:dyDescent="0.25">
      <c r="B319" s="28"/>
      <c r="C319" s="25"/>
      <c r="D319" s="25"/>
      <c r="E319" s="29"/>
      <c r="F319" s="29"/>
      <c r="G319" s="29"/>
      <c r="H319" s="19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</row>
    <row r="320" spans="1:21" s="12" customFormat="1" x14ac:dyDescent="0.25">
      <c r="A320" s="142"/>
      <c r="B320" s="28"/>
      <c r="C320" s="25"/>
      <c r="D320" s="25"/>
      <c r="E320" s="29"/>
      <c r="F320" s="29"/>
      <c r="G320" s="29"/>
      <c r="H320" s="53"/>
    </row>
    <row r="321" spans="1:21" s="12" customFormat="1" x14ac:dyDescent="0.25">
      <c r="A321" s="142"/>
      <c r="B321" s="28"/>
      <c r="C321" s="25"/>
      <c r="D321" s="25"/>
      <c r="E321" s="29"/>
      <c r="F321" s="29"/>
      <c r="G321" s="29"/>
      <c r="H321" s="53"/>
    </row>
    <row r="322" spans="1:21" s="12" customFormat="1" x14ac:dyDescent="0.25">
      <c r="A322" s="142"/>
      <c r="B322" s="28"/>
      <c r="C322" s="25"/>
      <c r="D322" s="25"/>
      <c r="E322" s="29"/>
      <c r="F322" s="29"/>
      <c r="G322" s="29"/>
      <c r="H322" s="53"/>
    </row>
    <row r="323" spans="1:21" s="12" customFormat="1" x14ac:dyDescent="0.25">
      <c r="A323" s="142"/>
      <c r="B323" s="28"/>
      <c r="C323" s="25"/>
      <c r="D323" s="25"/>
      <c r="E323" s="29"/>
      <c r="F323" s="29"/>
      <c r="G323" s="29"/>
      <c r="H323" s="53"/>
    </row>
    <row r="324" spans="1:21" s="12" customFormat="1" x14ac:dyDescent="0.25">
      <c r="A324" s="142"/>
      <c r="B324" s="28"/>
      <c r="C324" s="25"/>
      <c r="D324" s="25"/>
      <c r="E324" s="29"/>
      <c r="F324" s="29"/>
      <c r="G324" s="29"/>
      <c r="H324" s="53"/>
    </row>
    <row r="325" spans="1:21" s="12" customFormat="1" x14ac:dyDescent="0.25">
      <c r="A325" s="142"/>
      <c r="B325" s="28"/>
      <c r="C325" s="29"/>
      <c r="D325" s="29"/>
      <c r="E325" s="25"/>
      <c r="F325" s="25"/>
      <c r="G325" s="25"/>
      <c r="H325" s="53"/>
    </row>
    <row r="326" spans="1:21" s="12" customFormat="1" x14ac:dyDescent="0.25">
      <c r="A326" s="142"/>
      <c r="B326" s="28"/>
      <c r="C326" s="25"/>
      <c r="D326" s="25"/>
      <c r="E326" s="29"/>
      <c r="F326" s="29"/>
      <c r="G326" s="29"/>
      <c r="H326" s="53"/>
    </row>
    <row r="327" spans="1:21" s="12" customFormat="1" x14ac:dyDescent="0.25">
      <c r="A327" s="142"/>
      <c r="B327" s="28"/>
      <c r="C327" s="25"/>
      <c r="D327" s="25"/>
      <c r="E327" s="29"/>
      <c r="F327" s="29"/>
      <c r="G327" s="29"/>
      <c r="H327" s="53"/>
    </row>
    <row r="328" spans="1:21" s="12" customFormat="1" x14ac:dyDescent="0.25">
      <c r="A328" s="142"/>
      <c r="B328" s="28"/>
      <c r="C328" s="25"/>
      <c r="D328" s="25"/>
      <c r="E328" s="29"/>
      <c r="F328" s="29"/>
      <c r="G328" s="29"/>
      <c r="H328" s="53"/>
    </row>
    <row r="329" spans="1:21" s="12" customFormat="1" x14ac:dyDescent="0.25">
      <c r="A329" s="142"/>
      <c r="B329" s="28"/>
      <c r="C329" s="25"/>
      <c r="D329" s="25"/>
      <c r="E329" s="29"/>
      <c r="F329" s="29"/>
      <c r="G329" s="29"/>
      <c r="H329" s="53"/>
    </row>
    <row r="330" spans="1:21" s="12" customFormat="1" x14ac:dyDescent="0.25">
      <c r="A330" s="142"/>
      <c r="B330" s="28"/>
      <c r="C330" s="25"/>
      <c r="D330" s="25"/>
      <c r="E330" s="29"/>
      <c r="F330" s="29"/>
      <c r="G330" s="29"/>
      <c r="H330" s="53"/>
    </row>
    <row r="331" spans="1:21" s="12" customFormat="1" x14ac:dyDescent="0.25">
      <c r="A331" s="142"/>
      <c r="B331" s="28"/>
      <c r="C331" s="25"/>
      <c r="D331" s="25"/>
      <c r="E331" s="29"/>
      <c r="F331" s="29"/>
      <c r="G331" s="29"/>
      <c r="H331" s="53"/>
    </row>
    <row r="332" spans="1:21" s="12" customFormat="1" x14ac:dyDescent="0.25">
      <c r="A332" s="142"/>
      <c r="B332" s="28"/>
      <c r="C332" s="25"/>
      <c r="D332" s="25"/>
      <c r="E332" s="29"/>
      <c r="F332" s="29"/>
      <c r="G332" s="29"/>
      <c r="H332" s="53"/>
    </row>
    <row r="333" spans="1:21" s="12" customFormat="1" x14ac:dyDescent="0.25">
      <c r="A333" s="142"/>
      <c r="B333" s="28"/>
      <c r="C333" s="25"/>
      <c r="D333" s="25"/>
      <c r="E333" s="29"/>
      <c r="F333" s="29"/>
      <c r="G333" s="29"/>
      <c r="H333" s="53"/>
    </row>
    <row r="334" spans="1:21" s="12" customFormat="1" x14ac:dyDescent="0.25">
      <c r="A334" s="142"/>
      <c r="B334" s="28"/>
      <c r="C334" s="25"/>
      <c r="D334" s="25"/>
      <c r="E334" s="29"/>
      <c r="F334" s="29"/>
      <c r="G334" s="29"/>
      <c r="H334" s="53"/>
    </row>
    <row r="335" spans="1:21" s="12" customFormat="1" x14ac:dyDescent="0.25">
      <c r="A335" s="142"/>
      <c r="B335" s="28"/>
      <c r="C335" s="25"/>
      <c r="D335" s="25"/>
      <c r="E335" s="29"/>
      <c r="F335" s="29"/>
      <c r="G335" s="29"/>
      <c r="H335" s="53"/>
    </row>
    <row r="336" spans="1:21" x14ac:dyDescent="0.25">
      <c r="B336" s="30"/>
      <c r="C336" s="24"/>
      <c r="D336" s="24"/>
      <c r="E336" s="29"/>
      <c r="F336" s="29"/>
      <c r="G336" s="29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</row>
    <row r="337" spans="1:21" x14ac:dyDescent="0.25">
      <c r="B337" s="31"/>
      <c r="C337" s="27"/>
      <c r="D337" s="27"/>
      <c r="E337" s="25"/>
      <c r="F337" s="25"/>
      <c r="G337" s="2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</row>
    <row r="338" spans="1:21" x14ac:dyDescent="0.25">
      <c r="B338" s="28"/>
      <c r="C338" s="25"/>
      <c r="D338" s="25"/>
      <c r="E338" s="29"/>
      <c r="F338" s="29"/>
      <c r="G338" s="29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</row>
    <row r="339" spans="1:21" x14ac:dyDescent="0.25">
      <c r="B339" s="28"/>
      <c r="C339" s="29"/>
      <c r="D339" s="29"/>
      <c r="E339" s="25"/>
      <c r="F339" s="25"/>
      <c r="G339" s="2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</row>
    <row r="340" spans="1:21" x14ac:dyDescent="0.25">
      <c r="B340" s="28"/>
      <c r="C340" s="25"/>
      <c r="D340" s="25"/>
      <c r="E340" s="29"/>
      <c r="F340" s="29"/>
      <c r="G340" s="29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</row>
    <row r="341" spans="1:21" x14ac:dyDescent="0.25">
      <c r="B341" s="28"/>
      <c r="C341" s="25"/>
      <c r="D341" s="25"/>
      <c r="E341" s="29"/>
      <c r="F341" s="29"/>
      <c r="G341" s="29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</row>
    <row r="342" spans="1:21" x14ac:dyDescent="0.25">
      <c r="B342" s="28"/>
      <c r="C342" s="25"/>
      <c r="D342" s="25"/>
      <c r="E342" s="29"/>
      <c r="F342" s="29"/>
      <c r="G342" s="29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</row>
    <row r="343" spans="1:21" x14ac:dyDescent="0.25">
      <c r="B343" s="28"/>
      <c r="C343" s="25"/>
      <c r="D343" s="25"/>
      <c r="E343" s="29"/>
      <c r="F343" s="29"/>
      <c r="G343" s="29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</row>
    <row r="344" spans="1:21" x14ac:dyDescent="0.25">
      <c r="B344" s="28"/>
      <c r="C344" s="29"/>
      <c r="D344" s="29"/>
      <c r="E344" s="25"/>
      <c r="F344" s="25"/>
      <c r="G344" s="25"/>
      <c r="H344" s="6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 x14ac:dyDescent="0.25">
      <c r="B345" s="28"/>
      <c r="C345" s="25"/>
      <c r="D345" s="25"/>
      <c r="E345" s="29"/>
      <c r="F345" s="29"/>
      <c r="G345" s="29"/>
      <c r="H345" s="6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 x14ac:dyDescent="0.25">
      <c r="B346" s="28"/>
      <c r="C346" s="25"/>
      <c r="D346" s="25"/>
      <c r="E346" s="29"/>
      <c r="F346" s="29"/>
      <c r="G346" s="29"/>
      <c r="H346" s="6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 x14ac:dyDescent="0.25">
      <c r="B347" s="28"/>
      <c r="C347" s="29"/>
      <c r="D347" s="29"/>
      <c r="E347" s="25"/>
      <c r="F347" s="25"/>
      <c r="G347" s="25"/>
      <c r="H347" s="6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 x14ac:dyDescent="0.25">
      <c r="B348" s="28"/>
      <c r="C348" s="29"/>
      <c r="D348" s="29"/>
      <c r="E348" s="25"/>
      <c r="F348" s="25"/>
      <c r="G348" s="25"/>
      <c r="H348" s="6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 x14ac:dyDescent="0.25">
      <c r="B349" s="28"/>
      <c r="C349" s="25"/>
      <c r="D349" s="25"/>
      <c r="E349" s="29"/>
      <c r="F349" s="29"/>
      <c r="G349" s="29"/>
      <c r="H349" s="6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 x14ac:dyDescent="0.25">
      <c r="B350" s="28"/>
      <c r="C350" s="25"/>
      <c r="D350" s="25"/>
      <c r="E350" s="29"/>
      <c r="F350" s="29"/>
      <c r="G350" s="29"/>
      <c r="H350" s="6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 x14ac:dyDescent="0.25">
      <c r="A351" s="141"/>
      <c r="B351" s="28"/>
      <c r="C351" s="25"/>
      <c r="D351" s="25"/>
      <c r="E351" s="29"/>
      <c r="F351" s="29"/>
      <c r="G351" s="29"/>
      <c r="H351" s="6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 x14ac:dyDescent="0.25">
      <c r="A352" s="141"/>
      <c r="B352" s="28"/>
      <c r="C352" s="29"/>
      <c r="D352" s="29"/>
      <c r="E352" s="25"/>
      <c r="F352" s="25"/>
      <c r="G352" s="25"/>
      <c r="H352" s="6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 x14ac:dyDescent="0.25">
      <c r="A353" s="141"/>
      <c r="B353" s="28"/>
      <c r="C353" s="25"/>
      <c r="D353" s="25"/>
      <c r="E353" s="29"/>
      <c r="F353" s="29"/>
      <c r="G353" s="29"/>
      <c r="H353" s="6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 x14ac:dyDescent="0.25">
      <c r="A354" s="141"/>
      <c r="B354" s="28"/>
      <c r="C354" s="25"/>
      <c r="D354" s="25"/>
      <c r="E354" s="29"/>
      <c r="F354" s="29"/>
      <c r="G354" s="29"/>
      <c r="H354" s="6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 x14ac:dyDescent="0.25">
      <c r="A355" s="141"/>
      <c r="B355" s="28"/>
      <c r="C355" s="25"/>
      <c r="D355" s="25"/>
      <c r="E355" s="29"/>
      <c r="F355" s="29"/>
      <c r="G355" s="29"/>
      <c r="H355" s="6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 x14ac:dyDescent="0.25">
      <c r="A356" s="141"/>
      <c r="B356" s="28"/>
      <c r="C356" s="25"/>
      <c r="D356" s="25"/>
      <c r="E356" s="29"/>
      <c r="F356" s="29"/>
      <c r="G356" s="29"/>
      <c r="H356" s="6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 x14ac:dyDescent="0.25">
      <c r="A357" s="141"/>
      <c r="B357" s="28"/>
      <c r="C357" s="25"/>
      <c r="D357" s="25"/>
      <c r="E357" s="29"/>
      <c r="F357" s="29"/>
      <c r="G357" s="29"/>
      <c r="H357" s="6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 x14ac:dyDescent="0.25">
      <c r="A358" s="141"/>
      <c r="B358" s="28"/>
      <c r="C358" s="25"/>
      <c r="D358" s="25"/>
      <c r="E358" s="29"/>
      <c r="F358" s="29"/>
      <c r="G358" s="29"/>
      <c r="H358" s="6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 x14ac:dyDescent="0.25">
      <c r="A359" s="141"/>
      <c r="B359" s="28"/>
      <c r="C359" s="25"/>
      <c r="D359" s="25"/>
      <c r="E359" s="29"/>
      <c r="F359" s="29"/>
      <c r="G359" s="29"/>
      <c r="H359" s="6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 x14ac:dyDescent="0.25">
      <c r="A360" s="141"/>
      <c r="B360" s="28"/>
      <c r="C360" s="25"/>
      <c r="D360" s="25"/>
      <c r="E360" s="29"/>
      <c r="F360" s="29"/>
      <c r="G360" s="29"/>
      <c r="H360" s="6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 x14ac:dyDescent="0.25">
      <c r="A361" s="141"/>
      <c r="B361" s="28"/>
      <c r="C361" s="25"/>
      <c r="D361" s="25"/>
      <c r="E361" s="29"/>
      <c r="F361" s="29"/>
      <c r="G361" s="29"/>
      <c r="H361" s="6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 x14ac:dyDescent="0.25">
      <c r="A362" s="141"/>
      <c r="B362" s="28"/>
      <c r="C362" s="25"/>
      <c r="D362" s="25"/>
      <c r="E362" s="29"/>
      <c r="F362" s="29"/>
      <c r="G362" s="29"/>
      <c r="H362" s="6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 x14ac:dyDescent="0.25">
      <c r="A363" s="141"/>
      <c r="B363" s="30"/>
      <c r="C363" s="24"/>
      <c r="D363" s="24"/>
      <c r="E363" s="25"/>
      <c r="F363" s="25"/>
      <c r="G363" s="25"/>
      <c r="H363" s="6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 x14ac:dyDescent="0.25">
      <c r="A364" s="141"/>
      <c r="B364" s="28"/>
      <c r="C364" s="29"/>
      <c r="D364" s="29"/>
      <c r="E364" s="25"/>
      <c r="F364" s="25"/>
      <c r="G364" s="25"/>
      <c r="H364" s="6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 x14ac:dyDescent="0.25">
      <c r="A365" s="141"/>
      <c r="B365" s="28"/>
      <c r="C365" s="29"/>
      <c r="D365" s="29"/>
      <c r="E365" s="25"/>
      <c r="F365" s="25"/>
      <c r="G365" s="25"/>
      <c r="H365" s="6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 x14ac:dyDescent="0.25">
      <c r="A366" s="141"/>
      <c r="B366" s="28"/>
      <c r="C366" s="25"/>
      <c r="D366" s="25"/>
      <c r="E366" s="29"/>
      <c r="F366" s="29"/>
      <c r="G366" s="29"/>
      <c r="H366" s="6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 x14ac:dyDescent="0.25">
      <c r="A367" s="141"/>
      <c r="B367" s="28"/>
      <c r="C367" s="25"/>
      <c r="D367" s="25"/>
      <c r="E367" s="29"/>
      <c r="F367" s="29"/>
      <c r="G367" s="29"/>
      <c r="H367" s="6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 x14ac:dyDescent="0.25">
      <c r="A368" s="141"/>
      <c r="B368" s="28"/>
      <c r="C368" s="25"/>
      <c r="D368" s="25"/>
      <c r="E368" s="29"/>
      <c r="F368" s="29"/>
      <c r="G368" s="29"/>
      <c r="H368" s="6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 x14ac:dyDescent="0.25">
      <c r="A369" s="141"/>
      <c r="B369" s="28"/>
      <c r="C369" s="29"/>
      <c r="D369" s="29"/>
      <c r="E369" s="25"/>
      <c r="F369" s="25"/>
      <c r="G369" s="25"/>
      <c r="H369" s="6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 x14ac:dyDescent="0.25">
      <c r="A370" s="141"/>
      <c r="B370" s="28"/>
      <c r="C370" s="25"/>
      <c r="D370" s="25"/>
      <c r="E370" s="29"/>
      <c r="F370" s="29"/>
      <c r="G370" s="29"/>
      <c r="H370" s="6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 x14ac:dyDescent="0.25">
      <c r="A371" s="141"/>
      <c r="B371" s="28"/>
      <c r="C371" s="25"/>
      <c r="D371" s="25"/>
      <c r="E371" s="29"/>
      <c r="F371" s="29"/>
      <c r="G371" s="29"/>
      <c r="H371" s="6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 x14ac:dyDescent="0.25">
      <c r="A372" s="141"/>
      <c r="B372" s="28"/>
      <c r="C372" s="29"/>
      <c r="D372" s="29"/>
      <c r="E372" s="25"/>
      <c r="F372" s="25"/>
      <c r="G372" s="25"/>
      <c r="H372" s="6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 x14ac:dyDescent="0.25">
      <c r="A373" s="141"/>
      <c r="B373" s="28"/>
      <c r="C373" s="25"/>
      <c r="D373" s="25"/>
      <c r="E373" s="29"/>
      <c r="F373" s="29"/>
      <c r="G373" s="29"/>
      <c r="H373" s="6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 x14ac:dyDescent="0.25">
      <c r="A374" s="141"/>
      <c r="B374" s="28"/>
      <c r="C374" s="25"/>
      <c r="D374" s="25"/>
      <c r="E374" s="29"/>
      <c r="F374" s="29"/>
      <c r="G374" s="29"/>
      <c r="H374" s="6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 x14ac:dyDescent="0.25">
      <c r="A375" s="141"/>
      <c r="B375" s="28"/>
      <c r="C375" s="25"/>
      <c r="D375" s="25"/>
      <c r="E375" s="29"/>
      <c r="F375" s="29"/>
      <c r="G375" s="29"/>
      <c r="H375" s="6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 x14ac:dyDescent="0.25">
      <c r="A376" s="141"/>
      <c r="B376" s="28"/>
      <c r="C376" s="25"/>
      <c r="D376" s="25"/>
      <c r="E376" s="29"/>
      <c r="F376" s="29"/>
      <c r="G376" s="29"/>
      <c r="H376" s="6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 x14ac:dyDescent="0.25">
      <c r="A377" s="141"/>
      <c r="B377" s="28"/>
      <c r="C377" s="25"/>
      <c r="D377" s="25"/>
      <c r="E377" s="29"/>
      <c r="F377" s="29"/>
      <c r="G377" s="29"/>
      <c r="H377" s="6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 x14ac:dyDescent="0.25">
      <c r="A378" s="141"/>
      <c r="B378" s="28"/>
      <c r="C378" s="25"/>
      <c r="D378" s="25"/>
      <c r="E378" s="29"/>
      <c r="F378" s="29"/>
      <c r="G378" s="29"/>
      <c r="H378" s="6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 x14ac:dyDescent="0.25">
      <c r="A379" s="141"/>
      <c r="B379" s="28"/>
      <c r="C379" s="25"/>
      <c r="D379" s="25"/>
      <c r="E379" s="29"/>
      <c r="F379" s="29"/>
      <c r="G379" s="29"/>
      <c r="H379" s="6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 x14ac:dyDescent="0.25">
      <c r="A380" s="141"/>
      <c r="B380" s="28"/>
      <c r="C380" s="29"/>
      <c r="D380" s="29"/>
      <c r="E380" s="25"/>
      <c r="F380" s="25"/>
      <c r="G380" s="25"/>
      <c r="H380" s="6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 x14ac:dyDescent="0.25">
      <c r="A381" s="141"/>
      <c r="B381" s="28"/>
      <c r="C381" s="29"/>
      <c r="D381" s="29"/>
      <c r="E381" s="25"/>
      <c r="F381" s="25"/>
      <c r="G381" s="25"/>
      <c r="H381" s="6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 x14ac:dyDescent="0.25">
      <c r="A382" s="141"/>
      <c r="B382" s="28"/>
      <c r="C382" s="29"/>
      <c r="D382" s="29"/>
      <c r="E382" s="25"/>
      <c r="F382" s="25"/>
      <c r="G382" s="25"/>
      <c r="H382" s="6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 x14ac:dyDescent="0.25">
      <c r="A383" s="141"/>
      <c r="B383" s="28"/>
      <c r="C383" s="29"/>
      <c r="D383" s="29"/>
      <c r="E383" s="25"/>
      <c r="F383" s="25"/>
      <c r="G383" s="25"/>
      <c r="H383" s="6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 x14ac:dyDescent="0.25">
      <c r="A384" s="141"/>
      <c r="B384" s="28"/>
      <c r="C384" s="25"/>
      <c r="D384" s="25"/>
      <c r="E384" s="29"/>
      <c r="F384" s="29"/>
      <c r="G384" s="29"/>
      <c r="H384" s="6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 x14ac:dyDescent="0.25">
      <c r="A385" s="141"/>
      <c r="B385" s="28"/>
      <c r="C385" s="25"/>
      <c r="D385" s="25"/>
      <c r="E385" s="29"/>
      <c r="F385" s="29"/>
      <c r="G385" s="29"/>
      <c r="H385" s="6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 x14ac:dyDescent="0.25">
      <c r="A386" s="141"/>
      <c r="B386" s="28"/>
      <c r="C386" s="25"/>
      <c r="D386" s="25"/>
      <c r="E386" s="29"/>
      <c r="F386" s="29"/>
      <c r="G386" s="29"/>
      <c r="H386" s="6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 x14ac:dyDescent="0.25">
      <c r="A387" s="141"/>
      <c r="B387" s="28"/>
      <c r="C387" s="25"/>
      <c r="D387" s="25"/>
      <c r="E387" s="29"/>
      <c r="F387" s="29"/>
      <c r="G387" s="29"/>
      <c r="H387" s="6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 x14ac:dyDescent="0.25">
      <c r="A388" s="141"/>
      <c r="B388" s="28"/>
      <c r="C388" s="29"/>
      <c r="D388" s="29"/>
      <c r="E388" s="25"/>
      <c r="F388" s="25"/>
      <c r="G388" s="25"/>
      <c r="H388" s="6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 x14ac:dyDescent="0.25">
      <c r="A389" s="141"/>
      <c r="B389" s="28"/>
      <c r="C389" s="25"/>
      <c r="D389" s="25"/>
      <c r="E389" s="29"/>
      <c r="F389" s="29"/>
      <c r="G389" s="29"/>
      <c r="H389" s="6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 x14ac:dyDescent="0.25">
      <c r="A390" s="141"/>
      <c r="B390" s="28"/>
      <c r="C390" s="25"/>
      <c r="D390" s="25"/>
      <c r="E390" s="29"/>
      <c r="F390" s="29"/>
      <c r="G390" s="29"/>
      <c r="H390" s="6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 x14ac:dyDescent="0.25">
      <c r="A391" s="141"/>
      <c r="B391" s="28"/>
      <c r="C391" s="25"/>
      <c r="D391" s="25"/>
      <c r="E391" s="29"/>
      <c r="F391" s="29"/>
      <c r="G391" s="29"/>
      <c r="H391" s="6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 x14ac:dyDescent="0.25">
      <c r="A392" s="141"/>
      <c r="B392" s="28"/>
      <c r="C392" s="25"/>
      <c r="D392" s="25"/>
      <c r="E392" s="29"/>
      <c r="F392" s="29"/>
      <c r="G392" s="29"/>
      <c r="H392" s="6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 x14ac:dyDescent="0.25">
      <c r="A393" s="141"/>
      <c r="B393" s="28"/>
      <c r="C393" s="25"/>
      <c r="D393" s="25"/>
      <c r="E393" s="29"/>
      <c r="F393" s="29"/>
      <c r="G393" s="29"/>
      <c r="H393" s="6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 x14ac:dyDescent="0.25">
      <c r="A394" s="141"/>
      <c r="B394" s="28"/>
      <c r="C394" s="29"/>
      <c r="D394" s="29"/>
      <c r="E394" s="25"/>
      <c r="F394" s="25"/>
      <c r="G394" s="25"/>
      <c r="H394" s="6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 x14ac:dyDescent="0.25">
      <c r="A395" s="141"/>
      <c r="B395" s="28"/>
      <c r="C395" s="29"/>
      <c r="D395" s="29"/>
      <c r="E395" s="25"/>
      <c r="F395" s="25"/>
      <c r="G395" s="25"/>
      <c r="H395" s="6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 x14ac:dyDescent="0.25">
      <c r="A396" s="141"/>
      <c r="B396" s="28"/>
      <c r="C396" s="25"/>
      <c r="D396" s="25"/>
      <c r="E396" s="29"/>
      <c r="F396" s="29"/>
      <c r="G396" s="29"/>
      <c r="H396" s="6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 x14ac:dyDescent="0.25">
      <c r="A397" s="141"/>
      <c r="B397" s="28"/>
      <c r="C397" s="25"/>
      <c r="D397" s="25"/>
      <c r="E397" s="29"/>
      <c r="F397" s="29"/>
      <c r="G397" s="29"/>
      <c r="H397" s="6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 x14ac:dyDescent="0.25">
      <c r="A398" s="141"/>
      <c r="B398" s="28"/>
      <c r="C398" s="25"/>
      <c r="D398" s="25"/>
      <c r="E398" s="29"/>
      <c r="F398" s="29"/>
      <c r="G398" s="29"/>
      <c r="H398" s="6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 x14ac:dyDescent="0.25">
      <c r="A399" s="141"/>
      <c r="B399" s="30"/>
      <c r="C399" s="24"/>
      <c r="D399" s="24"/>
      <c r="E399" s="25"/>
      <c r="F399" s="25"/>
      <c r="G399" s="25"/>
      <c r="H399" s="6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 x14ac:dyDescent="0.25">
      <c r="A400" s="141"/>
      <c r="B400" s="28"/>
      <c r="C400" s="29"/>
      <c r="D400" s="29"/>
      <c r="E400" s="25"/>
      <c r="F400" s="25"/>
      <c r="G400" s="25"/>
      <c r="H400" s="6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 x14ac:dyDescent="0.25">
      <c r="A401" s="141"/>
      <c r="B401" s="28"/>
      <c r="C401" s="29"/>
      <c r="D401" s="29"/>
      <c r="E401" s="25"/>
      <c r="F401" s="25"/>
      <c r="G401" s="25"/>
      <c r="H401" s="6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 x14ac:dyDescent="0.25">
      <c r="A402" s="141"/>
      <c r="B402" s="28"/>
      <c r="C402" s="25"/>
      <c r="D402" s="25"/>
      <c r="E402" s="29"/>
      <c r="F402" s="29"/>
      <c r="G402" s="29"/>
      <c r="H402" s="6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 x14ac:dyDescent="0.25">
      <c r="A403" s="141"/>
      <c r="B403" s="28"/>
      <c r="C403" s="25"/>
      <c r="D403" s="25"/>
      <c r="E403" s="29"/>
      <c r="F403" s="29"/>
      <c r="G403" s="29"/>
      <c r="H403" s="6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 x14ac:dyDescent="0.25">
      <c r="A404" s="141"/>
      <c r="B404" s="28"/>
      <c r="C404" s="29"/>
      <c r="D404" s="29"/>
      <c r="E404" s="25"/>
      <c r="F404" s="25"/>
      <c r="G404" s="25"/>
      <c r="H404" s="6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 x14ac:dyDescent="0.25">
      <c r="A405" s="141"/>
      <c r="B405" s="28"/>
      <c r="C405" s="29"/>
      <c r="D405" s="29"/>
      <c r="E405" s="25"/>
      <c r="F405" s="25"/>
      <c r="G405" s="25"/>
      <c r="H405" s="6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 x14ac:dyDescent="0.25">
      <c r="A406" s="141"/>
      <c r="B406" s="28"/>
      <c r="C406" s="25"/>
      <c r="D406" s="25"/>
      <c r="E406" s="29"/>
      <c r="F406" s="29"/>
      <c r="G406" s="29"/>
      <c r="H406" s="6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 x14ac:dyDescent="0.25">
      <c r="A407" s="141"/>
      <c r="B407" s="28"/>
      <c r="C407" s="25"/>
      <c r="D407" s="25"/>
      <c r="E407" s="29"/>
      <c r="F407" s="29"/>
      <c r="G407" s="29"/>
      <c r="H407" s="6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 x14ac:dyDescent="0.25">
      <c r="A408" s="141"/>
      <c r="B408" s="28"/>
      <c r="C408" s="29"/>
      <c r="D408" s="29"/>
      <c r="E408" s="25"/>
      <c r="F408" s="25"/>
      <c r="G408" s="25"/>
      <c r="H408" s="6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 x14ac:dyDescent="0.25">
      <c r="A409" s="141"/>
      <c r="B409" s="30"/>
      <c r="C409" s="24"/>
      <c r="D409" s="24"/>
      <c r="E409" s="25"/>
      <c r="F409" s="25"/>
      <c r="G409" s="25"/>
      <c r="H409" s="6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 x14ac:dyDescent="0.25">
      <c r="A410" s="141"/>
      <c r="B410" s="28"/>
      <c r="C410" s="29"/>
      <c r="D410" s="29"/>
      <c r="E410" s="25"/>
      <c r="F410" s="25"/>
      <c r="G410" s="25"/>
      <c r="H410" s="6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 x14ac:dyDescent="0.25">
      <c r="A411" s="141"/>
      <c r="B411" s="28"/>
      <c r="C411" s="29"/>
      <c r="D411" s="29"/>
      <c r="E411" s="25"/>
      <c r="F411" s="25"/>
      <c r="G411" s="25"/>
      <c r="H411" s="6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 x14ac:dyDescent="0.25">
      <c r="A412" s="141"/>
      <c r="B412" s="28"/>
      <c r="C412" s="29"/>
      <c r="D412" s="29"/>
      <c r="E412" s="25"/>
      <c r="F412" s="25"/>
      <c r="G412" s="25"/>
      <c r="H412" s="6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 x14ac:dyDescent="0.25">
      <c r="A413" s="141"/>
      <c r="B413" s="28"/>
      <c r="C413" s="29"/>
      <c r="D413" s="29"/>
      <c r="E413" s="25"/>
      <c r="F413" s="25"/>
      <c r="G413" s="25"/>
      <c r="H413" s="6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 x14ac:dyDescent="0.25">
      <c r="A414" s="141"/>
      <c r="B414" s="28"/>
      <c r="C414" s="25"/>
      <c r="D414" s="25"/>
      <c r="E414" s="29"/>
      <c r="F414" s="29"/>
      <c r="G414" s="29"/>
      <c r="H414" s="6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 x14ac:dyDescent="0.25">
      <c r="A415" s="141"/>
      <c r="B415" s="28"/>
      <c r="C415" s="25"/>
      <c r="D415" s="25"/>
      <c r="E415" s="29"/>
      <c r="F415" s="29"/>
      <c r="G415" s="29"/>
      <c r="H415" s="6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 x14ac:dyDescent="0.25">
      <c r="A416" s="141"/>
      <c r="B416" s="28"/>
      <c r="C416" s="25"/>
      <c r="D416" s="25"/>
      <c r="E416" s="29"/>
      <c r="F416" s="29"/>
      <c r="G416" s="29"/>
      <c r="H416" s="6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 x14ac:dyDescent="0.25">
      <c r="A417" s="141"/>
      <c r="B417" s="28"/>
      <c r="C417" s="25"/>
      <c r="D417" s="25"/>
      <c r="E417" s="29"/>
      <c r="F417" s="29"/>
      <c r="G417" s="29"/>
      <c r="H417" s="6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 x14ac:dyDescent="0.25">
      <c r="A418" s="141"/>
      <c r="B418" s="28"/>
      <c r="C418" s="25"/>
      <c r="D418" s="25"/>
      <c r="E418" s="29"/>
      <c r="F418" s="29"/>
      <c r="G418" s="29"/>
      <c r="H418" s="6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 x14ac:dyDescent="0.25">
      <c r="A419" s="141"/>
      <c r="B419" s="28"/>
      <c r="C419" s="25"/>
      <c r="D419" s="25"/>
      <c r="E419" s="29"/>
      <c r="F419" s="29"/>
      <c r="G419" s="29"/>
      <c r="H419" s="6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 x14ac:dyDescent="0.25">
      <c r="A420" s="141"/>
      <c r="B420" s="28"/>
      <c r="C420" s="25"/>
      <c r="D420" s="25"/>
      <c r="E420" s="29"/>
      <c r="F420" s="29"/>
      <c r="G420" s="29"/>
      <c r="H420" s="6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 x14ac:dyDescent="0.25">
      <c r="A421" s="141"/>
      <c r="B421" s="28"/>
      <c r="C421" s="25"/>
      <c r="D421" s="25"/>
      <c r="E421" s="29"/>
      <c r="F421" s="29"/>
      <c r="G421" s="29"/>
      <c r="H421" s="6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 x14ac:dyDescent="0.25">
      <c r="A422" s="141"/>
      <c r="B422" s="28"/>
      <c r="C422" s="25"/>
      <c r="D422" s="25"/>
      <c r="E422" s="29"/>
      <c r="F422" s="29"/>
      <c r="G422" s="29"/>
      <c r="H422" s="6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 x14ac:dyDescent="0.25">
      <c r="A423" s="141"/>
      <c r="B423" s="28"/>
      <c r="C423" s="29"/>
      <c r="D423" s="29"/>
      <c r="E423" s="25"/>
      <c r="F423" s="25"/>
      <c r="G423" s="25"/>
      <c r="H423" s="6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 x14ac:dyDescent="0.25">
      <c r="A424" s="141"/>
      <c r="B424" s="28"/>
      <c r="C424" s="25"/>
      <c r="D424" s="25"/>
      <c r="E424" s="29"/>
      <c r="F424" s="29"/>
      <c r="G424" s="29"/>
      <c r="H424" s="6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 x14ac:dyDescent="0.25">
      <c r="A425" s="141"/>
      <c r="B425" s="28"/>
      <c r="C425" s="25"/>
      <c r="D425" s="25"/>
      <c r="E425" s="29"/>
      <c r="F425" s="29"/>
      <c r="G425" s="29"/>
      <c r="H425" s="6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 x14ac:dyDescent="0.25">
      <c r="A426" s="141"/>
      <c r="B426" s="28"/>
      <c r="C426" s="25"/>
      <c r="D426" s="25"/>
      <c r="E426" s="29"/>
      <c r="F426" s="29"/>
      <c r="G426" s="29"/>
      <c r="H426" s="6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 x14ac:dyDescent="0.25">
      <c r="A427" s="141"/>
      <c r="B427" s="28"/>
      <c r="C427" s="25"/>
      <c r="D427" s="25"/>
      <c r="E427" s="29"/>
      <c r="F427" s="29"/>
      <c r="G427" s="29"/>
      <c r="H427" s="6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 x14ac:dyDescent="0.25">
      <c r="A428" s="141"/>
      <c r="B428" s="28"/>
      <c r="C428" s="25"/>
      <c r="D428" s="25"/>
      <c r="E428" s="29"/>
      <c r="F428" s="29"/>
      <c r="G428" s="29"/>
      <c r="H428" s="6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 x14ac:dyDescent="0.25">
      <c r="A429" s="141"/>
      <c r="B429" s="28"/>
      <c r="C429" s="25"/>
      <c r="D429" s="25"/>
      <c r="E429" s="29"/>
      <c r="F429" s="29"/>
      <c r="G429" s="29"/>
      <c r="H429" s="6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 x14ac:dyDescent="0.25">
      <c r="A430" s="141"/>
      <c r="B430" s="28"/>
      <c r="C430" s="25"/>
      <c r="D430" s="25"/>
      <c r="E430" s="29"/>
      <c r="F430" s="29"/>
      <c r="G430" s="29"/>
      <c r="H430" s="6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 x14ac:dyDescent="0.25">
      <c r="A431" s="141"/>
      <c r="B431" s="28"/>
      <c r="C431" s="25"/>
      <c r="D431" s="25"/>
      <c r="E431" s="29"/>
      <c r="F431" s="29"/>
      <c r="G431" s="29"/>
      <c r="H431" s="6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 x14ac:dyDescent="0.25">
      <c r="A432" s="141"/>
      <c r="B432" s="28"/>
      <c r="C432" s="25"/>
      <c r="D432" s="25"/>
      <c r="E432" s="29"/>
      <c r="F432" s="29"/>
      <c r="G432" s="29"/>
      <c r="H432" s="6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 x14ac:dyDescent="0.25">
      <c r="A433" s="141"/>
      <c r="B433" s="28"/>
      <c r="C433" s="25"/>
      <c r="D433" s="25"/>
      <c r="E433" s="29"/>
      <c r="F433" s="29"/>
      <c r="G433" s="29"/>
      <c r="H433" s="6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 x14ac:dyDescent="0.25">
      <c r="A434" s="141"/>
      <c r="B434" s="28"/>
      <c r="C434" s="25"/>
      <c r="D434" s="25"/>
      <c r="E434" s="29"/>
      <c r="F434" s="29"/>
      <c r="G434" s="29"/>
      <c r="H434" s="6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 x14ac:dyDescent="0.25">
      <c r="A435" s="141"/>
      <c r="B435" s="30"/>
      <c r="C435" s="24"/>
      <c r="D435" s="24"/>
      <c r="E435" s="25"/>
      <c r="F435" s="25"/>
      <c r="G435" s="25"/>
      <c r="H435" s="6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 x14ac:dyDescent="0.25">
      <c r="A436" s="141"/>
      <c r="B436" s="28"/>
      <c r="C436" s="29"/>
      <c r="D436" s="29"/>
      <c r="E436" s="25"/>
      <c r="F436" s="25"/>
      <c r="G436" s="25"/>
      <c r="H436" s="6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 x14ac:dyDescent="0.25">
      <c r="A437" s="141"/>
      <c r="B437" s="28"/>
      <c r="C437" s="29"/>
      <c r="D437" s="29"/>
      <c r="E437" s="25"/>
      <c r="F437" s="25"/>
      <c r="G437" s="25"/>
      <c r="H437" s="6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 x14ac:dyDescent="0.25">
      <c r="A438" s="141"/>
      <c r="B438" s="28"/>
      <c r="C438" s="29"/>
      <c r="D438" s="29"/>
      <c r="E438" s="25"/>
      <c r="F438" s="25"/>
      <c r="G438" s="25"/>
      <c r="H438" s="6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 x14ac:dyDescent="0.25">
      <c r="A439" s="141"/>
      <c r="B439" s="28"/>
      <c r="C439" s="29"/>
      <c r="D439" s="29"/>
      <c r="E439" s="25"/>
      <c r="F439" s="25"/>
      <c r="G439" s="25"/>
      <c r="H439" s="6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 x14ac:dyDescent="0.25">
      <c r="A440" s="141"/>
      <c r="B440" s="28"/>
      <c r="C440" s="25"/>
      <c r="D440" s="25"/>
      <c r="E440" s="29"/>
      <c r="F440" s="29"/>
      <c r="G440" s="29"/>
      <c r="H440" s="6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 x14ac:dyDescent="0.25">
      <c r="A441" s="141"/>
      <c r="B441" s="28"/>
      <c r="C441" s="25"/>
      <c r="D441" s="25"/>
      <c r="E441" s="29"/>
      <c r="F441" s="29"/>
      <c r="G441" s="29"/>
      <c r="H441" s="6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 x14ac:dyDescent="0.25">
      <c r="A442" s="141"/>
      <c r="B442" s="28"/>
      <c r="C442" s="25"/>
      <c r="D442" s="25"/>
      <c r="E442" s="29"/>
      <c r="F442" s="29"/>
      <c r="G442" s="29"/>
      <c r="H442" s="6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 x14ac:dyDescent="0.25">
      <c r="A443" s="141"/>
      <c r="B443" s="28"/>
      <c r="C443" s="25"/>
      <c r="D443" s="25"/>
      <c r="E443" s="29"/>
      <c r="F443" s="29"/>
      <c r="G443" s="29"/>
      <c r="H443" s="6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 x14ac:dyDescent="0.25">
      <c r="A444" s="141"/>
      <c r="B444" s="28"/>
      <c r="C444" s="25"/>
      <c r="D444" s="25"/>
      <c r="E444" s="29"/>
      <c r="F444" s="29"/>
      <c r="G444" s="29"/>
      <c r="H444" s="6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 x14ac:dyDescent="0.25">
      <c r="A445" s="141"/>
      <c r="B445" s="28"/>
      <c r="C445" s="25"/>
      <c r="D445" s="25"/>
      <c r="E445" s="29"/>
      <c r="F445" s="29"/>
      <c r="G445" s="29"/>
      <c r="H445" s="6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 x14ac:dyDescent="0.25">
      <c r="A446" s="141"/>
      <c r="B446" s="28"/>
      <c r="C446" s="25"/>
      <c r="D446" s="25"/>
      <c r="E446" s="29"/>
      <c r="F446" s="29"/>
      <c r="G446" s="29"/>
      <c r="H446" s="6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 x14ac:dyDescent="0.25">
      <c r="A447" s="141"/>
      <c r="B447" s="28"/>
      <c r="C447" s="25"/>
      <c r="D447" s="25"/>
      <c r="E447" s="29"/>
      <c r="F447" s="29"/>
      <c r="G447" s="29"/>
      <c r="H447" s="6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 x14ac:dyDescent="0.25">
      <c r="A448" s="141"/>
      <c r="B448" s="28"/>
      <c r="C448" s="25"/>
      <c r="D448" s="25"/>
      <c r="E448" s="29"/>
      <c r="F448" s="29"/>
      <c r="G448" s="29"/>
      <c r="H448" s="6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 x14ac:dyDescent="0.25">
      <c r="A449" s="141"/>
      <c r="B449" s="28"/>
      <c r="C449" s="29"/>
      <c r="D449" s="29"/>
      <c r="E449" s="25"/>
      <c r="F449" s="25"/>
      <c r="G449" s="25"/>
      <c r="H449" s="6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 x14ac:dyDescent="0.25">
      <c r="A450" s="141"/>
      <c r="B450" s="28"/>
      <c r="C450" s="25"/>
      <c r="D450" s="25"/>
      <c r="E450" s="29"/>
      <c r="F450" s="29"/>
      <c r="G450" s="29"/>
      <c r="H450" s="6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 x14ac:dyDescent="0.25">
      <c r="A451" s="141"/>
      <c r="B451" s="28"/>
      <c r="C451" s="25"/>
      <c r="D451" s="25"/>
      <c r="E451" s="29"/>
      <c r="F451" s="29"/>
      <c r="G451" s="29"/>
      <c r="H451" s="6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 x14ac:dyDescent="0.25">
      <c r="A452" s="141"/>
      <c r="B452" s="28"/>
      <c r="C452" s="25"/>
      <c r="D452" s="25"/>
      <c r="E452" s="29"/>
      <c r="F452" s="29"/>
      <c r="G452" s="29"/>
      <c r="H452" s="6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 x14ac:dyDescent="0.25">
      <c r="A453" s="141"/>
      <c r="B453" s="28"/>
      <c r="C453" s="25"/>
      <c r="D453" s="25"/>
      <c r="E453" s="29"/>
      <c r="F453" s="29"/>
      <c r="G453" s="29"/>
      <c r="H453" s="6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 x14ac:dyDescent="0.25">
      <c r="A454" s="141"/>
      <c r="B454" s="28"/>
      <c r="C454" s="25"/>
      <c r="D454" s="25"/>
      <c r="E454" s="29"/>
      <c r="F454" s="29"/>
      <c r="G454" s="29"/>
      <c r="H454" s="6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 x14ac:dyDescent="0.25">
      <c r="A455" s="141"/>
      <c r="B455" s="28"/>
      <c r="C455" s="25"/>
      <c r="D455" s="25"/>
      <c r="E455" s="29"/>
      <c r="F455" s="29"/>
      <c r="G455" s="29"/>
      <c r="H455" s="6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 x14ac:dyDescent="0.25">
      <c r="A456" s="141"/>
      <c r="B456" s="28"/>
      <c r="C456" s="25"/>
      <c r="D456" s="25"/>
      <c r="E456" s="29"/>
      <c r="F456" s="29"/>
      <c r="G456" s="29"/>
      <c r="H456" s="6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 x14ac:dyDescent="0.25">
      <c r="A457" s="141"/>
      <c r="B457" s="28"/>
      <c r="C457" s="25"/>
      <c r="D457" s="25"/>
      <c r="E457" s="29"/>
      <c r="F457" s="29"/>
      <c r="G457" s="29"/>
      <c r="H457" s="6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 x14ac:dyDescent="0.25">
      <c r="A458" s="141"/>
      <c r="B458" s="28"/>
      <c r="C458" s="25"/>
      <c r="D458" s="25"/>
      <c r="E458" s="29"/>
      <c r="F458" s="29"/>
      <c r="G458" s="29"/>
      <c r="H458" s="6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 x14ac:dyDescent="0.25">
      <c r="A459" s="141"/>
      <c r="B459" s="28"/>
      <c r="C459" s="25"/>
      <c r="D459" s="25"/>
      <c r="E459" s="29"/>
      <c r="F459" s="29"/>
      <c r="G459" s="29"/>
      <c r="H459" s="6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 x14ac:dyDescent="0.25">
      <c r="A460" s="141"/>
      <c r="B460" s="28"/>
      <c r="C460" s="25"/>
      <c r="D460" s="25"/>
      <c r="E460" s="29"/>
      <c r="F460" s="29"/>
      <c r="G460" s="29"/>
      <c r="H460" s="6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 x14ac:dyDescent="0.25">
      <c r="A461" s="141"/>
      <c r="B461" s="30"/>
      <c r="C461" s="24"/>
      <c r="D461" s="24"/>
      <c r="E461" s="25"/>
      <c r="F461" s="25"/>
      <c r="G461" s="25"/>
      <c r="H461" s="6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 x14ac:dyDescent="0.25">
      <c r="A462" s="141"/>
      <c r="B462" s="33"/>
      <c r="C462" s="34"/>
      <c r="D462" s="34"/>
      <c r="E462" s="25"/>
      <c r="F462" s="25"/>
      <c r="G462" s="25"/>
      <c r="H462" s="6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 x14ac:dyDescent="0.25">
      <c r="A463" s="141"/>
      <c r="B463" s="35"/>
      <c r="C463" s="36"/>
      <c r="D463" s="36"/>
      <c r="E463" s="37"/>
      <c r="F463" s="37"/>
      <c r="G463" s="37"/>
      <c r="H463" s="6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 x14ac:dyDescent="0.25">
      <c r="A464" s="141"/>
      <c r="B464" s="20"/>
      <c r="C464" s="38"/>
      <c r="D464" s="38"/>
      <c r="E464" s="25"/>
      <c r="F464" s="25"/>
      <c r="G464" s="25"/>
      <c r="H464" s="6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 x14ac:dyDescent="0.25">
      <c r="A465" s="141"/>
      <c r="B465" s="20"/>
      <c r="C465" s="38"/>
      <c r="D465" s="38"/>
      <c r="E465" s="25"/>
      <c r="F465" s="25"/>
      <c r="G465" s="25"/>
      <c r="H465" s="6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 x14ac:dyDescent="0.25">
      <c r="A466" s="141"/>
      <c r="B466" s="20"/>
      <c r="C466" s="38"/>
      <c r="D466" s="38"/>
      <c r="E466" s="25"/>
      <c r="F466" s="25"/>
      <c r="G466" s="25"/>
      <c r="H466" s="6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 x14ac:dyDescent="0.25">
      <c r="A467" s="141"/>
      <c r="B467" s="35"/>
      <c r="C467" s="36"/>
      <c r="D467" s="36"/>
      <c r="E467" s="37"/>
      <c r="F467" s="37"/>
      <c r="G467" s="37"/>
      <c r="H467" s="6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 x14ac:dyDescent="0.25">
      <c r="A468" s="141"/>
      <c r="B468" s="20"/>
      <c r="C468" s="38"/>
      <c r="D468" s="38"/>
      <c r="E468" s="25"/>
      <c r="F468" s="25"/>
      <c r="G468" s="25"/>
      <c r="H468" s="6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</row>
    <row r="469" spans="1:21" x14ac:dyDescent="0.25">
      <c r="A469" s="141"/>
      <c r="B469" s="20"/>
      <c r="C469" s="25"/>
      <c r="D469" s="25"/>
      <c r="E469" s="38"/>
      <c r="F469" s="38"/>
      <c r="G469" s="38"/>
    </row>
    <row r="470" spans="1:21" x14ac:dyDescent="0.25">
      <c r="A470" s="141"/>
      <c r="B470" s="20"/>
      <c r="C470" s="25"/>
      <c r="D470" s="25"/>
      <c r="E470" s="38"/>
      <c r="F470" s="38"/>
      <c r="G470" s="38"/>
    </row>
    <row r="471" spans="1:21" x14ac:dyDescent="0.25">
      <c r="A471" s="141"/>
      <c r="B471" s="20"/>
      <c r="C471" s="25"/>
      <c r="D471" s="25"/>
      <c r="E471" s="38"/>
      <c r="F471" s="38"/>
      <c r="G471" s="38"/>
    </row>
    <row r="472" spans="1:21" x14ac:dyDescent="0.25">
      <c r="A472" s="141"/>
      <c r="B472" s="20"/>
      <c r="C472" s="25"/>
      <c r="D472" s="25"/>
      <c r="E472" s="38"/>
      <c r="F472" s="38"/>
      <c r="G472" s="38"/>
    </row>
    <row r="473" spans="1:21" x14ac:dyDescent="0.25">
      <c r="A473" s="141"/>
      <c r="B473" s="20"/>
      <c r="C473" s="25"/>
      <c r="D473" s="25"/>
      <c r="E473" s="38"/>
      <c r="F473" s="38"/>
      <c r="G473" s="38"/>
    </row>
    <row r="474" spans="1:21" x14ac:dyDescent="0.25">
      <c r="A474" s="141"/>
      <c r="B474" s="20"/>
      <c r="C474" s="25"/>
      <c r="D474" s="25"/>
      <c r="E474" s="38"/>
      <c r="F474" s="38"/>
      <c r="G474" s="38"/>
    </row>
    <row r="475" spans="1:21" x14ac:dyDescent="0.25">
      <c r="A475" s="141"/>
      <c r="B475" s="35"/>
      <c r="C475" s="36"/>
      <c r="D475" s="36"/>
      <c r="E475" s="37"/>
      <c r="F475" s="37"/>
      <c r="G475" s="37"/>
    </row>
    <row r="476" spans="1:21" x14ac:dyDescent="0.25">
      <c r="A476" s="141"/>
      <c r="B476" s="20"/>
      <c r="C476" s="38"/>
      <c r="D476" s="38"/>
      <c r="E476" s="25"/>
      <c r="F476" s="25"/>
      <c r="G476" s="25"/>
    </row>
    <row r="477" spans="1:21" x14ac:dyDescent="0.25">
      <c r="A477" s="141"/>
      <c r="B477" s="20"/>
      <c r="C477" s="38"/>
      <c r="D477" s="38"/>
      <c r="E477" s="25"/>
      <c r="F477" s="25"/>
      <c r="G477" s="25"/>
    </row>
    <row r="478" spans="1:21" x14ac:dyDescent="0.25">
      <c r="A478" s="141"/>
      <c r="B478" s="20"/>
      <c r="C478" s="38"/>
      <c r="D478" s="38"/>
      <c r="E478" s="25"/>
      <c r="F478" s="25"/>
      <c r="G478" s="25"/>
    </row>
    <row r="479" spans="1:21" x14ac:dyDescent="0.25">
      <c r="B479" s="20"/>
      <c r="C479" s="38"/>
      <c r="D479" s="38"/>
      <c r="E479" s="25"/>
      <c r="F479" s="25"/>
      <c r="G479" s="25"/>
      <c r="H479" s="19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</row>
    <row r="480" spans="1:21" s="12" customFormat="1" x14ac:dyDescent="0.25">
      <c r="A480" s="142"/>
      <c r="B480" s="20"/>
      <c r="C480" s="38"/>
      <c r="D480" s="38"/>
      <c r="E480" s="25"/>
      <c r="F480" s="25"/>
      <c r="G480" s="25"/>
      <c r="H480" s="53"/>
    </row>
    <row r="481" spans="1:21" s="12" customFormat="1" x14ac:dyDescent="0.25">
      <c r="A481" s="142"/>
      <c r="B481" s="33"/>
      <c r="C481" s="34"/>
      <c r="D481" s="34"/>
      <c r="E481" s="25"/>
      <c r="F481" s="25"/>
      <c r="G481" s="25"/>
      <c r="H481" s="53"/>
    </row>
    <row r="482" spans="1:21" s="12" customFormat="1" x14ac:dyDescent="0.25">
      <c r="A482" s="142"/>
      <c r="B482" s="20"/>
      <c r="C482" s="38"/>
      <c r="D482" s="38"/>
      <c r="E482" s="25"/>
      <c r="F482" s="25"/>
      <c r="G482" s="25"/>
      <c r="H482" s="53"/>
    </row>
    <row r="483" spans="1:21" s="12" customFormat="1" x14ac:dyDescent="0.25">
      <c r="A483" s="142"/>
      <c r="B483" s="20"/>
      <c r="C483" s="38"/>
      <c r="D483" s="38"/>
      <c r="E483" s="25"/>
      <c r="F483" s="25"/>
      <c r="G483" s="25"/>
      <c r="H483" s="53"/>
    </row>
    <row r="484" spans="1:21" s="12" customFormat="1" x14ac:dyDescent="0.25">
      <c r="A484" s="142"/>
      <c r="B484" s="20"/>
      <c r="C484" s="38"/>
      <c r="D484" s="38"/>
      <c r="E484" s="25"/>
      <c r="F484" s="25"/>
      <c r="G484" s="25"/>
      <c r="H484" s="53"/>
    </row>
    <row r="485" spans="1:21" s="12" customFormat="1" x14ac:dyDescent="0.25">
      <c r="A485" s="142"/>
      <c r="B485" s="20"/>
      <c r="C485" s="38"/>
      <c r="D485" s="38"/>
      <c r="E485" s="25"/>
      <c r="F485" s="25"/>
      <c r="G485" s="25"/>
      <c r="H485" s="53"/>
    </row>
    <row r="486" spans="1:21" s="12" customFormat="1" x14ac:dyDescent="0.25">
      <c r="A486" s="142"/>
      <c r="B486" s="20"/>
      <c r="C486" s="38"/>
      <c r="D486" s="38"/>
      <c r="E486" s="25"/>
      <c r="F486" s="25"/>
      <c r="G486" s="25"/>
      <c r="H486" s="53"/>
    </row>
    <row r="487" spans="1:21" s="12" customFormat="1" x14ac:dyDescent="0.25">
      <c r="A487" s="142"/>
      <c r="B487" s="20"/>
      <c r="C487" s="38"/>
      <c r="D487" s="38"/>
      <c r="E487" s="25"/>
      <c r="F487" s="25"/>
      <c r="G487" s="25"/>
      <c r="H487" s="53"/>
    </row>
    <row r="488" spans="1:21" x14ac:dyDescent="0.25">
      <c r="A488" s="141"/>
      <c r="B488" s="18"/>
      <c r="C488" s="18"/>
      <c r="D488" s="18"/>
      <c r="E488" s="18"/>
      <c r="F488" s="18"/>
      <c r="G488" s="18"/>
      <c r="H488" s="19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</row>
    <row r="489" spans="1:21" x14ac:dyDescent="0.25">
      <c r="A489" s="141"/>
      <c r="B489" s="18"/>
      <c r="C489" s="18"/>
      <c r="D489" s="18"/>
      <c r="E489" s="18"/>
      <c r="F489" s="18"/>
      <c r="G489" s="18"/>
      <c r="H489" s="19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</row>
    <row r="490" spans="1:21" x14ac:dyDescent="0.25">
      <c r="A490" s="141"/>
      <c r="B490" s="18"/>
      <c r="C490" s="18"/>
      <c r="D490" s="18"/>
      <c r="E490" s="18"/>
      <c r="F490" s="18"/>
      <c r="G490" s="18"/>
      <c r="H490" s="19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</row>
    <row r="491" spans="1:21" x14ac:dyDescent="0.25">
      <c r="A491" s="141"/>
      <c r="B491" s="18"/>
      <c r="C491" s="18"/>
      <c r="D491" s="18"/>
      <c r="E491" s="18"/>
      <c r="F491" s="18"/>
      <c r="G491" s="18"/>
      <c r="H491" s="19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</row>
    <row r="492" spans="1:21" x14ac:dyDescent="0.25">
      <c r="A492" s="141"/>
      <c r="B492" s="18"/>
      <c r="C492" s="18"/>
      <c r="D492" s="18"/>
      <c r="E492" s="18"/>
      <c r="F492" s="18"/>
      <c r="G492" s="18"/>
      <c r="H492" s="19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</row>
    <row r="493" spans="1:21" x14ac:dyDescent="0.25">
      <c r="A493" s="141"/>
      <c r="B493" s="18"/>
      <c r="C493" s="18"/>
      <c r="D493" s="18"/>
      <c r="E493" s="18"/>
      <c r="F493" s="18"/>
      <c r="G493" s="18"/>
      <c r="H493" s="19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</row>
    <row r="494" spans="1:21" x14ac:dyDescent="0.25">
      <c r="A494" s="141"/>
      <c r="B494" s="18"/>
      <c r="C494" s="18"/>
      <c r="D494" s="18"/>
      <c r="E494" s="18"/>
      <c r="F494" s="18"/>
      <c r="G494" s="18"/>
      <c r="H494" s="19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</row>
    <row r="495" spans="1:21" x14ac:dyDescent="0.25">
      <c r="A495" s="141"/>
      <c r="B495" s="18"/>
      <c r="C495" s="18"/>
      <c r="D495" s="18"/>
      <c r="E495" s="18"/>
      <c r="F495" s="18"/>
      <c r="G495" s="18"/>
      <c r="H495" s="19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</row>
    <row r="496" spans="1:21" x14ac:dyDescent="0.25">
      <c r="A496" s="141"/>
      <c r="B496" s="18"/>
      <c r="C496" s="18"/>
      <c r="D496" s="18"/>
      <c r="E496" s="18"/>
      <c r="F496" s="18"/>
      <c r="G496" s="18"/>
      <c r="H496" s="19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</row>
    <row r="497" spans="1:21" x14ac:dyDescent="0.25">
      <c r="A497" s="141"/>
      <c r="B497" s="18"/>
      <c r="C497" s="18"/>
      <c r="D497" s="18"/>
      <c r="E497" s="18"/>
      <c r="F497" s="18"/>
      <c r="G497" s="18"/>
      <c r="H497" s="19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</row>
    <row r="498" spans="1:21" x14ac:dyDescent="0.25">
      <c r="A498" s="141"/>
      <c r="B498" s="18"/>
      <c r="C498" s="18"/>
      <c r="D498" s="18"/>
      <c r="E498" s="18"/>
      <c r="F498" s="18"/>
      <c r="G498" s="18"/>
      <c r="H498" s="19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</row>
    <row r="499" spans="1:21" x14ac:dyDescent="0.25">
      <c r="A499" s="141"/>
      <c r="B499" s="18"/>
      <c r="C499" s="18"/>
      <c r="D499" s="18"/>
      <c r="E499" s="18"/>
      <c r="F499" s="18"/>
      <c r="G499" s="18"/>
      <c r="H499" s="19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</row>
    <row r="500" spans="1:21" x14ac:dyDescent="0.25">
      <c r="A500" s="141"/>
      <c r="B500" s="18"/>
      <c r="C500" s="18"/>
      <c r="D500" s="18"/>
      <c r="E500" s="18"/>
      <c r="F500" s="18"/>
      <c r="G500" s="18"/>
      <c r="H500" s="19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</row>
    <row r="501" spans="1:21" x14ac:dyDescent="0.25">
      <c r="A501" s="141"/>
      <c r="B501" s="18"/>
      <c r="C501" s="18"/>
      <c r="D501" s="18"/>
      <c r="E501" s="18"/>
      <c r="F501" s="18"/>
      <c r="G501" s="18"/>
      <c r="H501" s="19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</row>
    <row r="502" spans="1:21" x14ac:dyDescent="0.25">
      <c r="A502" s="141"/>
      <c r="B502" s="18"/>
      <c r="C502" s="18"/>
      <c r="D502" s="18"/>
      <c r="E502" s="18"/>
      <c r="F502" s="18"/>
      <c r="G502" s="18"/>
      <c r="H502" s="19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</row>
    <row r="503" spans="1:21" x14ac:dyDescent="0.25">
      <c r="A503" s="141"/>
      <c r="B503" s="18"/>
      <c r="C503" s="18"/>
      <c r="D503" s="18"/>
      <c r="E503" s="18"/>
      <c r="F503" s="18"/>
      <c r="G503" s="18"/>
      <c r="H503" s="19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</row>
    <row r="504" spans="1:21" x14ac:dyDescent="0.25">
      <c r="A504" s="141"/>
      <c r="B504" s="18"/>
      <c r="C504" s="18"/>
      <c r="D504" s="18"/>
      <c r="E504" s="18"/>
      <c r="F504" s="18"/>
      <c r="G504" s="18"/>
      <c r="H504" s="19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</row>
    <row r="505" spans="1:21" x14ac:dyDescent="0.25">
      <c r="A505" s="141"/>
      <c r="B505" s="18"/>
      <c r="C505" s="18"/>
      <c r="D505" s="18"/>
      <c r="E505" s="18"/>
      <c r="F505" s="18"/>
      <c r="G505" s="18"/>
      <c r="H505" s="19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</row>
    <row r="506" spans="1:21" x14ac:dyDescent="0.25">
      <c r="A506" s="141"/>
      <c r="B506" s="18"/>
      <c r="C506" s="18"/>
      <c r="D506" s="18"/>
      <c r="E506" s="18"/>
      <c r="F506" s="18"/>
      <c r="G506" s="18"/>
      <c r="H506" s="19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</row>
    <row r="507" spans="1:21" x14ac:dyDescent="0.25">
      <c r="A507" s="141"/>
      <c r="B507" s="18"/>
      <c r="C507" s="18"/>
      <c r="D507" s="18"/>
      <c r="E507" s="18"/>
      <c r="F507" s="18"/>
      <c r="G507" s="18"/>
      <c r="H507" s="19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</row>
    <row r="508" spans="1:21" x14ac:dyDescent="0.25">
      <c r="A508" s="141"/>
      <c r="B508" s="18"/>
      <c r="C508" s="18"/>
      <c r="D508" s="18"/>
      <c r="E508" s="18"/>
      <c r="F508" s="18"/>
      <c r="G508" s="18"/>
      <c r="H508" s="19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</row>
    <row r="509" spans="1:21" x14ac:dyDescent="0.25">
      <c r="A509" s="141"/>
      <c r="B509" s="18"/>
      <c r="C509" s="18"/>
      <c r="D509" s="18"/>
      <c r="E509" s="18"/>
      <c r="F509" s="18"/>
      <c r="G509" s="18"/>
      <c r="H509" s="19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</row>
    <row r="510" spans="1:21" x14ac:dyDescent="0.25">
      <c r="A510" s="141"/>
      <c r="B510" s="18"/>
      <c r="C510" s="18"/>
      <c r="D510" s="18"/>
      <c r="E510" s="18"/>
      <c r="F510" s="18"/>
      <c r="G510" s="18"/>
      <c r="H510" s="19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</row>
    <row r="511" spans="1:21" x14ac:dyDescent="0.25">
      <c r="A511" s="141"/>
      <c r="B511" s="18"/>
      <c r="C511" s="18"/>
      <c r="D511" s="18"/>
      <c r="E511" s="18"/>
      <c r="F511" s="18"/>
      <c r="G511" s="18"/>
      <c r="H511" s="19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</row>
    <row r="512" spans="1:21" x14ac:dyDescent="0.25">
      <c r="A512" s="141"/>
      <c r="B512" s="18"/>
      <c r="C512" s="18"/>
      <c r="D512" s="18"/>
      <c r="E512" s="18"/>
      <c r="F512" s="18"/>
      <c r="G512" s="18"/>
      <c r="H512" s="19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</row>
    <row r="513" spans="1:21" x14ac:dyDescent="0.25">
      <c r="A513" s="141"/>
      <c r="B513" s="18"/>
      <c r="C513" s="18"/>
      <c r="D513" s="18"/>
      <c r="E513" s="18"/>
      <c r="F513" s="18"/>
      <c r="G513" s="18"/>
      <c r="H513" s="19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</row>
    <row r="514" spans="1:21" x14ac:dyDescent="0.25">
      <c r="A514" s="141"/>
      <c r="B514" s="18"/>
      <c r="C514" s="18"/>
      <c r="D514" s="18"/>
      <c r="E514" s="18"/>
      <c r="F514" s="18"/>
      <c r="G514" s="18"/>
      <c r="H514" s="19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</row>
    <row r="515" spans="1:21" x14ac:dyDescent="0.25">
      <c r="A515" s="141"/>
      <c r="B515" s="18"/>
      <c r="C515" s="18"/>
      <c r="D515" s="18"/>
      <c r="E515" s="18"/>
      <c r="F515" s="18"/>
      <c r="G515" s="18"/>
      <c r="H515" s="19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</row>
    <row r="516" spans="1:21" x14ac:dyDescent="0.25">
      <c r="A516" s="141"/>
      <c r="B516" s="18"/>
      <c r="C516" s="18"/>
      <c r="D516" s="18"/>
      <c r="E516" s="18"/>
      <c r="F516" s="18"/>
      <c r="G516" s="18"/>
      <c r="H516" s="19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</row>
    <row r="517" spans="1:21" x14ac:dyDescent="0.25">
      <c r="A517" s="141"/>
      <c r="B517" s="18"/>
      <c r="C517" s="18"/>
      <c r="D517" s="18"/>
      <c r="E517" s="18"/>
      <c r="F517" s="18"/>
      <c r="G517" s="18"/>
      <c r="H517" s="19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</row>
    <row r="518" spans="1:21" x14ac:dyDescent="0.25">
      <c r="A518" s="141"/>
      <c r="B518" s="18"/>
      <c r="C518" s="18"/>
      <c r="D518" s="18"/>
      <c r="E518" s="18"/>
      <c r="F518" s="18"/>
      <c r="G518" s="18"/>
      <c r="H518" s="19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</row>
    <row r="519" spans="1:21" x14ac:dyDescent="0.25">
      <c r="A519" s="141"/>
      <c r="B519" s="18"/>
      <c r="C519" s="18"/>
      <c r="D519" s="18"/>
      <c r="E519" s="18"/>
      <c r="F519" s="18"/>
      <c r="G519" s="18"/>
      <c r="H519" s="19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</row>
    <row r="520" spans="1:21" x14ac:dyDescent="0.25">
      <c r="A520" s="141"/>
      <c r="B520" s="18"/>
      <c r="C520" s="18"/>
      <c r="D520" s="18"/>
      <c r="E520" s="18"/>
      <c r="F520" s="18"/>
      <c r="G520" s="18"/>
      <c r="H520" s="19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</row>
    <row r="521" spans="1:21" x14ac:dyDescent="0.25">
      <c r="A521" s="141"/>
      <c r="B521" s="18"/>
      <c r="C521" s="18"/>
      <c r="D521" s="18"/>
      <c r="E521" s="18"/>
      <c r="F521" s="18"/>
      <c r="G521" s="18"/>
      <c r="H521" s="19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</row>
    <row r="522" spans="1:21" x14ac:dyDescent="0.25">
      <c r="A522" s="141"/>
      <c r="B522" s="18"/>
      <c r="C522" s="18"/>
      <c r="D522" s="18"/>
      <c r="E522" s="18"/>
      <c r="F522" s="18"/>
      <c r="G522" s="18"/>
      <c r="H522" s="19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</row>
    <row r="523" spans="1:21" x14ac:dyDescent="0.25">
      <c r="A523" s="141"/>
      <c r="B523" s="18"/>
      <c r="C523" s="18"/>
      <c r="D523" s="18"/>
      <c r="E523" s="18"/>
      <c r="F523" s="18"/>
      <c r="G523" s="18"/>
      <c r="H523" s="19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</row>
    <row r="524" spans="1:21" x14ac:dyDescent="0.25">
      <c r="A524" s="141"/>
      <c r="B524" s="18"/>
      <c r="C524" s="18"/>
      <c r="D524" s="18"/>
      <c r="E524" s="18"/>
      <c r="F524" s="18"/>
      <c r="G524" s="18"/>
      <c r="H524" s="19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</row>
    <row r="525" spans="1:21" x14ac:dyDescent="0.25">
      <c r="A525" s="141"/>
      <c r="B525" s="18"/>
      <c r="C525" s="18"/>
      <c r="D525" s="18"/>
      <c r="E525" s="18"/>
      <c r="F525" s="18"/>
      <c r="G525" s="18"/>
      <c r="H525" s="19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</row>
    <row r="526" spans="1:21" x14ac:dyDescent="0.25">
      <c r="A526" s="141"/>
      <c r="B526" s="18"/>
      <c r="C526" s="18"/>
      <c r="D526" s="18"/>
      <c r="E526" s="18"/>
      <c r="F526" s="18"/>
      <c r="G526" s="18"/>
      <c r="H526" s="19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</row>
    <row r="527" spans="1:21" x14ac:dyDescent="0.25">
      <c r="A527" s="141"/>
      <c r="B527" s="18"/>
      <c r="C527" s="18"/>
      <c r="D527" s="18"/>
      <c r="E527" s="18"/>
      <c r="F527" s="18"/>
      <c r="G527" s="18"/>
      <c r="H527" s="19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</row>
    <row r="528" spans="1:21" x14ac:dyDescent="0.25">
      <c r="A528" s="141"/>
      <c r="B528" s="18"/>
      <c r="C528" s="18"/>
      <c r="D528" s="18"/>
      <c r="E528" s="18"/>
      <c r="F528" s="18"/>
      <c r="G528" s="18"/>
      <c r="H528" s="19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</row>
    <row r="529" spans="1:21" x14ac:dyDescent="0.25">
      <c r="A529" s="141"/>
      <c r="B529" s="18"/>
      <c r="C529" s="18"/>
      <c r="D529" s="18"/>
      <c r="E529" s="18"/>
      <c r="F529" s="18"/>
      <c r="G529" s="18"/>
      <c r="H529" s="19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</row>
    <row r="530" spans="1:21" x14ac:dyDescent="0.25">
      <c r="A530" s="141"/>
      <c r="B530" s="18"/>
      <c r="C530" s="18"/>
      <c r="D530" s="18"/>
      <c r="E530" s="18"/>
      <c r="F530" s="18"/>
      <c r="G530" s="18"/>
      <c r="H530" s="19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</row>
    <row r="531" spans="1:21" x14ac:dyDescent="0.25">
      <c r="A531" s="141"/>
      <c r="B531" s="18"/>
      <c r="C531" s="18"/>
      <c r="D531" s="18"/>
      <c r="E531" s="18"/>
      <c r="F531" s="18"/>
      <c r="G531" s="18"/>
      <c r="H531" s="19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</row>
    <row r="532" spans="1:21" x14ac:dyDescent="0.25">
      <c r="A532" s="141"/>
      <c r="B532" s="18"/>
      <c r="C532" s="18"/>
      <c r="D532" s="18"/>
      <c r="E532" s="18"/>
      <c r="F532" s="18"/>
      <c r="G532" s="18"/>
      <c r="H532" s="19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</row>
    <row r="533" spans="1:21" x14ac:dyDescent="0.25">
      <c r="A533" s="141"/>
      <c r="B533" s="18"/>
      <c r="C533" s="18"/>
      <c r="D533" s="18"/>
      <c r="E533" s="18"/>
      <c r="F533" s="18"/>
      <c r="G533" s="18"/>
      <c r="H533" s="19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</row>
    <row r="534" spans="1:21" x14ac:dyDescent="0.25">
      <c r="A534" s="141"/>
      <c r="B534" s="18"/>
      <c r="C534" s="18"/>
      <c r="D534" s="18"/>
      <c r="E534" s="18"/>
      <c r="F534" s="18"/>
      <c r="G534" s="18"/>
      <c r="H534" s="19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</row>
    <row r="535" spans="1:21" x14ac:dyDescent="0.25">
      <c r="A535" s="141"/>
      <c r="B535" s="18"/>
      <c r="C535" s="18"/>
      <c r="D535" s="18"/>
      <c r="E535" s="18"/>
      <c r="F535" s="18"/>
      <c r="G535" s="18"/>
      <c r="H535" s="19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</row>
    <row r="536" spans="1:21" x14ac:dyDescent="0.25">
      <c r="A536" s="141"/>
      <c r="B536" s="18"/>
      <c r="C536" s="18"/>
      <c r="D536" s="18"/>
      <c r="E536" s="18"/>
      <c r="F536" s="18"/>
      <c r="G536" s="18"/>
      <c r="H536" s="19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</row>
    <row r="537" spans="1:21" x14ac:dyDescent="0.25">
      <c r="A537" s="141"/>
      <c r="B537" s="18"/>
      <c r="C537" s="18"/>
      <c r="D537" s="18"/>
      <c r="E537" s="18"/>
      <c r="F537" s="18"/>
      <c r="G537" s="18"/>
      <c r="H537" s="19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</row>
    <row r="538" spans="1:21" x14ac:dyDescent="0.25">
      <c r="A538" s="141"/>
      <c r="B538" s="18"/>
      <c r="C538" s="18"/>
      <c r="D538" s="18"/>
      <c r="E538" s="18"/>
      <c r="F538" s="18"/>
      <c r="G538" s="18"/>
      <c r="H538" s="19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</row>
    <row r="539" spans="1:21" x14ac:dyDescent="0.25">
      <c r="A539" s="141"/>
      <c r="B539" s="18"/>
      <c r="C539" s="18"/>
      <c r="D539" s="18"/>
      <c r="E539" s="18"/>
      <c r="F539" s="18"/>
      <c r="G539" s="18"/>
      <c r="H539" s="19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</row>
    <row r="540" spans="1:21" x14ac:dyDescent="0.25">
      <c r="A540" s="141"/>
      <c r="B540" s="18"/>
      <c r="C540" s="18"/>
      <c r="D540" s="18"/>
      <c r="E540" s="18"/>
      <c r="F540" s="18"/>
      <c r="G540" s="18"/>
      <c r="H540" s="19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</row>
    <row r="541" spans="1:21" x14ac:dyDescent="0.25">
      <c r="A541" s="141"/>
      <c r="B541" s="18"/>
      <c r="C541" s="18"/>
      <c r="D541" s="18"/>
      <c r="E541" s="18"/>
      <c r="F541" s="18"/>
      <c r="G541" s="18"/>
      <c r="H541" s="19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</row>
    <row r="542" spans="1:21" x14ac:dyDescent="0.25">
      <c r="A542" s="141"/>
      <c r="B542" s="18"/>
      <c r="C542" s="18"/>
      <c r="D542" s="18"/>
      <c r="E542" s="18"/>
      <c r="F542" s="18"/>
      <c r="G542" s="18"/>
      <c r="H542" s="19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</row>
    <row r="543" spans="1:21" x14ac:dyDescent="0.25">
      <c r="A543" s="141"/>
      <c r="B543" s="18"/>
      <c r="C543" s="18"/>
      <c r="D543" s="18"/>
      <c r="E543" s="18"/>
      <c r="F543" s="18"/>
      <c r="G543" s="18"/>
      <c r="H543" s="19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</row>
    <row r="544" spans="1:21" x14ac:dyDescent="0.25">
      <c r="A544" s="141"/>
      <c r="B544" s="18"/>
      <c r="C544" s="18"/>
      <c r="D544" s="18"/>
      <c r="E544" s="18"/>
      <c r="F544" s="18"/>
      <c r="G544" s="18"/>
      <c r="H544" s="19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</row>
    <row r="545" spans="1:21" x14ac:dyDescent="0.25">
      <c r="A545" s="141"/>
      <c r="B545" s="18"/>
      <c r="C545" s="18"/>
      <c r="D545" s="18"/>
      <c r="E545" s="18"/>
      <c r="F545" s="18"/>
      <c r="G545" s="18"/>
      <c r="H545" s="19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</row>
    <row r="546" spans="1:21" x14ac:dyDescent="0.25">
      <c r="A546" s="141"/>
      <c r="B546" s="18"/>
      <c r="C546" s="18"/>
      <c r="D546" s="18"/>
      <c r="E546" s="18"/>
      <c r="F546" s="18"/>
      <c r="G546" s="18"/>
      <c r="H546" s="19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</row>
    <row r="547" spans="1:21" x14ac:dyDescent="0.25">
      <c r="A547" s="141"/>
      <c r="B547" s="18"/>
      <c r="C547" s="18"/>
      <c r="D547" s="18"/>
      <c r="E547" s="18"/>
      <c r="F547" s="18"/>
      <c r="G547" s="18"/>
      <c r="H547" s="19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</row>
    <row r="548" spans="1:21" x14ac:dyDescent="0.25">
      <c r="A548" s="141"/>
      <c r="B548" s="18"/>
      <c r="C548" s="18"/>
      <c r="D548" s="18"/>
      <c r="E548" s="18"/>
      <c r="F548" s="18"/>
      <c r="G548" s="18"/>
      <c r="H548" s="19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</row>
    <row r="549" spans="1:21" x14ac:dyDescent="0.25">
      <c r="A549" s="141"/>
      <c r="B549" s="18"/>
      <c r="C549" s="18"/>
      <c r="D549" s="18"/>
      <c r="E549" s="18"/>
      <c r="F549" s="18"/>
      <c r="G549" s="18"/>
      <c r="H549" s="19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</row>
    <row r="550" spans="1:21" x14ac:dyDescent="0.25">
      <c r="A550" s="141"/>
      <c r="B550" s="18"/>
      <c r="C550" s="18"/>
      <c r="D550" s="18"/>
      <c r="E550" s="18"/>
      <c r="F550" s="18"/>
      <c r="G550" s="18"/>
      <c r="H550" s="19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</row>
    <row r="551" spans="1:21" x14ac:dyDescent="0.25">
      <c r="A551" s="141"/>
      <c r="B551" s="18"/>
      <c r="C551" s="18"/>
      <c r="D551" s="18"/>
      <c r="E551" s="18"/>
      <c r="F551" s="18"/>
      <c r="G551" s="18"/>
      <c r="H551" s="19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</row>
    <row r="552" spans="1:21" x14ac:dyDescent="0.25">
      <c r="A552" s="141"/>
      <c r="B552" s="18"/>
      <c r="C552" s="18"/>
      <c r="D552" s="18"/>
      <c r="E552" s="18"/>
      <c r="F552" s="18"/>
      <c r="G552" s="18"/>
      <c r="H552" s="19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</row>
    <row r="553" spans="1:21" x14ac:dyDescent="0.25">
      <c r="A553" s="141"/>
      <c r="B553" s="18"/>
      <c r="C553" s="18"/>
      <c r="D553" s="18"/>
      <c r="E553" s="18"/>
      <c r="F553" s="18"/>
      <c r="G553" s="18"/>
      <c r="H553" s="19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</row>
    <row r="554" spans="1:21" x14ac:dyDescent="0.25">
      <c r="A554" s="141"/>
      <c r="B554" s="18"/>
      <c r="C554" s="18"/>
      <c r="D554" s="18"/>
      <c r="E554" s="18"/>
      <c r="F554" s="18"/>
      <c r="G554" s="18"/>
      <c r="H554" s="19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</row>
    <row r="555" spans="1:21" x14ac:dyDescent="0.25">
      <c r="A555" s="141"/>
      <c r="B555" s="18"/>
      <c r="C555" s="18"/>
      <c r="D555" s="18"/>
      <c r="E555" s="18"/>
      <c r="F555" s="18"/>
      <c r="G555" s="18"/>
      <c r="H555" s="19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</row>
    <row r="556" spans="1:21" x14ac:dyDescent="0.25">
      <c r="A556" s="141"/>
      <c r="B556" s="18"/>
      <c r="C556" s="18"/>
      <c r="D556" s="18"/>
      <c r="E556" s="18"/>
      <c r="F556" s="18"/>
      <c r="G556" s="18"/>
      <c r="H556" s="19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</row>
    <row r="557" spans="1:21" x14ac:dyDescent="0.25">
      <c r="A557" s="141"/>
      <c r="B557" s="18"/>
      <c r="C557" s="18"/>
      <c r="D557" s="18"/>
      <c r="E557" s="18"/>
      <c r="F557" s="18"/>
      <c r="G557" s="18"/>
      <c r="H557" s="19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</row>
    <row r="558" spans="1:21" x14ac:dyDescent="0.25">
      <c r="A558" s="141"/>
      <c r="B558" s="18"/>
      <c r="C558" s="18"/>
      <c r="D558" s="18"/>
      <c r="E558" s="18"/>
      <c r="F558" s="18"/>
      <c r="G558" s="18"/>
      <c r="H558" s="19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</row>
    <row r="559" spans="1:21" x14ac:dyDescent="0.25">
      <c r="A559" s="141"/>
      <c r="B559" s="18"/>
      <c r="C559" s="18"/>
      <c r="D559" s="18"/>
      <c r="E559" s="18"/>
      <c r="F559" s="18"/>
      <c r="G559" s="18"/>
      <c r="H559" s="19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</row>
    <row r="560" spans="1:21" x14ac:dyDescent="0.25">
      <c r="A560" s="141"/>
      <c r="B560" s="18"/>
      <c r="C560" s="18"/>
      <c r="D560" s="18"/>
      <c r="E560" s="18"/>
      <c r="F560" s="18"/>
      <c r="G560" s="18"/>
      <c r="H560" s="19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</row>
    <row r="561" spans="1:21" x14ac:dyDescent="0.25">
      <c r="A561" s="141"/>
      <c r="B561" s="18"/>
      <c r="C561" s="18"/>
      <c r="D561" s="18"/>
      <c r="E561" s="18"/>
      <c r="F561" s="18"/>
      <c r="G561" s="18"/>
      <c r="H561" s="19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</row>
    <row r="562" spans="1:21" x14ac:dyDescent="0.25">
      <c r="A562" s="141"/>
      <c r="B562" s="18"/>
      <c r="C562" s="18"/>
      <c r="D562" s="18"/>
      <c r="E562" s="18"/>
      <c r="F562" s="18"/>
      <c r="G562" s="18"/>
      <c r="H562" s="19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</row>
    <row r="563" spans="1:21" x14ac:dyDescent="0.25">
      <c r="A563" s="141"/>
      <c r="B563" s="18"/>
      <c r="C563" s="18"/>
      <c r="D563" s="18"/>
      <c r="E563" s="18"/>
      <c r="F563" s="18"/>
      <c r="G563" s="18"/>
      <c r="H563" s="19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</row>
    <row r="564" spans="1:21" x14ac:dyDescent="0.25">
      <c r="A564" s="141"/>
      <c r="B564" s="18"/>
      <c r="C564" s="18"/>
      <c r="D564" s="18"/>
      <c r="E564" s="18"/>
      <c r="F564" s="18"/>
      <c r="G564" s="18"/>
      <c r="H564" s="19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</row>
    <row r="565" spans="1:21" x14ac:dyDescent="0.25">
      <c r="A565" s="141"/>
      <c r="B565" s="18"/>
      <c r="C565" s="18"/>
      <c r="D565" s="18"/>
      <c r="E565" s="18"/>
      <c r="F565" s="18"/>
      <c r="G565" s="18"/>
      <c r="H565" s="19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</row>
    <row r="566" spans="1:21" x14ac:dyDescent="0.25">
      <c r="A566" s="141"/>
      <c r="B566" s="18"/>
      <c r="C566" s="18"/>
      <c r="D566" s="18"/>
      <c r="E566" s="18"/>
      <c r="F566" s="18"/>
      <c r="G566" s="18"/>
      <c r="H566" s="19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</row>
    <row r="567" spans="1:21" x14ac:dyDescent="0.25">
      <c r="A567" s="141"/>
      <c r="B567" s="18"/>
      <c r="C567" s="18"/>
      <c r="D567" s="18"/>
      <c r="E567" s="18"/>
      <c r="F567" s="18"/>
      <c r="G567" s="18"/>
      <c r="H567" s="19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</row>
    <row r="568" spans="1:21" x14ac:dyDescent="0.25">
      <c r="A568" s="141"/>
      <c r="B568" s="18"/>
      <c r="C568" s="18"/>
      <c r="D568" s="18"/>
      <c r="E568" s="18"/>
      <c r="F568" s="18"/>
      <c r="G568" s="18"/>
      <c r="H568" s="19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</row>
    <row r="569" spans="1:21" x14ac:dyDescent="0.25">
      <c r="A569" s="141"/>
      <c r="B569" s="18"/>
      <c r="C569" s="18"/>
      <c r="D569" s="18"/>
      <c r="E569" s="18"/>
      <c r="F569" s="18"/>
      <c r="G569" s="18"/>
      <c r="H569" s="19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</row>
    <row r="570" spans="1:21" x14ac:dyDescent="0.25">
      <c r="A570" s="141"/>
      <c r="B570" s="18"/>
      <c r="C570" s="18"/>
      <c r="D570" s="18"/>
      <c r="E570" s="18"/>
      <c r="F570" s="18"/>
      <c r="G570" s="18"/>
      <c r="H570" s="19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</row>
    <row r="571" spans="1:21" x14ac:dyDescent="0.25">
      <c r="A571" s="141"/>
      <c r="B571" s="18"/>
      <c r="C571" s="18"/>
      <c r="D571" s="18"/>
      <c r="E571" s="18"/>
      <c r="F571" s="18"/>
      <c r="G571" s="18"/>
      <c r="H571" s="19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</row>
    <row r="572" spans="1:21" x14ac:dyDescent="0.25">
      <c r="A572" s="141"/>
      <c r="B572" s="18"/>
      <c r="C572" s="18"/>
      <c r="D572" s="18"/>
      <c r="E572" s="18"/>
      <c r="F572" s="18"/>
      <c r="G572" s="18"/>
      <c r="H572" s="19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</row>
    <row r="573" spans="1:21" x14ac:dyDescent="0.25">
      <c r="A573" s="141"/>
      <c r="B573" s="18"/>
      <c r="C573" s="18"/>
      <c r="D573" s="18"/>
      <c r="E573" s="18"/>
      <c r="F573" s="18"/>
      <c r="G573" s="18"/>
      <c r="H573" s="19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</row>
    <row r="574" spans="1:21" x14ac:dyDescent="0.25">
      <c r="A574" s="141"/>
      <c r="B574" s="18"/>
      <c r="C574" s="18"/>
      <c r="D574" s="18"/>
      <c r="E574" s="18"/>
      <c r="F574" s="18"/>
      <c r="G574" s="18"/>
      <c r="H574" s="19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</row>
    <row r="575" spans="1:21" x14ac:dyDescent="0.25">
      <c r="A575" s="141"/>
      <c r="B575" s="18"/>
      <c r="C575" s="18"/>
      <c r="D575" s="18"/>
      <c r="E575" s="18"/>
      <c r="F575" s="18"/>
      <c r="G575" s="18"/>
      <c r="H575" s="19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</row>
    <row r="576" spans="1:21" x14ac:dyDescent="0.25">
      <c r="A576" s="141"/>
      <c r="B576" s="18"/>
      <c r="C576" s="18"/>
      <c r="D576" s="18"/>
      <c r="E576" s="18"/>
      <c r="F576" s="18"/>
      <c r="G576" s="18"/>
      <c r="H576" s="19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</row>
    <row r="577" spans="1:21" x14ac:dyDescent="0.25">
      <c r="A577" s="141"/>
      <c r="B577" s="18"/>
      <c r="C577" s="18"/>
      <c r="D577" s="18"/>
      <c r="E577" s="18"/>
      <c r="F577" s="18"/>
      <c r="G577" s="18"/>
      <c r="H577" s="19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</row>
    <row r="578" spans="1:21" x14ac:dyDescent="0.25">
      <c r="A578" s="141"/>
      <c r="B578" s="18"/>
      <c r="C578" s="18"/>
      <c r="D578" s="18"/>
      <c r="E578" s="18"/>
      <c r="F578" s="18"/>
      <c r="G578" s="18"/>
      <c r="H578" s="19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</row>
    <row r="579" spans="1:21" x14ac:dyDescent="0.25">
      <c r="A579" s="141"/>
      <c r="B579" s="18"/>
      <c r="C579" s="18"/>
      <c r="D579" s="18"/>
      <c r="E579" s="18"/>
      <c r="F579" s="18"/>
      <c r="G579" s="18"/>
      <c r="H579" s="19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</row>
    <row r="580" spans="1:21" x14ac:dyDescent="0.25">
      <c r="A580" s="141"/>
      <c r="B580" s="18"/>
      <c r="C580" s="18"/>
      <c r="D580" s="18"/>
      <c r="E580" s="18"/>
      <c r="F580" s="18"/>
      <c r="G580" s="18"/>
      <c r="H580" s="19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</row>
    <row r="581" spans="1:21" x14ac:dyDescent="0.25">
      <c r="A581" s="141"/>
      <c r="B581" s="18"/>
      <c r="C581" s="18"/>
      <c r="D581" s="18"/>
      <c r="E581" s="18"/>
      <c r="F581" s="18"/>
      <c r="G581" s="18"/>
      <c r="H581" s="19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</row>
    <row r="582" spans="1:21" x14ac:dyDescent="0.25">
      <c r="A582" s="141"/>
      <c r="B582" s="18"/>
      <c r="C582" s="18"/>
      <c r="D582" s="18"/>
      <c r="E582" s="18"/>
      <c r="F582" s="18"/>
      <c r="G582" s="18"/>
      <c r="H582" s="19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</row>
    <row r="583" spans="1:21" x14ac:dyDescent="0.25">
      <c r="A583" s="141"/>
      <c r="B583" s="18"/>
      <c r="C583" s="18"/>
      <c r="D583" s="18"/>
      <c r="E583" s="18"/>
      <c r="F583" s="18"/>
      <c r="G583" s="18"/>
      <c r="H583" s="19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</row>
    <row r="584" spans="1:21" x14ac:dyDescent="0.25">
      <c r="A584" s="141"/>
      <c r="B584" s="18"/>
      <c r="C584" s="18"/>
      <c r="D584" s="18"/>
      <c r="E584" s="18"/>
      <c r="F584" s="18"/>
      <c r="G584" s="18"/>
      <c r="H584" s="19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</row>
    <row r="585" spans="1:21" x14ac:dyDescent="0.25">
      <c r="A585" s="141"/>
      <c r="B585" s="18"/>
      <c r="C585" s="18"/>
      <c r="D585" s="18"/>
      <c r="E585" s="18"/>
      <c r="F585" s="18"/>
      <c r="G585" s="18"/>
      <c r="H585" s="19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</row>
    <row r="586" spans="1:21" x14ac:dyDescent="0.25">
      <c r="A586" s="141"/>
      <c r="B586" s="18"/>
      <c r="C586" s="18"/>
      <c r="D586" s="18"/>
      <c r="E586" s="18"/>
      <c r="F586" s="18"/>
      <c r="G586" s="18"/>
      <c r="H586" s="19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</row>
    <row r="587" spans="1:21" x14ac:dyDescent="0.25">
      <c r="A587" s="141"/>
      <c r="B587" s="18"/>
      <c r="C587" s="18"/>
      <c r="D587" s="18"/>
      <c r="E587" s="18"/>
      <c r="F587" s="18"/>
      <c r="G587" s="18"/>
      <c r="H587" s="19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</row>
    <row r="588" spans="1:21" x14ac:dyDescent="0.25">
      <c r="A588" s="141"/>
      <c r="B588" s="18"/>
      <c r="C588" s="18"/>
      <c r="D588" s="18"/>
      <c r="E588" s="18"/>
      <c r="F588" s="18"/>
      <c r="G588" s="18"/>
      <c r="H588" s="19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</row>
    <row r="589" spans="1:21" x14ac:dyDescent="0.25">
      <c r="A589" s="141"/>
      <c r="B589" s="18"/>
      <c r="C589" s="18"/>
      <c r="D589" s="18"/>
      <c r="E589" s="18"/>
      <c r="F589" s="18"/>
      <c r="G589" s="18"/>
      <c r="H589" s="19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</row>
    <row r="590" spans="1:21" x14ac:dyDescent="0.25">
      <c r="A590" s="141"/>
      <c r="B590" s="18"/>
      <c r="C590" s="18"/>
      <c r="D590" s="18"/>
      <c r="E590" s="18"/>
      <c r="F590" s="18"/>
      <c r="G590" s="18"/>
      <c r="H590" s="19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</row>
    <row r="591" spans="1:21" x14ac:dyDescent="0.25">
      <c r="A591" s="141"/>
      <c r="B591" s="18"/>
      <c r="C591" s="18"/>
      <c r="D591" s="18"/>
      <c r="E591" s="18"/>
      <c r="F591" s="18"/>
      <c r="G591" s="18"/>
      <c r="H591" s="19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</row>
    <row r="592" spans="1:21" x14ac:dyDescent="0.25">
      <c r="A592" s="141"/>
      <c r="B592" s="18"/>
      <c r="C592" s="18"/>
      <c r="D592" s="18"/>
      <c r="E592" s="18"/>
      <c r="F592" s="18"/>
      <c r="G592" s="18"/>
      <c r="H592" s="19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</row>
    <row r="593" spans="1:21" x14ac:dyDescent="0.25">
      <c r="A593" s="141"/>
      <c r="B593" s="18"/>
      <c r="C593" s="18"/>
      <c r="D593" s="18"/>
      <c r="E593" s="18"/>
      <c r="F593" s="18"/>
      <c r="G593" s="18"/>
      <c r="H593" s="19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</row>
    <row r="594" spans="1:21" x14ac:dyDescent="0.25">
      <c r="A594" s="141"/>
      <c r="B594" s="18"/>
      <c r="C594" s="18"/>
      <c r="D594" s="18"/>
      <c r="E594" s="18"/>
      <c r="F594" s="18"/>
      <c r="G594" s="18"/>
      <c r="H594" s="19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</row>
    <row r="595" spans="1:21" x14ac:dyDescent="0.25">
      <c r="A595" s="141"/>
      <c r="B595" s="18"/>
      <c r="C595" s="18"/>
      <c r="D595" s="18"/>
      <c r="E595" s="18"/>
      <c r="F595" s="18"/>
      <c r="G595" s="18"/>
      <c r="H595" s="19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</row>
    <row r="596" spans="1:21" x14ac:dyDescent="0.25">
      <c r="A596" s="141"/>
      <c r="B596" s="18"/>
      <c r="C596" s="18"/>
      <c r="D596" s="18"/>
      <c r="E596" s="18"/>
      <c r="F596" s="18"/>
      <c r="G596" s="18"/>
      <c r="H596" s="19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</row>
    <row r="597" spans="1:21" x14ac:dyDescent="0.25">
      <c r="A597" s="141"/>
      <c r="B597" s="18"/>
      <c r="C597" s="18"/>
      <c r="D597" s="18"/>
      <c r="E597" s="18"/>
      <c r="F597" s="18"/>
      <c r="G597" s="18"/>
      <c r="H597" s="19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</row>
    <row r="598" spans="1:21" x14ac:dyDescent="0.25">
      <c r="A598" s="141"/>
      <c r="B598" s="18"/>
      <c r="C598" s="18"/>
      <c r="D598" s="18"/>
      <c r="E598" s="18"/>
      <c r="F598" s="18"/>
      <c r="G598" s="18"/>
      <c r="H598" s="19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</row>
    <row r="599" spans="1:21" x14ac:dyDescent="0.25">
      <c r="A599" s="141"/>
      <c r="B599" s="18"/>
      <c r="C599" s="18"/>
      <c r="D599" s="18"/>
      <c r="E599" s="18"/>
      <c r="F599" s="18"/>
      <c r="G599" s="18"/>
      <c r="H599" s="19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</row>
    <row r="600" spans="1:21" x14ac:dyDescent="0.25">
      <c r="A600" s="141"/>
      <c r="B600" s="18"/>
      <c r="C600" s="18"/>
      <c r="D600" s="18"/>
      <c r="E600" s="18"/>
      <c r="F600" s="18"/>
      <c r="G600" s="18"/>
      <c r="H600" s="19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</row>
    <row r="601" spans="1:21" x14ac:dyDescent="0.25">
      <c r="A601" s="141"/>
      <c r="B601" s="18"/>
      <c r="C601" s="18"/>
      <c r="D601" s="18"/>
      <c r="E601" s="18"/>
      <c r="F601" s="18"/>
      <c r="G601" s="18"/>
      <c r="H601" s="19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</row>
    <row r="602" spans="1:21" x14ac:dyDescent="0.25">
      <c r="A602" s="141"/>
      <c r="B602" s="18"/>
      <c r="C602" s="18"/>
      <c r="D602" s="18"/>
      <c r="E602" s="18"/>
      <c r="F602" s="18"/>
      <c r="G602" s="18"/>
      <c r="H602" s="19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</row>
    <row r="603" spans="1:21" x14ac:dyDescent="0.25">
      <c r="A603" s="141"/>
      <c r="B603" s="18"/>
      <c r="C603" s="18"/>
      <c r="D603" s="18"/>
      <c r="E603" s="18"/>
      <c r="F603" s="18"/>
      <c r="G603" s="18"/>
      <c r="H603" s="19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</row>
    <row r="604" spans="1:21" x14ac:dyDescent="0.25">
      <c r="A604" s="141"/>
      <c r="B604" s="18"/>
      <c r="C604" s="18"/>
      <c r="D604" s="18"/>
      <c r="E604" s="18"/>
      <c r="F604" s="18"/>
      <c r="G604" s="18"/>
      <c r="H604" s="19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</row>
    <row r="605" spans="1:21" x14ac:dyDescent="0.25">
      <c r="A605" s="141"/>
      <c r="B605" s="18"/>
      <c r="C605" s="18"/>
      <c r="D605" s="18"/>
      <c r="E605" s="18"/>
      <c r="F605" s="18"/>
      <c r="G605" s="18"/>
      <c r="H605" s="19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</row>
    <row r="606" spans="1:21" x14ac:dyDescent="0.25">
      <c r="A606" s="141"/>
      <c r="B606" s="18"/>
      <c r="C606" s="18"/>
      <c r="D606" s="18"/>
      <c r="E606" s="18"/>
      <c r="F606" s="18"/>
      <c r="G606" s="18"/>
      <c r="H606" s="19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</row>
    <row r="607" spans="1:21" x14ac:dyDescent="0.25">
      <c r="A607" s="141"/>
      <c r="B607" s="18"/>
      <c r="C607" s="18"/>
      <c r="D607" s="18"/>
      <c r="E607" s="18"/>
      <c r="F607" s="18"/>
      <c r="G607" s="18"/>
      <c r="H607" s="19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</row>
    <row r="608" spans="1:21" x14ac:dyDescent="0.25">
      <c r="A608" s="141"/>
      <c r="B608" s="18"/>
      <c r="C608" s="18"/>
      <c r="D608" s="18"/>
      <c r="E608" s="18"/>
      <c r="F608" s="18"/>
      <c r="G608" s="18"/>
      <c r="H608" s="19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</row>
    <row r="609" spans="1:21" x14ac:dyDescent="0.25">
      <c r="A609" s="141"/>
      <c r="B609" s="18"/>
      <c r="C609" s="18"/>
      <c r="D609" s="18"/>
      <c r="E609" s="18"/>
      <c r="F609" s="18"/>
      <c r="G609" s="18"/>
      <c r="H609" s="19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</row>
    <row r="610" spans="1:21" x14ac:dyDescent="0.25">
      <c r="A610" s="141"/>
      <c r="B610" s="18"/>
      <c r="C610" s="18"/>
      <c r="D610" s="18"/>
      <c r="E610" s="18"/>
      <c r="F610" s="18"/>
      <c r="G610" s="18"/>
      <c r="H610" s="19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</row>
    <row r="611" spans="1:21" x14ac:dyDescent="0.25">
      <c r="A611" s="141"/>
      <c r="B611" s="18"/>
      <c r="C611" s="18"/>
      <c r="D611" s="18"/>
      <c r="E611" s="18"/>
      <c r="F611" s="18"/>
      <c r="G611" s="18"/>
      <c r="H611" s="19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</row>
    <row r="612" spans="1:21" x14ac:dyDescent="0.25">
      <c r="A612" s="141"/>
      <c r="B612" s="18"/>
      <c r="C612" s="18"/>
      <c r="D612" s="18"/>
      <c r="E612" s="18"/>
      <c r="F612" s="18"/>
      <c r="G612" s="18"/>
      <c r="H612" s="19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</row>
    <row r="613" spans="1:21" x14ac:dyDescent="0.25">
      <c r="A613" s="141"/>
      <c r="B613" s="18"/>
      <c r="C613" s="18"/>
      <c r="D613" s="18"/>
      <c r="E613" s="18"/>
      <c r="F613" s="18"/>
      <c r="G613" s="18"/>
      <c r="H613" s="19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</row>
    <row r="614" spans="1:21" x14ac:dyDescent="0.25">
      <c r="A614" s="141"/>
      <c r="B614" s="18"/>
      <c r="C614" s="18"/>
      <c r="D614" s="18"/>
      <c r="E614" s="18"/>
      <c r="F614" s="18"/>
      <c r="G614" s="18"/>
      <c r="H614" s="19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</row>
    <row r="615" spans="1:21" x14ac:dyDescent="0.25">
      <c r="A615" s="141"/>
      <c r="B615" s="18"/>
      <c r="C615" s="18"/>
      <c r="D615" s="18"/>
      <c r="E615" s="18"/>
      <c r="F615" s="18"/>
      <c r="G615" s="18"/>
      <c r="H615" s="19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</row>
    <row r="616" spans="1:21" x14ac:dyDescent="0.25">
      <c r="A616" s="141"/>
      <c r="B616" s="18"/>
      <c r="C616" s="18"/>
      <c r="D616" s="18"/>
      <c r="E616" s="18"/>
      <c r="F616" s="18"/>
      <c r="G616" s="18"/>
      <c r="H616" s="19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</row>
    <row r="617" spans="1:21" x14ac:dyDescent="0.25">
      <c r="A617" s="141"/>
      <c r="B617" s="18"/>
      <c r="C617" s="18"/>
      <c r="D617" s="18"/>
      <c r="E617" s="18"/>
      <c r="F617" s="18"/>
      <c r="G617" s="18"/>
      <c r="H617" s="19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</row>
    <row r="618" spans="1:21" x14ac:dyDescent="0.25">
      <c r="A618" s="141"/>
      <c r="B618" s="18"/>
      <c r="C618" s="18"/>
      <c r="D618" s="18"/>
      <c r="E618" s="18"/>
      <c r="F618" s="18"/>
      <c r="G618" s="18"/>
      <c r="H618" s="19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</row>
    <row r="619" spans="1:21" x14ac:dyDescent="0.25">
      <c r="A619" s="141"/>
      <c r="B619" s="18"/>
      <c r="C619" s="18"/>
      <c r="D619" s="18"/>
      <c r="E619" s="18"/>
      <c r="F619" s="18"/>
      <c r="G619" s="18"/>
      <c r="H619" s="19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</row>
    <row r="620" spans="1:21" x14ac:dyDescent="0.25">
      <c r="A620" s="141"/>
      <c r="B620" s="18"/>
      <c r="C620" s="18"/>
      <c r="D620" s="18"/>
      <c r="E620" s="18"/>
      <c r="F620" s="18"/>
      <c r="G620" s="18"/>
      <c r="H620" s="19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</row>
    <row r="621" spans="1:21" x14ac:dyDescent="0.25">
      <c r="A621" s="141"/>
      <c r="B621" s="18"/>
      <c r="C621" s="18"/>
      <c r="D621" s="18"/>
      <c r="E621" s="18"/>
      <c r="F621" s="18"/>
      <c r="G621" s="18"/>
      <c r="H621" s="19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</row>
    <row r="622" spans="1:21" x14ac:dyDescent="0.25">
      <c r="A622" s="141"/>
      <c r="B622" s="18"/>
      <c r="C622" s="18"/>
      <c r="D622" s="18"/>
      <c r="E622" s="18"/>
      <c r="F622" s="18"/>
      <c r="G622" s="18"/>
      <c r="H622" s="19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</row>
    <row r="623" spans="1:21" x14ac:dyDescent="0.25">
      <c r="A623" s="141"/>
      <c r="B623" s="18"/>
      <c r="C623" s="18"/>
      <c r="D623" s="18"/>
      <c r="E623" s="18"/>
      <c r="F623" s="18"/>
      <c r="G623" s="18"/>
      <c r="H623" s="19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</row>
    <row r="624" spans="1:21" x14ac:dyDescent="0.25">
      <c r="A624" s="141"/>
      <c r="B624" s="18"/>
      <c r="C624" s="18"/>
      <c r="D624" s="18"/>
      <c r="E624" s="18"/>
      <c r="F624" s="18"/>
      <c r="G624" s="18"/>
      <c r="H624" s="19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</row>
    <row r="625" spans="1:21" x14ac:dyDescent="0.25">
      <c r="A625" s="141"/>
      <c r="B625" s="18"/>
      <c r="C625" s="18"/>
      <c r="D625" s="18"/>
      <c r="E625" s="18"/>
      <c r="F625" s="18"/>
      <c r="G625" s="18"/>
      <c r="H625" s="19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</row>
    <row r="626" spans="1:21" x14ac:dyDescent="0.25">
      <c r="A626" s="141"/>
      <c r="B626" s="18"/>
      <c r="C626" s="18"/>
      <c r="D626" s="18"/>
      <c r="E626" s="18"/>
      <c r="F626" s="18"/>
      <c r="G626" s="18"/>
      <c r="H626" s="19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</row>
    <row r="627" spans="1:21" x14ac:dyDescent="0.25">
      <c r="A627" s="141"/>
      <c r="B627" s="18"/>
      <c r="C627" s="18"/>
      <c r="D627" s="18"/>
      <c r="E627" s="18"/>
      <c r="F627" s="18"/>
      <c r="G627" s="18"/>
      <c r="H627" s="19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</row>
    <row r="628" spans="1:21" x14ac:dyDescent="0.25">
      <c r="A628" s="141"/>
      <c r="B628" s="18"/>
      <c r="C628" s="18"/>
      <c r="D628" s="18"/>
      <c r="E628" s="18"/>
      <c r="F628" s="18"/>
      <c r="G628" s="18"/>
      <c r="H628" s="19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</row>
    <row r="629" spans="1:21" x14ac:dyDescent="0.25">
      <c r="A629" s="141"/>
      <c r="B629" s="18"/>
      <c r="C629" s="18"/>
      <c r="D629" s="18"/>
      <c r="E629" s="18"/>
      <c r="F629" s="18"/>
      <c r="G629" s="18"/>
      <c r="H629" s="19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</row>
    <row r="630" spans="1:21" x14ac:dyDescent="0.25">
      <c r="A630" s="141"/>
      <c r="B630" s="18"/>
      <c r="C630" s="18"/>
      <c r="D630" s="18"/>
      <c r="E630" s="18"/>
      <c r="F630" s="18"/>
      <c r="G630" s="18"/>
      <c r="H630" s="19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</row>
    <row r="631" spans="1:21" x14ac:dyDescent="0.25">
      <c r="A631" s="141"/>
      <c r="B631" s="18"/>
      <c r="C631" s="18"/>
      <c r="D631" s="18"/>
      <c r="E631" s="18"/>
      <c r="F631" s="18"/>
      <c r="G631" s="18"/>
      <c r="H631" s="19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</row>
    <row r="632" spans="1:21" x14ac:dyDescent="0.25">
      <c r="A632" s="141"/>
      <c r="B632" s="18"/>
      <c r="C632" s="18"/>
      <c r="D632" s="18"/>
      <c r="E632" s="18"/>
      <c r="F632" s="18"/>
      <c r="G632" s="18"/>
      <c r="H632" s="19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</row>
    <row r="633" spans="1:21" x14ac:dyDescent="0.25">
      <c r="A633" s="141"/>
      <c r="B633" s="18"/>
      <c r="C633" s="18"/>
      <c r="D633" s="18"/>
      <c r="E633" s="18"/>
      <c r="F633" s="18"/>
      <c r="G633" s="18"/>
      <c r="H633" s="19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</row>
    <row r="634" spans="1:21" x14ac:dyDescent="0.25">
      <c r="A634" s="141"/>
      <c r="B634" s="18"/>
      <c r="C634" s="18"/>
      <c r="D634" s="18"/>
      <c r="E634" s="18"/>
      <c r="F634" s="18"/>
      <c r="G634" s="18"/>
      <c r="H634" s="19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</row>
    <row r="635" spans="1:21" x14ac:dyDescent="0.25">
      <c r="A635" s="141"/>
      <c r="B635" s="18"/>
      <c r="C635" s="18"/>
      <c r="D635" s="18"/>
      <c r="E635" s="18"/>
      <c r="F635" s="18"/>
      <c r="G635" s="18"/>
      <c r="H635" s="19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</row>
    <row r="636" spans="1:21" x14ac:dyDescent="0.25">
      <c r="A636" s="141"/>
      <c r="B636" s="18"/>
      <c r="C636" s="18"/>
      <c r="D636" s="18"/>
      <c r="E636" s="18"/>
      <c r="F636" s="18"/>
      <c r="G636" s="18"/>
      <c r="H636" s="19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</row>
    <row r="637" spans="1:21" x14ac:dyDescent="0.25">
      <c r="A637" s="141"/>
      <c r="B637" s="18"/>
      <c r="C637" s="18"/>
      <c r="D637" s="18"/>
      <c r="E637" s="18"/>
      <c r="F637" s="18"/>
      <c r="G637" s="18"/>
      <c r="H637" s="19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</row>
    <row r="638" spans="1:21" x14ac:dyDescent="0.25">
      <c r="A638" s="141"/>
      <c r="B638" s="18"/>
      <c r="C638" s="18"/>
      <c r="D638" s="18"/>
      <c r="E638" s="18"/>
      <c r="F638" s="18"/>
      <c r="G638" s="18"/>
      <c r="H638" s="19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</row>
    <row r="639" spans="1:21" x14ac:dyDescent="0.25">
      <c r="A639" s="141"/>
      <c r="B639" s="18"/>
      <c r="C639" s="18"/>
      <c r="D639" s="18"/>
      <c r="E639" s="18"/>
      <c r="F639" s="18"/>
      <c r="G639" s="18"/>
      <c r="H639" s="19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</row>
    <row r="640" spans="1:21" x14ac:dyDescent="0.25">
      <c r="A640" s="141"/>
      <c r="B640" s="18"/>
      <c r="C640" s="18"/>
      <c r="D640" s="18"/>
      <c r="E640" s="18"/>
      <c r="F640" s="18"/>
      <c r="G640" s="18"/>
      <c r="H640" s="19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</row>
    <row r="641" spans="1:21" x14ac:dyDescent="0.25">
      <c r="A641" s="141"/>
      <c r="B641" s="18"/>
      <c r="C641" s="18"/>
      <c r="D641" s="18"/>
      <c r="E641" s="18"/>
      <c r="F641" s="18"/>
      <c r="G641" s="18"/>
      <c r="H641" s="19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</row>
    <row r="642" spans="1:21" x14ac:dyDescent="0.25">
      <c r="A642" s="141"/>
      <c r="B642" s="18"/>
      <c r="C642" s="18"/>
      <c r="D642" s="18"/>
      <c r="E642" s="18"/>
      <c r="F642" s="18"/>
      <c r="G642" s="18"/>
      <c r="H642" s="19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</row>
    <row r="643" spans="1:21" x14ac:dyDescent="0.25">
      <c r="A643" s="141"/>
      <c r="B643" s="18"/>
      <c r="C643" s="18"/>
      <c r="D643" s="18"/>
      <c r="E643" s="18"/>
      <c r="F643" s="18"/>
      <c r="G643" s="18"/>
      <c r="H643" s="19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</row>
    <row r="644" spans="1:21" x14ac:dyDescent="0.25">
      <c r="A644" s="141"/>
      <c r="B644" s="18"/>
      <c r="C644" s="18"/>
      <c r="D644" s="18"/>
      <c r="E644" s="18"/>
      <c r="F644" s="18"/>
      <c r="G644" s="18"/>
      <c r="H644" s="19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</row>
    <row r="645" spans="1:21" x14ac:dyDescent="0.25">
      <c r="A645" s="141"/>
      <c r="B645" s="18"/>
      <c r="C645" s="18"/>
      <c r="D645" s="18"/>
      <c r="E645" s="18"/>
      <c r="F645" s="18"/>
      <c r="G645" s="18"/>
      <c r="H645" s="19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</row>
    <row r="646" spans="1:21" x14ac:dyDescent="0.25">
      <c r="A646" s="141"/>
      <c r="B646" s="18"/>
      <c r="C646" s="18"/>
      <c r="D646" s="18"/>
      <c r="E646" s="18"/>
      <c r="F646" s="18"/>
      <c r="G646" s="18"/>
      <c r="H646" s="19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</row>
    <row r="647" spans="1:21" x14ac:dyDescent="0.25">
      <c r="A647" s="141"/>
      <c r="B647" s="18"/>
      <c r="C647" s="18"/>
      <c r="D647" s="18"/>
      <c r="E647" s="18"/>
      <c r="F647" s="18"/>
      <c r="G647" s="18"/>
      <c r="H647" s="19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</row>
    <row r="648" spans="1:21" x14ac:dyDescent="0.25">
      <c r="A648" s="141"/>
      <c r="B648" s="18"/>
      <c r="C648" s="18"/>
      <c r="D648" s="18"/>
      <c r="E648" s="18"/>
      <c r="F648" s="18"/>
      <c r="G648" s="18"/>
      <c r="H648" s="19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</row>
    <row r="649" spans="1:21" x14ac:dyDescent="0.25">
      <c r="A649" s="141"/>
      <c r="B649" s="18"/>
      <c r="C649" s="18"/>
      <c r="D649" s="18"/>
      <c r="E649" s="18"/>
      <c r="F649" s="18"/>
      <c r="G649" s="18"/>
      <c r="H649" s="19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</row>
    <row r="650" spans="1:21" x14ac:dyDescent="0.25">
      <c r="A650" s="141"/>
      <c r="B650" s="18"/>
      <c r="C650" s="18"/>
      <c r="D650" s="18"/>
      <c r="E650" s="18"/>
      <c r="F650" s="18"/>
      <c r="G650" s="18"/>
      <c r="H650" s="19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</row>
    <row r="651" spans="1:21" x14ac:dyDescent="0.25">
      <c r="A651" s="141"/>
      <c r="B651" s="18"/>
      <c r="C651" s="18"/>
      <c r="D651" s="18"/>
      <c r="E651" s="18"/>
      <c r="F651" s="18"/>
      <c r="G651" s="18"/>
      <c r="H651" s="19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</row>
    <row r="652" spans="1:21" x14ac:dyDescent="0.25">
      <c r="A652" s="141"/>
      <c r="B652" s="18"/>
      <c r="C652" s="18"/>
      <c r="D652" s="18"/>
      <c r="E652" s="18"/>
      <c r="F652" s="18"/>
      <c r="G652" s="18"/>
      <c r="H652" s="19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</row>
    <row r="653" spans="1:21" x14ac:dyDescent="0.25">
      <c r="A653" s="141"/>
      <c r="B653" s="18"/>
      <c r="C653" s="18"/>
      <c r="D653" s="18"/>
      <c r="E653" s="18"/>
      <c r="F653" s="18"/>
      <c r="G653" s="18"/>
      <c r="H653" s="19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</row>
    <row r="654" spans="1:21" x14ac:dyDescent="0.25">
      <c r="A654" s="141"/>
      <c r="B654" s="18"/>
      <c r="C654" s="18"/>
      <c r="D654" s="18"/>
      <c r="E654" s="18"/>
      <c r="F654" s="18"/>
      <c r="G654" s="18"/>
      <c r="H654" s="19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</row>
    <row r="655" spans="1:21" x14ac:dyDescent="0.25">
      <c r="A655" s="141"/>
      <c r="B655" s="18"/>
      <c r="C655" s="18"/>
      <c r="D655" s="18"/>
      <c r="E655" s="18"/>
      <c r="F655" s="18"/>
      <c r="G655" s="18"/>
      <c r="H655" s="19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</row>
    <row r="656" spans="1:21" x14ac:dyDescent="0.25">
      <c r="A656" s="141"/>
      <c r="B656" s="18"/>
      <c r="C656" s="18"/>
      <c r="D656" s="18"/>
      <c r="E656" s="18"/>
      <c r="F656" s="18"/>
      <c r="G656" s="18"/>
      <c r="H656" s="19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</row>
    <row r="657" spans="1:21" x14ac:dyDescent="0.25">
      <c r="A657" s="141"/>
      <c r="B657" s="18"/>
      <c r="C657" s="18"/>
      <c r="D657" s="18"/>
      <c r="E657" s="18"/>
      <c r="F657" s="18"/>
      <c r="G657" s="18"/>
      <c r="H657" s="19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</row>
    <row r="658" spans="1:21" x14ac:dyDescent="0.25">
      <c r="A658" s="141"/>
      <c r="B658" s="18"/>
      <c r="C658" s="18"/>
      <c r="D658" s="18"/>
      <c r="E658" s="18"/>
      <c r="F658" s="18"/>
      <c r="G658" s="18"/>
      <c r="H658" s="19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</row>
    <row r="659" spans="1:21" x14ac:dyDescent="0.25">
      <c r="A659" s="141"/>
      <c r="B659" s="18"/>
      <c r="C659" s="18"/>
      <c r="D659" s="18"/>
      <c r="E659" s="18"/>
      <c r="F659" s="18"/>
      <c r="G659" s="18"/>
      <c r="H659" s="19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</row>
    <row r="660" spans="1:21" x14ac:dyDescent="0.25">
      <c r="A660" s="141"/>
      <c r="B660" s="18"/>
      <c r="C660" s="18"/>
      <c r="D660" s="18"/>
      <c r="E660" s="18"/>
      <c r="F660" s="18"/>
      <c r="G660" s="18"/>
      <c r="H660" s="19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</row>
    <row r="661" spans="1:21" x14ac:dyDescent="0.25">
      <c r="A661" s="141"/>
      <c r="B661" s="18"/>
      <c r="C661" s="18"/>
      <c r="D661" s="18"/>
      <c r="E661" s="18"/>
      <c r="F661" s="18"/>
      <c r="G661" s="18"/>
      <c r="H661" s="19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</row>
    <row r="662" spans="1:21" x14ac:dyDescent="0.25">
      <c r="A662" s="141"/>
      <c r="B662" s="18"/>
      <c r="C662" s="18"/>
      <c r="D662" s="18"/>
      <c r="E662" s="18"/>
      <c r="F662" s="18"/>
      <c r="G662" s="18"/>
      <c r="H662" s="19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</row>
    <row r="663" spans="1:21" x14ac:dyDescent="0.25">
      <c r="A663" s="141"/>
      <c r="B663" s="18"/>
      <c r="C663" s="18"/>
      <c r="D663" s="18"/>
      <c r="E663" s="18"/>
      <c r="F663" s="18"/>
      <c r="G663" s="18"/>
      <c r="H663" s="19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</row>
    <row r="664" spans="1:21" x14ac:dyDescent="0.25">
      <c r="A664" s="141"/>
      <c r="B664" s="18"/>
      <c r="C664" s="18"/>
      <c r="D664" s="18"/>
      <c r="E664" s="18"/>
      <c r="F664" s="18"/>
      <c r="G664" s="18"/>
      <c r="H664" s="19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</row>
    <row r="665" spans="1:21" x14ac:dyDescent="0.25">
      <c r="A665" s="141"/>
      <c r="B665" s="18"/>
      <c r="C665" s="18"/>
      <c r="D665" s="18"/>
      <c r="E665" s="18"/>
      <c r="F665" s="18"/>
      <c r="G665" s="18"/>
      <c r="H665" s="19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</row>
    <row r="666" spans="1:21" x14ac:dyDescent="0.25">
      <c r="A666" s="141"/>
      <c r="B666" s="18"/>
      <c r="C666" s="18"/>
      <c r="D666" s="18"/>
      <c r="E666" s="18"/>
      <c r="F666" s="18"/>
      <c r="G666" s="18"/>
      <c r="H666" s="19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</row>
    <row r="667" spans="1:21" x14ac:dyDescent="0.25">
      <c r="A667" s="141"/>
      <c r="B667" s="18"/>
      <c r="C667" s="18"/>
      <c r="D667" s="18"/>
      <c r="E667" s="18"/>
      <c r="F667" s="18"/>
      <c r="G667" s="18"/>
      <c r="H667" s="19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</row>
    <row r="668" spans="1:21" x14ac:dyDescent="0.25">
      <c r="A668" s="141"/>
      <c r="B668" s="18"/>
      <c r="C668" s="18"/>
      <c r="D668" s="18"/>
      <c r="E668" s="18"/>
      <c r="F668" s="18"/>
      <c r="G668" s="18"/>
      <c r="H668" s="19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</row>
    <row r="669" spans="1:21" x14ac:dyDescent="0.25">
      <c r="A669" s="141"/>
      <c r="B669" s="18"/>
      <c r="C669" s="18"/>
      <c r="D669" s="18"/>
      <c r="E669" s="18"/>
      <c r="F669" s="18"/>
      <c r="G669" s="18"/>
      <c r="H669" s="19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</row>
    <row r="670" spans="1:21" x14ac:dyDescent="0.25">
      <c r="A670" s="141"/>
      <c r="B670" s="18"/>
      <c r="C670" s="18"/>
      <c r="D670" s="18"/>
      <c r="E670" s="18"/>
      <c r="F670" s="18"/>
      <c r="G670" s="18"/>
      <c r="H670" s="19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</row>
    <row r="671" spans="1:21" x14ac:dyDescent="0.25">
      <c r="A671" s="141"/>
      <c r="B671" s="18"/>
      <c r="C671" s="18"/>
      <c r="D671" s="18"/>
      <c r="E671" s="18"/>
      <c r="F671" s="18"/>
      <c r="G671" s="18"/>
      <c r="H671" s="19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</row>
    <row r="672" spans="1:21" x14ac:dyDescent="0.25">
      <c r="A672" s="141"/>
      <c r="B672" s="18"/>
      <c r="C672" s="18"/>
      <c r="D672" s="18"/>
      <c r="E672" s="18"/>
      <c r="F672" s="18"/>
      <c r="G672" s="18"/>
      <c r="H672" s="19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</row>
    <row r="673" spans="1:21" x14ac:dyDescent="0.25">
      <c r="A673" s="141"/>
      <c r="B673" s="18"/>
      <c r="C673" s="18"/>
      <c r="D673" s="18"/>
      <c r="E673" s="18"/>
      <c r="F673" s="18"/>
      <c r="G673" s="18"/>
      <c r="H673" s="19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</row>
    <row r="674" spans="1:21" x14ac:dyDescent="0.25">
      <c r="A674" s="141"/>
      <c r="B674" s="18"/>
      <c r="C674" s="18"/>
      <c r="D674" s="18"/>
      <c r="E674" s="18"/>
      <c r="F674" s="18"/>
      <c r="G674" s="18"/>
      <c r="H674" s="19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</row>
    <row r="675" spans="1:21" x14ac:dyDescent="0.25">
      <c r="A675" s="141"/>
      <c r="B675" s="18"/>
      <c r="C675" s="18"/>
      <c r="D675" s="18"/>
      <c r="E675" s="18"/>
      <c r="F675" s="18"/>
      <c r="G675" s="18"/>
      <c r="H675" s="19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</row>
    <row r="676" spans="1:21" x14ac:dyDescent="0.25">
      <c r="A676" s="141"/>
      <c r="B676" s="18"/>
      <c r="C676" s="18"/>
      <c r="D676" s="18"/>
      <c r="E676" s="18"/>
      <c r="F676" s="18"/>
      <c r="G676" s="18"/>
      <c r="H676" s="19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</row>
    <row r="677" spans="1:21" x14ac:dyDescent="0.25">
      <c r="A677" s="141"/>
      <c r="B677" s="18"/>
      <c r="C677" s="18"/>
      <c r="D677" s="18"/>
      <c r="E677" s="18"/>
      <c r="F677" s="18"/>
      <c r="G677" s="18"/>
      <c r="H677" s="19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</row>
    <row r="678" spans="1:21" x14ac:dyDescent="0.25">
      <c r="A678" s="141"/>
      <c r="B678" s="18"/>
      <c r="C678" s="18"/>
      <c r="D678" s="18"/>
      <c r="E678" s="18"/>
      <c r="F678" s="18"/>
      <c r="G678" s="18"/>
      <c r="H678" s="19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</row>
    <row r="679" spans="1:21" x14ac:dyDescent="0.25">
      <c r="A679" s="141"/>
      <c r="B679" s="18"/>
      <c r="C679" s="18"/>
      <c r="D679" s="18"/>
      <c r="E679" s="18"/>
      <c r="F679" s="18"/>
      <c r="G679" s="18"/>
      <c r="H679" s="19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</row>
    <row r="680" spans="1:21" x14ac:dyDescent="0.25">
      <c r="A680" s="141"/>
      <c r="B680" s="18"/>
      <c r="C680" s="18"/>
      <c r="D680" s="18"/>
      <c r="E680" s="18"/>
      <c r="F680" s="18"/>
      <c r="G680" s="18"/>
      <c r="H680" s="19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</row>
    <row r="681" spans="1:21" x14ac:dyDescent="0.25">
      <c r="A681" s="141"/>
      <c r="B681" s="18"/>
      <c r="C681" s="18"/>
      <c r="D681" s="18"/>
      <c r="E681" s="18"/>
      <c r="F681" s="18"/>
      <c r="G681" s="18"/>
      <c r="H681" s="19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</row>
    <row r="682" spans="1:21" x14ac:dyDescent="0.25">
      <c r="A682" s="141"/>
      <c r="B682" s="18"/>
      <c r="C682" s="18"/>
      <c r="D682" s="18"/>
      <c r="E682" s="18"/>
      <c r="F682" s="18"/>
      <c r="G682" s="18"/>
      <c r="H682" s="19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</row>
    <row r="683" spans="1:21" x14ac:dyDescent="0.25">
      <c r="A683" s="141"/>
      <c r="B683" s="18"/>
      <c r="C683" s="18"/>
      <c r="D683" s="18"/>
      <c r="E683" s="18"/>
      <c r="F683" s="18"/>
      <c r="G683" s="18"/>
      <c r="H683" s="19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</row>
    <row r="684" spans="1:21" x14ac:dyDescent="0.25">
      <c r="A684" s="141"/>
      <c r="B684" s="18"/>
      <c r="C684" s="18"/>
      <c r="D684" s="18"/>
      <c r="E684" s="18"/>
      <c r="F684" s="18"/>
      <c r="G684" s="18"/>
      <c r="H684" s="19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</row>
    <row r="685" spans="1:21" x14ac:dyDescent="0.25">
      <c r="A685" s="141"/>
      <c r="B685" s="18"/>
      <c r="C685" s="18"/>
      <c r="D685" s="18"/>
      <c r="E685" s="18"/>
      <c r="F685" s="18"/>
      <c r="G685" s="18"/>
      <c r="H685" s="19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</row>
    <row r="686" spans="1:21" x14ac:dyDescent="0.25">
      <c r="A686" s="141"/>
      <c r="B686" s="18"/>
      <c r="C686" s="18"/>
      <c r="D686" s="18"/>
      <c r="E686" s="18"/>
      <c r="F686" s="18"/>
      <c r="G686" s="18"/>
      <c r="H686" s="19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</row>
    <row r="687" spans="1:21" x14ac:dyDescent="0.25">
      <c r="A687" s="141"/>
      <c r="B687" s="18"/>
      <c r="C687" s="18"/>
      <c r="D687" s="18"/>
      <c r="E687" s="18"/>
      <c r="F687" s="18"/>
      <c r="G687" s="18"/>
      <c r="H687" s="19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</row>
    <row r="688" spans="1:21" x14ac:dyDescent="0.25">
      <c r="A688" s="141"/>
      <c r="B688" s="18"/>
      <c r="C688" s="18"/>
      <c r="D688" s="18"/>
      <c r="E688" s="18"/>
      <c r="F688" s="18"/>
      <c r="G688" s="18"/>
      <c r="H688" s="19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</row>
    <row r="689" spans="1:21" x14ac:dyDescent="0.25">
      <c r="A689" s="141"/>
      <c r="B689" s="18"/>
      <c r="C689" s="18"/>
      <c r="D689" s="18"/>
      <c r="E689" s="18"/>
      <c r="F689" s="18"/>
      <c r="G689" s="18"/>
      <c r="H689" s="19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</row>
    <row r="690" spans="1:21" x14ac:dyDescent="0.25">
      <c r="A690" s="141"/>
      <c r="B690" s="18"/>
      <c r="C690" s="18"/>
      <c r="D690" s="18"/>
      <c r="E690" s="18"/>
      <c r="F690" s="18"/>
      <c r="G690" s="18"/>
      <c r="H690" s="19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</row>
    <row r="691" spans="1:21" x14ac:dyDescent="0.25">
      <c r="A691" s="141"/>
      <c r="B691" s="18"/>
      <c r="C691" s="18"/>
      <c r="D691" s="18"/>
      <c r="E691" s="18"/>
      <c r="F691" s="18"/>
      <c r="G691" s="18"/>
      <c r="H691" s="19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</row>
    <row r="692" spans="1:21" x14ac:dyDescent="0.25">
      <c r="A692" s="141"/>
      <c r="B692" s="18"/>
      <c r="C692" s="18"/>
      <c r="D692" s="18"/>
      <c r="E692" s="18"/>
      <c r="F692" s="18"/>
      <c r="G692" s="18"/>
      <c r="H692" s="19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</row>
    <row r="693" spans="1:21" x14ac:dyDescent="0.25">
      <c r="A693" s="141"/>
      <c r="B693" s="18"/>
      <c r="C693" s="18"/>
      <c r="D693" s="18"/>
      <c r="E693" s="18"/>
      <c r="F693" s="18"/>
      <c r="G693" s="18"/>
      <c r="H693" s="19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</row>
    <row r="694" spans="1:21" x14ac:dyDescent="0.25">
      <c r="A694" s="141"/>
      <c r="B694" s="18"/>
      <c r="C694" s="18"/>
      <c r="D694" s="18"/>
      <c r="E694" s="18"/>
      <c r="F694" s="18"/>
      <c r="G694" s="18"/>
      <c r="H694" s="19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</row>
    <row r="695" spans="1:21" x14ac:dyDescent="0.25">
      <c r="A695" s="141"/>
      <c r="B695" s="18"/>
      <c r="C695" s="18"/>
      <c r="D695" s="18"/>
      <c r="E695" s="18"/>
      <c r="F695" s="18"/>
      <c r="G695" s="18"/>
      <c r="H695" s="19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</row>
    <row r="696" spans="1:21" x14ac:dyDescent="0.25">
      <c r="A696" s="141"/>
      <c r="B696" s="18"/>
      <c r="C696" s="18"/>
      <c r="D696" s="18"/>
      <c r="E696" s="18"/>
      <c r="F696" s="18"/>
      <c r="G696" s="18"/>
      <c r="H696" s="19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</row>
    <row r="697" spans="1:21" x14ac:dyDescent="0.25">
      <c r="A697" s="141"/>
      <c r="B697" s="18"/>
      <c r="C697" s="18"/>
      <c r="D697" s="18"/>
      <c r="E697" s="18"/>
      <c r="F697" s="18"/>
      <c r="G697" s="18"/>
      <c r="H697" s="19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</row>
    <row r="698" spans="1:21" x14ac:dyDescent="0.25">
      <c r="A698" s="141"/>
      <c r="B698" s="18"/>
      <c r="C698" s="18"/>
      <c r="D698" s="18"/>
      <c r="E698" s="18"/>
      <c r="F698" s="18"/>
      <c r="G698" s="18"/>
      <c r="H698" s="19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</row>
    <row r="699" spans="1:21" x14ac:dyDescent="0.25">
      <c r="A699" s="141"/>
      <c r="B699" s="18"/>
      <c r="C699" s="18"/>
      <c r="D699" s="18"/>
      <c r="E699" s="18"/>
      <c r="F699" s="18"/>
      <c r="G699" s="18"/>
      <c r="H699" s="19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</row>
    <row r="700" spans="1:21" x14ac:dyDescent="0.25">
      <c r="A700" s="141"/>
      <c r="B700" s="18"/>
      <c r="C700" s="18"/>
      <c r="D700" s="18"/>
      <c r="E700" s="18"/>
      <c r="F700" s="18"/>
      <c r="G700" s="18"/>
      <c r="H700" s="19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</row>
    <row r="701" spans="1:21" x14ac:dyDescent="0.25">
      <c r="A701" s="141"/>
      <c r="B701" s="18"/>
      <c r="C701" s="18"/>
      <c r="D701" s="18"/>
      <c r="E701" s="18"/>
      <c r="F701" s="18"/>
      <c r="G701" s="18"/>
      <c r="H701" s="19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</row>
    <row r="702" spans="1:21" x14ac:dyDescent="0.25">
      <c r="A702" s="141"/>
      <c r="B702" s="18"/>
      <c r="C702" s="18"/>
      <c r="D702" s="18"/>
      <c r="E702" s="18"/>
      <c r="F702" s="18"/>
      <c r="G702" s="18"/>
      <c r="H702" s="19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</row>
    <row r="703" spans="1:21" x14ac:dyDescent="0.25">
      <c r="A703" s="141"/>
      <c r="B703" s="18"/>
      <c r="C703" s="18"/>
      <c r="D703" s="18"/>
      <c r="E703" s="18"/>
      <c r="F703" s="18"/>
      <c r="G703" s="18"/>
      <c r="H703" s="19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</row>
    <row r="704" spans="1:21" x14ac:dyDescent="0.25">
      <c r="A704" s="141"/>
      <c r="B704" s="18"/>
      <c r="C704" s="18"/>
      <c r="D704" s="18"/>
      <c r="E704" s="18"/>
      <c r="F704" s="18"/>
      <c r="G704" s="18"/>
      <c r="H704" s="19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</row>
    <row r="705" spans="1:21" x14ac:dyDescent="0.25">
      <c r="A705" s="141"/>
      <c r="B705" s="18"/>
      <c r="C705" s="18"/>
      <c r="D705" s="18"/>
      <c r="E705" s="18"/>
      <c r="F705" s="18"/>
      <c r="G705" s="18"/>
      <c r="H705" s="19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</row>
    <row r="706" spans="1:21" x14ac:dyDescent="0.25">
      <c r="A706" s="141"/>
      <c r="B706" s="18"/>
      <c r="C706" s="18"/>
      <c r="D706" s="18"/>
      <c r="E706" s="18"/>
      <c r="F706" s="18"/>
      <c r="G706" s="18"/>
      <c r="H706" s="19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</row>
    <row r="707" spans="1:21" x14ac:dyDescent="0.25">
      <c r="A707" s="141"/>
      <c r="B707" s="18"/>
      <c r="C707" s="18"/>
      <c r="D707" s="18"/>
      <c r="E707" s="18"/>
      <c r="F707" s="18"/>
      <c r="G707" s="18"/>
      <c r="H707" s="19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</row>
    <row r="708" spans="1:21" x14ac:dyDescent="0.25">
      <c r="A708" s="141"/>
      <c r="B708" s="18"/>
      <c r="C708" s="18"/>
      <c r="D708" s="18"/>
      <c r="E708" s="18"/>
      <c r="F708" s="18"/>
      <c r="G708" s="18"/>
      <c r="H708" s="19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</row>
    <row r="709" spans="1:21" x14ac:dyDescent="0.25">
      <c r="A709" s="141"/>
      <c r="B709" s="18"/>
      <c r="C709" s="18"/>
      <c r="D709" s="18"/>
      <c r="E709" s="18"/>
      <c r="F709" s="18"/>
      <c r="G709" s="18"/>
      <c r="H709" s="19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</row>
    <row r="710" spans="1:21" x14ac:dyDescent="0.25">
      <c r="A710" s="141"/>
      <c r="B710" s="18"/>
      <c r="C710" s="18"/>
      <c r="D710" s="18"/>
      <c r="E710" s="18"/>
      <c r="F710" s="18"/>
      <c r="G710" s="18"/>
      <c r="H710" s="19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</row>
    <row r="711" spans="1:21" x14ac:dyDescent="0.25">
      <c r="A711" s="141"/>
      <c r="B711" s="18"/>
      <c r="C711" s="18"/>
      <c r="D711" s="18"/>
      <c r="E711" s="18"/>
      <c r="F711" s="18"/>
      <c r="G711" s="18"/>
      <c r="H711" s="19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</row>
    <row r="712" spans="1:21" x14ac:dyDescent="0.25">
      <c r="A712" s="141"/>
      <c r="B712" s="18"/>
      <c r="C712" s="18"/>
      <c r="D712" s="18"/>
      <c r="E712" s="18"/>
      <c r="F712" s="18"/>
      <c r="G712" s="18"/>
      <c r="H712" s="19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</row>
    <row r="713" spans="1:21" x14ac:dyDescent="0.25">
      <c r="A713" s="141"/>
      <c r="B713" s="18"/>
      <c r="C713" s="18"/>
      <c r="D713" s="18"/>
      <c r="E713" s="18"/>
      <c r="F713" s="18"/>
      <c r="G713" s="18"/>
      <c r="H713" s="19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</row>
    <row r="714" spans="1:21" x14ac:dyDescent="0.25">
      <c r="A714" s="141"/>
      <c r="B714" s="18"/>
      <c r="C714" s="18"/>
      <c r="D714" s="18"/>
      <c r="E714" s="18"/>
      <c r="F714" s="18"/>
      <c r="G714" s="18"/>
      <c r="H714" s="19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</row>
    <row r="715" spans="1:21" x14ac:dyDescent="0.25">
      <c r="A715" s="141"/>
      <c r="B715" s="18"/>
      <c r="C715" s="18"/>
      <c r="D715" s="18"/>
      <c r="E715" s="18"/>
      <c r="F715" s="18"/>
      <c r="G715" s="18"/>
      <c r="H715" s="19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</row>
    <row r="716" spans="1:21" x14ac:dyDescent="0.25">
      <c r="A716" s="141"/>
      <c r="B716" s="18"/>
      <c r="C716" s="18"/>
      <c r="D716" s="18"/>
      <c r="E716" s="18"/>
      <c r="F716" s="18"/>
      <c r="G716" s="18"/>
      <c r="H716" s="19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</row>
    <row r="717" spans="1:21" x14ac:dyDescent="0.25">
      <c r="A717" s="141"/>
      <c r="B717" s="18"/>
      <c r="C717" s="18"/>
      <c r="D717" s="18"/>
      <c r="E717" s="18"/>
      <c r="F717" s="18"/>
      <c r="G717" s="18"/>
      <c r="H717" s="19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</row>
    <row r="718" spans="1:21" x14ac:dyDescent="0.25">
      <c r="A718" s="141"/>
      <c r="B718" s="18"/>
      <c r="C718" s="18"/>
      <c r="D718" s="18"/>
      <c r="E718" s="18"/>
      <c r="F718" s="18"/>
      <c r="G718" s="18"/>
      <c r="H718" s="19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</row>
    <row r="719" spans="1:21" x14ac:dyDescent="0.25">
      <c r="A719" s="141"/>
      <c r="B719" s="18"/>
      <c r="C719" s="18"/>
      <c r="D719" s="18"/>
      <c r="E719" s="18"/>
      <c r="F719" s="18"/>
      <c r="G719" s="18"/>
      <c r="H719" s="19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</row>
    <row r="720" spans="1:21" x14ac:dyDescent="0.25">
      <c r="A720" s="141"/>
      <c r="B720" s="18"/>
      <c r="C720" s="18"/>
      <c r="D720" s="18"/>
      <c r="E720" s="18"/>
      <c r="F720" s="18"/>
      <c r="G720" s="18"/>
      <c r="H720" s="19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</row>
  </sheetData>
  <mergeCells count="258">
    <mergeCell ref="C251:E251"/>
    <mergeCell ref="C252:E252"/>
    <mergeCell ref="C253:E253"/>
    <mergeCell ref="C254:E254"/>
    <mergeCell ref="C255:E255"/>
    <mergeCell ref="B256:E256"/>
    <mergeCell ref="C245:E245"/>
    <mergeCell ref="C246:E246"/>
    <mergeCell ref="C247:E247"/>
    <mergeCell ref="C248:E248"/>
    <mergeCell ref="C249:E249"/>
    <mergeCell ref="C250:E250"/>
    <mergeCell ref="C239:E239"/>
    <mergeCell ref="D240:E240"/>
    <mergeCell ref="D241:E241"/>
    <mergeCell ref="D242:E242"/>
    <mergeCell ref="D243:E243"/>
    <mergeCell ref="C244:E244"/>
    <mergeCell ref="C233:E233"/>
    <mergeCell ref="C234:E234"/>
    <mergeCell ref="C235:E235"/>
    <mergeCell ref="D236:E236"/>
    <mergeCell ref="D237:E237"/>
    <mergeCell ref="D238:E238"/>
    <mergeCell ref="D227:E227"/>
    <mergeCell ref="D228:E228"/>
    <mergeCell ref="D229:E229"/>
    <mergeCell ref="D230:E230"/>
    <mergeCell ref="D231:E231"/>
    <mergeCell ref="D232:E232"/>
    <mergeCell ref="C221:E221"/>
    <mergeCell ref="C222:E222"/>
    <mergeCell ref="D223:E223"/>
    <mergeCell ref="D224:E224"/>
    <mergeCell ref="D225:E225"/>
    <mergeCell ref="D226:E226"/>
    <mergeCell ref="D215:E215"/>
    <mergeCell ref="D216:E216"/>
    <mergeCell ref="D217:E217"/>
    <mergeCell ref="D218:E218"/>
    <mergeCell ref="D219:E219"/>
    <mergeCell ref="C220:E220"/>
    <mergeCell ref="D209:E209"/>
    <mergeCell ref="D210:E210"/>
    <mergeCell ref="D211:E211"/>
    <mergeCell ref="D212:E212"/>
    <mergeCell ref="D213:E213"/>
    <mergeCell ref="D214:E214"/>
    <mergeCell ref="D203:E203"/>
    <mergeCell ref="D204:E204"/>
    <mergeCell ref="C205:E205"/>
    <mergeCell ref="D206:E206"/>
    <mergeCell ref="D207:E207"/>
    <mergeCell ref="C208:E208"/>
    <mergeCell ref="D197:E197"/>
    <mergeCell ref="D198:E198"/>
    <mergeCell ref="D199:E199"/>
    <mergeCell ref="D200:E200"/>
    <mergeCell ref="D201:E201"/>
    <mergeCell ref="D202:E202"/>
    <mergeCell ref="D191:E191"/>
    <mergeCell ref="D192:E192"/>
    <mergeCell ref="D193:E193"/>
    <mergeCell ref="C194:E194"/>
    <mergeCell ref="D195:E195"/>
    <mergeCell ref="D196:E196"/>
    <mergeCell ref="D185:E185"/>
    <mergeCell ref="D186:E186"/>
    <mergeCell ref="D187:E187"/>
    <mergeCell ref="D188:E188"/>
    <mergeCell ref="D189:E189"/>
    <mergeCell ref="D190:E190"/>
    <mergeCell ref="D179:E179"/>
    <mergeCell ref="D180:E180"/>
    <mergeCell ref="D181:E181"/>
    <mergeCell ref="D182:E182"/>
    <mergeCell ref="C183:E183"/>
    <mergeCell ref="D184:E184"/>
    <mergeCell ref="D173:E173"/>
    <mergeCell ref="D174:E174"/>
    <mergeCell ref="D175:E175"/>
    <mergeCell ref="D176:E176"/>
    <mergeCell ref="D177:E177"/>
    <mergeCell ref="D178:E178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C164:E164"/>
    <mergeCell ref="C165:E165"/>
    <mergeCell ref="C166:E166"/>
    <mergeCell ref="C155:E155"/>
    <mergeCell ref="C156:E156"/>
    <mergeCell ref="C157:E157"/>
    <mergeCell ref="D158:E158"/>
    <mergeCell ref="D159:E159"/>
    <mergeCell ref="C160:E160"/>
    <mergeCell ref="D149:E149"/>
    <mergeCell ref="D150:E150"/>
    <mergeCell ref="D151:E151"/>
    <mergeCell ref="D152:E152"/>
    <mergeCell ref="D153:E153"/>
    <mergeCell ref="C154:E154"/>
    <mergeCell ref="C143:E143"/>
    <mergeCell ref="D144:E144"/>
    <mergeCell ref="D145:E145"/>
    <mergeCell ref="D146:E146"/>
    <mergeCell ref="D147:E147"/>
    <mergeCell ref="D148:E148"/>
    <mergeCell ref="D137:E137"/>
    <mergeCell ref="D138:E138"/>
    <mergeCell ref="D139:E139"/>
    <mergeCell ref="C140:E140"/>
    <mergeCell ref="C141:E141"/>
    <mergeCell ref="C142:E142"/>
    <mergeCell ref="D131:E131"/>
    <mergeCell ref="D132:E132"/>
    <mergeCell ref="D133:E133"/>
    <mergeCell ref="D134:E134"/>
    <mergeCell ref="D135:E135"/>
    <mergeCell ref="D136:E136"/>
    <mergeCell ref="C125:E125"/>
    <mergeCell ref="D126:E126"/>
    <mergeCell ref="D127:E127"/>
    <mergeCell ref="C128:E128"/>
    <mergeCell ref="D129:E129"/>
    <mergeCell ref="D130:E130"/>
    <mergeCell ref="D119:E119"/>
    <mergeCell ref="D120:E120"/>
    <mergeCell ref="D121:E121"/>
    <mergeCell ref="D122:E122"/>
    <mergeCell ref="D123:E123"/>
    <mergeCell ref="D124:E124"/>
    <mergeCell ref="D113:E113"/>
    <mergeCell ref="C114:E114"/>
    <mergeCell ref="D115:E115"/>
    <mergeCell ref="D116:E116"/>
    <mergeCell ref="D117:E117"/>
    <mergeCell ref="D118:E118"/>
    <mergeCell ref="D107:E107"/>
    <mergeCell ref="D108:E108"/>
    <mergeCell ref="D109:E109"/>
    <mergeCell ref="D110:E110"/>
    <mergeCell ref="D111:E111"/>
    <mergeCell ref="D112:E112"/>
    <mergeCell ref="D101:E101"/>
    <mergeCell ref="D102:E102"/>
    <mergeCell ref="C103:E103"/>
    <mergeCell ref="D104:E104"/>
    <mergeCell ref="D105:E105"/>
    <mergeCell ref="D106:E106"/>
    <mergeCell ref="D95:E95"/>
    <mergeCell ref="D96:E96"/>
    <mergeCell ref="D97:E97"/>
    <mergeCell ref="D98:E98"/>
    <mergeCell ref="D99:E99"/>
    <mergeCell ref="D100:E100"/>
    <mergeCell ref="C89:E89"/>
    <mergeCell ref="C90:E90"/>
    <mergeCell ref="C91:E91"/>
    <mergeCell ref="C92:E92"/>
    <mergeCell ref="D93:E93"/>
    <mergeCell ref="D94:E94"/>
    <mergeCell ref="D83:E83"/>
    <mergeCell ref="C84:E84"/>
    <mergeCell ref="C85:E85"/>
    <mergeCell ref="D86:E86"/>
    <mergeCell ref="D87:E87"/>
    <mergeCell ref="C88:E88"/>
    <mergeCell ref="D77:E77"/>
    <mergeCell ref="D78:E78"/>
    <mergeCell ref="C79:E79"/>
    <mergeCell ref="D80:E80"/>
    <mergeCell ref="D81:E81"/>
    <mergeCell ref="D82:E82"/>
    <mergeCell ref="C71:E71"/>
    <mergeCell ref="C72:E72"/>
    <mergeCell ref="C73:E73"/>
    <mergeCell ref="C74:E74"/>
    <mergeCell ref="C75:E75"/>
    <mergeCell ref="D76:E76"/>
    <mergeCell ref="C65:E65"/>
    <mergeCell ref="C66:E66"/>
    <mergeCell ref="C67:E67"/>
    <mergeCell ref="C68:E68"/>
    <mergeCell ref="C69:E69"/>
    <mergeCell ref="C70:E70"/>
    <mergeCell ref="D59:E59"/>
    <mergeCell ref="C60:E60"/>
    <mergeCell ref="C61:E61"/>
    <mergeCell ref="C62:E62"/>
    <mergeCell ref="C63:E63"/>
    <mergeCell ref="C64:E64"/>
    <mergeCell ref="C53:E53"/>
    <mergeCell ref="C54:E54"/>
    <mergeCell ref="D55:E55"/>
    <mergeCell ref="D56:E56"/>
    <mergeCell ref="D57:E57"/>
    <mergeCell ref="D58:E58"/>
    <mergeCell ref="C47:E47"/>
    <mergeCell ref="C48:E48"/>
    <mergeCell ref="C49:E49"/>
    <mergeCell ref="C50:E50"/>
    <mergeCell ref="D51:E51"/>
    <mergeCell ref="D52:E52"/>
    <mergeCell ref="C41:E41"/>
    <mergeCell ref="C42:E42"/>
    <mergeCell ref="C43:E43"/>
    <mergeCell ref="D44:E44"/>
    <mergeCell ref="D45:E45"/>
    <mergeCell ref="D46:E46"/>
    <mergeCell ref="C35:E35"/>
    <mergeCell ref="C36:E36"/>
    <mergeCell ref="C37:E37"/>
    <mergeCell ref="C38:E38"/>
    <mergeCell ref="D39:E39"/>
    <mergeCell ref="D40:E40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F2:F4"/>
    <mergeCell ref="G2:G4"/>
    <mergeCell ref="H2:H4"/>
    <mergeCell ref="I2:U2"/>
    <mergeCell ref="I3:T3"/>
    <mergeCell ref="C11:E11"/>
    <mergeCell ref="C12:E12"/>
    <mergeCell ref="C13:E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9" orientation="landscape" horizontalDpi="4294967293" r:id="rId1"/>
  <headerFooter>
    <oddHeader>&amp;C&amp;"Times New Roman,Félkövér"&amp;12Szári Napsugár Kindergarten Óvoda kiadásai - 2016. év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W26"/>
  <sheetViews>
    <sheetView workbookViewId="0">
      <selection activeCell="J15" sqref="J15"/>
    </sheetView>
  </sheetViews>
  <sheetFormatPr defaultColWidth="9" defaultRowHeight="15" x14ac:dyDescent="0.25"/>
  <cols>
    <col min="1" max="1" width="4.42578125" style="154" customWidth="1"/>
    <col min="2" max="2" width="11.7109375" style="155" bestFit="1" customWidth="1"/>
    <col min="3" max="4" width="12.5703125" style="155" customWidth="1"/>
    <col min="5" max="5" width="12.140625" style="155" customWidth="1"/>
    <col min="6" max="6" width="12.42578125" style="155" bestFit="1" customWidth="1"/>
    <col min="7" max="7" width="12.5703125" style="154" bestFit="1" customWidth="1"/>
    <col min="8" max="9" width="11.85546875" style="154" bestFit="1" customWidth="1"/>
    <col min="10" max="10" width="10.5703125" style="154" bestFit="1" customWidth="1"/>
    <col min="11" max="11" width="10.140625" style="154" bestFit="1" customWidth="1"/>
    <col min="12" max="13" width="11.42578125" style="154" bestFit="1" customWidth="1"/>
    <col min="14" max="14" width="10.140625" style="154" bestFit="1" customWidth="1"/>
    <col min="15" max="16" width="11.42578125" style="154" bestFit="1" customWidth="1"/>
    <col min="17" max="17" width="11.28515625" style="154" bestFit="1" customWidth="1"/>
    <col min="18" max="18" width="10.42578125" style="154" bestFit="1" customWidth="1"/>
    <col min="19" max="19" width="12.5703125" style="154" bestFit="1" customWidth="1"/>
    <col min="20" max="20" width="9" style="154"/>
    <col min="21" max="21" width="11.28515625" style="154" bestFit="1" customWidth="1"/>
    <col min="22" max="22" width="9" style="154"/>
    <col min="23" max="23" width="11.28515625" style="154" bestFit="1" customWidth="1"/>
    <col min="24" max="16384" width="9" style="154"/>
  </cols>
  <sheetData>
    <row r="1" spans="1:23" ht="15.75" thickBot="1" x14ac:dyDescent="0.3">
      <c r="S1" s="401" t="s">
        <v>1121</v>
      </c>
    </row>
    <row r="2" spans="1:23" ht="15" customHeight="1" x14ac:dyDescent="0.25">
      <c r="A2" s="596" t="s">
        <v>0</v>
      </c>
      <c r="B2" s="597"/>
      <c r="C2" s="647" t="s">
        <v>1282</v>
      </c>
      <c r="D2" s="649" t="s">
        <v>1299</v>
      </c>
      <c r="E2" s="594" t="s">
        <v>1325</v>
      </c>
      <c r="F2" s="645" t="s">
        <v>1295</v>
      </c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  <c r="S2" s="646"/>
    </row>
    <row r="3" spans="1:23" ht="29.25" customHeight="1" thickBot="1" x14ac:dyDescent="0.3">
      <c r="A3" s="598"/>
      <c r="B3" s="599"/>
      <c r="C3" s="648"/>
      <c r="D3" s="650"/>
      <c r="E3" s="595"/>
      <c r="F3" s="407" t="s">
        <v>1170</v>
      </c>
      <c r="G3" s="406" t="s">
        <v>1171</v>
      </c>
      <c r="H3" s="404" t="s">
        <v>1172</v>
      </c>
      <c r="I3" s="404" t="s">
        <v>1279</v>
      </c>
      <c r="J3" s="404" t="s">
        <v>1173</v>
      </c>
      <c r="K3" s="404" t="s">
        <v>1174</v>
      </c>
      <c r="L3" s="404" t="s">
        <v>1175</v>
      </c>
      <c r="M3" s="404" t="s">
        <v>1176</v>
      </c>
      <c r="N3" s="404" t="s">
        <v>1177</v>
      </c>
      <c r="O3" s="404" t="s">
        <v>1178</v>
      </c>
      <c r="P3" s="404" t="s">
        <v>1179</v>
      </c>
      <c r="Q3" s="404" t="s">
        <v>1280</v>
      </c>
      <c r="R3" s="404" t="s">
        <v>1281</v>
      </c>
      <c r="S3" s="405" t="s">
        <v>1180</v>
      </c>
    </row>
    <row r="4" spans="1:23" ht="25.5" x14ac:dyDescent="0.25">
      <c r="A4" s="604" t="s">
        <v>1154</v>
      </c>
      <c r="B4" s="237" t="s">
        <v>123</v>
      </c>
      <c r="C4" s="412">
        <f>Bevételek!F5+Bevételek!F97+Bevételek!F128+Bevételek!F197</f>
        <v>197176546</v>
      </c>
      <c r="D4" s="413">
        <f>Bevételek!G5+Bevételek!G97+Bevételek!G128+Bevételek!G197</f>
        <v>223522769</v>
      </c>
      <c r="E4" s="395">
        <f>Bevételek!AI5+Bevételek!AI97+Bevételek!AI128+Bevételek!AI197</f>
        <v>161690887</v>
      </c>
      <c r="F4" s="414">
        <f>SUM(G4:S4)</f>
        <v>227859564</v>
      </c>
      <c r="G4" s="425">
        <f>Bevételek!I5+Bevételek!I97+Bevételek!I128+Bevételek!I197+(Bevételek!H13+Bevételek!H15+Bevételek!L21)</f>
        <v>11686491</v>
      </c>
      <c r="H4" s="409">
        <f>Bevételek!Y5+Bevételek!Y97+Bevételek!Y128+Bevételek!Y197</f>
        <v>57922544</v>
      </c>
      <c r="I4" s="409">
        <f>Bevételek!K5+Bevételek!K97+Bevételek!K128+Bevételek!K197-(Bevételek!K151+Bevételek!K162)</f>
        <v>4168945</v>
      </c>
      <c r="J4" s="409">
        <f>Bevételek!J5+Bevételek!J97+Bevételek!J128+Bevételek!J197+(Bevételek!H9+Bevételek!H10+Bevételek!H11+Bevételek!H14)</f>
        <v>8502940</v>
      </c>
      <c r="K4" s="409">
        <f>Bevételek!L53</f>
        <v>2280405</v>
      </c>
      <c r="L4" s="409">
        <f>Bevételek!H12</f>
        <v>2381230</v>
      </c>
      <c r="M4" s="409">
        <f>Bevételek!O5+Bevételek!O97+Bevételek!O128+Bevételek!O197+(Bevételek!K151+Bevételek!K162)</f>
        <v>6666167</v>
      </c>
      <c r="N4" s="409">
        <f>Bevételek!P5+Bevételek!P97+Bevételek!P128+Bevételek!P197+Bevételek!Q5+Bevételek!Q97+Bevételek!Q128+Bevételek!Q197+Bevételek!R5+Bevételek!R97+Bevételek!R128+Bevételek!R197</f>
        <v>5796216</v>
      </c>
      <c r="O4" s="409">
        <f>Bevételek!S5+Bevételek!S97+Bevételek!S128+Bevételek!S197</f>
        <v>4602582</v>
      </c>
      <c r="P4" s="409">
        <f>Bevételek!T5+Bevételek!T97+Bevételek!T128+Bevételek!T197+Bevételek!U5+Bevételek!U97+Bevételek!U128+Bevételek!U197+(Bevételek!H20)</f>
        <v>2461278</v>
      </c>
      <c r="Q4" s="409">
        <f>Bevételek!L18+Bevételek!W5+Bevételek!W97+Bevételek!W128+Bevételek!W197</f>
        <v>25827159</v>
      </c>
      <c r="R4" s="409">
        <f>Bevételek!X5+Bevételek!X97+Bevételek!X128+Bevételek!X197</f>
        <v>2522220</v>
      </c>
      <c r="S4" s="426">
        <f>Bevételek!M5+Bevételek!M97+Bevételek!M128+Bevételek!M197+Bevételek!V5+Bevételek!V97+Bevételek!V128+Bevételek!V197+(Bevételek!H8+Bevételek!H16+Bevételek!H19)</f>
        <v>93041387</v>
      </c>
      <c r="W4" s="304"/>
    </row>
    <row r="5" spans="1:23" s="163" customFormat="1" ht="25.5" x14ac:dyDescent="0.25">
      <c r="A5" s="605"/>
      <c r="B5" s="238" t="s">
        <v>153</v>
      </c>
      <c r="C5" s="415">
        <f>Bevételek!F61+Bevételek!F187+Bevételek!F223</f>
        <v>0</v>
      </c>
      <c r="D5" s="416">
        <f>Bevételek!G61+Bevételek!G187+Bevételek!G223</f>
        <v>5690000</v>
      </c>
      <c r="E5" s="396">
        <f>Bevételek!AI61+Bevételek!AI187+Bevételek!AI223</f>
        <v>5690000</v>
      </c>
      <c r="F5" s="417">
        <f t="shared" ref="F5:F7" si="0">SUM(G5:S5)</f>
        <v>9372533</v>
      </c>
      <c r="G5" s="427">
        <f>Bevételek!I61+Bevételek!I187+Bevételek!I223</f>
        <v>0</v>
      </c>
      <c r="H5" s="410">
        <f>Bevételek!Y61+Bevételek!Y187+Bevételek!Y223</f>
        <v>0</v>
      </c>
      <c r="I5" s="410">
        <f>Bevételek!K61+Bevételek!K187+Bevételek!K223</f>
        <v>9372533</v>
      </c>
      <c r="J5" s="410">
        <f>Bevételek!J61+Bevételek!J187+Bevételek!J223</f>
        <v>0</v>
      </c>
      <c r="K5" s="410"/>
      <c r="L5" s="410"/>
      <c r="M5" s="410">
        <f>Bevételek!O61+Bevételek!O187+Bevételek!O223</f>
        <v>0</v>
      </c>
      <c r="N5" s="410">
        <f>Bevételek!P61+Bevételek!P187+Bevételek!P223+Bevételek!Q61+Bevételek!Q187+Bevételek!Q223+Bevételek!R61+Bevételek!R187+Bevételek!R223</f>
        <v>0</v>
      </c>
      <c r="O5" s="410">
        <f>Bevételek!S61+Bevételek!S187+Bevételek!S223</f>
        <v>0</v>
      </c>
      <c r="P5" s="410">
        <f>Bevételek!T61+Bevételek!T187+Bevételek!T223+Bevételek!U61+Bevételek!U187+Bevételek!U223</f>
        <v>0</v>
      </c>
      <c r="Q5" s="410">
        <f>Bevételek!W61+Bevételek!W187+Bevételek!W223</f>
        <v>0</v>
      </c>
      <c r="R5" s="410">
        <f>Bevételek!X61+Bevételek!X187+Bevételek!X223</f>
        <v>0</v>
      </c>
      <c r="S5" s="428">
        <f>Bevételek!M61+Bevételek!M187+Bevételek!M223+Bevételek!V61+Bevételek!V187+Bevételek!V223</f>
        <v>0</v>
      </c>
    </row>
    <row r="6" spans="1:23" ht="25.5" x14ac:dyDescent="0.25">
      <c r="A6" s="605"/>
      <c r="B6" s="238" t="s">
        <v>855</v>
      </c>
      <c r="C6" s="415">
        <f>Bevételek!F263</f>
        <v>20142000</v>
      </c>
      <c r="D6" s="416">
        <f>Bevételek!G263</f>
        <v>13409000</v>
      </c>
      <c r="E6" s="396">
        <f>Bevételek!AI263</f>
        <v>13409000</v>
      </c>
      <c r="F6" s="417">
        <f t="shared" si="0"/>
        <v>13409000</v>
      </c>
      <c r="G6" s="427">
        <f>Bevételek!I263</f>
        <v>0</v>
      </c>
      <c r="H6" s="410">
        <f>Bevételek!Y263</f>
        <v>0</v>
      </c>
      <c r="I6" s="410">
        <f>Bevételek!K263</f>
        <v>0</v>
      </c>
      <c r="J6" s="410">
        <f>Bevételek!J263</f>
        <v>0</v>
      </c>
      <c r="K6" s="410"/>
      <c r="L6" s="410"/>
      <c r="M6" s="410">
        <f>Bevételek!O263</f>
        <v>0</v>
      </c>
      <c r="N6" s="410">
        <f>Bevételek!P263+Bevételek!Q263+Bevételek!R263</f>
        <v>0</v>
      </c>
      <c r="O6" s="410">
        <f>Bevételek!S263</f>
        <v>0</v>
      </c>
      <c r="P6" s="410">
        <f>Bevételek!T263+Bevételek!U263</f>
        <v>0</v>
      </c>
      <c r="Q6" s="410">
        <f>Bevételek!W263</f>
        <v>0</v>
      </c>
      <c r="R6" s="410">
        <f>Bevételek!X263</f>
        <v>0</v>
      </c>
      <c r="S6" s="428">
        <f>Bevételek!M263+Bevételek!V263</f>
        <v>13409000</v>
      </c>
    </row>
    <row r="7" spans="1:23" ht="25.5" x14ac:dyDescent="0.25">
      <c r="A7" s="605"/>
      <c r="B7" s="238" t="s">
        <v>226</v>
      </c>
      <c r="C7" s="415">
        <f>Bevételek!F249-Bevételek!F263</f>
        <v>0</v>
      </c>
      <c r="D7" s="416">
        <f>Bevételek!G249-Bevételek!G263</f>
        <v>0</v>
      </c>
      <c r="E7" s="396">
        <f>Bevételek!AI249-Bevételek!AI263</f>
        <v>0</v>
      </c>
      <c r="F7" s="417">
        <f t="shared" si="0"/>
        <v>0</v>
      </c>
      <c r="G7" s="427">
        <f>Bevételek!I249-Bevételek!I263</f>
        <v>0</v>
      </c>
      <c r="H7" s="410">
        <f>Bevételek!Y249-Bevételek!Y263</f>
        <v>0</v>
      </c>
      <c r="I7" s="410">
        <f>Bevételek!K249-Bevételek!K263</f>
        <v>0</v>
      </c>
      <c r="J7" s="410">
        <f>Bevételek!J249-Bevételek!J263</f>
        <v>0</v>
      </c>
      <c r="K7" s="410"/>
      <c r="L7" s="410"/>
      <c r="M7" s="410">
        <f>Bevételek!O249-Bevételek!O263</f>
        <v>0</v>
      </c>
      <c r="N7" s="410">
        <f>Bevételek!P249-Bevételek!P263+Bevételek!Q249-Bevételek!Q263+Bevételek!R249-Bevételek!R263</f>
        <v>0</v>
      </c>
      <c r="O7" s="410">
        <f>Bevételek!S249-Bevételek!S263</f>
        <v>0</v>
      </c>
      <c r="P7" s="410">
        <f>Bevételek!T249-Bevételek!T263+Bevételek!U249-Bevételek!U263</f>
        <v>0</v>
      </c>
      <c r="Q7" s="410">
        <f>Bevételek!W249-Bevételek!W263</f>
        <v>0</v>
      </c>
      <c r="R7" s="410">
        <f>Bevételek!X249-Bevételek!X263</f>
        <v>0</v>
      </c>
      <c r="S7" s="428">
        <f>Bevételek!M249-Bevételek!M263+Bevételek!V249-Bevételek!V263</f>
        <v>0</v>
      </c>
    </row>
    <row r="8" spans="1:23" s="167" customFormat="1" ht="16.5" thickBot="1" x14ac:dyDescent="0.3">
      <c r="A8" s="606"/>
      <c r="B8" s="239" t="s">
        <v>856</v>
      </c>
      <c r="C8" s="418">
        <f t="shared" ref="C8:F8" si="1">SUM(C4:C7)</f>
        <v>217318546</v>
      </c>
      <c r="D8" s="419">
        <f t="shared" ref="D8:E8" si="2">SUM(D4:D7)</f>
        <v>242621769</v>
      </c>
      <c r="E8" s="590">
        <f t="shared" si="2"/>
        <v>180789887</v>
      </c>
      <c r="F8" s="420">
        <f t="shared" si="1"/>
        <v>250641097</v>
      </c>
      <c r="G8" s="244">
        <f>SUM(G4:G7)</f>
        <v>11686491</v>
      </c>
      <c r="H8" s="164">
        <f t="shared" ref="H8:S8" si="3">SUM(H4:H7)</f>
        <v>57922544</v>
      </c>
      <c r="I8" s="164">
        <f t="shared" si="3"/>
        <v>13541478</v>
      </c>
      <c r="J8" s="164">
        <f t="shared" si="3"/>
        <v>8502940</v>
      </c>
      <c r="K8" s="164">
        <f t="shared" si="3"/>
        <v>2280405</v>
      </c>
      <c r="L8" s="164">
        <f t="shared" si="3"/>
        <v>2381230</v>
      </c>
      <c r="M8" s="164">
        <f t="shared" si="3"/>
        <v>6666167</v>
      </c>
      <c r="N8" s="164">
        <f t="shared" si="3"/>
        <v>5796216</v>
      </c>
      <c r="O8" s="164">
        <f t="shared" si="3"/>
        <v>4602582</v>
      </c>
      <c r="P8" s="164">
        <f t="shared" si="3"/>
        <v>2461278</v>
      </c>
      <c r="Q8" s="164">
        <f t="shared" si="3"/>
        <v>25827159</v>
      </c>
      <c r="R8" s="164">
        <f t="shared" si="3"/>
        <v>2522220</v>
      </c>
      <c r="S8" s="166">
        <f t="shared" si="3"/>
        <v>106450387</v>
      </c>
      <c r="W8" s="303"/>
    </row>
    <row r="9" spans="1:23" ht="25.5" x14ac:dyDescent="0.25">
      <c r="A9" s="605" t="s">
        <v>1155</v>
      </c>
      <c r="B9" s="240" t="s">
        <v>857</v>
      </c>
      <c r="C9" s="421">
        <f>Kiadások!F5+Kiadások!F24+Kiadások!F32+Kiadások!F59+Kiadások!F74</f>
        <v>113406027</v>
      </c>
      <c r="D9" s="422">
        <f>Kiadások!G5+Kiadások!G24+Kiadások!G32+Kiadások!G59+Kiadások!G74</f>
        <v>135933964.39000002</v>
      </c>
      <c r="E9" s="398">
        <f>Kiadások!T5+Kiadások!T24+Kiadások!T32+Kiadások!T59+Kiadások!T74</f>
        <v>69074853.569999993</v>
      </c>
      <c r="F9" s="423">
        <f t="shared" ref="F9:F11" si="4">SUM(G9:S9)</f>
        <v>131425537.81999999</v>
      </c>
      <c r="G9" s="429">
        <f>Igazgatás!J5+Igazgatás!J24+Igazgatás!J32+Igazgatás!J81+Igazgatás!J96</f>
        <v>45530771.25</v>
      </c>
      <c r="H9" s="411"/>
      <c r="I9" s="411">
        <f>Vagyongazd!J5+Vagyongazd!J24+Vagyongazd!J32+Vagyongazd!J67+Vagyongazd!J82</f>
        <v>204260</v>
      </c>
      <c r="J9" s="411">
        <f>Községgazd!J5+Községgazd!J24+Községgazd!J32+Községgazd!J69+Községgazd!J84</f>
        <v>5955511</v>
      </c>
      <c r="K9" s="411">
        <f>Közfoglalkoztatás!J5+Közfoglalkoztatás!J24+Közfoglalkoztatás!J32+Közfoglalkoztatás!J59+Közfoglalkoztatás!J74</f>
        <v>3009783</v>
      </c>
      <c r="L9" s="411">
        <f>Közút!J5+Közút!J24+Közút!J32+Közút!J59+Közút!J74</f>
        <v>165280</v>
      </c>
      <c r="M9" s="411">
        <f>Környezetvédelem!J5+Környezetvédelem!J24+Környezetvédelem!J32+Környezetvédelem!J61+Környezetvédelem!J76</f>
        <v>10278080</v>
      </c>
      <c r="N9" s="411">
        <f>Egészségügy!J5+Egészségügy!J27+Egészségügy!J38+Egészségügy!J97+Egészségügy!J112</f>
        <v>6339267.0700000003</v>
      </c>
      <c r="O9" s="411">
        <f>Sport!J5+Sport!J24+Sport!J32+Sport!J66+Sport!J81</f>
        <v>10318497</v>
      </c>
      <c r="P9" s="411">
        <f>Közművelődés!J5+Közművelődés!J26+Közművelődés!J36+Közművelődés!J107+Közművelődés!J122</f>
        <v>7226813.5</v>
      </c>
      <c r="Q9" s="411">
        <f>Étkeztetés!K5+Étkeztetés!K24+Étkeztetés!K32+Étkeztetés!K79+Étkeztetés!K94</f>
        <v>21110363.199999999</v>
      </c>
      <c r="R9" s="411">
        <f>Étkeztetés!L5+Étkeztetés!L24+Étkeztetés!L32+Étkeztetés!L79+Étkeztetés!L94</f>
        <v>3177737.8</v>
      </c>
      <c r="S9" s="430">
        <f>Támogatás!J5+Támogatás!J24+Támogatás!J32+Támogatás!J59+Támogatás!J74</f>
        <v>18109174</v>
      </c>
    </row>
    <row r="10" spans="1:23" ht="25.5" x14ac:dyDescent="0.25">
      <c r="A10" s="605"/>
      <c r="B10" s="238" t="s">
        <v>858</v>
      </c>
      <c r="C10" s="415">
        <f>Kiadások!F145+Kiadások!F155+Kiadások!F160</f>
        <v>6297000</v>
      </c>
      <c r="D10" s="416">
        <f>Kiadások!G145+Kiadások!G155+Kiadások!G160</f>
        <v>7923561</v>
      </c>
      <c r="E10" s="396">
        <f>Kiadások!T145+Kiadások!T155+Kiadások!T160</f>
        <v>3295845</v>
      </c>
      <c r="F10" s="417">
        <f t="shared" si="4"/>
        <v>20575547.18</v>
      </c>
      <c r="G10" s="427">
        <f>Igazgatás!J175+Igazgatás!J185+Igazgatás!J190</f>
        <v>3180448</v>
      </c>
      <c r="H10" s="410"/>
      <c r="I10" s="410">
        <f>Vagyongazd!J153+Vagyongazd!J163+Vagyongazd!J168</f>
        <v>0</v>
      </c>
      <c r="J10" s="410">
        <f>Községgazd!J155+Községgazd!J169+Községgazd!J174</f>
        <v>2912100</v>
      </c>
      <c r="K10" s="410">
        <f>Közfoglalkoztatás!J145+Közfoglalkoztatás!J155+Közfoglalkoztatás!J160</f>
        <v>0</v>
      </c>
      <c r="L10" s="410">
        <f>Közút!J145+Közút!J155+Közút!J160</f>
        <v>4116563</v>
      </c>
      <c r="M10" s="410">
        <f>Környezetvédelem!J149+Környezetvédelem!J159+Környezetvédelem!J164</f>
        <v>0</v>
      </c>
      <c r="N10" s="410">
        <f>Egészségügy!J183+Egészségügy!J193+Egészségügy!J198</f>
        <v>0</v>
      </c>
      <c r="O10" s="410">
        <f>Sport!J152+Sport!J162+Sport!J167</f>
        <v>40640</v>
      </c>
      <c r="P10" s="410">
        <f>Közművelődés!J193+Közművelődés!J207+Közművelődés!J212</f>
        <v>1000000</v>
      </c>
      <c r="Q10" s="410">
        <f>Étkeztetés!K165+Étkeztetés!K175+Étkeztetés!K180</f>
        <v>4716796</v>
      </c>
      <c r="R10" s="410">
        <f>Étkeztetés!L165+Étkeztetés!L175+Étkeztetés!L180</f>
        <v>0</v>
      </c>
      <c r="S10" s="428">
        <f>Támogatás!J154+Támogatás!J164+Támogatás!J169</f>
        <v>4609000.18</v>
      </c>
    </row>
    <row r="11" spans="1:23" ht="25.5" x14ac:dyDescent="0.25">
      <c r="A11" s="605"/>
      <c r="B11" s="238" t="s">
        <v>553</v>
      </c>
      <c r="C11" s="415">
        <f>Kiadások!F223</f>
        <v>97615519</v>
      </c>
      <c r="D11" s="416">
        <f>Kiadások!G223</f>
        <v>98764244</v>
      </c>
      <c r="E11" s="396">
        <f>Kiadások!T223</f>
        <v>74670037</v>
      </c>
      <c r="F11" s="417">
        <f t="shared" si="4"/>
        <v>98640012</v>
      </c>
      <c r="G11" s="427">
        <f>Igazgatás!J253</f>
        <v>0</v>
      </c>
      <c r="H11" s="410"/>
      <c r="I11" s="410">
        <f>Vagyongazd!J231</f>
        <v>0</v>
      </c>
      <c r="J11" s="410">
        <f>Községgazd!J237</f>
        <v>0</v>
      </c>
      <c r="K11" s="410">
        <f>Közfoglalkoztatás!J223</f>
        <v>0</v>
      </c>
      <c r="L11" s="410">
        <f>Közút!J223</f>
        <v>0</v>
      </c>
      <c r="M11" s="410">
        <f>Környezetvédelem!J227</f>
        <v>0</v>
      </c>
      <c r="N11" s="410">
        <f>Egészségügy!J261</f>
        <v>0</v>
      </c>
      <c r="O11" s="410">
        <f>Sport!J230</f>
        <v>0</v>
      </c>
      <c r="P11" s="410">
        <f>Közművelődés!J275</f>
        <v>0</v>
      </c>
      <c r="Q11" s="410">
        <f>Étkeztetés!K243</f>
        <v>0</v>
      </c>
      <c r="R11" s="410">
        <f>Étkeztetés!L243</f>
        <v>0</v>
      </c>
      <c r="S11" s="428">
        <f>Támogatás!J232</f>
        <v>98640012</v>
      </c>
    </row>
    <row r="12" spans="1:23" s="171" customFormat="1" ht="16.5" thickBot="1" x14ac:dyDescent="0.3">
      <c r="A12" s="606"/>
      <c r="B12" s="239" t="s">
        <v>856</v>
      </c>
      <c r="C12" s="418">
        <f t="shared" ref="C12:F12" si="5">SUM(C9:C11)</f>
        <v>217318546</v>
      </c>
      <c r="D12" s="419">
        <f t="shared" ref="D12:E12" si="6">SUM(D9:D11)</f>
        <v>242621769.39000002</v>
      </c>
      <c r="E12" s="590">
        <f t="shared" si="6"/>
        <v>147040735.56999999</v>
      </c>
      <c r="F12" s="420">
        <f t="shared" si="5"/>
        <v>250641097</v>
      </c>
      <c r="G12" s="244">
        <f>SUM(G9:G11)</f>
        <v>48711219.25</v>
      </c>
      <c r="H12" s="164">
        <f t="shared" ref="H12:S12" si="7">SUM(H9:H11)</f>
        <v>0</v>
      </c>
      <c r="I12" s="164">
        <f t="shared" si="7"/>
        <v>204260</v>
      </c>
      <c r="J12" s="164">
        <f t="shared" si="7"/>
        <v>8867611</v>
      </c>
      <c r="K12" s="164">
        <f t="shared" si="7"/>
        <v>3009783</v>
      </c>
      <c r="L12" s="164">
        <f t="shared" si="7"/>
        <v>4281843</v>
      </c>
      <c r="M12" s="164">
        <f t="shared" si="7"/>
        <v>10278080</v>
      </c>
      <c r="N12" s="164">
        <f t="shared" si="7"/>
        <v>6339267.0700000003</v>
      </c>
      <c r="O12" s="164">
        <f t="shared" si="7"/>
        <v>10359137</v>
      </c>
      <c r="P12" s="164">
        <f t="shared" si="7"/>
        <v>8226813.5</v>
      </c>
      <c r="Q12" s="164">
        <f t="shared" si="7"/>
        <v>25827159.199999999</v>
      </c>
      <c r="R12" s="164">
        <f t="shared" ref="R12" si="8">SUM(R9:R11)</f>
        <v>3177737.8</v>
      </c>
      <c r="S12" s="166">
        <f t="shared" si="7"/>
        <v>121358186.18000001</v>
      </c>
    </row>
    <row r="13" spans="1:23" s="175" customFormat="1" ht="15" customHeight="1" thickBot="1" x14ac:dyDescent="0.3">
      <c r="A13" s="592" t="s">
        <v>1156</v>
      </c>
      <c r="B13" s="593"/>
      <c r="C13" s="402">
        <f t="shared" ref="C13:F13" si="9">C8-C12</f>
        <v>0</v>
      </c>
      <c r="D13" s="403">
        <f t="shared" ref="D13:E13" si="10">D8-D12</f>
        <v>-0.39000001549720764</v>
      </c>
      <c r="E13" s="399">
        <f t="shared" si="10"/>
        <v>33749151.430000007</v>
      </c>
      <c r="F13" s="408">
        <f t="shared" si="9"/>
        <v>0</v>
      </c>
      <c r="G13" s="246">
        <f>G8-G12</f>
        <v>-37024728.25</v>
      </c>
      <c r="H13" s="172">
        <f t="shared" ref="H13:S13" si="11">H8-H12</f>
        <v>57922544</v>
      </c>
      <c r="I13" s="172">
        <f t="shared" si="11"/>
        <v>13337218</v>
      </c>
      <c r="J13" s="172">
        <f t="shared" si="11"/>
        <v>-364671</v>
      </c>
      <c r="K13" s="172">
        <f t="shared" si="11"/>
        <v>-729378</v>
      </c>
      <c r="L13" s="172">
        <f t="shared" si="11"/>
        <v>-1900613</v>
      </c>
      <c r="M13" s="172">
        <f t="shared" si="11"/>
        <v>-3611913</v>
      </c>
      <c r="N13" s="172">
        <f t="shared" si="11"/>
        <v>-543051.0700000003</v>
      </c>
      <c r="O13" s="172">
        <f t="shared" si="11"/>
        <v>-5756555</v>
      </c>
      <c r="P13" s="172">
        <f t="shared" si="11"/>
        <v>-5765535.5</v>
      </c>
      <c r="Q13" s="172">
        <f t="shared" si="11"/>
        <v>-0.19999999925494194</v>
      </c>
      <c r="R13" s="172">
        <f t="shared" ref="R13" si="12">R8-R12</f>
        <v>-655517.79999999981</v>
      </c>
      <c r="S13" s="400">
        <f t="shared" si="11"/>
        <v>-14907799.180000007</v>
      </c>
    </row>
    <row r="14" spans="1:23" ht="15" customHeight="1" x14ac:dyDescent="0.25">
      <c r="A14" s="176"/>
      <c r="B14" s="177"/>
      <c r="C14" s="177"/>
      <c r="D14" s="177"/>
      <c r="E14" s="177"/>
      <c r="F14" s="177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</row>
    <row r="15" spans="1:23" ht="15" customHeight="1" x14ac:dyDescent="0.25">
      <c r="A15" s="176"/>
      <c r="B15" s="177"/>
      <c r="C15" s="177"/>
      <c r="D15" s="177"/>
      <c r="E15" s="177"/>
      <c r="F15" s="177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</row>
    <row r="16" spans="1:23" s="175" customFormat="1" ht="15" customHeight="1" x14ac:dyDescent="0.25">
      <c r="A16" s="176"/>
      <c r="B16" s="177"/>
      <c r="C16" s="177"/>
      <c r="D16" s="177"/>
      <c r="E16" s="177"/>
      <c r="F16" s="177"/>
      <c r="G16" s="176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</row>
    <row r="17" spans="1:19" ht="15" customHeight="1" x14ac:dyDescent="0.25">
      <c r="A17" s="176"/>
      <c r="B17" s="177"/>
      <c r="C17" s="177"/>
      <c r="D17" s="177"/>
      <c r="E17" s="177"/>
      <c r="F17" s="424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</row>
    <row r="18" spans="1:19" ht="15" customHeight="1" x14ac:dyDescent="0.25">
      <c r="A18" s="176"/>
      <c r="B18" s="177"/>
      <c r="C18" s="177"/>
      <c r="D18" s="177"/>
      <c r="E18" s="177"/>
      <c r="F18" s="177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</row>
    <row r="19" spans="1:19" ht="15" customHeight="1" x14ac:dyDescent="0.25">
      <c r="A19" s="176"/>
      <c r="B19" s="177"/>
      <c r="C19" s="177"/>
      <c r="D19" s="177"/>
      <c r="E19" s="177"/>
      <c r="F19" s="177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</row>
    <row r="20" spans="1:19" s="163" customFormat="1" ht="15" customHeight="1" x14ac:dyDescent="0.25">
      <c r="A20" s="176"/>
      <c r="B20" s="177"/>
      <c r="C20" s="177"/>
      <c r="D20" s="177"/>
      <c r="E20" s="177"/>
      <c r="F20" s="177"/>
      <c r="G20" s="176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</row>
    <row r="21" spans="1:19" ht="15" customHeight="1" x14ac:dyDescent="0.25">
      <c r="A21" s="176"/>
      <c r="B21" s="177"/>
      <c r="C21" s="177"/>
      <c r="D21" s="177"/>
      <c r="E21" s="177"/>
      <c r="F21" s="177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</row>
    <row r="22" spans="1:19" ht="15" customHeight="1" x14ac:dyDescent="0.25">
      <c r="A22" s="176"/>
      <c r="B22" s="177"/>
      <c r="C22" s="177"/>
      <c r="D22" s="177"/>
      <c r="E22" s="177"/>
      <c r="F22" s="177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</row>
    <row r="23" spans="1:19" ht="15" customHeight="1" x14ac:dyDescent="0.25"/>
    <row r="24" spans="1:19" ht="15" customHeight="1" x14ac:dyDescent="0.25"/>
    <row r="26" spans="1:19" s="163" customFormat="1" x14ac:dyDescent="0.25">
      <c r="A26" s="154"/>
      <c r="B26" s="155"/>
      <c r="C26" s="155"/>
      <c r="D26" s="155"/>
      <c r="E26" s="155"/>
      <c r="F26" s="155"/>
      <c r="G26" s="154"/>
    </row>
  </sheetData>
  <mergeCells count="8">
    <mergeCell ref="E2:E3"/>
    <mergeCell ref="F2:S2"/>
    <mergeCell ref="A4:A8"/>
    <mergeCell ref="A9:A12"/>
    <mergeCell ref="A13:B13"/>
    <mergeCell ref="A2:B3"/>
    <mergeCell ref="C2:C3"/>
    <mergeCell ref="D2:D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N461"/>
  <sheetViews>
    <sheetView view="pageLayout" workbookViewId="0">
      <selection activeCell="Z1" sqref="Z1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2.140625" style="12" customWidth="1"/>
    <col min="8" max="8" width="12.7109375" style="12" bestFit="1" customWidth="1"/>
    <col min="9" max="9" width="10.5703125" style="12" customWidth="1"/>
    <col min="10" max="10" width="9.28515625" style="12" customWidth="1"/>
    <col min="11" max="11" width="11.140625" style="12" customWidth="1"/>
    <col min="12" max="13" width="16.28515625" style="12" customWidth="1"/>
    <col min="14" max="14" width="14.42578125" style="12" customWidth="1"/>
    <col min="15" max="15" width="15.85546875" style="12" customWidth="1"/>
    <col min="16" max="16" width="10.7109375" style="12" customWidth="1"/>
    <col min="17" max="17" width="10.140625" style="12" customWidth="1"/>
    <col min="18" max="18" width="12.85546875" style="12" customWidth="1"/>
    <col min="19" max="19" width="10.140625" style="12" customWidth="1"/>
    <col min="20" max="20" width="7.7109375" style="12" customWidth="1"/>
    <col min="21" max="21" width="8.85546875" style="12" customWidth="1"/>
    <col min="22" max="22" width="11.5703125" style="12" customWidth="1"/>
    <col min="23" max="24" width="10.5703125" style="12" customWidth="1"/>
    <col min="25" max="25" width="11.28515625" style="12" customWidth="1"/>
    <col min="26" max="34" width="11.28515625" style="12" bestFit="1" customWidth="1"/>
    <col min="35" max="35" width="14.28515625" style="12" customWidth="1"/>
    <col min="36" max="38" width="11.28515625" style="12" bestFit="1" customWidth="1"/>
    <col min="39" max="39" width="7.42578125" style="54" customWidth="1"/>
    <col min="40" max="16384" width="9.140625" style="18"/>
  </cols>
  <sheetData>
    <row r="1" spans="1:40" ht="15.75" thickBot="1" x14ac:dyDescent="0.3">
      <c r="AL1" s="11" t="s">
        <v>1121</v>
      </c>
    </row>
    <row r="2" spans="1:40" ht="15" customHeight="1" x14ac:dyDescent="0.25">
      <c r="B2" s="660" t="s">
        <v>0</v>
      </c>
      <c r="C2" s="661"/>
      <c r="D2" s="661"/>
      <c r="E2" s="661"/>
      <c r="F2" s="690" t="s">
        <v>1282</v>
      </c>
      <c r="G2" s="666" t="s">
        <v>1299</v>
      </c>
      <c r="H2" s="669" t="s">
        <v>1114</v>
      </c>
      <c r="I2" s="672" t="s">
        <v>1285</v>
      </c>
      <c r="J2" s="673"/>
      <c r="K2" s="673"/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3"/>
      <c r="X2" s="673"/>
      <c r="Y2" s="674"/>
      <c r="Z2" s="673" t="s">
        <v>1284</v>
      </c>
      <c r="AA2" s="673"/>
      <c r="AB2" s="673"/>
      <c r="AC2" s="673"/>
      <c r="AD2" s="673"/>
      <c r="AE2" s="673"/>
      <c r="AF2" s="673"/>
      <c r="AG2" s="673"/>
      <c r="AH2" s="673"/>
      <c r="AI2" s="673"/>
      <c r="AJ2" s="673"/>
      <c r="AK2" s="673"/>
      <c r="AL2" s="675"/>
      <c r="AM2" s="55"/>
    </row>
    <row r="3" spans="1:40" ht="15" customHeight="1" x14ac:dyDescent="0.25">
      <c r="B3" s="662"/>
      <c r="C3" s="663"/>
      <c r="D3" s="663"/>
      <c r="E3" s="663"/>
      <c r="F3" s="691"/>
      <c r="G3" s="667"/>
      <c r="H3" s="670"/>
      <c r="I3" s="676" t="s">
        <v>1278</v>
      </c>
      <c r="J3" s="678" t="s">
        <v>1149</v>
      </c>
      <c r="K3" s="678" t="s">
        <v>1150</v>
      </c>
      <c r="L3" s="678" t="s">
        <v>1116</v>
      </c>
      <c r="M3" s="678" t="s">
        <v>1117</v>
      </c>
      <c r="N3" s="680" t="s">
        <v>1181</v>
      </c>
      <c r="O3" s="680" t="s">
        <v>1182</v>
      </c>
      <c r="P3" s="680" t="s">
        <v>1183</v>
      </c>
      <c r="Q3" s="680" t="s">
        <v>1184</v>
      </c>
      <c r="R3" s="680" t="s">
        <v>1188</v>
      </c>
      <c r="S3" s="680" t="s">
        <v>1152</v>
      </c>
      <c r="T3" s="680" t="s">
        <v>1185</v>
      </c>
      <c r="U3" s="680" t="s">
        <v>1153</v>
      </c>
      <c r="V3" s="680" t="s">
        <v>1191</v>
      </c>
      <c r="W3" s="680" t="s">
        <v>1186</v>
      </c>
      <c r="X3" s="680" t="s">
        <v>1187</v>
      </c>
      <c r="Y3" s="681" t="s">
        <v>1159</v>
      </c>
      <c r="Z3" s="651" t="s">
        <v>1119</v>
      </c>
      <c r="AA3" s="652"/>
      <c r="AB3" s="652"/>
      <c r="AC3" s="652"/>
      <c r="AD3" s="652"/>
      <c r="AE3" s="652"/>
      <c r="AF3" s="652"/>
      <c r="AG3" s="652"/>
      <c r="AH3" s="652"/>
      <c r="AI3" s="652"/>
      <c r="AJ3" s="652"/>
      <c r="AK3" s="652"/>
      <c r="AL3" s="537" t="s">
        <v>1120</v>
      </c>
      <c r="AM3" s="55"/>
    </row>
    <row r="4" spans="1:40" ht="28.5" customHeight="1" thickBot="1" x14ac:dyDescent="0.3">
      <c r="B4" s="664"/>
      <c r="C4" s="665"/>
      <c r="D4" s="665"/>
      <c r="E4" s="665"/>
      <c r="F4" s="692"/>
      <c r="G4" s="668"/>
      <c r="H4" s="671"/>
      <c r="I4" s="677"/>
      <c r="J4" s="679"/>
      <c r="K4" s="679"/>
      <c r="L4" s="679"/>
      <c r="M4" s="679"/>
      <c r="N4" s="679"/>
      <c r="O4" s="679"/>
      <c r="P4" s="679"/>
      <c r="Q4" s="679"/>
      <c r="R4" s="679"/>
      <c r="S4" s="679"/>
      <c r="T4" s="679"/>
      <c r="U4" s="679"/>
      <c r="V4" s="679"/>
      <c r="W4" s="679"/>
      <c r="X4" s="679"/>
      <c r="Y4" s="682"/>
      <c r="Z4" s="143" t="s">
        <v>878</v>
      </c>
      <c r="AA4" s="71" t="s">
        <v>879</v>
      </c>
      <c r="AB4" s="71" t="s">
        <v>880</v>
      </c>
      <c r="AC4" s="325" t="s">
        <v>881</v>
      </c>
      <c r="AD4" s="326" t="s">
        <v>882</v>
      </c>
      <c r="AE4" s="361" t="s">
        <v>883</v>
      </c>
      <c r="AF4" s="326" t="s">
        <v>884</v>
      </c>
      <c r="AG4" s="70" t="s">
        <v>885</v>
      </c>
      <c r="AH4" s="71" t="s">
        <v>886</v>
      </c>
      <c r="AI4" s="362" t="s">
        <v>1300</v>
      </c>
      <c r="AJ4" s="433" t="s">
        <v>887</v>
      </c>
      <c r="AK4" s="547" t="s">
        <v>888</v>
      </c>
      <c r="AL4" s="538" t="s">
        <v>889</v>
      </c>
      <c r="AM4" s="55"/>
    </row>
    <row r="5" spans="1:40" ht="15.75" thickBot="1" x14ac:dyDescent="0.3">
      <c r="B5" s="91" t="s">
        <v>1</v>
      </c>
      <c r="C5" s="656" t="s">
        <v>2</v>
      </c>
      <c r="D5" s="656"/>
      <c r="E5" s="657"/>
      <c r="F5" s="92">
        <f t="shared" ref="F5" si="0">F6+F23+F24+F25+F36+F47</f>
        <v>137754546</v>
      </c>
      <c r="G5" s="93">
        <f t="shared" ref="G5:AL5" si="1">G6+G23+G24+G25+G36+G47</f>
        <v>143126756</v>
      </c>
      <c r="H5" s="479">
        <f t="shared" ref="H5:Y5" si="2">H6+H23+H24+H25+H36+H47</f>
        <v>143297049</v>
      </c>
      <c r="I5" s="94">
        <f t="shared" si="2"/>
        <v>3343293</v>
      </c>
      <c r="J5" s="97">
        <f t="shared" ref="J5:L5" si="3">J6+J23+J24+J25+J36+J47</f>
        <v>0</v>
      </c>
      <c r="K5" s="97">
        <f t="shared" si="3"/>
        <v>0</v>
      </c>
      <c r="L5" s="97">
        <f t="shared" si="3"/>
        <v>134728184</v>
      </c>
      <c r="M5" s="95">
        <f t="shared" si="2"/>
        <v>0</v>
      </c>
      <c r="N5" s="98">
        <f t="shared" ref="N5:X5" si="4">N6+N23+N24+N25+N36+N47</f>
        <v>0</v>
      </c>
      <c r="O5" s="98">
        <f t="shared" si="4"/>
        <v>0</v>
      </c>
      <c r="P5" s="98">
        <f t="shared" si="4"/>
        <v>0</v>
      </c>
      <c r="Q5" s="98">
        <f t="shared" si="4"/>
        <v>779272</v>
      </c>
      <c r="R5" s="98">
        <f t="shared" si="4"/>
        <v>4446300</v>
      </c>
      <c r="S5" s="98">
        <f t="shared" si="4"/>
        <v>0</v>
      </c>
      <c r="T5" s="98">
        <f t="shared" si="4"/>
        <v>0</v>
      </c>
      <c r="U5" s="98">
        <f t="shared" si="4"/>
        <v>0</v>
      </c>
      <c r="V5" s="98">
        <f t="shared" ref="V5" si="5">V6+V23+V24+V25+V36+V47</f>
        <v>0</v>
      </c>
      <c r="W5" s="98">
        <f t="shared" si="4"/>
        <v>0</v>
      </c>
      <c r="X5" s="98">
        <f t="shared" si="4"/>
        <v>0</v>
      </c>
      <c r="Y5" s="96">
        <f t="shared" si="2"/>
        <v>0</v>
      </c>
      <c r="Z5" s="94">
        <f t="shared" si="1"/>
        <v>15796637</v>
      </c>
      <c r="AA5" s="95">
        <f t="shared" si="1"/>
        <v>11295184</v>
      </c>
      <c r="AB5" s="95">
        <f t="shared" si="1"/>
        <v>11482680</v>
      </c>
      <c r="AC5" s="98">
        <f t="shared" si="1"/>
        <v>13249680</v>
      </c>
      <c r="AD5" s="95">
        <f t="shared" si="1"/>
        <v>11325308</v>
      </c>
      <c r="AE5" s="98">
        <f t="shared" ref="AE5" si="6">AE6+AE23+AE24+AE25+AE36+AE47</f>
        <v>11649413</v>
      </c>
      <c r="AF5" s="95">
        <f t="shared" si="1"/>
        <v>11416681</v>
      </c>
      <c r="AG5" s="97">
        <f t="shared" si="1"/>
        <v>11797452</v>
      </c>
      <c r="AH5" s="95">
        <f t="shared" si="1"/>
        <v>11502526</v>
      </c>
      <c r="AI5" s="363">
        <f t="shared" ref="AI5" si="7">AI6+AI23+AI24+AI25+AI36+AI47</f>
        <v>109515561</v>
      </c>
      <c r="AJ5" s="98">
        <f t="shared" si="1"/>
        <v>11753957</v>
      </c>
      <c r="AK5" s="99">
        <f t="shared" si="1"/>
        <v>12009301</v>
      </c>
      <c r="AL5" s="539">
        <f t="shared" si="1"/>
        <v>10018230</v>
      </c>
      <c r="AM5" s="56"/>
    </row>
    <row r="6" spans="1:40" s="19" customFormat="1" x14ac:dyDescent="0.25">
      <c r="A6" s="139"/>
      <c r="B6" s="136" t="s">
        <v>1001</v>
      </c>
      <c r="C6" s="658" t="s">
        <v>3</v>
      </c>
      <c r="D6" s="659"/>
      <c r="E6" s="659"/>
      <c r="F6" s="128">
        <f t="shared" ref="F6" si="8">F7+F16+F17+F20+F21+F22</f>
        <v>133057546</v>
      </c>
      <c r="G6" s="129">
        <f t="shared" ref="G6:AL6" si="9">G7+G16+G17+G20+G21+G22</f>
        <v>133421875.00000001</v>
      </c>
      <c r="H6" s="480">
        <f t="shared" ref="H6:Y6" si="10">H7+H16+H17+H20+H21+H22</f>
        <v>132447779</v>
      </c>
      <c r="I6" s="130">
        <f t="shared" si="10"/>
        <v>0</v>
      </c>
      <c r="J6" s="133">
        <f t="shared" ref="J6:L6" si="11">J7+J16+J17+J20+J21+J22</f>
        <v>0</v>
      </c>
      <c r="K6" s="133">
        <f t="shared" si="11"/>
        <v>0</v>
      </c>
      <c r="L6" s="133">
        <f t="shared" si="11"/>
        <v>132447779</v>
      </c>
      <c r="M6" s="131">
        <f t="shared" si="10"/>
        <v>0</v>
      </c>
      <c r="N6" s="134">
        <f t="shared" ref="N6:X6" si="12">N7+N16+N17+N20+N21+N22</f>
        <v>0</v>
      </c>
      <c r="O6" s="134">
        <f t="shared" si="12"/>
        <v>0</v>
      </c>
      <c r="P6" s="134">
        <f t="shared" si="12"/>
        <v>0</v>
      </c>
      <c r="Q6" s="134">
        <f t="shared" si="12"/>
        <v>0</v>
      </c>
      <c r="R6" s="134">
        <f t="shared" si="12"/>
        <v>0</v>
      </c>
      <c r="S6" s="134">
        <f t="shared" si="12"/>
        <v>0</v>
      </c>
      <c r="T6" s="134">
        <f t="shared" si="12"/>
        <v>0</v>
      </c>
      <c r="U6" s="134">
        <f t="shared" si="12"/>
        <v>0</v>
      </c>
      <c r="V6" s="134">
        <f t="shared" ref="V6" si="13">V7+V16+V17+V20+V21+V22</f>
        <v>0</v>
      </c>
      <c r="W6" s="134">
        <f t="shared" si="12"/>
        <v>0</v>
      </c>
      <c r="X6" s="134">
        <f t="shared" si="12"/>
        <v>0</v>
      </c>
      <c r="Y6" s="132">
        <f t="shared" si="10"/>
        <v>0</v>
      </c>
      <c r="Z6" s="130">
        <f t="shared" si="9"/>
        <v>15275243</v>
      </c>
      <c r="AA6" s="131">
        <f t="shared" si="9"/>
        <v>10724490</v>
      </c>
      <c r="AB6" s="131">
        <f t="shared" si="9"/>
        <v>10693282</v>
      </c>
      <c r="AC6" s="134">
        <f t="shared" si="9"/>
        <v>10692774</v>
      </c>
      <c r="AD6" s="131">
        <f t="shared" si="9"/>
        <v>10692774</v>
      </c>
      <c r="AE6" s="134">
        <f t="shared" ref="AE6" si="14">AE7+AE16+AE17+AE20+AE21+AE22</f>
        <v>10692774</v>
      </c>
      <c r="AF6" s="131">
        <f t="shared" si="9"/>
        <v>10692647</v>
      </c>
      <c r="AG6" s="133">
        <f t="shared" si="9"/>
        <v>10692647</v>
      </c>
      <c r="AH6" s="131">
        <f t="shared" si="9"/>
        <v>10894519</v>
      </c>
      <c r="AI6" s="364">
        <f t="shared" ref="AI6" si="15">AI7+AI16+AI17+AI20+AI21+AI22</f>
        <v>101051150</v>
      </c>
      <c r="AJ6" s="134">
        <f t="shared" si="9"/>
        <v>10894519</v>
      </c>
      <c r="AK6" s="135">
        <f t="shared" si="9"/>
        <v>10894518</v>
      </c>
      <c r="AL6" s="540">
        <f t="shared" si="9"/>
        <v>9607592</v>
      </c>
      <c r="AM6" s="56"/>
    </row>
    <row r="7" spans="1:40" x14ac:dyDescent="0.25">
      <c r="A7" s="139" t="s">
        <v>4</v>
      </c>
      <c r="B7" s="57" t="s">
        <v>1002</v>
      </c>
      <c r="C7" s="263"/>
      <c r="D7" s="654" t="s">
        <v>5</v>
      </c>
      <c r="E7" s="654"/>
      <c r="F7" s="86">
        <f>SUM(F8:F15)</f>
        <v>49893969.999999993</v>
      </c>
      <c r="G7" s="88">
        <f>SUM(G8:G15)</f>
        <v>49956454</v>
      </c>
      <c r="H7" s="481">
        <f t="shared" ref="H7:AL7" si="16">SUM(H8:H15)</f>
        <v>49956454</v>
      </c>
      <c r="I7" s="83">
        <f t="shared" si="16"/>
        <v>0</v>
      </c>
      <c r="J7" s="44">
        <f t="shared" si="16"/>
        <v>0</v>
      </c>
      <c r="K7" s="44">
        <f t="shared" si="16"/>
        <v>0</v>
      </c>
      <c r="L7" s="44">
        <f>SUM(L8:L15)</f>
        <v>49956454</v>
      </c>
      <c r="M7" s="13">
        <f t="shared" si="16"/>
        <v>0</v>
      </c>
      <c r="N7" s="90">
        <f t="shared" si="16"/>
        <v>0</v>
      </c>
      <c r="O7" s="90">
        <f t="shared" si="16"/>
        <v>0</v>
      </c>
      <c r="P7" s="90">
        <f t="shared" si="16"/>
        <v>0</v>
      </c>
      <c r="Q7" s="90">
        <f t="shared" si="16"/>
        <v>0</v>
      </c>
      <c r="R7" s="90">
        <f t="shared" si="16"/>
        <v>0</v>
      </c>
      <c r="S7" s="90">
        <f t="shared" si="16"/>
        <v>0</v>
      </c>
      <c r="T7" s="90">
        <f t="shared" si="16"/>
        <v>0</v>
      </c>
      <c r="U7" s="90">
        <f t="shared" si="16"/>
        <v>0</v>
      </c>
      <c r="V7" s="90">
        <f t="shared" si="16"/>
        <v>0</v>
      </c>
      <c r="W7" s="90">
        <f t="shared" si="16"/>
        <v>0</v>
      </c>
      <c r="X7" s="90">
        <f t="shared" si="16"/>
        <v>0</v>
      </c>
      <c r="Y7" s="84">
        <f t="shared" si="16"/>
        <v>0</v>
      </c>
      <c r="Z7" s="83">
        <f t="shared" si="16"/>
        <v>6049761</v>
      </c>
      <c r="AA7" s="13">
        <f t="shared" si="16"/>
        <v>3991518</v>
      </c>
      <c r="AB7" s="13">
        <f t="shared" si="16"/>
        <v>3991518</v>
      </c>
      <c r="AC7" s="90">
        <f t="shared" si="16"/>
        <v>3991518</v>
      </c>
      <c r="AD7" s="13">
        <f t="shared" si="16"/>
        <v>3991518</v>
      </c>
      <c r="AE7" s="90">
        <f t="shared" ref="AE7" si="17">SUM(AE8:AE15)</f>
        <v>3991518</v>
      </c>
      <c r="AF7" s="13">
        <f t="shared" si="16"/>
        <v>3991518</v>
      </c>
      <c r="AG7" s="44">
        <f t="shared" si="16"/>
        <v>3991518</v>
      </c>
      <c r="AH7" s="13">
        <f t="shared" si="16"/>
        <v>3991518</v>
      </c>
      <c r="AI7" s="365">
        <f t="shared" ref="AI7" si="18">SUM(AI8:AI15)</f>
        <v>37981905</v>
      </c>
      <c r="AJ7" s="90">
        <f t="shared" si="16"/>
        <v>3991518</v>
      </c>
      <c r="AK7" s="47">
        <f t="shared" si="16"/>
        <v>3991518</v>
      </c>
      <c r="AL7" s="541">
        <f t="shared" si="16"/>
        <v>3991513</v>
      </c>
      <c r="AM7" s="60"/>
      <c r="AN7" s="259"/>
    </row>
    <row r="8" spans="1:40" hidden="1" x14ac:dyDescent="0.25">
      <c r="B8" s="59"/>
      <c r="C8" s="234"/>
      <c r="D8" s="230"/>
      <c r="E8" s="230" t="s">
        <v>1199</v>
      </c>
      <c r="F8" s="85">
        <v>33021799.999999996</v>
      </c>
      <c r="G8" s="87">
        <v>33021800</v>
      </c>
      <c r="H8" s="482">
        <f>SUM(AI8:AL8)</f>
        <v>33021800</v>
      </c>
      <c r="I8" s="81"/>
      <c r="J8" s="43"/>
      <c r="K8" s="43"/>
      <c r="L8" s="43">
        <f>H8</f>
        <v>33021800</v>
      </c>
      <c r="M8" s="1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2"/>
      <c r="Z8" s="81">
        <v>2751817</v>
      </c>
      <c r="AA8" s="1">
        <v>2751817</v>
      </c>
      <c r="AB8" s="1">
        <v>2751817</v>
      </c>
      <c r="AC8" s="89">
        <v>2751817</v>
      </c>
      <c r="AD8" s="1">
        <v>2751817</v>
      </c>
      <c r="AE8" s="89">
        <v>2751817</v>
      </c>
      <c r="AF8" s="1">
        <v>2751817</v>
      </c>
      <c r="AG8" s="43">
        <v>2751817</v>
      </c>
      <c r="AH8" s="1">
        <v>2751817</v>
      </c>
      <c r="AI8" s="366">
        <f>SUM(Z8:AH8)</f>
        <v>24766353</v>
      </c>
      <c r="AJ8" s="89">
        <v>2751817</v>
      </c>
      <c r="AK8" s="46">
        <v>2751817</v>
      </c>
      <c r="AL8" s="542">
        <v>2751813</v>
      </c>
      <c r="AM8" s="60"/>
    </row>
    <row r="9" spans="1:40" hidden="1" x14ac:dyDescent="0.25">
      <c r="B9" s="59"/>
      <c r="C9" s="234"/>
      <c r="D9" s="230"/>
      <c r="E9" s="230" t="s">
        <v>1200</v>
      </c>
      <c r="F9" s="85">
        <v>3853439.9999999991</v>
      </c>
      <c r="G9" s="87">
        <v>3853440</v>
      </c>
      <c r="H9" s="482">
        <f t="shared" ref="H9:H16" si="19">SUM(AI9:AL9)</f>
        <v>3853440</v>
      </c>
      <c r="I9" s="81"/>
      <c r="J9" s="43"/>
      <c r="K9" s="43"/>
      <c r="L9" s="43">
        <f t="shared" ref="L9:L16" si="20">H9</f>
        <v>3853440</v>
      </c>
      <c r="M9" s="1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2"/>
      <c r="Z9" s="81">
        <v>321120</v>
      </c>
      <c r="AA9" s="1">
        <v>321120</v>
      </c>
      <c r="AB9" s="1">
        <v>321120</v>
      </c>
      <c r="AC9" s="89">
        <v>321120</v>
      </c>
      <c r="AD9" s="1">
        <v>321120</v>
      </c>
      <c r="AE9" s="89">
        <v>321120</v>
      </c>
      <c r="AF9" s="1">
        <v>321120</v>
      </c>
      <c r="AG9" s="43">
        <v>321120</v>
      </c>
      <c r="AH9" s="1">
        <v>321120</v>
      </c>
      <c r="AI9" s="366">
        <f t="shared" ref="AI9:AI16" si="21">SUM(Z9:AH9)</f>
        <v>2890080</v>
      </c>
      <c r="AJ9" s="89">
        <v>321120</v>
      </c>
      <c r="AK9" s="46">
        <v>321120</v>
      </c>
      <c r="AL9" s="542">
        <v>321120</v>
      </c>
      <c r="AM9" s="60"/>
    </row>
    <row r="10" spans="1:40" hidden="1" x14ac:dyDescent="0.25">
      <c r="B10" s="59"/>
      <c r="C10" s="234"/>
      <c r="D10" s="230"/>
      <c r="E10" s="230" t="s">
        <v>1201</v>
      </c>
      <c r="F10" s="85">
        <v>4512000</v>
      </c>
      <c r="G10" s="87">
        <v>4512000</v>
      </c>
      <c r="H10" s="482">
        <f t="shared" si="19"/>
        <v>4512000</v>
      </c>
      <c r="I10" s="81"/>
      <c r="J10" s="43"/>
      <c r="K10" s="43"/>
      <c r="L10" s="43">
        <f t="shared" si="20"/>
        <v>4512000</v>
      </c>
      <c r="M10" s="1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2"/>
      <c r="Z10" s="81">
        <v>376000</v>
      </c>
      <c r="AA10" s="1">
        <v>376000</v>
      </c>
      <c r="AB10" s="1">
        <v>376000</v>
      </c>
      <c r="AC10" s="89">
        <v>376000</v>
      </c>
      <c r="AD10" s="1">
        <v>376000</v>
      </c>
      <c r="AE10" s="89">
        <v>376000</v>
      </c>
      <c r="AF10" s="1">
        <v>376000</v>
      </c>
      <c r="AG10" s="43">
        <v>376000</v>
      </c>
      <c r="AH10" s="1">
        <v>376000</v>
      </c>
      <c r="AI10" s="366">
        <f t="shared" si="21"/>
        <v>3384000</v>
      </c>
      <c r="AJ10" s="89">
        <v>376000</v>
      </c>
      <c r="AK10" s="46">
        <v>376000</v>
      </c>
      <c r="AL10" s="542">
        <v>376000</v>
      </c>
      <c r="AM10" s="60"/>
    </row>
    <row r="11" spans="1:40" hidden="1" x14ac:dyDescent="0.25">
      <c r="B11" s="59"/>
      <c r="C11" s="234"/>
      <c r="D11" s="230"/>
      <c r="E11" s="230" t="s">
        <v>1202</v>
      </c>
      <c r="F11" s="85">
        <v>99999.999999999985</v>
      </c>
      <c r="G11" s="87">
        <v>100000</v>
      </c>
      <c r="H11" s="482">
        <f t="shared" si="19"/>
        <v>100000</v>
      </c>
      <c r="I11" s="81"/>
      <c r="J11" s="43"/>
      <c r="K11" s="43"/>
      <c r="L11" s="43">
        <f t="shared" si="20"/>
        <v>100000</v>
      </c>
      <c r="M11" s="1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2"/>
      <c r="Z11" s="81">
        <v>8333</v>
      </c>
      <c r="AA11" s="1">
        <v>8333</v>
      </c>
      <c r="AB11" s="1">
        <v>8333</v>
      </c>
      <c r="AC11" s="89">
        <v>8333</v>
      </c>
      <c r="AD11" s="1">
        <v>8333</v>
      </c>
      <c r="AE11" s="89">
        <v>8333</v>
      </c>
      <c r="AF11" s="1">
        <v>8333</v>
      </c>
      <c r="AG11" s="43">
        <v>8333</v>
      </c>
      <c r="AH11" s="1">
        <v>8333</v>
      </c>
      <c r="AI11" s="366">
        <f t="shared" si="21"/>
        <v>74997</v>
      </c>
      <c r="AJ11" s="89">
        <v>8333</v>
      </c>
      <c r="AK11" s="46">
        <v>8333</v>
      </c>
      <c r="AL11" s="542">
        <v>8337</v>
      </c>
      <c r="AM11" s="60"/>
    </row>
    <row r="12" spans="1:40" hidden="1" x14ac:dyDescent="0.25">
      <c r="B12" s="59"/>
      <c r="C12" s="234"/>
      <c r="D12" s="230"/>
      <c r="E12" s="230" t="s">
        <v>1203</v>
      </c>
      <c r="F12" s="85">
        <v>2381230</v>
      </c>
      <c r="G12" s="87">
        <v>2381230</v>
      </c>
      <c r="H12" s="482">
        <f t="shared" si="19"/>
        <v>2381230</v>
      </c>
      <c r="I12" s="81"/>
      <c r="J12" s="43"/>
      <c r="K12" s="43"/>
      <c r="L12" s="43">
        <f t="shared" si="20"/>
        <v>2381230</v>
      </c>
      <c r="M12" s="1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2"/>
      <c r="Z12" s="81">
        <v>198436</v>
      </c>
      <c r="AA12" s="1">
        <v>198436</v>
      </c>
      <c r="AB12" s="1">
        <v>198436</v>
      </c>
      <c r="AC12" s="89">
        <v>198436</v>
      </c>
      <c r="AD12" s="1">
        <v>198436</v>
      </c>
      <c r="AE12" s="89">
        <v>198436</v>
      </c>
      <c r="AF12" s="1">
        <v>198436</v>
      </c>
      <c r="AG12" s="43">
        <v>198436</v>
      </c>
      <c r="AH12" s="1">
        <v>198436</v>
      </c>
      <c r="AI12" s="366">
        <f t="shared" si="21"/>
        <v>1785924</v>
      </c>
      <c r="AJ12" s="89">
        <v>198436</v>
      </c>
      <c r="AK12" s="46">
        <v>198436</v>
      </c>
      <c r="AL12" s="542">
        <v>198434</v>
      </c>
      <c r="AM12" s="60"/>
    </row>
    <row r="13" spans="1:40" hidden="1" x14ac:dyDescent="0.25">
      <c r="B13" s="59"/>
      <c r="C13" s="234"/>
      <c r="D13" s="230"/>
      <c r="E13" s="230" t="s">
        <v>1204</v>
      </c>
      <c r="F13" s="85">
        <v>6000000</v>
      </c>
      <c r="G13" s="87">
        <v>6000000</v>
      </c>
      <c r="H13" s="482">
        <f t="shared" si="19"/>
        <v>6000000</v>
      </c>
      <c r="I13" s="81"/>
      <c r="J13" s="43"/>
      <c r="K13" s="43"/>
      <c r="L13" s="43">
        <f t="shared" si="20"/>
        <v>6000000</v>
      </c>
      <c r="M13" s="1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2"/>
      <c r="Z13" s="81">
        <f>1995759+333687</f>
        <v>2329446</v>
      </c>
      <c r="AA13" s="1">
        <v>333687</v>
      </c>
      <c r="AB13" s="1">
        <v>333687</v>
      </c>
      <c r="AC13" s="89">
        <v>333687</v>
      </c>
      <c r="AD13" s="1">
        <v>333687</v>
      </c>
      <c r="AE13" s="89">
        <v>333687</v>
      </c>
      <c r="AF13" s="1">
        <v>333687</v>
      </c>
      <c r="AG13" s="43">
        <v>333687</v>
      </c>
      <c r="AH13" s="1">
        <v>333687</v>
      </c>
      <c r="AI13" s="366">
        <f t="shared" si="21"/>
        <v>4998942</v>
      </c>
      <c r="AJ13" s="89">
        <v>333687</v>
      </c>
      <c r="AK13" s="46">
        <v>333687</v>
      </c>
      <c r="AL13" s="542">
        <v>333684</v>
      </c>
      <c r="AM13" s="60"/>
    </row>
    <row r="14" spans="1:40" hidden="1" x14ac:dyDescent="0.25">
      <c r="B14" s="59"/>
      <c r="C14" s="296"/>
      <c r="D14" s="290"/>
      <c r="E14" s="290" t="s">
        <v>1205</v>
      </c>
      <c r="F14" s="85">
        <v>25500</v>
      </c>
      <c r="G14" s="87">
        <v>25500</v>
      </c>
      <c r="H14" s="482">
        <f t="shared" si="19"/>
        <v>25500</v>
      </c>
      <c r="I14" s="81"/>
      <c r="J14" s="43"/>
      <c r="K14" s="43"/>
      <c r="L14" s="43">
        <f t="shared" si="20"/>
        <v>25500</v>
      </c>
      <c r="M14" s="1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2"/>
      <c r="Z14" s="81">
        <v>2125</v>
      </c>
      <c r="AA14" s="1">
        <v>2125</v>
      </c>
      <c r="AB14" s="1">
        <v>2125</v>
      </c>
      <c r="AC14" s="89">
        <v>2125</v>
      </c>
      <c r="AD14" s="1">
        <v>2125</v>
      </c>
      <c r="AE14" s="89">
        <v>2125</v>
      </c>
      <c r="AF14" s="1">
        <v>2125</v>
      </c>
      <c r="AG14" s="43">
        <v>2125</v>
      </c>
      <c r="AH14" s="1">
        <v>2125</v>
      </c>
      <c r="AI14" s="366">
        <f t="shared" si="21"/>
        <v>19125</v>
      </c>
      <c r="AJ14" s="89">
        <v>2125</v>
      </c>
      <c r="AK14" s="46">
        <v>2125</v>
      </c>
      <c r="AL14" s="542">
        <v>2125</v>
      </c>
      <c r="AM14" s="60"/>
    </row>
    <row r="15" spans="1:40" hidden="1" x14ac:dyDescent="0.25">
      <c r="B15" s="59"/>
      <c r="C15" s="234"/>
      <c r="D15" s="230"/>
      <c r="E15" s="305" t="s">
        <v>1283</v>
      </c>
      <c r="F15" s="85">
        <v>0</v>
      </c>
      <c r="G15" s="87">
        <v>62484</v>
      </c>
      <c r="H15" s="482">
        <f t="shared" si="19"/>
        <v>62484</v>
      </c>
      <c r="I15" s="81"/>
      <c r="J15" s="43"/>
      <c r="K15" s="43"/>
      <c r="L15" s="43">
        <f t="shared" si="20"/>
        <v>62484</v>
      </c>
      <c r="M15" s="1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2"/>
      <c r="Z15" s="81">
        <v>62484</v>
      </c>
      <c r="AA15" s="1"/>
      <c r="AB15" s="1"/>
      <c r="AC15" s="89"/>
      <c r="AD15" s="1"/>
      <c r="AE15" s="89"/>
      <c r="AF15" s="1"/>
      <c r="AG15" s="43"/>
      <c r="AH15" s="1"/>
      <c r="AI15" s="366">
        <f t="shared" si="21"/>
        <v>62484</v>
      </c>
      <c r="AJ15" s="89"/>
      <c r="AK15" s="46"/>
      <c r="AL15" s="542"/>
      <c r="AM15" s="60"/>
    </row>
    <row r="16" spans="1:40" x14ac:dyDescent="0.25">
      <c r="A16" s="139" t="s">
        <v>6</v>
      </c>
      <c r="B16" s="57" t="s">
        <v>1003</v>
      </c>
      <c r="C16" s="263"/>
      <c r="D16" s="654" t="s">
        <v>1076</v>
      </c>
      <c r="E16" s="654"/>
      <c r="F16" s="86">
        <v>51355576.000000015</v>
      </c>
      <c r="G16" s="88">
        <v>51355576.000000015</v>
      </c>
      <c r="H16" s="481">
        <f t="shared" si="19"/>
        <v>50834276</v>
      </c>
      <c r="I16" s="83"/>
      <c r="J16" s="44"/>
      <c r="K16" s="44"/>
      <c r="L16" s="44">
        <f t="shared" si="20"/>
        <v>50834276</v>
      </c>
      <c r="M16" s="13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84"/>
      <c r="Z16" s="83">
        <f>1299509+4111437</f>
        <v>5410946</v>
      </c>
      <c r="AA16" s="13">
        <v>4111437</v>
      </c>
      <c r="AB16" s="13">
        <v>4111437</v>
      </c>
      <c r="AC16" s="90">
        <v>4111437</v>
      </c>
      <c r="AD16" s="13">
        <v>4111437</v>
      </c>
      <c r="AE16" s="90">
        <v>4111437</v>
      </c>
      <c r="AF16" s="13">
        <v>4111437</v>
      </c>
      <c r="AG16" s="44">
        <v>4111437</v>
      </c>
      <c r="AH16" s="13">
        <v>4313309</v>
      </c>
      <c r="AI16" s="365">
        <f t="shared" si="21"/>
        <v>38504314</v>
      </c>
      <c r="AJ16" s="90">
        <v>4313309</v>
      </c>
      <c r="AK16" s="47">
        <v>4313308</v>
      </c>
      <c r="AL16" s="541">
        <v>3703345</v>
      </c>
      <c r="AM16" s="60"/>
    </row>
    <row r="17" spans="1:40" ht="25.5" customHeight="1" x14ac:dyDescent="0.25">
      <c r="A17" s="139" t="s">
        <v>7</v>
      </c>
      <c r="B17" s="57" t="s">
        <v>1004</v>
      </c>
      <c r="C17" s="263"/>
      <c r="D17" s="687" t="s">
        <v>8</v>
      </c>
      <c r="E17" s="687"/>
      <c r="F17" s="86">
        <f>SUM(F18:F19)</f>
        <v>29917880</v>
      </c>
      <c r="G17" s="88">
        <f>SUM(G18:G19)</f>
        <v>29917880</v>
      </c>
      <c r="H17" s="481">
        <f t="shared" ref="H17:AL17" si="22">SUM(H18:H19)</f>
        <v>29285760</v>
      </c>
      <c r="I17" s="83">
        <f t="shared" si="22"/>
        <v>0</v>
      </c>
      <c r="J17" s="44">
        <f t="shared" si="22"/>
        <v>0</v>
      </c>
      <c r="K17" s="44">
        <f t="shared" si="22"/>
        <v>0</v>
      </c>
      <c r="L17" s="44">
        <f t="shared" si="22"/>
        <v>29285760</v>
      </c>
      <c r="M17" s="13">
        <f t="shared" si="22"/>
        <v>0</v>
      </c>
      <c r="N17" s="90">
        <f t="shared" si="22"/>
        <v>0</v>
      </c>
      <c r="O17" s="90">
        <f t="shared" si="22"/>
        <v>0</v>
      </c>
      <c r="P17" s="90">
        <f t="shared" si="22"/>
        <v>0</v>
      </c>
      <c r="Q17" s="90">
        <f t="shared" si="22"/>
        <v>0</v>
      </c>
      <c r="R17" s="90">
        <f t="shared" si="22"/>
        <v>0</v>
      </c>
      <c r="S17" s="90">
        <f t="shared" si="22"/>
        <v>0</v>
      </c>
      <c r="T17" s="90">
        <f t="shared" si="22"/>
        <v>0</v>
      </c>
      <c r="U17" s="90">
        <f t="shared" si="22"/>
        <v>0</v>
      </c>
      <c r="V17" s="90">
        <f t="shared" si="22"/>
        <v>0</v>
      </c>
      <c r="W17" s="90">
        <f t="shared" si="22"/>
        <v>0</v>
      </c>
      <c r="X17" s="90">
        <f t="shared" si="22"/>
        <v>0</v>
      </c>
      <c r="Y17" s="84">
        <f t="shared" si="22"/>
        <v>0</v>
      </c>
      <c r="Z17" s="83">
        <f t="shared" si="22"/>
        <v>3587721</v>
      </c>
      <c r="AA17" s="13">
        <f t="shared" si="22"/>
        <v>2393651</v>
      </c>
      <c r="AB17" s="13">
        <f t="shared" si="22"/>
        <v>2393651</v>
      </c>
      <c r="AC17" s="90">
        <f t="shared" si="22"/>
        <v>2393651</v>
      </c>
      <c r="AD17" s="13">
        <f t="shared" si="22"/>
        <v>2393651</v>
      </c>
      <c r="AE17" s="90">
        <f t="shared" ref="AE17" si="23">SUM(AE18:AE19)</f>
        <v>2393651</v>
      </c>
      <c r="AF17" s="13">
        <f t="shared" si="22"/>
        <v>2393651</v>
      </c>
      <c r="AG17" s="44">
        <f t="shared" si="22"/>
        <v>2393651</v>
      </c>
      <c r="AH17" s="13">
        <f t="shared" si="22"/>
        <v>2393651</v>
      </c>
      <c r="AI17" s="365">
        <f t="shared" ref="AI17" si="24">SUM(AI18:AI19)</f>
        <v>22736929</v>
      </c>
      <c r="AJ17" s="90">
        <f t="shared" si="22"/>
        <v>2393651</v>
      </c>
      <c r="AK17" s="47">
        <f t="shared" si="22"/>
        <v>2393651</v>
      </c>
      <c r="AL17" s="541">
        <f t="shared" si="22"/>
        <v>1761529</v>
      </c>
      <c r="AM17" s="60"/>
    </row>
    <row r="18" spans="1:40" hidden="1" x14ac:dyDescent="0.25">
      <c r="B18" s="59"/>
      <c r="C18" s="234"/>
      <c r="D18" s="231"/>
      <c r="E18" s="231" t="s">
        <v>1206</v>
      </c>
      <c r="F18" s="85">
        <v>21012059</v>
      </c>
      <c r="G18" s="87">
        <v>21012059</v>
      </c>
      <c r="H18" s="482">
        <f t="shared" ref="H18:H21" si="25">SUM(AI18:AL18)</f>
        <v>20129939</v>
      </c>
      <c r="I18" s="81"/>
      <c r="J18" s="43"/>
      <c r="K18" s="43"/>
      <c r="L18" s="43">
        <f t="shared" ref="L18:L20" si="26">H18</f>
        <v>20129939</v>
      </c>
      <c r="M18" s="1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2"/>
      <c r="Z18" s="81">
        <f>837837+1681185</f>
        <v>2519022</v>
      </c>
      <c r="AA18" s="1">
        <v>1681185</v>
      </c>
      <c r="AB18" s="1">
        <v>1681185</v>
      </c>
      <c r="AC18" s="89">
        <v>1681185</v>
      </c>
      <c r="AD18" s="1">
        <v>1681185</v>
      </c>
      <c r="AE18" s="89">
        <v>1681185</v>
      </c>
      <c r="AF18" s="1">
        <v>1681185</v>
      </c>
      <c r="AG18" s="43">
        <v>1681185</v>
      </c>
      <c r="AH18" s="1">
        <v>1681185</v>
      </c>
      <c r="AI18" s="366">
        <f t="shared" ref="AI18:AI21" si="27">SUM(Z18:AH18)</f>
        <v>15968502</v>
      </c>
      <c r="AJ18" s="89">
        <v>1681185</v>
      </c>
      <c r="AK18" s="46">
        <v>1681185</v>
      </c>
      <c r="AL18" s="542">
        <v>799067</v>
      </c>
      <c r="AM18" s="60"/>
      <c r="AN18" s="259"/>
    </row>
    <row r="19" spans="1:40" hidden="1" x14ac:dyDescent="0.25">
      <c r="B19" s="59"/>
      <c r="C19" s="234"/>
      <c r="D19" s="231"/>
      <c r="E19" s="231" t="s">
        <v>1207</v>
      </c>
      <c r="F19" s="85">
        <v>8905821.0000000019</v>
      </c>
      <c r="G19" s="87">
        <v>8905821.0000000019</v>
      </c>
      <c r="H19" s="482">
        <f t="shared" si="25"/>
        <v>9155821</v>
      </c>
      <c r="I19" s="81"/>
      <c r="J19" s="43"/>
      <c r="K19" s="43"/>
      <c r="L19" s="43">
        <f t="shared" si="26"/>
        <v>9155821</v>
      </c>
      <c r="M19" s="1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2"/>
      <c r="Z19" s="81">
        <f>356233+712466</f>
        <v>1068699</v>
      </c>
      <c r="AA19" s="1">
        <v>712466</v>
      </c>
      <c r="AB19" s="1">
        <v>712466</v>
      </c>
      <c r="AC19" s="89">
        <v>712466</v>
      </c>
      <c r="AD19" s="1">
        <v>712466</v>
      </c>
      <c r="AE19" s="89">
        <v>712466</v>
      </c>
      <c r="AF19" s="1">
        <v>712466</v>
      </c>
      <c r="AG19" s="43">
        <v>712466</v>
      </c>
      <c r="AH19" s="1">
        <v>712466</v>
      </c>
      <c r="AI19" s="366">
        <f t="shared" si="27"/>
        <v>6768427</v>
      </c>
      <c r="AJ19" s="89">
        <v>712466</v>
      </c>
      <c r="AK19" s="46">
        <v>712466</v>
      </c>
      <c r="AL19" s="542">
        <v>962462</v>
      </c>
      <c r="AM19" s="60"/>
      <c r="AN19" s="259"/>
    </row>
    <row r="20" spans="1:40" x14ac:dyDescent="0.25">
      <c r="A20" s="139" t="s">
        <v>9</v>
      </c>
      <c r="B20" s="57" t="s">
        <v>1005</v>
      </c>
      <c r="C20" s="263"/>
      <c r="D20" s="654" t="s">
        <v>10</v>
      </c>
      <c r="E20" s="654"/>
      <c r="F20" s="86">
        <v>1890119.9999999995</v>
      </c>
      <c r="G20" s="88">
        <v>1890119.9999999995</v>
      </c>
      <c r="H20" s="481">
        <f t="shared" si="25"/>
        <v>1890120</v>
      </c>
      <c r="I20" s="83"/>
      <c r="J20" s="44"/>
      <c r="K20" s="44"/>
      <c r="L20" s="44">
        <f t="shared" si="26"/>
        <v>1890120</v>
      </c>
      <c r="M20" s="13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84"/>
      <c r="Z20" s="83">
        <f>75605+151210</f>
        <v>226815</v>
      </c>
      <c r="AA20" s="13">
        <v>151210</v>
      </c>
      <c r="AB20" s="13">
        <v>151210</v>
      </c>
      <c r="AC20" s="90">
        <v>151210</v>
      </c>
      <c r="AD20" s="13">
        <v>151210</v>
      </c>
      <c r="AE20" s="90">
        <v>151210</v>
      </c>
      <c r="AF20" s="13">
        <v>151210</v>
      </c>
      <c r="AG20" s="44">
        <v>151210</v>
      </c>
      <c r="AH20" s="13">
        <v>151210</v>
      </c>
      <c r="AI20" s="365">
        <f t="shared" si="27"/>
        <v>1436495</v>
      </c>
      <c r="AJ20" s="90">
        <v>151210</v>
      </c>
      <c r="AK20" s="47">
        <v>151210</v>
      </c>
      <c r="AL20" s="541">
        <v>151205</v>
      </c>
      <c r="AM20" s="60"/>
    </row>
    <row r="21" spans="1:40" x14ac:dyDescent="0.25">
      <c r="A21" s="139" t="s">
        <v>11</v>
      </c>
      <c r="B21" s="57" t="s">
        <v>1006</v>
      </c>
      <c r="C21" s="263"/>
      <c r="D21" s="654" t="s">
        <v>1077</v>
      </c>
      <c r="E21" s="654"/>
      <c r="F21" s="86">
        <v>0</v>
      </c>
      <c r="G21" s="88">
        <v>301845</v>
      </c>
      <c r="H21" s="481">
        <f t="shared" si="25"/>
        <v>481169</v>
      </c>
      <c r="I21" s="83"/>
      <c r="J21" s="44"/>
      <c r="K21" s="44"/>
      <c r="L21" s="44">
        <f>H21</f>
        <v>481169</v>
      </c>
      <c r="M21" s="13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84"/>
      <c r="Z21" s="83"/>
      <c r="AA21" s="13">
        <f>76674</f>
        <v>76674</v>
      </c>
      <c r="AB21" s="13">
        <v>45466</v>
      </c>
      <c r="AC21" s="90">
        <v>44958</v>
      </c>
      <c r="AD21" s="13">
        <v>44958</v>
      </c>
      <c r="AE21" s="90">
        <v>44958</v>
      </c>
      <c r="AF21" s="13">
        <v>44831</v>
      </c>
      <c r="AG21" s="44">
        <v>44831</v>
      </c>
      <c r="AH21" s="13">
        <v>44831</v>
      </c>
      <c r="AI21" s="365">
        <f t="shared" si="27"/>
        <v>391507</v>
      </c>
      <c r="AJ21" s="90">
        <v>44831</v>
      </c>
      <c r="AK21" s="47">
        <v>44831</v>
      </c>
      <c r="AL21" s="541"/>
      <c r="AM21" s="60"/>
    </row>
    <row r="22" spans="1:40" hidden="1" x14ac:dyDescent="0.25">
      <c r="A22" s="139" t="s">
        <v>12</v>
      </c>
      <c r="B22" s="57" t="s">
        <v>1007</v>
      </c>
      <c r="C22" s="263"/>
      <c r="D22" s="654" t="s">
        <v>13</v>
      </c>
      <c r="E22" s="654"/>
      <c r="F22" s="86"/>
      <c r="G22" s="88"/>
      <c r="H22" s="481"/>
      <c r="I22" s="83"/>
      <c r="J22" s="44"/>
      <c r="K22" s="44"/>
      <c r="L22" s="44"/>
      <c r="M22" s="13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84"/>
      <c r="Z22" s="83"/>
      <c r="AA22" s="13"/>
      <c r="AB22" s="13"/>
      <c r="AC22" s="90"/>
      <c r="AD22" s="13"/>
      <c r="AE22" s="90"/>
      <c r="AF22" s="13"/>
      <c r="AG22" s="44"/>
      <c r="AH22" s="13"/>
      <c r="AI22" s="365"/>
      <c r="AJ22" s="90"/>
      <c r="AK22" s="47"/>
      <c r="AL22" s="541"/>
      <c r="AM22" s="60"/>
    </row>
    <row r="23" spans="1:40" s="19" customFormat="1" hidden="1" x14ac:dyDescent="0.25">
      <c r="A23" s="139" t="s">
        <v>14</v>
      </c>
      <c r="B23" s="100" t="s">
        <v>1008</v>
      </c>
      <c r="C23" s="688" t="s">
        <v>672</v>
      </c>
      <c r="D23" s="689"/>
      <c r="E23" s="689"/>
      <c r="F23" s="101"/>
      <c r="G23" s="102"/>
      <c r="H23" s="483"/>
      <c r="I23" s="103"/>
      <c r="J23" s="106"/>
      <c r="K23" s="106"/>
      <c r="L23" s="106"/>
      <c r="M23" s="104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5"/>
      <c r="Z23" s="103"/>
      <c r="AA23" s="104"/>
      <c r="AB23" s="104"/>
      <c r="AC23" s="107"/>
      <c r="AD23" s="104"/>
      <c r="AE23" s="107"/>
      <c r="AF23" s="104"/>
      <c r="AG23" s="106"/>
      <c r="AH23" s="104"/>
      <c r="AI23" s="367"/>
      <c r="AJ23" s="107"/>
      <c r="AK23" s="108"/>
      <c r="AL23" s="543"/>
      <c r="AM23" s="56"/>
    </row>
    <row r="24" spans="1:40" s="19" customFormat="1" ht="25.5" hidden="1" customHeight="1" x14ac:dyDescent="0.25">
      <c r="A24" s="139" t="s">
        <v>15</v>
      </c>
      <c r="B24" s="100" t="s">
        <v>1009</v>
      </c>
      <c r="C24" s="683" t="s">
        <v>621</v>
      </c>
      <c r="D24" s="684"/>
      <c r="E24" s="684"/>
      <c r="F24" s="101"/>
      <c r="G24" s="102"/>
      <c r="H24" s="483"/>
      <c r="I24" s="103"/>
      <c r="J24" s="106"/>
      <c r="K24" s="106"/>
      <c r="L24" s="106"/>
      <c r="M24" s="104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5"/>
      <c r="Z24" s="103"/>
      <c r="AA24" s="104"/>
      <c r="AB24" s="104"/>
      <c r="AC24" s="107"/>
      <c r="AD24" s="104"/>
      <c r="AE24" s="107"/>
      <c r="AF24" s="104"/>
      <c r="AG24" s="106"/>
      <c r="AH24" s="104"/>
      <c r="AI24" s="367"/>
      <c r="AJ24" s="107"/>
      <c r="AK24" s="108"/>
      <c r="AL24" s="543"/>
      <c r="AM24" s="56"/>
    </row>
    <row r="25" spans="1:40" s="19" customFormat="1" ht="25.5" hidden="1" customHeight="1" x14ac:dyDescent="0.25">
      <c r="A25" s="139" t="s">
        <v>16</v>
      </c>
      <c r="B25" s="100" t="s">
        <v>1010</v>
      </c>
      <c r="C25" s="683" t="s">
        <v>893</v>
      </c>
      <c r="D25" s="684"/>
      <c r="E25" s="684"/>
      <c r="F25" s="101">
        <f>F26+F27+F28+F29+F30+F31+F32+F33+F34+F35</f>
        <v>0</v>
      </c>
      <c r="G25" s="102">
        <f>G26+G27+G28+G29+G30+G31+G32+G33+G34+G35</f>
        <v>0</v>
      </c>
      <c r="H25" s="483">
        <f t="shared" ref="H25:Y25" si="28">H26+H27+H28+H29+H30+H31+H32+H33+H34+H35</f>
        <v>0</v>
      </c>
      <c r="I25" s="103">
        <f t="shared" si="28"/>
        <v>0</v>
      </c>
      <c r="J25" s="106">
        <f t="shared" ref="J25:L25" si="29">J26+J27+J28+J29+J30+J31+J32+J33+J34+J35</f>
        <v>0</v>
      </c>
      <c r="K25" s="106">
        <f t="shared" si="29"/>
        <v>0</v>
      </c>
      <c r="L25" s="106">
        <f t="shared" si="29"/>
        <v>0</v>
      </c>
      <c r="M25" s="104">
        <f t="shared" si="28"/>
        <v>0</v>
      </c>
      <c r="N25" s="107">
        <f t="shared" ref="N25:X25" si="30">N26+N27+N28+N29+N30+N31+N32+N33+N34+N35</f>
        <v>0</v>
      </c>
      <c r="O25" s="107">
        <f t="shared" si="30"/>
        <v>0</v>
      </c>
      <c r="P25" s="107">
        <f t="shared" si="30"/>
        <v>0</v>
      </c>
      <c r="Q25" s="107">
        <f t="shared" si="30"/>
        <v>0</v>
      </c>
      <c r="R25" s="107">
        <f t="shared" si="30"/>
        <v>0</v>
      </c>
      <c r="S25" s="107">
        <f t="shared" si="30"/>
        <v>0</v>
      </c>
      <c r="T25" s="107">
        <f t="shared" si="30"/>
        <v>0</v>
      </c>
      <c r="U25" s="107">
        <f t="shared" si="30"/>
        <v>0</v>
      </c>
      <c r="V25" s="107">
        <f t="shared" ref="V25" si="31">V26+V27+V28+V29+V30+V31+V32+V33+V34+V35</f>
        <v>0</v>
      </c>
      <c r="W25" s="107">
        <f t="shared" si="30"/>
        <v>0</v>
      </c>
      <c r="X25" s="107">
        <f t="shared" si="30"/>
        <v>0</v>
      </c>
      <c r="Y25" s="105">
        <f t="shared" si="28"/>
        <v>0</v>
      </c>
      <c r="Z25" s="103">
        <f t="shared" ref="Z25:AL25" si="32">Z26+Z27+Z28+Z29+Z30+Z31+Z32+Z33+Z34+Z35</f>
        <v>0</v>
      </c>
      <c r="AA25" s="104">
        <f t="shared" si="32"/>
        <v>0</v>
      </c>
      <c r="AB25" s="104">
        <f t="shared" si="32"/>
        <v>0</v>
      </c>
      <c r="AC25" s="107">
        <f t="shared" si="32"/>
        <v>0</v>
      </c>
      <c r="AD25" s="104">
        <f t="shared" si="32"/>
        <v>0</v>
      </c>
      <c r="AE25" s="107">
        <f t="shared" ref="AE25" si="33">AE26+AE27+AE28+AE29+AE30+AE31+AE32+AE33+AE34+AE35</f>
        <v>0</v>
      </c>
      <c r="AF25" s="104">
        <f t="shared" si="32"/>
        <v>0</v>
      </c>
      <c r="AG25" s="106">
        <f t="shared" si="32"/>
        <v>0</v>
      </c>
      <c r="AH25" s="104">
        <f t="shared" si="32"/>
        <v>0</v>
      </c>
      <c r="AI25" s="367">
        <f t="shared" ref="AI25" si="34">AI26+AI27+AI28+AI29+AI30+AI31+AI32+AI33+AI34+AI35</f>
        <v>0</v>
      </c>
      <c r="AJ25" s="107">
        <f t="shared" si="32"/>
        <v>0</v>
      </c>
      <c r="AK25" s="108">
        <f t="shared" si="32"/>
        <v>0</v>
      </c>
      <c r="AL25" s="543">
        <f t="shared" si="32"/>
        <v>0</v>
      </c>
      <c r="AM25" s="56"/>
    </row>
    <row r="26" spans="1:40" ht="25.5" hidden="1" customHeight="1" x14ac:dyDescent="0.25">
      <c r="A26" s="139" t="s">
        <v>17</v>
      </c>
      <c r="B26" s="59"/>
      <c r="C26" s="51"/>
      <c r="D26" s="685" t="s">
        <v>728</v>
      </c>
      <c r="E26" s="685"/>
      <c r="F26" s="85"/>
      <c r="G26" s="87"/>
      <c r="H26" s="482"/>
      <c r="I26" s="81"/>
      <c r="J26" s="43"/>
      <c r="K26" s="43"/>
      <c r="L26" s="43"/>
      <c r="M26" s="1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2"/>
      <c r="Z26" s="81"/>
      <c r="AA26" s="1"/>
      <c r="AB26" s="1"/>
      <c r="AC26" s="89"/>
      <c r="AD26" s="1"/>
      <c r="AE26" s="89"/>
      <c r="AF26" s="1"/>
      <c r="AG26" s="43"/>
      <c r="AH26" s="1"/>
      <c r="AI26" s="366"/>
      <c r="AJ26" s="89"/>
      <c r="AK26" s="46"/>
      <c r="AL26" s="542"/>
      <c r="AM26" s="60"/>
    </row>
    <row r="27" spans="1:40" hidden="1" x14ac:dyDescent="0.25">
      <c r="A27" s="139" t="s">
        <v>18</v>
      </c>
      <c r="B27" s="59"/>
      <c r="C27" s="51"/>
      <c r="D27" s="686" t="s">
        <v>752</v>
      </c>
      <c r="E27" s="686"/>
      <c r="F27" s="85"/>
      <c r="G27" s="87"/>
      <c r="H27" s="482"/>
      <c r="I27" s="81"/>
      <c r="J27" s="43"/>
      <c r="K27" s="43"/>
      <c r="L27" s="43"/>
      <c r="M27" s="1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2"/>
      <c r="Z27" s="81"/>
      <c r="AA27" s="1"/>
      <c r="AB27" s="1"/>
      <c r="AC27" s="89"/>
      <c r="AD27" s="1"/>
      <c r="AE27" s="89"/>
      <c r="AF27" s="1"/>
      <c r="AG27" s="43"/>
      <c r="AH27" s="1"/>
      <c r="AI27" s="366"/>
      <c r="AJ27" s="89"/>
      <c r="AK27" s="46"/>
      <c r="AL27" s="542"/>
      <c r="AM27" s="60"/>
    </row>
    <row r="28" spans="1:40" hidden="1" x14ac:dyDescent="0.25">
      <c r="A28" s="139" t="s">
        <v>19</v>
      </c>
      <c r="B28" s="59"/>
      <c r="C28" s="51"/>
      <c r="D28" s="686" t="s">
        <v>729</v>
      </c>
      <c r="E28" s="686"/>
      <c r="F28" s="85"/>
      <c r="G28" s="87"/>
      <c r="H28" s="482"/>
      <c r="I28" s="81"/>
      <c r="J28" s="43"/>
      <c r="K28" s="43"/>
      <c r="L28" s="43"/>
      <c r="M28" s="1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2"/>
      <c r="Z28" s="81"/>
      <c r="AA28" s="1"/>
      <c r="AB28" s="1"/>
      <c r="AC28" s="89"/>
      <c r="AD28" s="1"/>
      <c r="AE28" s="89"/>
      <c r="AF28" s="1"/>
      <c r="AG28" s="43"/>
      <c r="AH28" s="1"/>
      <c r="AI28" s="366"/>
      <c r="AJ28" s="89"/>
      <c r="AK28" s="46"/>
      <c r="AL28" s="542"/>
      <c r="AM28" s="60"/>
    </row>
    <row r="29" spans="1:40" ht="25.5" hidden="1" customHeight="1" x14ac:dyDescent="0.25">
      <c r="A29" s="139" t="s">
        <v>20</v>
      </c>
      <c r="B29" s="59"/>
      <c r="C29" s="51"/>
      <c r="D29" s="685" t="s">
        <v>730</v>
      </c>
      <c r="E29" s="685"/>
      <c r="F29" s="85"/>
      <c r="G29" s="87"/>
      <c r="H29" s="482"/>
      <c r="I29" s="81"/>
      <c r="J29" s="43"/>
      <c r="K29" s="43"/>
      <c r="L29" s="43"/>
      <c r="M29" s="1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2"/>
      <c r="Z29" s="81"/>
      <c r="AA29" s="1"/>
      <c r="AB29" s="1"/>
      <c r="AC29" s="89"/>
      <c r="AD29" s="1"/>
      <c r="AE29" s="89"/>
      <c r="AF29" s="1"/>
      <c r="AG29" s="43"/>
      <c r="AH29" s="1"/>
      <c r="AI29" s="366"/>
      <c r="AJ29" s="89"/>
      <c r="AK29" s="46"/>
      <c r="AL29" s="542"/>
      <c r="AM29" s="60"/>
    </row>
    <row r="30" spans="1:40" hidden="1" x14ac:dyDescent="0.25">
      <c r="A30" s="139" t="s">
        <v>21</v>
      </c>
      <c r="B30" s="59"/>
      <c r="C30" s="51"/>
      <c r="D30" s="686" t="s">
        <v>731</v>
      </c>
      <c r="E30" s="686"/>
      <c r="F30" s="85"/>
      <c r="G30" s="87"/>
      <c r="H30" s="482"/>
      <c r="I30" s="81"/>
      <c r="J30" s="43"/>
      <c r="K30" s="43"/>
      <c r="L30" s="43"/>
      <c r="M30" s="1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2"/>
      <c r="Z30" s="81"/>
      <c r="AA30" s="1"/>
      <c r="AB30" s="1"/>
      <c r="AC30" s="89"/>
      <c r="AD30" s="1"/>
      <c r="AE30" s="89"/>
      <c r="AF30" s="1"/>
      <c r="AG30" s="43"/>
      <c r="AH30" s="1"/>
      <c r="AI30" s="366"/>
      <c r="AJ30" s="89"/>
      <c r="AK30" s="46"/>
      <c r="AL30" s="542"/>
      <c r="AM30" s="60"/>
    </row>
    <row r="31" spans="1:40" hidden="1" x14ac:dyDescent="0.25">
      <c r="A31" s="139" t="s">
        <v>22</v>
      </c>
      <c r="B31" s="59"/>
      <c r="C31" s="51"/>
      <c r="D31" s="686" t="s">
        <v>1078</v>
      </c>
      <c r="E31" s="686"/>
      <c r="F31" s="85"/>
      <c r="G31" s="87"/>
      <c r="H31" s="482"/>
      <c r="I31" s="81"/>
      <c r="J31" s="43"/>
      <c r="K31" s="43"/>
      <c r="L31" s="43"/>
      <c r="M31" s="1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2"/>
      <c r="Z31" s="81"/>
      <c r="AA31" s="1"/>
      <c r="AB31" s="1"/>
      <c r="AC31" s="89"/>
      <c r="AD31" s="1"/>
      <c r="AE31" s="89"/>
      <c r="AF31" s="1"/>
      <c r="AG31" s="43"/>
      <c r="AH31" s="1"/>
      <c r="AI31" s="366"/>
      <c r="AJ31" s="89"/>
      <c r="AK31" s="46"/>
      <c r="AL31" s="542"/>
      <c r="AM31" s="60"/>
    </row>
    <row r="32" spans="1:40" ht="25.5" hidden="1" customHeight="1" x14ac:dyDescent="0.25">
      <c r="A32" s="139" t="s">
        <v>23</v>
      </c>
      <c r="B32" s="59"/>
      <c r="C32" s="51"/>
      <c r="D32" s="685" t="s">
        <v>732</v>
      </c>
      <c r="E32" s="685"/>
      <c r="F32" s="85"/>
      <c r="G32" s="87"/>
      <c r="H32" s="482"/>
      <c r="I32" s="81"/>
      <c r="J32" s="43"/>
      <c r="K32" s="43"/>
      <c r="L32" s="43"/>
      <c r="M32" s="1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2"/>
      <c r="Z32" s="81"/>
      <c r="AA32" s="1"/>
      <c r="AB32" s="1"/>
      <c r="AC32" s="89"/>
      <c r="AD32" s="1"/>
      <c r="AE32" s="89"/>
      <c r="AF32" s="1"/>
      <c r="AG32" s="43"/>
      <c r="AH32" s="1"/>
      <c r="AI32" s="366"/>
      <c r="AJ32" s="89"/>
      <c r="AK32" s="46"/>
      <c r="AL32" s="542"/>
      <c r="AM32" s="60"/>
    </row>
    <row r="33" spans="1:39" ht="25.5" hidden="1" customHeight="1" x14ac:dyDescent="0.25">
      <c r="A33" s="139" t="s">
        <v>24</v>
      </c>
      <c r="B33" s="59"/>
      <c r="C33" s="51"/>
      <c r="D33" s="685" t="s">
        <v>733</v>
      </c>
      <c r="E33" s="685"/>
      <c r="F33" s="85"/>
      <c r="G33" s="87"/>
      <c r="H33" s="482"/>
      <c r="I33" s="81"/>
      <c r="J33" s="43"/>
      <c r="K33" s="43"/>
      <c r="L33" s="43"/>
      <c r="M33" s="1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2"/>
      <c r="Z33" s="81"/>
      <c r="AA33" s="1"/>
      <c r="AB33" s="1"/>
      <c r="AC33" s="89"/>
      <c r="AD33" s="1"/>
      <c r="AE33" s="89"/>
      <c r="AF33" s="1"/>
      <c r="AG33" s="43"/>
      <c r="AH33" s="1"/>
      <c r="AI33" s="366"/>
      <c r="AJ33" s="89"/>
      <c r="AK33" s="46"/>
      <c r="AL33" s="542"/>
      <c r="AM33" s="60"/>
    </row>
    <row r="34" spans="1:39" ht="25.5" hidden="1" customHeight="1" x14ac:dyDescent="0.25">
      <c r="A34" s="139" t="s">
        <v>25</v>
      </c>
      <c r="B34" s="59"/>
      <c r="C34" s="51"/>
      <c r="D34" s="685" t="s">
        <v>734</v>
      </c>
      <c r="E34" s="685"/>
      <c r="F34" s="85"/>
      <c r="G34" s="87"/>
      <c r="H34" s="482"/>
      <c r="I34" s="81"/>
      <c r="J34" s="43"/>
      <c r="K34" s="43"/>
      <c r="L34" s="43"/>
      <c r="M34" s="1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2"/>
      <c r="Z34" s="81"/>
      <c r="AA34" s="1"/>
      <c r="AB34" s="1"/>
      <c r="AC34" s="89"/>
      <c r="AD34" s="1"/>
      <c r="AE34" s="89"/>
      <c r="AF34" s="1"/>
      <c r="AG34" s="43"/>
      <c r="AH34" s="1"/>
      <c r="AI34" s="366"/>
      <c r="AJ34" s="89"/>
      <c r="AK34" s="46"/>
      <c r="AL34" s="542"/>
      <c r="AM34" s="60"/>
    </row>
    <row r="35" spans="1:39" ht="25.5" hidden="1" customHeight="1" x14ac:dyDescent="0.25">
      <c r="A35" s="139" t="s">
        <v>26</v>
      </c>
      <c r="B35" s="59"/>
      <c r="C35" s="51"/>
      <c r="D35" s="685" t="s">
        <v>735</v>
      </c>
      <c r="E35" s="685"/>
      <c r="F35" s="85"/>
      <c r="G35" s="87"/>
      <c r="H35" s="482"/>
      <c r="I35" s="81"/>
      <c r="J35" s="43"/>
      <c r="K35" s="43"/>
      <c r="L35" s="43"/>
      <c r="M35" s="1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2"/>
      <c r="Z35" s="81"/>
      <c r="AA35" s="1"/>
      <c r="AB35" s="1"/>
      <c r="AC35" s="89"/>
      <c r="AD35" s="1"/>
      <c r="AE35" s="89"/>
      <c r="AF35" s="1"/>
      <c r="AG35" s="43"/>
      <c r="AH35" s="1"/>
      <c r="AI35" s="366"/>
      <c r="AJ35" s="89"/>
      <c r="AK35" s="46"/>
      <c r="AL35" s="542"/>
      <c r="AM35" s="60"/>
    </row>
    <row r="36" spans="1:39" s="19" customFormat="1" hidden="1" x14ac:dyDescent="0.25">
      <c r="A36" s="139" t="s">
        <v>27</v>
      </c>
      <c r="B36" s="100" t="s">
        <v>1011</v>
      </c>
      <c r="C36" s="683" t="s">
        <v>1079</v>
      </c>
      <c r="D36" s="684"/>
      <c r="E36" s="684"/>
      <c r="F36" s="101">
        <f>F37+F38+F39+F40+F41+F42+F43+F44+F45+F46</f>
        <v>0</v>
      </c>
      <c r="G36" s="102">
        <f>G37+G38+G39+G40+G41+G42+G43+G44+G45+G46</f>
        <v>0</v>
      </c>
      <c r="H36" s="483">
        <f t="shared" ref="H36:Y36" si="35">H37+H38+H39+H40+H41+H42+H43+H44+H45+H46</f>
        <v>0</v>
      </c>
      <c r="I36" s="103">
        <f t="shared" si="35"/>
        <v>0</v>
      </c>
      <c r="J36" s="106">
        <f t="shared" ref="J36:L36" si="36">J37+J38+J39+J40+J41+J42+J43+J44+J45+J46</f>
        <v>0</v>
      </c>
      <c r="K36" s="106">
        <f t="shared" si="36"/>
        <v>0</v>
      </c>
      <c r="L36" s="106">
        <f t="shared" si="36"/>
        <v>0</v>
      </c>
      <c r="M36" s="104">
        <f t="shared" si="35"/>
        <v>0</v>
      </c>
      <c r="N36" s="107">
        <f t="shared" ref="N36:X36" si="37">N37+N38+N39+N40+N41+N42+N43+N44+N45+N46</f>
        <v>0</v>
      </c>
      <c r="O36" s="107">
        <f t="shared" si="37"/>
        <v>0</v>
      </c>
      <c r="P36" s="107">
        <f t="shared" si="37"/>
        <v>0</v>
      </c>
      <c r="Q36" s="107">
        <f t="shared" si="37"/>
        <v>0</v>
      </c>
      <c r="R36" s="107">
        <f t="shared" si="37"/>
        <v>0</v>
      </c>
      <c r="S36" s="107">
        <f t="shared" si="37"/>
        <v>0</v>
      </c>
      <c r="T36" s="107">
        <f t="shared" si="37"/>
        <v>0</v>
      </c>
      <c r="U36" s="107">
        <f t="shared" si="37"/>
        <v>0</v>
      </c>
      <c r="V36" s="107">
        <f t="shared" ref="V36" si="38">V37+V38+V39+V40+V41+V42+V43+V44+V45+V46</f>
        <v>0</v>
      </c>
      <c r="W36" s="107">
        <f t="shared" si="37"/>
        <v>0</v>
      </c>
      <c r="X36" s="107">
        <f t="shared" si="37"/>
        <v>0</v>
      </c>
      <c r="Y36" s="105">
        <f t="shared" si="35"/>
        <v>0</v>
      </c>
      <c r="Z36" s="103">
        <f t="shared" ref="Z36:AL36" si="39">Z37+Z38+Z39+Z40+Z41+Z42+Z43+Z44+Z45+Z46</f>
        <v>0</v>
      </c>
      <c r="AA36" s="104">
        <f t="shared" si="39"/>
        <v>0</v>
      </c>
      <c r="AB36" s="104">
        <f t="shared" si="39"/>
        <v>0</v>
      </c>
      <c r="AC36" s="107">
        <f t="shared" si="39"/>
        <v>0</v>
      </c>
      <c r="AD36" s="104">
        <f t="shared" si="39"/>
        <v>0</v>
      </c>
      <c r="AE36" s="107">
        <f t="shared" ref="AE36" si="40">AE37+AE38+AE39+AE40+AE41+AE42+AE43+AE44+AE45+AE46</f>
        <v>0</v>
      </c>
      <c r="AF36" s="104">
        <f t="shared" si="39"/>
        <v>0</v>
      </c>
      <c r="AG36" s="106">
        <f t="shared" si="39"/>
        <v>0</v>
      </c>
      <c r="AH36" s="104">
        <f t="shared" si="39"/>
        <v>0</v>
      </c>
      <c r="AI36" s="367">
        <f t="shared" ref="AI36" si="41">AI37+AI38+AI39+AI40+AI41+AI42+AI43+AI44+AI45+AI46</f>
        <v>0</v>
      </c>
      <c r="AJ36" s="107">
        <f t="shared" si="39"/>
        <v>0</v>
      </c>
      <c r="AK36" s="108">
        <f t="shared" si="39"/>
        <v>0</v>
      </c>
      <c r="AL36" s="543">
        <f t="shared" si="39"/>
        <v>0</v>
      </c>
      <c r="AM36" s="56"/>
    </row>
    <row r="37" spans="1:39" ht="25.5" hidden="1" customHeight="1" x14ac:dyDescent="0.25">
      <c r="A37" s="139" t="s">
        <v>28</v>
      </c>
      <c r="B37" s="59"/>
      <c r="C37" s="51"/>
      <c r="D37" s="685" t="s">
        <v>736</v>
      </c>
      <c r="E37" s="685"/>
      <c r="F37" s="85"/>
      <c r="G37" s="87"/>
      <c r="H37" s="482"/>
      <c r="I37" s="81"/>
      <c r="J37" s="43"/>
      <c r="K37" s="43"/>
      <c r="L37" s="43"/>
      <c r="M37" s="1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2"/>
      <c r="Z37" s="81"/>
      <c r="AA37" s="1"/>
      <c r="AB37" s="1"/>
      <c r="AC37" s="89"/>
      <c r="AD37" s="1"/>
      <c r="AE37" s="89"/>
      <c r="AF37" s="1"/>
      <c r="AG37" s="43"/>
      <c r="AH37" s="1"/>
      <c r="AI37" s="366"/>
      <c r="AJ37" s="89"/>
      <c r="AK37" s="46"/>
      <c r="AL37" s="542"/>
      <c r="AM37" s="60"/>
    </row>
    <row r="38" spans="1:39" ht="25.5" hidden="1" customHeight="1" x14ac:dyDescent="0.25">
      <c r="A38" s="139" t="s">
        <v>29</v>
      </c>
      <c r="B38" s="59"/>
      <c r="C38" s="51"/>
      <c r="D38" s="685" t="s">
        <v>740</v>
      </c>
      <c r="E38" s="685"/>
      <c r="F38" s="85"/>
      <c r="G38" s="87"/>
      <c r="H38" s="482"/>
      <c r="I38" s="81"/>
      <c r="J38" s="43"/>
      <c r="K38" s="43"/>
      <c r="L38" s="43"/>
      <c r="M38" s="1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2"/>
      <c r="Z38" s="81"/>
      <c r="AA38" s="1"/>
      <c r="AB38" s="1"/>
      <c r="AC38" s="89"/>
      <c r="AD38" s="1"/>
      <c r="AE38" s="89"/>
      <c r="AF38" s="1"/>
      <c r="AG38" s="43"/>
      <c r="AH38" s="1"/>
      <c r="AI38" s="366"/>
      <c r="AJ38" s="89"/>
      <c r="AK38" s="46"/>
      <c r="AL38" s="542"/>
      <c r="AM38" s="60"/>
    </row>
    <row r="39" spans="1:39" hidden="1" x14ac:dyDescent="0.25">
      <c r="A39" s="139" t="s">
        <v>30</v>
      </c>
      <c r="B39" s="59"/>
      <c r="C39" s="51"/>
      <c r="D39" s="685" t="s">
        <v>1081</v>
      </c>
      <c r="E39" s="685"/>
      <c r="F39" s="85"/>
      <c r="G39" s="87"/>
      <c r="H39" s="482"/>
      <c r="I39" s="81"/>
      <c r="J39" s="43"/>
      <c r="K39" s="43"/>
      <c r="L39" s="43"/>
      <c r="M39" s="1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2"/>
      <c r="Z39" s="81"/>
      <c r="AA39" s="1"/>
      <c r="AB39" s="1"/>
      <c r="AC39" s="89"/>
      <c r="AD39" s="1"/>
      <c r="AE39" s="89"/>
      <c r="AF39" s="1"/>
      <c r="AG39" s="43"/>
      <c r="AH39" s="1"/>
      <c r="AI39" s="366"/>
      <c r="AJ39" s="89"/>
      <c r="AK39" s="46"/>
      <c r="AL39" s="542"/>
      <c r="AM39" s="60"/>
    </row>
    <row r="40" spans="1:39" ht="25.5" hidden="1" customHeight="1" x14ac:dyDescent="0.25">
      <c r="A40" s="139" t="s">
        <v>31</v>
      </c>
      <c r="B40" s="59"/>
      <c r="C40" s="51"/>
      <c r="D40" s="685" t="s">
        <v>748</v>
      </c>
      <c r="E40" s="685"/>
      <c r="F40" s="85"/>
      <c r="G40" s="87"/>
      <c r="H40" s="482"/>
      <c r="I40" s="81"/>
      <c r="J40" s="43"/>
      <c r="K40" s="43"/>
      <c r="L40" s="43"/>
      <c r="M40" s="1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2"/>
      <c r="Z40" s="81"/>
      <c r="AA40" s="1"/>
      <c r="AB40" s="1"/>
      <c r="AC40" s="89"/>
      <c r="AD40" s="1"/>
      <c r="AE40" s="89"/>
      <c r="AF40" s="1"/>
      <c r="AG40" s="43"/>
      <c r="AH40" s="1"/>
      <c r="AI40" s="366"/>
      <c r="AJ40" s="89"/>
      <c r="AK40" s="46"/>
      <c r="AL40" s="542"/>
      <c r="AM40" s="60"/>
    </row>
    <row r="41" spans="1:39" hidden="1" x14ac:dyDescent="0.25">
      <c r="A41" s="139" t="s">
        <v>32</v>
      </c>
      <c r="B41" s="59"/>
      <c r="C41" s="51"/>
      <c r="D41" s="686" t="s">
        <v>1080</v>
      </c>
      <c r="E41" s="686"/>
      <c r="F41" s="85"/>
      <c r="G41" s="87"/>
      <c r="H41" s="482"/>
      <c r="I41" s="81"/>
      <c r="J41" s="43"/>
      <c r="K41" s="43"/>
      <c r="L41" s="43"/>
      <c r="M41" s="1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2"/>
      <c r="Z41" s="81"/>
      <c r="AA41" s="1"/>
      <c r="AB41" s="1"/>
      <c r="AC41" s="89"/>
      <c r="AD41" s="1"/>
      <c r="AE41" s="89"/>
      <c r="AF41" s="1"/>
      <c r="AG41" s="43"/>
      <c r="AH41" s="1"/>
      <c r="AI41" s="366"/>
      <c r="AJ41" s="89"/>
      <c r="AK41" s="46"/>
      <c r="AL41" s="542"/>
      <c r="AM41" s="60"/>
    </row>
    <row r="42" spans="1:39" ht="25.5" hidden="1" customHeight="1" x14ac:dyDescent="0.25">
      <c r="A42" s="139" t="s">
        <v>33</v>
      </c>
      <c r="B42" s="59"/>
      <c r="C42" s="51"/>
      <c r="D42" s="685" t="s">
        <v>753</v>
      </c>
      <c r="E42" s="685"/>
      <c r="F42" s="85"/>
      <c r="G42" s="87"/>
      <c r="H42" s="482"/>
      <c r="I42" s="81"/>
      <c r="J42" s="43"/>
      <c r="K42" s="43"/>
      <c r="L42" s="43"/>
      <c r="M42" s="1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2"/>
      <c r="Z42" s="81"/>
      <c r="AA42" s="1"/>
      <c r="AB42" s="1"/>
      <c r="AC42" s="89"/>
      <c r="AD42" s="1"/>
      <c r="AE42" s="89"/>
      <c r="AF42" s="1"/>
      <c r="AG42" s="43"/>
      <c r="AH42" s="1"/>
      <c r="AI42" s="366"/>
      <c r="AJ42" s="89"/>
      <c r="AK42" s="46"/>
      <c r="AL42" s="542"/>
      <c r="AM42" s="60"/>
    </row>
    <row r="43" spans="1:39" ht="25.5" hidden="1" customHeight="1" x14ac:dyDescent="0.25">
      <c r="A43" s="139" t="s">
        <v>34</v>
      </c>
      <c r="B43" s="59"/>
      <c r="C43" s="51"/>
      <c r="D43" s="685" t="s">
        <v>757</v>
      </c>
      <c r="E43" s="685"/>
      <c r="F43" s="85"/>
      <c r="G43" s="87"/>
      <c r="H43" s="482"/>
      <c r="I43" s="81"/>
      <c r="J43" s="43"/>
      <c r="K43" s="43"/>
      <c r="L43" s="43"/>
      <c r="M43" s="1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2"/>
      <c r="Z43" s="81"/>
      <c r="AA43" s="1"/>
      <c r="AB43" s="1"/>
      <c r="AC43" s="89"/>
      <c r="AD43" s="1"/>
      <c r="AE43" s="89"/>
      <c r="AF43" s="1"/>
      <c r="AG43" s="43"/>
      <c r="AH43" s="1"/>
      <c r="AI43" s="366"/>
      <c r="AJ43" s="89"/>
      <c r="AK43" s="46"/>
      <c r="AL43" s="542"/>
      <c r="AM43" s="60"/>
    </row>
    <row r="44" spans="1:39" ht="25.5" hidden="1" customHeight="1" x14ac:dyDescent="0.25">
      <c r="A44" s="139" t="s">
        <v>35</v>
      </c>
      <c r="B44" s="59"/>
      <c r="C44" s="51"/>
      <c r="D44" s="685" t="s">
        <v>762</v>
      </c>
      <c r="E44" s="685"/>
      <c r="F44" s="85"/>
      <c r="G44" s="87"/>
      <c r="H44" s="482"/>
      <c r="I44" s="81"/>
      <c r="J44" s="43"/>
      <c r="K44" s="43"/>
      <c r="L44" s="43"/>
      <c r="M44" s="1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2"/>
      <c r="Z44" s="81"/>
      <c r="AA44" s="1"/>
      <c r="AB44" s="1"/>
      <c r="AC44" s="89"/>
      <c r="AD44" s="1"/>
      <c r="AE44" s="89"/>
      <c r="AF44" s="1"/>
      <c r="AG44" s="43"/>
      <c r="AH44" s="1"/>
      <c r="AI44" s="366"/>
      <c r="AJ44" s="89"/>
      <c r="AK44" s="46"/>
      <c r="AL44" s="542"/>
      <c r="AM44" s="60"/>
    </row>
    <row r="45" spans="1:39" ht="25.5" hidden="1" customHeight="1" x14ac:dyDescent="0.25">
      <c r="A45" s="139" t="s">
        <v>36</v>
      </c>
      <c r="B45" s="59"/>
      <c r="C45" s="51"/>
      <c r="D45" s="685" t="s">
        <v>766</v>
      </c>
      <c r="E45" s="685"/>
      <c r="F45" s="85"/>
      <c r="G45" s="87"/>
      <c r="H45" s="482"/>
      <c r="I45" s="81"/>
      <c r="J45" s="43"/>
      <c r="K45" s="43"/>
      <c r="L45" s="43"/>
      <c r="M45" s="1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2"/>
      <c r="Z45" s="81"/>
      <c r="AA45" s="1"/>
      <c r="AB45" s="1"/>
      <c r="AC45" s="89"/>
      <c r="AD45" s="1"/>
      <c r="AE45" s="89"/>
      <c r="AF45" s="1"/>
      <c r="AG45" s="43"/>
      <c r="AH45" s="1"/>
      <c r="AI45" s="366"/>
      <c r="AJ45" s="89"/>
      <c r="AK45" s="46"/>
      <c r="AL45" s="542"/>
      <c r="AM45" s="60"/>
    </row>
    <row r="46" spans="1:39" ht="25.5" hidden="1" customHeight="1" x14ac:dyDescent="0.25">
      <c r="A46" s="139" t="s">
        <v>37</v>
      </c>
      <c r="B46" s="59"/>
      <c r="C46" s="51"/>
      <c r="D46" s="685" t="s">
        <v>771</v>
      </c>
      <c r="E46" s="685"/>
      <c r="F46" s="85"/>
      <c r="G46" s="87"/>
      <c r="H46" s="482"/>
      <c r="I46" s="81"/>
      <c r="J46" s="43"/>
      <c r="K46" s="43"/>
      <c r="L46" s="43"/>
      <c r="M46" s="1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2"/>
      <c r="Z46" s="81"/>
      <c r="AA46" s="1"/>
      <c r="AB46" s="1"/>
      <c r="AC46" s="89"/>
      <c r="AD46" s="1"/>
      <c r="AE46" s="89"/>
      <c r="AF46" s="1"/>
      <c r="AG46" s="43"/>
      <c r="AH46" s="1"/>
      <c r="AI46" s="366"/>
      <c r="AJ46" s="89"/>
      <c r="AK46" s="46"/>
      <c r="AL46" s="542"/>
      <c r="AM46" s="60"/>
    </row>
    <row r="47" spans="1:39" s="19" customFormat="1" x14ac:dyDescent="0.25">
      <c r="A47" s="139" t="s">
        <v>38</v>
      </c>
      <c r="B47" s="100" t="s">
        <v>1012</v>
      </c>
      <c r="C47" s="688" t="s">
        <v>39</v>
      </c>
      <c r="D47" s="689"/>
      <c r="E47" s="689"/>
      <c r="F47" s="101">
        <f>F48+F49+F50+F51+F52+F53+F54+F58+F59+F60</f>
        <v>4697000</v>
      </c>
      <c r="G47" s="102">
        <f>G48+G49+G50+G51+G52+G53+G54+G58+G59+G60</f>
        <v>9704881</v>
      </c>
      <c r="H47" s="483">
        <f t="shared" ref="H47:Y47" si="42">H48+H49+H50+H51+H52+H53+H54+H58+H59+H60</f>
        <v>10849270</v>
      </c>
      <c r="I47" s="103">
        <f t="shared" si="42"/>
        <v>3343293</v>
      </c>
      <c r="J47" s="106">
        <f t="shared" ref="J47:L47" si="43">J48+J49+J50+J51+J52+J53+J54+J58+J59+J60</f>
        <v>0</v>
      </c>
      <c r="K47" s="106">
        <f t="shared" si="43"/>
        <v>0</v>
      </c>
      <c r="L47" s="106">
        <f t="shared" si="43"/>
        <v>2280405</v>
      </c>
      <c r="M47" s="104">
        <f t="shared" si="42"/>
        <v>0</v>
      </c>
      <c r="N47" s="107">
        <f t="shared" ref="N47:X47" si="44">N48+N49+N50+N51+N52+N53+N54+N58+N59+N60</f>
        <v>0</v>
      </c>
      <c r="O47" s="107">
        <f t="shared" si="44"/>
        <v>0</v>
      </c>
      <c r="P47" s="107">
        <f t="shared" si="44"/>
        <v>0</v>
      </c>
      <c r="Q47" s="107">
        <f t="shared" si="44"/>
        <v>779272</v>
      </c>
      <c r="R47" s="107">
        <f t="shared" si="44"/>
        <v>4446300</v>
      </c>
      <c r="S47" s="107">
        <f t="shared" si="44"/>
        <v>0</v>
      </c>
      <c r="T47" s="107">
        <f t="shared" si="44"/>
        <v>0</v>
      </c>
      <c r="U47" s="107">
        <f t="shared" si="44"/>
        <v>0</v>
      </c>
      <c r="V47" s="107">
        <f t="shared" ref="V47" si="45">V48+V49+V50+V51+V52+V53+V54+V58+V59+V60</f>
        <v>0</v>
      </c>
      <c r="W47" s="107">
        <f t="shared" si="44"/>
        <v>0</v>
      </c>
      <c r="X47" s="107">
        <f t="shared" si="44"/>
        <v>0</v>
      </c>
      <c r="Y47" s="105">
        <f t="shared" si="42"/>
        <v>0</v>
      </c>
      <c r="Z47" s="103">
        <f t="shared" ref="Z47:AL47" si="46">Z48+Z49+Z50+Z51+Z52+Z53+Z54+Z58+Z59+Z60</f>
        <v>521394</v>
      </c>
      <c r="AA47" s="104">
        <f t="shared" si="46"/>
        <v>570694</v>
      </c>
      <c r="AB47" s="104">
        <f t="shared" si="46"/>
        <v>789398</v>
      </c>
      <c r="AC47" s="107">
        <f t="shared" si="46"/>
        <v>2556906</v>
      </c>
      <c r="AD47" s="104">
        <f t="shared" si="46"/>
        <v>632534</v>
      </c>
      <c r="AE47" s="107">
        <f t="shared" ref="AE47" si="47">AE48+AE49+AE50+AE51+AE52+AE53+AE54+AE58+AE59+AE60</f>
        <v>956639</v>
      </c>
      <c r="AF47" s="104">
        <f t="shared" si="46"/>
        <v>724034</v>
      </c>
      <c r="AG47" s="106">
        <f t="shared" si="46"/>
        <v>1104805</v>
      </c>
      <c r="AH47" s="104">
        <f t="shared" si="46"/>
        <v>608007</v>
      </c>
      <c r="AI47" s="367">
        <f t="shared" ref="AI47" si="48">AI48+AI49+AI50+AI51+AI52+AI53+AI54+AI58+AI59+AI60</f>
        <v>8464411</v>
      </c>
      <c r="AJ47" s="107">
        <f t="shared" si="46"/>
        <v>859438</v>
      </c>
      <c r="AK47" s="108">
        <f t="shared" si="46"/>
        <v>1114783</v>
      </c>
      <c r="AL47" s="543">
        <f t="shared" si="46"/>
        <v>410638</v>
      </c>
      <c r="AM47" s="56"/>
    </row>
    <row r="48" spans="1:39" hidden="1" x14ac:dyDescent="0.25">
      <c r="A48" s="139" t="s">
        <v>40</v>
      </c>
      <c r="B48" s="59"/>
      <c r="C48" s="51"/>
      <c r="D48" s="686" t="s">
        <v>737</v>
      </c>
      <c r="E48" s="686"/>
      <c r="F48" s="85"/>
      <c r="G48" s="87"/>
      <c r="H48" s="482"/>
      <c r="I48" s="81"/>
      <c r="J48" s="43"/>
      <c r="K48" s="43"/>
      <c r="L48" s="43"/>
      <c r="M48" s="1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2"/>
      <c r="Z48" s="81"/>
      <c r="AA48" s="1"/>
      <c r="AB48" s="1"/>
      <c r="AC48" s="89"/>
      <c r="AD48" s="1"/>
      <c r="AE48" s="89"/>
      <c r="AF48" s="1"/>
      <c r="AG48" s="43"/>
      <c r="AH48" s="1"/>
      <c r="AI48" s="366"/>
      <c r="AJ48" s="89"/>
      <c r="AK48" s="46"/>
      <c r="AL48" s="542"/>
      <c r="AM48" s="60"/>
    </row>
    <row r="49" spans="1:39" hidden="1" x14ac:dyDescent="0.25">
      <c r="A49" s="139" t="s">
        <v>41</v>
      </c>
      <c r="B49" s="59"/>
      <c r="C49" s="51"/>
      <c r="D49" s="686" t="s">
        <v>741</v>
      </c>
      <c r="E49" s="686"/>
      <c r="F49" s="85"/>
      <c r="G49" s="87"/>
      <c r="H49" s="482"/>
      <c r="I49" s="81"/>
      <c r="J49" s="43"/>
      <c r="K49" s="43"/>
      <c r="L49" s="43"/>
      <c r="M49" s="1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2"/>
      <c r="Z49" s="81"/>
      <c r="AA49" s="1"/>
      <c r="AB49" s="1"/>
      <c r="AC49" s="89"/>
      <c r="AD49" s="1"/>
      <c r="AE49" s="89"/>
      <c r="AF49" s="1"/>
      <c r="AG49" s="43"/>
      <c r="AH49" s="1"/>
      <c r="AI49" s="366"/>
      <c r="AJ49" s="89"/>
      <c r="AK49" s="46"/>
      <c r="AL49" s="542"/>
      <c r="AM49" s="60"/>
    </row>
    <row r="50" spans="1:39" hidden="1" x14ac:dyDescent="0.25">
      <c r="A50" s="139" t="s">
        <v>42</v>
      </c>
      <c r="B50" s="59"/>
      <c r="C50" s="51"/>
      <c r="D50" s="686" t="s">
        <v>744</v>
      </c>
      <c r="E50" s="686"/>
      <c r="F50" s="85"/>
      <c r="G50" s="87"/>
      <c r="H50" s="482"/>
      <c r="I50" s="81"/>
      <c r="J50" s="43"/>
      <c r="K50" s="43"/>
      <c r="L50" s="43"/>
      <c r="M50" s="1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2"/>
      <c r="Z50" s="81"/>
      <c r="AA50" s="1"/>
      <c r="AB50" s="1"/>
      <c r="AC50" s="89"/>
      <c r="AD50" s="1"/>
      <c r="AE50" s="89"/>
      <c r="AF50" s="1"/>
      <c r="AG50" s="43"/>
      <c r="AH50" s="1"/>
      <c r="AI50" s="366"/>
      <c r="AJ50" s="89"/>
      <c r="AK50" s="46"/>
      <c r="AL50" s="542"/>
      <c r="AM50" s="60"/>
    </row>
    <row r="51" spans="1:39" hidden="1" x14ac:dyDescent="0.25">
      <c r="A51" s="139" t="s">
        <v>43</v>
      </c>
      <c r="B51" s="59"/>
      <c r="C51" s="51"/>
      <c r="D51" s="686" t="s">
        <v>749</v>
      </c>
      <c r="E51" s="686"/>
      <c r="F51" s="85"/>
      <c r="G51" s="87"/>
      <c r="H51" s="482"/>
      <c r="I51" s="81"/>
      <c r="J51" s="43"/>
      <c r="K51" s="43"/>
      <c r="L51" s="43"/>
      <c r="M51" s="1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2"/>
      <c r="Z51" s="81"/>
      <c r="AA51" s="1"/>
      <c r="AB51" s="1"/>
      <c r="AC51" s="89"/>
      <c r="AD51" s="1"/>
      <c r="AE51" s="89"/>
      <c r="AF51" s="1"/>
      <c r="AG51" s="43"/>
      <c r="AH51" s="1"/>
      <c r="AI51" s="366"/>
      <c r="AJ51" s="89"/>
      <c r="AK51" s="46"/>
      <c r="AL51" s="542"/>
      <c r="AM51" s="60"/>
    </row>
    <row r="52" spans="1:39" s="42" customFormat="1" x14ac:dyDescent="0.25">
      <c r="A52" s="264" t="s">
        <v>44</v>
      </c>
      <c r="B52" s="57"/>
      <c r="C52" s="263"/>
      <c r="D52" s="654" t="s">
        <v>673</v>
      </c>
      <c r="E52" s="654"/>
      <c r="F52" s="86">
        <v>4105000</v>
      </c>
      <c r="G52" s="88">
        <v>4330300</v>
      </c>
      <c r="H52" s="481">
        <f t="shared" ref="H52:H53" si="49">SUM(AI52:AL52)</f>
        <v>4446300</v>
      </c>
      <c r="I52" s="83"/>
      <c r="J52" s="44"/>
      <c r="K52" s="44"/>
      <c r="L52" s="44"/>
      <c r="M52" s="13"/>
      <c r="N52" s="90"/>
      <c r="O52" s="90"/>
      <c r="P52" s="90"/>
      <c r="Q52" s="90"/>
      <c r="R52" s="90">
        <f>H52</f>
        <v>4446300</v>
      </c>
      <c r="S52" s="90"/>
      <c r="T52" s="90"/>
      <c r="U52" s="90"/>
      <c r="V52" s="90"/>
      <c r="W52" s="90"/>
      <c r="X52" s="90"/>
      <c r="Y52" s="84"/>
      <c r="Z52" s="83">
        <v>342700</v>
      </c>
      <c r="AA52" s="13">
        <v>342000</v>
      </c>
      <c r="AB52" s="13">
        <v>341300</v>
      </c>
      <c r="AC52" s="90">
        <v>341400</v>
      </c>
      <c r="AD52" s="13">
        <v>345800</v>
      </c>
      <c r="AE52" s="90">
        <v>337600</v>
      </c>
      <c r="AF52" s="13">
        <v>341700</v>
      </c>
      <c r="AG52" s="44">
        <v>569800</v>
      </c>
      <c r="AH52" s="13">
        <v>370200</v>
      </c>
      <c r="AI52" s="365">
        <f>SUM(Z52:AH52)</f>
        <v>3332500</v>
      </c>
      <c r="AJ52" s="90">
        <v>374100</v>
      </c>
      <c r="AK52" s="47">
        <v>370000</v>
      </c>
      <c r="AL52" s="541">
        <v>369700</v>
      </c>
      <c r="AM52" s="58"/>
    </row>
    <row r="53" spans="1:39" s="42" customFormat="1" x14ac:dyDescent="0.25">
      <c r="A53" s="264" t="s">
        <v>45</v>
      </c>
      <c r="B53" s="57"/>
      <c r="C53" s="263"/>
      <c r="D53" s="654" t="s">
        <v>754</v>
      </c>
      <c r="E53" s="654"/>
      <c r="F53" s="86">
        <v>138000</v>
      </c>
      <c r="G53" s="88">
        <v>1545096</v>
      </c>
      <c r="H53" s="481">
        <f t="shared" si="49"/>
        <v>2280405</v>
      </c>
      <c r="I53" s="83"/>
      <c r="J53" s="44"/>
      <c r="K53" s="44"/>
      <c r="L53" s="44">
        <f>H53</f>
        <v>2280405</v>
      </c>
      <c r="M53" s="13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84"/>
      <c r="Z53" s="83">
        <v>137756</v>
      </c>
      <c r="AA53" s="13">
        <v>137756</v>
      </c>
      <c r="AB53" s="13">
        <v>227598</v>
      </c>
      <c r="AC53" s="90">
        <v>221868</v>
      </c>
      <c r="AD53" s="13">
        <v>218183</v>
      </c>
      <c r="AE53" s="90">
        <v>260539</v>
      </c>
      <c r="AF53" s="13">
        <v>341396</v>
      </c>
      <c r="AG53" s="44">
        <v>204067</v>
      </c>
      <c r="AH53" s="13">
        <v>196869</v>
      </c>
      <c r="AI53" s="365">
        <f>SUM(Z53:AH53)</f>
        <v>1946032</v>
      </c>
      <c r="AJ53" s="90">
        <v>203462</v>
      </c>
      <c r="AK53" s="47">
        <v>130911</v>
      </c>
      <c r="AL53" s="541"/>
      <c r="AM53" s="58"/>
    </row>
    <row r="54" spans="1:39" s="42" customFormat="1" ht="25.5" customHeight="1" thickBot="1" x14ac:dyDescent="0.3">
      <c r="A54" s="264" t="s">
        <v>46</v>
      </c>
      <c r="B54" s="57"/>
      <c r="C54" s="263"/>
      <c r="D54" s="687" t="s">
        <v>758</v>
      </c>
      <c r="E54" s="687"/>
      <c r="F54" s="86">
        <f>SUM(F55:F57)</f>
        <v>454000</v>
      </c>
      <c r="G54" s="88">
        <f>SUM(G55:G57)</f>
        <v>3829485</v>
      </c>
      <c r="H54" s="481">
        <f t="shared" ref="H54:AL54" si="50">SUM(H55:H57)</f>
        <v>4122565</v>
      </c>
      <c r="I54" s="83">
        <f t="shared" si="50"/>
        <v>3343293</v>
      </c>
      <c r="J54" s="44">
        <f t="shared" si="50"/>
        <v>0</v>
      </c>
      <c r="K54" s="44">
        <f t="shared" si="50"/>
        <v>0</v>
      </c>
      <c r="L54" s="44">
        <f t="shared" si="50"/>
        <v>0</v>
      </c>
      <c r="M54" s="13">
        <f t="shared" si="50"/>
        <v>0</v>
      </c>
      <c r="N54" s="90">
        <f t="shared" si="50"/>
        <v>0</v>
      </c>
      <c r="O54" s="90">
        <f t="shared" si="50"/>
        <v>0</v>
      </c>
      <c r="P54" s="90">
        <f t="shared" si="50"/>
        <v>0</v>
      </c>
      <c r="Q54" s="90">
        <f t="shared" si="50"/>
        <v>779272</v>
      </c>
      <c r="R54" s="90">
        <f t="shared" si="50"/>
        <v>0</v>
      </c>
      <c r="S54" s="90">
        <f t="shared" si="50"/>
        <v>0</v>
      </c>
      <c r="T54" s="90">
        <f t="shared" si="50"/>
        <v>0</v>
      </c>
      <c r="U54" s="90">
        <f t="shared" si="50"/>
        <v>0</v>
      </c>
      <c r="V54" s="90">
        <f t="shared" si="50"/>
        <v>0</v>
      </c>
      <c r="W54" s="90">
        <f t="shared" si="50"/>
        <v>0</v>
      </c>
      <c r="X54" s="90">
        <f t="shared" si="50"/>
        <v>0</v>
      </c>
      <c r="Y54" s="84">
        <f t="shared" si="50"/>
        <v>0</v>
      </c>
      <c r="Z54" s="83">
        <f t="shared" si="50"/>
        <v>40938</v>
      </c>
      <c r="AA54" s="13">
        <f t="shared" si="50"/>
        <v>90938</v>
      </c>
      <c r="AB54" s="13">
        <f t="shared" si="50"/>
        <v>220500</v>
      </c>
      <c r="AC54" s="90">
        <f t="shared" si="50"/>
        <v>1993638</v>
      </c>
      <c r="AD54" s="13">
        <f t="shared" si="50"/>
        <v>68551</v>
      </c>
      <c r="AE54" s="90">
        <f t="shared" ref="AE54" si="51">SUM(AE55:AE57)</f>
        <v>358500</v>
      </c>
      <c r="AF54" s="13">
        <f t="shared" si="50"/>
        <v>40938</v>
      </c>
      <c r="AG54" s="44">
        <f t="shared" si="50"/>
        <v>330938</v>
      </c>
      <c r="AH54" s="13">
        <f t="shared" si="50"/>
        <v>40938</v>
      </c>
      <c r="AI54" s="365">
        <f t="shared" ref="AI54" si="52">SUM(AI55:AI57)</f>
        <v>3185879</v>
      </c>
      <c r="AJ54" s="90">
        <f t="shared" si="50"/>
        <v>281876</v>
      </c>
      <c r="AK54" s="47">
        <f t="shared" si="50"/>
        <v>613872</v>
      </c>
      <c r="AL54" s="541">
        <f t="shared" si="50"/>
        <v>40938</v>
      </c>
      <c r="AM54" s="58"/>
    </row>
    <row r="55" spans="1:39" hidden="1" x14ac:dyDescent="0.25">
      <c r="B55" s="59"/>
      <c r="C55" s="296"/>
      <c r="D55" s="293"/>
      <c r="E55" s="293" t="s">
        <v>1277</v>
      </c>
      <c r="F55" s="85">
        <v>0</v>
      </c>
      <c r="G55" s="87">
        <v>1546359</v>
      </c>
      <c r="H55" s="482">
        <f t="shared" ref="H55:H57" si="53">SUM(AI55:AL55)</f>
        <v>1546359</v>
      </c>
      <c r="I55" s="81">
        <f>H55</f>
        <v>1546359</v>
      </c>
      <c r="J55" s="43"/>
      <c r="K55" s="43"/>
      <c r="L55" s="43"/>
      <c r="M55" s="1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2"/>
      <c r="Z55" s="81"/>
      <c r="AA55" s="1"/>
      <c r="AB55" s="1"/>
      <c r="AC55" s="89">
        <v>1546359</v>
      </c>
      <c r="AD55" s="1"/>
      <c r="AE55" s="89"/>
      <c r="AF55" s="1"/>
      <c r="AG55" s="43"/>
      <c r="AH55" s="1"/>
      <c r="AI55" s="366">
        <f t="shared" ref="AI55:AI57" si="54">SUM(Z55:AH55)</f>
        <v>1546359</v>
      </c>
      <c r="AJ55" s="89"/>
      <c r="AK55" s="46"/>
      <c r="AL55" s="542"/>
      <c r="AM55" s="60"/>
    </row>
    <row r="56" spans="1:39" hidden="1" x14ac:dyDescent="0.25">
      <c r="B56" s="59"/>
      <c r="C56" s="234"/>
      <c r="D56" s="231"/>
      <c r="E56" s="231" t="s">
        <v>1208</v>
      </c>
      <c r="F56" s="85">
        <v>454000</v>
      </c>
      <c r="G56" s="87">
        <v>684126</v>
      </c>
      <c r="H56" s="482">
        <f t="shared" si="53"/>
        <v>779272</v>
      </c>
      <c r="I56" s="81"/>
      <c r="J56" s="43"/>
      <c r="K56" s="43"/>
      <c r="L56" s="43"/>
      <c r="M56" s="1"/>
      <c r="N56" s="89"/>
      <c r="O56" s="89"/>
      <c r="P56" s="89"/>
      <c r="Q56" s="89">
        <f>H56</f>
        <v>779272</v>
      </c>
      <c r="R56" s="89"/>
      <c r="S56" s="89"/>
      <c r="T56" s="89"/>
      <c r="U56" s="89"/>
      <c r="V56" s="89"/>
      <c r="W56" s="89"/>
      <c r="X56" s="89"/>
      <c r="Y56" s="82"/>
      <c r="Z56" s="81">
        <v>40938</v>
      </c>
      <c r="AA56" s="1">
        <v>90938</v>
      </c>
      <c r="AB56" s="1">
        <v>71500</v>
      </c>
      <c r="AC56" s="89">
        <v>149279</v>
      </c>
      <c r="AD56" s="1">
        <v>68551</v>
      </c>
      <c r="AE56" s="89">
        <v>71500</v>
      </c>
      <c r="AF56" s="1">
        <v>40938</v>
      </c>
      <c r="AG56" s="43">
        <v>40938</v>
      </c>
      <c r="AH56" s="1">
        <v>40938</v>
      </c>
      <c r="AI56" s="366">
        <f t="shared" si="54"/>
        <v>615520</v>
      </c>
      <c r="AJ56" s="89">
        <v>81876</v>
      </c>
      <c r="AK56" s="46">
        <v>40938</v>
      </c>
      <c r="AL56" s="542">
        <v>40938</v>
      </c>
      <c r="AM56" s="60"/>
    </row>
    <row r="57" spans="1:39" ht="15.75" hidden="1" thickBot="1" x14ac:dyDescent="0.3">
      <c r="B57" s="59"/>
      <c r="C57" s="234"/>
      <c r="D57" s="231"/>
      <c r="E57" s="231" t="s">
        <v>1209</v>
      </c>
      <c r="F57" s="85">
        <v>0</v>
      </c>
      <c r="G57" s="87">
        <v>1599000</v>
      </c>
      <c r="H57" s="482">
        <f t="shared" si="53"/>
        <v>1796934</v>
      </c>
      <c r="I57" s="81">
        <f>H57</f>
        <v>1796934</v>
      </c>
      <c r="J57" s="43"/>
      <c r="K57" s="43"/>
      <c r="L57" s="43"/>
      <c r="M57" s="1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2"/>
      <c r="Z57" s="81"/>
      <c r="AA57" s="1"/>
      <c r="AB57" s="1">
        <v>149000</v>
      </c>
      <c r="AC57" s="89">
        <f>149000+149000</f>
        <v>298000</v>
      </c>
      <c r="AD57" s="1"/>
      <c r="AE57" s="89">
        <v>287000</v>
      </c>
      <c r="AF57" s="1"/>
      <c r="AG57" s="43">
        <v>290000</v>
      </c>
      <c r="AH57" s="1"/>
      <c r="AI57" s="366">
        <f t="shared" si="54"/>
        <v>1024000</v>
      </c>
      <c r="AJ57" s="89">
        <v>200000</v>
      </c>
      <c r="AK57" s="46">
        <v>572934</v>
      </c>
      <c r="AL57" s="542"/>
      <c r="AM57" s="60"/>
    </row>
    <row r="58" spans="1:39" ht="15.75" hidden="1" thickBot="1" x14ac:dyDescent="0.3">
      <c r="A58" s="139" t="s">
        <v>47</v>
      </c>
      <c r="B58" s="59"/>
      <c r="C58" s="51"/>
      <c r="D58" s="686" t="s">
        <v>763</v>
      </c>
      <c r="E58" s="686"/>
      <c r="F58" s="85"/>
      <c r="G58" s="87"/>
      <c r="H58" s="482"/>
      <c r="I58" s="81"/>
      <c r="J58" s="43"/>
      <c r="K58" s="43"/>
      <c r="L58" s="43"/>
      <c r="M58" s="1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2"/>
      <c r="Z58" s="81"/>
      <c r="AA58" s="1"/>
      <c r="AB58" s="1"/>
      <c r="AC58" s="89"/>
      <c r="AD58" s="1"/>
      <c r="AE58" s="89"/>
      <c r="AF58" s="1"/>
      <c r="AG58" s="43"/>
      <c r="AH58" s="1"/>
      <c r="AI58" s="366"/>
      <c r="AJ58" s="89"/>
      <c r="AK58" s="46"/>
      <c r="AL58" s="542"/>
      <c r="AM58" s="60"/>
    </row>
    <row r="59" spans="1:39" ht="25.5" hidden="1" customHeight="1" x14ac:dyDescent="0.25">
      <c r="A59" s="139" t="s">
        <v>48</v>
      </c>
      <c r="B59" s="59"/>
      <c r="C59" s="51"/>
      <c r="D59" s="685" t="s">
        <v>767</v>
      </c>
      <c r="E59" s="685"/>
      <c r="F59" s="85"/>
      <c r="G59" s="87"/>
      <c r="H59" s="482"/>
      <c r="I59" s="81"/>
      <c r="J59" s="43"/>
      <c r="K59" s="43"/>
      <c r="L59" s="43"/>
      <c r="M59" s="1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2"/>
      <c r="Z59" s="81"/>
      <c r="AA59" s="1"/>
      <c r="AB59" s="1"/>
      <c r="AC59" s="89"/>
      <c r="AD59" s="1"/>
      <c r="AE59" s="89"/>
      <c r="AF59" s="1"/>
      <c r="AG59" s="43"/>
      <c r="AH59" s="1"/>
      <c r="AI59" s="366"/>
      <c r="AJ59" s="89"/>
      <c r="AK59" s="46"/>
      <c r="AL59" s="542"/>
      <c r="AM59" s="60"/>
    </row>
    <row r="60" spans="1:39" ht="25.5" hidden="1" customHeight="1" thickBot="1" x14ac:dyDescent="0.3">
      <c r="A60" s="139" t="s">
        <v>49</v>
      </c>
      <c r="B60" s="61"/>
      <c r="C60" s="52"/>
      <c r="D60" s="693" t="s">
        <v>772</v>
      </c>
      <c r="E60" s="693"/>
      <c r="F60" s="85"/>
      <c r="G60" s="87"/>
      <c r="H60" s="482"/>
      <c r="I60" s="81"/>
      <c r="J60" s="43"/>
      <c r="K60" s="43"/>
      <c r="L60" s="43"/>
      <c r="M60" s="1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2"/>
      <c r="Z60" s="81"/>
      <c r="AA60" s="1"/>
      <c r="AB60" s="1"/>
      <c r="AC60" s="89"/>
      <c r="AD60" s="1"/>
      <c r="AE60" s="89"/>
      <c r="AF60" s="1"/>
      <c r="AG60" s="43"/>
      <c r="AH60" s="1"/>
      <c r="AI60" s="366"/>
      <c r="AJ60" s="89"/>
      <c r="AK60" s="46"/>
      <c r="AL60" s="542"/>
      <c r="AM60" s="60"/>
    </row>
    <row r="61" spans="1:39" ht="15.75" thickBot="1" x14ac:dyDescent="0.3">
      <c r="B61" s="109" t="s">
        <v>50</v>
      </c>
      <c r="C61" s="656" t="s">
        <v>51</v>
      </c>
      <c r="D61" s="656"/>
      <c r="E61" s="657"/>
      <c r="F61" s="92">
        <f>F62+F63+F64+F75+F86</f>
        <v>0</v>
      </c>
      <c r="G61" s="93">
        <f>G62+G63+G64+G75+G86</f>
        <v>0</v>
      </c>
      <c r="H61" s="479">
        <f t="shared" ref="H61:Y61" si="55">H62+H63+H64+H75+H86</f>
        <v>0</v>
      </c>
      <c r="I61" s="94">
        <f t="shared" si="55"/>
        <v>0</v>
      </c>
      <c r="J61" s="97">
        <f t="shared" ref="J61:L61" si="56">J62+J63+J64+J75+J86</f>
        <v>0</v>
      </c>
      <c r="K61" s="97">
        <f t="shared" si="56"/>
        <v>0</v>
      </c>
      <c r="L61" s="97">
        <f t="shared" si="56"/>
        <v>0</v>
      </c>
      <c r="M61" s="95">
        <f t="shared" si="55"/>
        <v>0</v>
      </c>
      <c r="N61" s="98">
        <f t="shared" ref="N61:X61" si="57">N62+N63+N64+N75+N86</f>
        <v>0</v>
      </c>
      <c r="O61" s="98">
        <f t="shared" si="57"/>
        <v>0</v>
      </c>
      <c r="P61" s="98">
        <f t="shared" si="57"/>
        <v>0</v>
      </c>
      <c r="Q61" s="98">
        <f t="shared" si="57"/>
        <v>0</v>
      </c>
      <c r="R61" s="98">
        <f t="shared" si="57"/>
        <v>0</v>
      </c>
      <c r="S61" s="98">
        <f t="shared" si="57"/>
        <v>0</v>
      </c>
      <c r="T61" s="98">
        <f t="shared" si="57"/>
        <v>0</v>
      </c>
      <c r="U61" s="98">
        <f t="shared" si="57"/>
        <v>0</v>
      </c>
      <c r="V61" s="98">
        <f t="shared" ref="V61" si="58">V62+V63+V64+V75+V86</f>
        <v>0</v>
      </c>
      <c r="W61" s="98">
        <f t="shared" si="57"/>
        <v>0</v>
      </c>
      <c r="X61" s="98">
        <f t="shared" si="57"/>
        <v>0</v>
      </c>
      <c r="Y61" s="96">
        <f t="shared" si="55"/>
        <v>0</v>
      </c>
      <c r="Z61" s="94">
        <f t="shared" ref="Z61:AL61" si="59">Z62+Z63+Z64+Z75+Z86</f>
        <v>0</v>
      </c>
      <c r="AA61" s="95">
        <f t="shared" si="59"/>
        <v>0</v>
      </c>
      <c r="AB61" s="95">
        <f t="shared" si="59"/>
        <v>0</v>
      </c>
      <c r="AC61" s="98">
        <f t="shared" si="59"/>
        <v>0</v>
      </c>
      <c r="AD61" s="95">
        <f t="shared" si="59"/>
        <v>0</v>
      </c>
      <c r="AE61" s="98">
        <f t="shared" ref="AE61" si="60">AE62+AE63+AE64+AE75+AE86</f>
        <v>0</v>
      </c>
      <c r="AF61" s="95">
        <f t="shared" si="59"/>
        <v>0</v>
      </c>
      <c r="AG61" s="97">
        <f t="shared" si="59"/>
        <v>0</v>
      </c>
      <c r="AH61" s="95">
        <f t="shared" si="59"/>
        <v>0</v>
      </c>
      <c r="AI61" s="363">
        <f t="shared" ref="AI61" si="61">AI62+AI63+AI64+AI75+AI86</f>
        <v>0</v>
      </c>
      <c r="AJ61" s="98">
        <f t="shared" si="59"/>
        <v>0</v>
      </c>
      <c r="AK61" s="99">
        <f t="shared" si="59"/>
        <v>0</v>
      </c>
      <c r="AL61" s="539">
        <f t="shared" si="59"/>
        <v>0</v>
      </c>
      <c r="AM61" s="56"/>
    </row>
    <row r="62" spans="1:39" s="19" customFormat="1" ht="15.75" hidden="1" thickBot="1" x14ac:dyDescent="0.3">
      <c r="A62" s="139" t="s">
        <v>52</v>
      </c>
      <c r="B62" s="127" t="s">
        <v>1013</v>
      </c>
      <c r="C62" s="658" t="s">
        <v>674</v>
      </c>
      <c r="D62" s="659"/>
      <c r="E62" s="659"/>
      <c r="F62" s="101"/>
      <c r="G62" s="102"/>
      <c r="H62" s="483"/>
      <c r="I62" s="103"/>
      <c r="J62" s="106"/>
      <c r="K62" s="106"/>
      <c r="L62" s="106"/>
      <c r="M62" s="104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5"/>
      <c r="Z62" s="103"/>
      <c r="AA62" s="104"/>
      <c r="AB62" s="104"/>
      <c r="AC62" s="107"/>
      <c r="AD62" s="104"/>
      <c r="AE62" s="107"/>
      <c r="AF62" s="104"/>
      <c r="AG62" s="106"/>
      <c r="AH62" s="104"/>
      <c r="AI62" s="367"/>
      <c r="AJ62" s="107"/>
      <c r="AK62" s="108"/>
      <c r="AL62" s="543"/>
      <c r="AM62" s="56"/>
    </row>
    <row r="63" spans="1:39" s="19" customFormat="1" ht="25.5" hidden="1" customHeight="1" x14ac:dyDescent="0.25">
      <c r="A63" s="139" t="s">
        <v>53</v>
      </c>
      <c r="B63" s="100" t="s">
        <v>1014</v>
      </c>
      <c r="C63" s="683" t="s">
        <v>54</v>
      </c>
      <c r="D63" s="684"/>
      <c r="E63" s="684"/>
      <c r="F63" s="101"/>
      <c r="G63" s="102"/>
      <c r="H63" s="483"/>
      <c r="I63" s="103"/>
      <c r="J63" s="106"/>
      <c r="K63" s="106"/>
      <c r="L63" s="106"/>
      <c r="M63" s="104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5"/>
      <c r="Z63" s="103"/>
      <c r="AA63" s="104"/>
      <c r="AB63" s="104"/>
      <c r="AC63" s="107"/>
      <c r="AD63" s="104"/>
      <c r="AE63" s="107"/>
      <c r="AF63" s="104"/>
      <c r="AG63" s="106"/>
      <c r="AH63" s="104"/>
      <c r="AI63" s="367"/>
      <c r="AJ63" s="107"/>
      <c r="AK63" s="108"/>
      <c r="AL63" s="543"/>
      <c r="AM63" s="56"/>
    </row>
    <row r="64" spans="1:39" s="19" customFormat="1" ht="25.5" hidden="1" customHeight="1" x14ac:dyDescent="0.25">
      <c r="A64" s="139" t="s">
        <v>55</v>
      </c>
      <c r="B64" s="100" t="s">
        <v>1015</v>
      </c>
      <c r="C64" s="683" t="s">
        <v>56</v>
      </c>
      <c r="D64" s="684"/>
      <c r="E64" s="684"/>
      <c r="F64" s="101">
        <f>F65+F66+F67+F68+F69+F70+F71+F72+F73+F74</f>
        <v>0</v>
      </c>
      <c r="G64" s="102">
        <f>G65+G66+G67+G68+G69+G70+G71+G72+G73+G74</f>
        <v>0</v>
      </c>
      <c r="H64" s="483">
        <f t="shared" ref="H64:Y64" si="62">H65+H66+H67+H68+H69+H70+H71+H72+H73+H74</f>
        <v>0</v>
      </c>
      <c r="I64" s="103">
        <f t="shared" si="62"/>
        <v>0</v>
      </c>
      <c r="J64" s="106">
        <f t="shared" ref="J64:L64" si="63">J65+J66+J67+J68+J69+J70+J71+J72+J73+J74</f>
        <v>0</v>
      </c>
      <c r="K64" s="106">
        <f t="shared" si="63"/>
        <v>0</v>
      </c>
      <c r="L64" s="106">
        <f t="shared" si="63"/>
        <v>0</v>
      </c>
      <c r="M64" s="104">
        <f t="shared" si="62"/>
        <v>0</v>
      </c>
      <c r="N64" s="107">
        <f t="shared" ref="N64:X64" si="64">N65+N66+N67+N68+N69+N70+N71+N72+N73+N74</f>
        <v>0</v>
      </c>
      <c r="O64" s="107">
        <f t="shared" si="64"/>
        <v>0</v>
      </c>
      <c r="P64" s="107">
        <f t="shared" si="64"/>
        <v>0</v>
      </c>
      <c r="Q64" s="107">
        <f t="shared" si="64"/>
        <v>0</v>
      </c>
      <c r="R64" s="107">
        <f t="shared" si="64"/>
        <v>0</v>
      </c>
      <c r="S64" s="107">
        <f t="shared" si="64"/>
        <v>0</v>
      </c>
      <c r="T64" s="107">
        <f t="shared" si="64"/>
        <v>0</v>
      </c>
      <c r="U64" s="107">
        <f t="shared" si="64"/>
        <v>0</v>
      </c>
      <c r="V64" s="107">
        <f t="shared" ref="V64" si="65">V65+V66+V67+V68+V69+V70+V71+V72+V73+V74</f>
        <v>0</v>
      </c>
      <c r="W64" s="107">
        <f t="shared" si="64"/>
        <v>0</v>
      </c>
      <c r="X64" s="107">
        <f t="shared" si="64"/>
        <v>0</v>
      </c>
      <c r="Y64" s="105">
        <f t="shared" si="62"/>
        <v>0</v>
      </c>
      <c r="Z64" s="103">
        <f t="shared" ref="Z64:AL64" si="66">Z65+Z66+Z67+Z68+Z69+Z70+Z71+Z72+Z73+Z74</f>
        <v>0</v>
      </c>
      <c r="AA64" s="104">
        <f t="shared" si="66"/>
        <v>0</v>
      </c>
      <c r="AB64" s="104">
        <f t="shared" si="66"/>
        <v>0</v>
      </c>
      <c r="AC64" s="107">
        <f t="shared" si="66"/>
        <v>0</v>
      </c>
      <c r="AD64" s="104">
        <f t="shared" si="66"/>
        <v>0</v>
      </c>
      <c r="AE64" s="107">
        <f t="shared" ref="AE64" si="67">AE65+AE66+AE67+AE68+AE69+AE70+AE71+AE72+AE73+AE74</f>
        <v>0</v>
      </c>
      <c r="AF64" s="104">
        <f t="shared" si="66"/>
        <v>0</v>
      </c>
      <c r="AG64" s="106">
        <f t="shared" si="66"/>
        <v>0</v>
      </c>
      <c r="AH64" s="104">
        <f t="shared" si="66"/>
        <v>0</v>
      </c>
      <c r="AI64" s="367">
        <f t="shared" ref="AI64" si="68">AI65+AI66+AI67+AI68+AI69+AI70+AI71+AI72+AI73+AI74</f>
        <v>0</v>
      </c>
      <c r="AJ64" s="107">
        <f t="shared" si="66"/>
        <v>0</v>
      </c>
      <c r="AK64" s="108">
        <f t="shared" si="66"/>
        <v>0</v>
      </c>
      <c r="AL64" s="543">
        <f t="shared" si="66"/>
        <v>0</v>
      </c>
      <c r="AM64" s="56"/>
    </row>
    <row r="65" spans="1:39" ht="15.75" hidden="1" thickBot="1" x14ac:dyDescent="0.3">
      <c r="A65" s="139" t="s">
        <v>57</v>
      </c>
      <c r="B65" s="59"/>
      <c r="C65" s="51"/>
      <c r="D65" s="686" t="s">
        <v>1082</v>
      </c>
      <c r="E65" s="686"/>
      <c r="F65" s="85"/>
      <c r="G65" s="87"/>
      <c r="H65" s="482"/>
      <c r="I65" s="81"/>
      <c r="J65" s="43"/>
      <c r="K65" s="43"/>
      <c r="L65" s="43"/>
      <c r="M65" s="1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2"/>
      <c r="Z65" s="81"/>
      <c r="AA65" s="1"/>
      <c r="AB65" s="1"/>
      <c r="AC65" s="89"/>
      <c r="AD65" s="1"/>
      <c r="AE65" s="89"/>
      <c r="AF65" s="1"/>
      <c r="AG65" s="43"/>
      <c r="AH65" s="1"/>
      <c r="AI65" s="366"/>
      <c r="AJ65" s="89"/>
      <c r="AK65" s="46"/>
      <c r="AL65" s="542"/>
      <c r="AM65" s="60"/>
    </row>
    <row r="66" spans="1:39" ht="15.75" hidden="1" thickBot="1" x14ac:dyDescent="0.3">
      <c r="A66" s="139" t="s">
        <v>58</v>
      </c>
      <c r="B66" s="59"/>
      <c r="C66" s="51"/>
      <c r="D66" s="686" t="s">
        <v>1083</v>
      </c>
      <c r="E66" s="686"/>
      <c r="F66" s="85"/>
      <c r="G66" s="87"/>
      <c r="H66" s="482"/>
      <c r="I66" s="81"/>
      <c r="J66" s="43"/>
      <c r="K66" s="43"/>
      <c r="L66" s="43"/>
      <c r="M66" s="1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2"/>
      <c r="Z66" s="81"/>
      <c r="AA66" s="1"/>
      <c r="AB66" s="1"/>
      <c r="AC66" s="89"/>
      <c r="AD66" s="1"/>
      <c r="AE66" s="89"/>
      <c r="AF66" s="1"/>
      <c r="AG66" s="43"/>
      <c r="AH66" s="1"/>
      <c r="AI66" s="366"/>
      <c r="AJ66" s="89"/>
      <c r="AK66" s="46"/>
      <c r="AL66" s="542"/>
      <c r="AM66" s="60"/>
    </row>
    <row r="67" spans="1:39" ht="15.75" hidden="1" thickBot="1" x14ac:dyDescent="0.3">
      <c r="A67" s="139" t="s">
        <v>59</v>
      </c>
      <c r="B67" s="59"/>
      <c r="C67" s="51"/>
      <c r="D67" s="686" t="s">
        <v>745</v>
      </c>
      <c r="E67" s="686"/>
      <c r="F67" s="85"/>
      <c r="G67" s="87"/>
      <c r="H67" s="482"/>
      <c r="I67" s="81"/>
      <c r="J67" s="43"/>
      <c r="K67" s="43"/>
      <c r="L67" s="43"/>
      <c r="M67" s="1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2"/>
      <c r="Z67" s="81"/>
      <c r="AA67" s="1"/>
      <c r="AB67" s="1"/>
      <c r="AC67" s="89"/>
      <c r="AD67" s="1"/>
      <c r="AE67" s="89"/>
      <c r="AF67" s="1"/>
      <c r="AG67" s="43"/>
      <c r="AH67" s="1"/>
      <c r="AI67" s="366"/>
      <c r="AJ67" s="89"/>
      <c r="AK67" s="46"/>
      <c r="AL67" s="542"/>
      <c r="AM67" s="60"/>
    </row>
    <row r="68" spans="1:39" ht="25.5" hidden="1" customHeight="1" x14ac:dyDescent="0.25">
      <c r="A68" s="139" t="s">
        <v>60</v>
      </c>
      <c r="B68" s="59"/>
      <c r="C68" s="51"/>
      <c r="D68" s="685" t="s">
        <v>750</v>
      </c>
      <c r="E68" s="685"/>
      <c r="F68" s="85"/>
      <c r="G68" s="87"/>
      <c r="H68" s="482"/>
      <c r="I68" s="81"/>
      <c r="J68" s="43"/>
      <c r="K68" s="43"/>
      <c r="L68" s="43"/>
      <c r="M68" s="1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2"/>
      <c r="Z68" s="81"/>
      <c r="AA68" s="1"/>
      <c r="AB68" s="1"/>
      <c r="AC68" s="89"/>
      <c r="AD68" s="1"/>
      <c r="AE68" s="89"/>
      <c r="AF68" s="1"/>
      <c r="AG68" s="43"/>
      <c r="AH68" s="1"/>
      <c r="AI68" s="366"/>
      <c r="AJ68" s="89"/>
      <c r="AK68" s="46"/>
      <c r="AL68" s="542"/>
      <c r="AM68" s="60"/>
    </row>
    <row r="69" spans="1:39" ht="15.75" hidden="1" thickBot="1" x14ac:dyDescent="0.3">
      <c r="A69" s="139" t="s">
        <v>61</v>
      </c>
      <c r="B69" s="59"/>
      <c r="C69" s="51"/>
      <c r="D69" s="686" t="s">
        <v>675</v>
      </c>
      <c r="E69" s="686"/>
      <c r="F69" s="85"/>
      <c r="G69" s="87"/>
      <c r="H69" s="482"/>
      <c r="I69" s="81"/>
      <c r="J69" s="43"/>
      <c r="K69" s="43"/>
      <c r="L69" s="43"/>
      <c r="M69" s="1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2"/>
      <c r="Z69" s="81"/>
      <c r="AA69" s="1"/>
      <c r="AB69" s="1"/>
      <c r="AC69" s="89"/>
      <c r="AD69" s="1"/>
      <c r="AE69" s="89"/>
      <c r="AF69" s="1"/>
      <c r="AG69" s="43"/>
      <c r="AH69" s="1"/>
      <c r="AI69" s="366"/>
      <c r="AJ69" s="89"/>
      <c r="AK69" s="46"/>
      <c r="AL69" s="542"/>
      <c r="AM69" s="60"/>
    </row>
    <row r="70" spans="1:39" ht="15.75" hidden="1" thickBot="1" x14ac:dyDescent="0.3">
      <c r="A70" s="139" t="s">
        <v>62</v>
      </c>
      <c r="B70" s="59"/>
      <c r="C70" s="51"/>
      <c r="D70" s="686" t="s">
        <v>1084</v>
      </c>
      <c r="E70" s="686"/>
      <c r="F70" s="85"/>
      <c r="G70" s="87"/>
      <c r="H70" s="482"/>
      <c r="I70" s="81"/>
      <c r="J70" s="43"/>
      <c r="K70" s="43"/>
      <c r="L70" s="43"/>
      <c r="M70" s="1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2"/>
      <c r="Z70" s="81"/>
      <c r="AA70" s="1"/>
      <c r="AB70" s="1"/>
      <c r="AC70" s="89"/>
      <c r="AD70" s="1"/>
      <c r="AE70" s="89"/>
      <c r="AF70" s="1"/>
      <c r="AG70" s="43"/>
      <c r="AH70" s="1"/>
      <c r="AI70" s="366"/>
      <c r="AJ70" s="89"/>
      <c r="AK70" s="46"/>
      <c r="AL70" s="542"/>
      <c r="AM70" s="60"/>
    </row>
    <row r="71" spans="1:39" ht="25.5" hidden="1" customHeight="1" x14ac:dyDescent="0.25">
      <c r="A71" s="139" t="s">
        <v>63</v>
      </c>
      <c r="B71" s="59"/>
      <c r="C71" s="51"/>
      <c r="D71" s="685" t="s">
        <v>759</v>
      </c>
      <c r="E71" s="685"/>
      <c r="F71" s="85"/>
      <c r="G71" s="87"/>
      <c r="H71" s="482"/>
      <c r="I71" s="81"/>
      <c r="J71" s="43"/>
      <c r="K71" s="43"/>
      <c r="L71" s="43"/>
      <c r="M71" s="1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2"/>
      <c r="Z71" s="81"/>
      <c r="AA71" s="1"/>
      <c r="AB71" s="1"/>
      <c r="AC71" s="89"/>
      <c r="AD71" s="1"/>
      <c r="AE71" s="89"/>
      <c r="AF71" s="1"/>
      <c r="AG71" s="43"/>
      <c r="AH71" s="1"/>
      <c r="AI71" s="366"/>
      <c r="AJ71" s="89"/>
      <c r="AK71" s="46"/>
      <c r="AL71" s="542"/>
      <c r="AM71" s="60"/>
    </row>
    <row r="72" spans="1:39" ht="25.5" hidden="1" customHeight="1" x14ac:dyDescent="0.25">
      <c r="A72" s="139" t="s">
        <v>64</v>
      </c>
      <c r="B72" s="59"/>
      <c r="C72" s="51"/>
      <c r="D72" s="685" t="s">
        <v>764</v>
      </c>
      <c r="E72" s="685"/>
      <c r="F72" s="85"/>
      <c r="G72" s="87"/>
      <c r="H72" s="482"/>
      <c r="I72" s="81"/>
      <c r="J72" s="43"/>
      <c r="K72" s="43"/>
      <c r="L72" s="43"/>
      <c r="M72" s="1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2"/>
      <c r="Z72" s="81"/>
      <c r="AA72" s="1"/>
      <c r="AB72" s="1"/>
      <c r="AC72" s="89"/>
      <c r="AD72" s="1"/>
      <c r="AE72" s="89"/>
      <c r="AF72" s="1"/>
      <c r="AG72" s="43"/>
      <c r="AH72" s="1"/>
      <c r="AI72" s="366"/>
      <c r="AJ72" s="89"/>
      <c r="AK72" s="46"/>
      <c r="AL72" s="542"/>
      <c r="AM72" s="60"/>
    </row>
    <row r="73" spans="1:39" ht="25.5" hidden="1" customHeight="1" x14ac:dyDescent="0.25">
      <c r="A73" s="139" t="s">
        <v>65</v>
      </c>
      <c r="B73" s="59"/>
      <c r="C73" s="51"/>
      <c r="D73" s="685" t="s">
        <v>768</v>
      </c>
      <c r="E73" s="685"/>
      <c r="F73" s="85"/>
      <c r="G73" s="87"/>
      <c r="H73" s="482"/>
      <c r="I73" s="81"/>
      <c r="J73" s="43"/>
      <c r="K73" s="43"/>
      <c r="L73" s="43"/>
      <c r="M73" s="1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2"/>
      <c r="Z73" s="81"/>
      <c r="AA73" s="1"/>
      <c r="AB73" s="1"/>
      <c r="AC73" s="89"/>
      <c r="AD73" s="1"/>
      <c r="AE73" s="89"/>
      <c r="AF73" s="1"/>
      <c r="AG73" s="43"/>
      <c r="AH73" s="1"/>
      <c r="AI73" s="366"/>
      <c r="AJ73" s="89"/>
      <c r="AK73" s="46"/>
      <c r="AL73" s="542"/>
      <c r="AM73" s="60"/>
    </row>
    <row r="74" spans="1:39" ht="25.5" hidden="1" customHeight="1" x14ac:dyDescent="0.25">
      <c r="A74" s="139" t="s">
        <v>66</v>
      </c>
      <c r="B74" s="59"/>
      <c r="C74" s="51"/>
      <c r="D74" s="685" t="s">
        <v>773</v>
      </c>
      <c r="E74" s="685"/>
      <c r="F74" s="85"/>
      <c r="G74" s="87"/>
      <c r="H74" s="482"/>
      <c r="I74" s="81"/>
      <c r="J74" s="43"/>
      <c r="K74" s="43"/>
      <c r="L74" s="43"/>
      <c r="M74" s="1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2"/>
      <c r="Z74" s="81"/>
      <c r="AA74" s="1"/>
      <c r="AB74" s="1"/>
      <c r="AC74" s="89"/>
      <c r="AD74" s="1"/>
      <c r="AE74" s="89"/>
      <c r="AF74" s="1"/>
      <c r="AG74" s="43"/>
      <c r="AH74" s="1"/>
      <c r="AI74" s="366"/>
      <c r="AJ74" s="89"/>
      <c r="AK74" s="46"/>
      <c r="AL74" s="542"/>
      <c r="AM74" s="60"/>
    </row>
    <row r="75" spans="1:39" s="19" customFormat="1" ht="25.5" hidden="1" customHeight="1" x14ac:dyDescent="0.25">
      <c r="A75" s="139" t="s">
        <v>67</v>
      </c>
      <c r="B75" s="100" t="s">
        <v>1016</v>
      </c>
      <c r="C75" s="683" t="s">
        <v>68</v>
      </c>
      <c r="D75" s="684"/>
      <c r="E75" s="684"/>
      <c r="F75" s="101">
        <f>F76+F77+F78+F79+F80+F81+F82+F83+F84+F85</f>
        <v>0</v>
      </c>
      <c r="G75" s="102">
        <f>G76+G77+G78+G79+G80+G81+G82+G83+G84+G85</f>
        <v>0</v>
      </c>
      <c r="H75" s="483">
        <f t="shared" ref="H75:Y75" si="69">H76+H77+H78+H79+H80+H81+H82+H83+H84+H85</f>
        <v>0</v>
      </c>
      <c r="I75" s="103">
        <f t="shared" si="69"/>
        <v>0</v>
      </c>
      <c r="J75" s="106">
        <f t="shared" ref="J75:L75" si="70">J76+J77+J78+J79+J80+J81+J82+J83+J84+J85</f>
        <v>0</v>
      </c>
      <c r="K75" s="106">
        <f t="shared" si="70"/>
        <v>0</v>
      </c>
      <c r="L75" s="106">
        <f t="shared" si="70"/>
        <v>0</v>
      </c>
      <c r="M75" s="104">
        <f t="shared" si="69"/>
        <v>0</v>
      </c>
      <c r="N75" s="107">
        <f t="shared" ref="N75:X75" si="71">N76+N77+N78+N79+N80+N81+N82+N83+N84+N85</f>
        <v>0</v>
      </c>
      <c r="O75" s="107">
        <f t="shared" si="71"/>
        <v>0</v>
      </c>
      <c r="P75" s="107">
        <f t="shared" si="71"/>
        <v>0</v>
      </c>
      <c r="Q75" s="107">
        <f t="shared" si="71"/>
        <v>0</v>
      </c>
      <c r="R75" s="107">
        <f t="shared" si="71"/>
        <v>0</v>
      </c>
      <c r="S75" s="107">
        <f t="shared" si="71"/>
        <v>0</v>
      </c>
      <c r="T75" s="107">
        <f t="shared" si="71"/>
        <v>0</v>
      </c>
      <c r="U75" s="107">
        <f t="shared" si="71"/>
        <v>0</v>
      </c>
      <c r="V75" s="107">
        <f t="shared" ref="V75" si="72">V76+V77+V78+V79+V80+V81+V82+V83+V84+V85</f>
        <v>0</v>
      </c>
      <c r="W75" s="107">
        <f t="shared" si="71"/>
        <v>0</v>
      </c>
      <c r="X75" s="107">
        <f t="shared" si="71"/>
        <v>0</v>
      </c>
      <c r="Y75" s="105">
        <f t="shared" si="69"/>
        <v>0</v>
      </c>
      <c r="Z75" s="103">
        <f t="shared" ref="Z75:AL75" si="73">Z76+Z77+Z78+Z79+Z80+Z81+Z82+Z83+Z84+Z85</f>
        <v>0</v>
      </c>
      <c r="AA75" s="104">
        <f t="shared" si="73"/>
        <v>0</v>
      </c>
      <c r="AB75" s="104">
        <f t="shared" si="73"/>
        <v>0</v>
      </c>
      <c r="AC75" s="107">
        <f t="shared" si="73"/>
        <v>0</v>
      </c>
      <c r="AD75" s="104">
        <f t="shared" si="73"/>
        <v>0</v>
      </c>
      <c r="AE75" s="107">
        <f t="shared" ref="AE75" si="74">AE76+AE77+AE78+AE79+AE80+AE81+AE82+AE83+AE84+AE85</f>
        <v>0</v>
      </c>
      <c r="AF75" s="104">
        <f t="shared" si="73"/>
        <v>0</v>
      </c>
      <c r="AG75" s="106">
        <f t="shared" si="73"/>
        <v>0</v>
      </c>
      <c r="AH75" s="104">
        <f t="shared" si="73"/>
        <v>0</v>
      </c>
      <c r="AI75" s="367">
        <f t="shared" ref="AI75" si="75">AI76+AI77+AI78+AI79+AI80+AI81+AI82+AI83+AI84+AI85</f>
        <v>0</v>
      </c>
      <c r="AJ75" s="107">
        <f t="shared" si="73"/>
        <v>0</v>
      </c>
      <c r="AK75" s="108">
        <f t="shared" si="73"/>
        <v>0</v>
      </c>
      <c r="AL75" s="543">
        <f t="shared" si="73"/>
        <v>0</v>
      </c>
      <c r="AM75" s="56"/>
    </row>
    <row r="76" spans="1:39" ht="25.5" hidden="1" customHeight="1" x14ac:dyDescent="0.25">
      <c r="A76" s="139" t="s">
        <v>69</v>
      </c>
      <c r="B76" s="59"/>
      <c r="C76" s="51"/>
      <c r="D76" s="685" t="s">
        <v>738</v>
      </c>
      <c r="E76" s="685"/>
      <c r="F76" s="85"/>
      <c r="G76" s="87"/>
      <c r="H76" s="482"/>
      <c r="I76" s="81"/>
      <c r="J76" s="43"/>
      <c r="K76" s="43"/>
      <c r="L76" s="43"/>
      <c r="M76" s="1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2"/>
      <c r="Z76" s="81"/>
      <c r="AA76" s="1"/>
      <c r="AB76" s="1"/>
      <c r="AC76" s="89"/>
      <c r="AD76" s="1"/>
      <c r="AE76" s="89"/>
      <c r="AF76" s="1"/>
      <c r="AG76" s="43"/>
      <c r="AH76" s="1"/>
      <c r="AI76" s="366"/>
      <c r="AJ76" s="89"/>
      <c r="AK76" s="46"/>
      <c r="AL76" s="542"/>
      <c r="AM76" s="60"/>
    </row>
    <row r="77" spans="1:39" ht="25.5" hidden="1" customHeight="1" x14ac:dyDescent="0.25">
      <c r="A77" s="139" t="s">
        <v>70</v>
      </c>
      <c r="B77" s="59"/>
      <c r="C77" s="51"/>
      <c r="D77" s="685" t="s">
        <v>742</v>
      </c>
      <c r="E77" s="685"/>
      <c r="F77" s="85"/>
      <c r="G77" s="87"/>
      <c r="H77" s="482"/>
      <c r="I77" s="81"/>
      <c r="J77" s="43"/>
      <c r="K77" s="43"/>
      <c r="L77" s="43"/>
      <c r="M77" s="1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2"/>
      <c r="Z77" s="81"/>
      <c r="AA77" s="1"/>
      <c r="AB77" s="1"/>
      <c r="AC77" s="89"/>
      <c r="AD77" s="1"/>
      <c r="AE77" s="89"/>
      <c r="AF77" s="1"/>
      <c r="AG77" s="43"/>
      <c r="AH77" s="1"/>
      <c r="AI77" s="366"/>
      <c r="AJ77" s="89"/>
      <c r="AK77" s="46"/>
      <c r="AL77" s="542"/>
      <c r="AM77" s="60"/>
    </row>
    <row r="78" spans="1:39" ht="25.5" hidden="1" customHeight="1" x14ac:dyDescent="0.25">
      <c r="A78" s="139" t="s">
        <v>71</v>
      </c>
      <c r="B78" s="59"/>
      <c r="C78" s="51"/>
      <c r="D78" s="685" t="s">
        <v>746</v>
      </c>
      <c r="E78" s="685"/>
      <c r="F78" s="85"/>
      <c r="G78" s="87"/>
      <c r="H78" s="482"/>
      <c r="I78" s="81"/>
      <c r="J78" s="43"/>
      <c r="K78" s="43"/>
      <c r="L78" s="43"/>
      <c r="M78" s="1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2"/>
      <c r="Z78" s="81"/>
      <c r="AA78" s="1"/>
      <c r="AB78" s="1"/>
      <c r="AC78" s="89"/>
      <c r="AD78" s="1"/>
      <c r="AE78" s="89"/>
      <c r="AF78" s="1"/>
      <c r="AG78" s="43"/>
      <c r="AH78" s="1"/>
      <c r="AI78" s="366"/>
      <c r="AJ78" s="89"/>
      <c r="AK78" s="46"/>
      <c r="AL78" s="542"/>
      <c r="AM78" s="60"/>
    </row>
    <row r="79" spans="1:39" ht="25.5" hidden="1" customHeight="1" x14ac:dyDescent="0.25">
      <c r="A79" s="139" t="s">
        <v>72</v>
      </c>
      <c r="B79" s="59"/>
      <c r="C79" s="51"/>
      <c r="D79" s="685" t="s">
        <v>751</v>
      </c>
      <c r="E79" s="685"/>
      <c r="F79" s="85"/>
      <c r="G79" s="87"/>
      <c r="H79" s="482"/>
      <c r="I79" s="81"/>
      <c r="J79" s="43"/>
      <c r="K79" s="43"/>
      <c r="L79" s="43"/>
      <c r="M79" s="1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2"/>
      <c r="Z79" s="81"/>
      <c r="AA79" s="1"/>
      <c r="AB79" s="1"/>
      <c r="AC79" s="89"/>
      <c r="AD79" s="1"/>
      <c r="AE79" s="89"/>
      <c r="AF79" s="1"/>
      <c r="AG79" s="43"/>
      <c r="AH79" s="1"/>
      <c r="AI79" s="366"/>
      <c r="AJ79" s="89"/>
      <c r="AK79" s="46"/>
      <c r="AL79" s="542"/>
      <c r="AM79" s="60"/>
    </row>
    <row r="80" spans="1:39" ht="25.5" hidden="1" customHeight="1" x14ac:dyDescent="0.25">
      <c r="A80" s="139" t="s">
        <v>73</v>
      </c>
      <c r="B80" s="59"/>
      <c r="C80" s="51"/>
      <c r="D80" s="685" t="s">
        <v>676</v>
      </c>
      <c r="E80" s="685"/>
      <c r="F80" s="85"/>
      <c r="G80" s="87"/>
      <c r="H80" s="482"/>
      <c r="I80" s="81"/>
      <c r="J80" s="43"/>
      <c r="K80" s="43"/>
      <c r="L80" s="43"/>
      <c r="M80" s="1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2"/>
      <c r="Z80" s="81"/>
      <c r="AA80" s="1"/>
      <c r="AB80" s="1"/>
      <c r="AC80" s="89"/>
      <c r="AD80" s="1"/>
      <c r="AE80" s="89"/>
      <c r="AF80" s="1"/>
      <c r="AG80" s="43"/>
      <c r="AH80" s="1"/>
      <c r="AI80" s="366"/>
      <c r="AJ80" s="89"/>
      <c r="AK80" s="46"/>
      <c r="AL80" s="542"/>
      <c r="AM80" s="60"/>
    </row>
    <row r="81" spans="1:39" ht="25.5" hidden="1" customHeight="1" x14ac:dyDescent="0.25">
      <c r="A81" s="139" t="s">
        <v>74</v>
      </c>
      <c r="B81" s="59"/>
      <c r="C81" s="51"/>
      <c r="D81" s="685" t="s">
        <v>755</v>
      </c>
      <c r="E81" s="685"/>
      <c r="F81" s="85"/>
      <c r="G81" s="87"/>
      <c r="H81" s="482"/>
      <c r="I81" s="81"/>
      <c r="J81" s="43"/>
      <c r="K81" s="43"/>
      <c r="L81" s="43"/>
      <c r="M81" s="1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2"/>
      <c r="Z81" s="81"/>
      <c r="AA81" s="1"/>
      <c r="AB81" s="1"/>
      <c r="AC81" s="89"/>
      <c r="AD81" s="1"/>
      <c r="AE81" s="89"/>
      <c r="AF81" s="1"/>
      <c r="AG81" s="43"/>
      <c r="AH81" s="1"/>
      <c r="AI81" s="366"/>
      <c r="AJ81" s="89"/>
      <c r="AK81" s="46"/>
      <c r="AL81" s="542"/>
      <c r="AM81" s="60"/>
    </row>
    <row r="82" spans="1:39" ht="25.5" hidden="1" customHeight="1" x14ac:dyDescent="0.25">
      <c r="A82" s="139" t="s">
        <v>75</v>
      </c>
      <c r="B82" s="59"/>
      <c r="C82" s="51"/>
      <c r="D82" s="685" t="s">
        <v>760</v>
      </c>
      <c r="E82" s="685"/>
      <c r="F82" s="85"/>
      <c r="G82" s="87"/>
      <c r="H82" s="482"/>
      <c r="I82" s="81"/>
      <c r="J82" s="43"/>
      <c r="K82" s="43"/>
      <c r="L82" s="43"/>
      <c r="M82" s="1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2"/>
      <c r="Z82" s="81"/>
      <c r="AA82" s="1"/>
      <c r="AB82" s="1"/>
      <c r="AC82" s="89"/>
      <c r="AD82" s="1"/>
      <c r="AE82" s="89"/>
      <c r="AF82" s="1"/>
      <c r="AG82" s="43"/>
      <c r="AH82" s="1"/>
      <c r="AI82" s="366"/>
      <c r="AJ82" s="89"/>
      <c r="AK82" s="46"/>
      <c r="AL82" s="542"/>
      <c r="AM82" s="60"/>
    </row>
    <row r="83" spans="1:39" ht="25.5" hidden="1" customHeight="1" x14ac:dyDescent="0.25">
      <c r="A83" s="139" t="s">
        <v>76</v>
      </c>
      <c r="B83" s="59"/>
      <c r="C83" s="51"/>
      <c r="D83" s="685" t="s">
        <v>765</v>
      </c>
      <c r="E83" s="685"/>
      <c r="F83" s="85"/>
      <c r="G83" s="87"/>
      <c r="H83" s="482"/>
      <c r="I83" s="81"/>
      <c r="J83" s="43"/>
      <c r="K83" s="43"/>
      <c r="L83" s="43"/>
      <c r="M83" s="1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2"/>
      <c r="Z83" s="81"/>
      <c r="AA83" s="1"/>
      <c r="AB83" s="1"/>
      <c r="AC83" s="89"/>
      <c r="AD83" s="1"/>
      <c r="AE83" s="89"/>
      <c r="AF83" s="1"/>
      <c r="AG83" s="43"/>
      <c r="AH83" s="1"/>
      <c r="AI83" s="366"/>
      <c r="AJ83" s="89"/>
      <c r="AK83" s="46"/>
      <c r="AL83" s="542"/>
      <c r="AM83" s="60"/>
    </row>
    <row r="84" spans="1:39" ht="25.5" hidden="1" customHeight="1" x14ac:dyDescent="0.25">
      <c r="A84" s="139" t="s">
        <v>77</v>
      </c>
      <c r="B84" s="59"/>
      <c r="C84" s="51"/>
      <c r="D84" s="685" t="s">
        <v>769</v>
      </c>
      <c r="E84" s="685"/>
      <c r="F84" s="85"/>
      <c r="G84" s="87"/>
      <c r="H84" s="482"/>
      <c r="I84" s="81"/>
      <c r="J84" s="43"/>
      <c r="K84" s="43"/>
      <c r="L84" s="43"/>
      <c r="M84" s="1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2"/>
      <c r="Z84" s="81"/>
      <c r="AA84" s="1"/>
      <c r="AB84" s="1"/>
      <c r="AC84" s="89"/>
      <c r="AD84" s="1"/>
      <c r="AE84" s="89"/>
      <c r="AF84" s="1"/>
      <c r="AG84" s="43"/>
      <c r="AH84" s="1"/>
      <c r="AI84" s="366"/>
      <c r="AJ84" s="89"/>
      <c r="AK84" s="46"/>
      <c r="AL84" s="542"/>
      <c r="AM84" s="60"/>
    </row>
    <row r="85" spans="1:39" ht="25.5" hidden="1" customHeight="1" x14ac:dyDescent="0.25">
      <c r="A85" s="139" t="s">
        <v>78</v>
      </c>
      <c r="B85" s="59"/>
      <c r="C85" s="51"/>
      <c r="D85" s="685" t="s">
        <v>774</v>
      </c>
      <c r="E85" s="685"/>
      <c r="F85" s="85"/>
      <c r="G85" s="87"/>
      <c r="H85" s="482"/>
      <c r="I85" s="81"/>
      <c r="J85" s="43"/>
      <c r="K85" s="43"/>
      <c r="L85" s="43"/>
      <c r="M85" s="1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2"/>
      <c r="Z85" s="81"/>
      <c r="AA85" s="1"/>
      <c r="AB85" s="1"/>
      <c r="AC85" s="89"/>
      <c r="AD85" s="1"/>
      <c r="AE85" s="89"/>
      <c r="AF85" s="1"/>
      <c r="AG85" s="43"/>
      <c r="AH85" s="1"/>
      <c r="AI85" s="366"/>
      <c r="AJ85" s="89"/>
      <c r="AK85" s="46"/>
      <c r="AL85" s="542"/>
      <c r="AM85" s="60"/>
    </row>
    <row r="86" spans="1:39" s="19" customFormat="1" ht="15.75" hidden="1" thickBot="1" x14ac:dyDescent="0.3">
      <c r="A86" s="139" t="s">
        <v>79</v>
      </c>
      <c r="B86" s="100" t="s">
        <v>1017</v>
      </c>
      <c r="C86" s="688" t="s">
        <v>1085</v>
      </c>
      <c r="D86" s="689"/>
      <c r="E86" s="689"/>
      <c r="F86" s="101">
        <f>F87+F88+F89+F90+F91+F92+F93+F94+F95+F96</f>
        <v>0</v>
      </c>
      <c r="G86" s="102">
        <f>G87+G88+G89+G90+G91+G92+G93+G94+G95+G96</f>
        <v>0</v>
      </c>
      <c r="H86" s="483">
        <f t="shared" ref="H86:Y86" si="76">H87+H88+H89+H90+H91+H92+H93+H94+H95+H96</f>
        <v>0</v>
      </c>
      <c r="I86" s="103">
        <f t="shared" si="76"/>
        <v>0</v>
      </c>
      <c r="J86" s="106">
        <f t="shared" ref="J86:L86" si="77">J87+J88+J89+J90+J91+J92+J93+J94+J95+J96</f>
        <v>0</v>
      </c>
      <c r="K86" s="106">
        <f t="shared" si="77"/>
        <v>0</v>
      </c>
      <c r="L86" s="106">
        <f t="shared" si="77"/>
        <v>0</v>
      </c>
      <c r="M86" s="104">
        <f t="shared" si="76"/>
        <v>0</v>
      </c>
      <c r="N86" s="107">
        <f t="shared" ref="N86:X86" si="78">N87+N88+N89+N90+N91+N92+N93+N94+N95+N96</f>
        <v>0</v>
      </c>
      <c r="O86" s="107">
        <f t="shared" si="78"/>
        <v>0</v>
      </c>
      <c r="P86" s="107">
        <f t="shared" si="78"/>
        <v>0</v>
      </c>
      <c r="Q86" s="107">
        <f t="shared" si="78"/>
        <v>0</v>
      </c>
      <c r="R86" s="107">
        <f t="shared" si="78"/>
        <v>0</v>
      </c>
      <c r="S86" s="107">
        <f t="shared" si="78"/>
        <v>0</v>
      </c>
      <c r="T86" s="107">
        <f t="shared" si="78"/>
        <v>0</v>
      </c>
      <c r="U86" s="107">
        <f t="shared" si="78"/>
        <v>0</v>
      </c>
      <c r="V86" s="107">
        <f t="shared" ref="V86" si="79">V87+V88+V89+V90+V91+V92+V93+V94+V95+V96</f>
        <v>0</v>
      </c>
      <c r="W86" s="107">
        <f t="shared" si="78"/>
        <v>0</v>
      </c>
      <c r="X86" s="107">
        <f t="shared" si="78"/>
        <v>0</v>
      </c>
      <c r="Y86" s="105">
        <f t="shared" si="76"/>
        <v>0</v>
      </c>
      <c r="Z86" s="103">
        <f t="shared" ref="Z86:AL86" si="80">Z87+Z88+Z89+Z90+Z91+Z92+Z93+Z94+Z95+Z96</f>
        <v>0</v>
      </c>
      <c r="AA86" s="104">
        <f t="shared" si="80"/>
        <v>0</v>
      </c>
      <c r="AB86" s="104">
        <f t="shared" si="80"/>
        <v>0</v>
      </c>
      <c r="AC86" s="107">
        <f t="shared" si="80"/>
        <v>0</v>
      </c>
      <c r="AD86" s="104">
        <f t="shared" si="80"/>
        <v>0</v>
      </c>
      <c r="AE86" s="107">
        <f t="shared" ref="AE86" si="81">AE87+AE88+AE89+AE90+AE91+AE92+AE93+AE94+AE95+AE96</f>
        <v>0</v>
      </c>
      <c r="AF86" s="104">
        <f t="shared" si="80"/>
        <v>0</v>
      </c>
      <c r="AG86" s="106">
        <f t="shared" si="80"/>
        <v>0</v>
      </c>
      <c r="AH86" s="104">
        <f t="shared" si="80"/>
        <v>0</v>
      </c>
      <c r="AI86" s="367">
        <f t="shared" ref="AI86" si="82">AI87+AI88+AI89+AI90+AI91+AI92+AI93+AI94+AI95+AI96</f>
        <v>0</v>
      </c>
      <c r="AJ86" s="107">
        <f t="shared" si="80"/>
        <v>0</v>
      </c>
      <c r="AK86" s="108">
        <f t="shared" si="80"/>
        <v>0</v>
      </c>
      <c r="AL86" s="543">
        <f t="shared" si="80"/>
        <v>0</v>
      </c>
      <c r="AM86" s="56"/>
    </row>
    <row r="87" spans="1:39" ht="15.75" hidden="1" thickBot="1" x14ac:dyDescent="0.3">
      <c r="A87" s="139" t="s">
        <v>80</v>
      </c>
      <c r="B87" s="59"/>
      <c r="C87" s="51"/>
      <c r="D87" s="686" t="s">
        <v>739</v>
      </c>
      <c r="E87" s="686"/>
      <c r="F87" s="85"/>
      <c r="G87" s="87"/>
      <c r="H87" s="482"/>
      <c r="I87" s="81"/>
      <c r="J87" s="43"/>
      <c r="K87" s="43"/>
      <c r="L87" s="43"/>
      <c r="M87" s="1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2"/>
      <c r="Z87" s="81"/>
      <c r="AA87" s="1"/>
      <c r="AB87" s="1"/>
      <c r="AC87" s="89"/>
      <c r="AD87" s="1"/>
      <c r="AE87" s="89"/>
      <c r="AF87" s="1"/>
      <c r="AG87" s="43"/>
      <c r="AH87" s="1"/>
      <c r="AI87" s="366"/>
      <c r="AJ87" s="89"/>
      <c r="AK87" s="46"/>
      <c r="AL87" s="542"/>
      <c r="AM87" s="60"/>
    </row>
    <row r="88" spans="1:39" ht="15.75" hidden="1" thickBot="1" x14ac:dyDescent="0.3">
      <c r="A88" s="139" t="s">
        <v>81</v>
      </c>
      <c r="B88" s="59"/>
      <c r="C88" s="51"/>
      <c r="D88" s="686" t="s">
        <v>743</v>
      </c>
      <c r="E88" s="686"/>
      <c r="F88" s="85"/>
      <c r="G88" s="87"/>
      <c r="H88" s="482"/>
      <c r="I88" s="81"/>
      <c r="J88" s="43"/>
      <c r="K88" s="43"/>
      <c r="L88" s="43"/>
      <c r="M88" s="1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2"/>
      <c r="Z88" s="81"/>
      <c r="AA88" s="1"/>
      <c r="AB88" s="1"/>
      <c r="AC88" s="89"/>
      <c r="AD88" s="1"/>
      <c r="AE88" s="89"/>
      <c r="AF88" s="1"/>
      <c r="AG88" s="43"/>
      <c r="AH88" s="1"/>
      <c r="AI88" s="366"/>
      <c r="AJ88" s="89"/>
      <c r="AK88" s="46"/>
      <c r="AL88" s="542"/>
      <c r="AM88" s="60"/>
    </row>
    <row r="89" spans="1:39" ht="15.75" hidden="1" thickBot="1" x14ac:dyDescent="0.3">
      <c r="A89" s="139" t="s">
        <v>82</v>
      </c>
      <c r="B89" s="59"/>
      <c r="C89" s="51"/>
      <c r="D89" s="686" t="s">
        <v>747</v>
      </c>
      <c r="E89" s="686"/>
      <c r="F89" s="85"/>
      <c r="G89" s="87"/>
      <c r="H89" s="482"/>
      <c r="I89" s="81"/>
      <c r="J89" s="43"/>
      <c r="K89" s="43"/>
      <c r="L89" s="43"/>
      <c r="M89" s="1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2"/>
      <c r="Z89" s="81"/>
      <c r="AA89" s="1"/>
      <c r="AB89" s="1"/>
      <c r="AC89" s="89"/>
      <c r="AD89" s="1"/>
      <c r="AE89" s="89"/>
      <c r="AF89" s="1"/>
      <c r="AG89" s="43"/>
      <c r="AH89" s="1"/>
      <c r="AI89" s="366"/>
      <c r="AJ89" s="89"/>
      <c r="AK89" s="46"/>
      <c r="AL89" s="542"/>
      <c r="AM89" s="60"/>
    </row>
    <row r="90" spans="1:39" ht="15.75" hidden="1" thickBot="1" x14ac:dyDescent="0.3">
      <c r="A90" s="139" t="s">
        <v>83</v>
      </c>
      <c r="B90" s="59"/>
      <c r="C90" s="51"/>
      <c r="D90" s="686" t="s">
        <v>1086</v>
      </c>
      <c r="E90" s="686"/>
      <c r="F90" s="85"/>
      <c r="G90" s="87"/>
      <c r="H90" s="482"/>
      <c r="I90" s="81"/>
      <c r="J90" s="43"/>
      <c r="K90" s="43"/>
      <c r="L90" s="43"/>
      <c r="M90" s="1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2"/>
      <c r="Z90" s="81"/>
      <c r="AA90" s="1"/>
      <c r="AB90" s="1"/>
      <c r="AC90" s="89"/>
      <c r="AD90" s="1"/>
      <c r="AE90" s="89"/>
      <c r="AF90" s="1"/>
      <c r="AG90" s="43"/>
      <c r="AH90" s="1"/>
      <c r="AI90" s="366"/>
      <c r="AJ90" s="89"/>
      <c r="AK90" s="46"/>
      <c r="AL90" s="542"/>
      <c r="AM90" s="60"/>
    </row>
    <row r="91" spans="1:39" ht="15.75" hidden="1" thickBot="1" x14ac:dyDescent="0.3">
      <c r="A91" s="139" t="s">
        <v>84</v>
      </c>
      <c r="B91" s="59"/>
      <c r="C91" s="51"/>
      <c r="D91" s="686" t="s">
        <v>677</v>
      </c>
      <c r="E91" s="686"/>
      <c r="F91" s="85"/>
      <c r="G91" s="87"/>
      <c r="H91" s="482"/>
      <c r="I91" s="81"/>
      <c r="J91" s="43"/>
      <c r="K91" s="43"/>
      <c r="L91" s="43"/>
      <c r="M91" s="1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2"/>
      <c r="Z91" s="81"/>
      <c r="AA91" s="1"/>
      <c r="AB91" s="1"/>
      <c r="AC91" s="89"/>
      <c r="AD91" s="1"/>
      <c r="AE91" s="89"/>
      <c r="AF91" s="1"/>
      <c r="AG91" s="43"/>
      <c r="AH91" s="1"/>
      <c r="AI91" s="366"/>
      <c r="AJ91" s="89"/>
      <c r="AK91" s="46"/>
      <c r="AL91" s="542"/>
      <c r="AM91" s="60"/>
    </row>
    <row r="92" spans="1:39" ht="15.75" hidden="1" thickBot="1" x14ac:dyDescent="0.3">
      <c r="A92" s="139" t="s">
        <v>85</v>
      </c>
      <c r="B92" s="59"/>
      <c r="C92" s="51"/>
      <c r="D92" s="686" t="s">
        <v>756</v>
      </c>
      <c r="E92" s="686"/>
      <c r="F92" s="85"/>
      <c r="G92" s="87"/>
      <c r="H92" s="482"/>
      <c r="I92" s="81"/>
      <c r="J92" s="43"/>
      <c r="K92" s="43"/>
      <c r="L92" s="43"/>
      <c r="M92" s="1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2"/>
      <c r="Z92" s="81"/>
      <c r="AA92" s="1"/>
      <c r="AB92" s="1"/>
      <c r="AC92" s="89"/>
      <c r="AD92" s="1"/>
      <c r="AE92" s="89"/>
      <c r="AF92" s="1"/>
      <c r="AG92" s="43"/>
      <c r="AH92" s="1"/>
      <c r="AI92" s="366"/>
      <c r="AJ92" s="89"/>
      <c r="AK92" s="46"/>
      <c r="AL92" s="542"/>
      <c r="AM92" s="60"/>
    </row>
    <row r="93" spans="1:39" ht="25.5" hidden="1" customHeight="1" x14ac:dyDescent="0.25">
      <c r="A93" s="139" t="s">
        <v>86</v>
      </c>
      <c r="B93" s="59"/>
      <c r="C93" s="51"/>
      <c r="D93" s="685" t="s">
        <v>761</v>
      </c>
      <c r="E93" s="685"/>
      <c r="F93" s="85"/>
      <c r="G93" s="87"/>
      <c r="H93" s="482"/>
      <c r="I93" s="81"/>
      <c r="J93" s="43"/>
      <c r="K93" s="43"/>
      <c r="L93" s="43"/>
      <c r="M93" s="1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2"/>
      <c r="Z93" s="81"/>
      <c r="AA93" s="1"/>
      <c r="AB93" s="1"/>
      <c r="AC93" s="89"/>
      <c r="AD93" s="1"/>
      <c r="AE93" s="89"/>
      <c r="AF93" s="1"/>
      <c r="AG93" s="43"/>
      <c r="AH93" s="1"/>
      <c r="AI93" s="366"/>
      <c r="AJ93" s="89"/>
      <c r="AK93" s="46"/>
      <c r="AL93" s="542"/>
      <c r="AM93" s="60"/>
    </row>
    <row r="94" spans="1:39" ht="15.75" hidden="1" thickBot="1" x14ac:dyDescent="0.3">
      <c r="A94" s="139" t="s">
        <v>87</v>
      </c>
      <c r="B94" s="59"/>
      <c r="C94" s="51"/>
      <c r="D94" s="686" t="s">
        <v>1087</v>
      </c>
      <c r="E94" s="686"/>
      <c r="F94" s="85"/>
      <c r="G94" s="87"/>
      <c r="H94" s="482"/>
      <c r="I94" s="81"/>
      <c r="J94" s="43"/>
      <c r="K94" s="43"/>
      <c r="L94" s="43"/>
      <c r="M94" s="1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2"/>
      <c r="Z94" s="81"/>
      <c r="AA94" s="1"/>
      <c r="AB94" s="1"/>
      <c r="AC94" s="89"/>
      <c r="AD94" s="1"/>
      <c r="AE94" s="89"/>
      <c r="AF94" s="1"/>
      <c r="AG94" s="43"/>
      <c r="AH94" s="1"/>
      <c r="AI94" s="366"/>
      <c r="AJ94" s="89"/>
      <c r="AK94" s="46"/>
      <c r="AL94" s="542"/>
      <c r="AM94" s="60"/>
    </row>
    <row r="95" spans="1:39" ht="25.5" hidden="1" customHeight="1" x14ac:dyDescent="0.25">
      <c r="A95" s="139" t="s">
        <v>88</v>
      </c>
      <c r="B95" s="59"/>
      <c r="C95" s="51"/>
      <c r="D95" s="685" t="s">
        <v>770</v>
      </c>
      <c r="E95" s="685"/>
      <c r="F95" s="85"/>
      <c r="G95" s="87"/>
      <c r="H95" s="482"/>
      <c r="I95" s="81"/>
      <c r="J95" s="43"/>
      <c r="K95" s="43"/>
      <c r="L95" s="43"/>
      <c r="M95" s="1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2"/>
      <c r="Z95" s="81"/>
      <c r="AA95" s="1"/>
      <c r="AB95" s="1"/>
      <c r="AC95" s="89"/>
      <c r="AD95" s="1"/>
      <c r="AE95" s="89"/>
      <c r="AF95" s="1"/>
      <c r="AG95" s="43"/>
      <c r="AH95" s="1"/>
      <c r="AI95" s="366"/>
      <c r="AJ95" s="89"/>
      <c r="AK95" s="46"/>
      <c r="AL95" s="542"/>
      <c r="AM95" s="60"/>
    </row>
    <row r="96" spans="1:39" ht="25.5" hidden="1" customHeight="1" thickBot="1" x14ac:dyDescent="0.3">
      <c r="A96" s="139" t="s">
        <v>89</v>
      </c>
      <c r="B96" s="61"/>
      <c r="C96" s="52"/>
      <c r="D96" s="693" t="s">
        <v>775</v>
      </c>
      <c r="E96" s="693"/>
      <c r="F96" s="85"/>
      <c r="G96" s="87"/>
      <c r="H96" s="482"/>
      <c r="I96" s="81"/>
      <c r="J96" s="43"/>
      <c r="K96" s="43"/>
      <c r="L96" s="43"/>
      <c r="M96" s="1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2"/>
      <c r="Z96" s="81"/>
      <c r="AA96" s="1"/>
      <c r="AB96" s="1"/>
      <c r="AC96" s="89"/>
      <c r="AD96" s="1"/>
      <c r="AE96" s="89"/>
      <c r="AF96" s="1"/>
      <c r="AG96" s="43"/>
      <c r="AH96" s="1"/>
      <c r="AI96" s="366"/>
      <c r="AJ96" s="89"/>
      <c r="AK96" s="46"/>
      <c r="AL96" s="542"/>
      <c r="AM96" s="60"/>
    </row>
    <row r="97" spans="1:39" ht="15.75" thickBot="1" x14ac:dyDescent="0.3">
      <c r="B97" s="109" t="s">
        <v>90</v>
      </c>
      <c r="C97" s="657" t="s">
        <v>91</v>
      </c>
      <c r="D97" s="699"/>
      <c r="E97" s="699"/>
      <c r="F97" s="92">
        <f>F98+F100+F106+F117</f>
        <v>37233000</v>
      </c>
      <c r="G97" s="93">
        <f>G98+G100+G106+G117</f>
        <v>57415260</v>
      </c>
      <c r="H97" s="479">
        <f t="shared" ref="H97:Y97" si="83">H98+H100+H106+H117</f>
        <v>57922544</v>
      </c>
      <c r="I97" s="94">
        <f t="shared" si="83"/>
        <v>0</v>
      </c>
      <c r="J97" s="97">
        <f t="shared" ref="J97:L97" si="84">J98+J100+J106+J117</f>
        <v>0</v>
      </c>
      <c r="K97" s="97">
        <f t="shared" si="84"/>
        <v>0</v>
      </c>
      <c r="L97" s="97">
        <f t="shared" si="84"/>
        <v>0</v>
      </c>
      <c r="M97" s="95">
        <f t="shared" si="83"/>
        <v>0</v>
      </c>
      <c r="N97" s="98">
        <f t="shared" ref="N97:X97" si="85">N98+N100+N106+N117</f>
        <v>0</v>
      </c>
      <c r="O97" s="98">
        <f t="shared" si="85"/>
        <v>0</v>
      </c>
      <c r="P97" s="98">
        <f t="shared" si="85"/>
        <v>0</v>
      </c>
      <c r="Q97" s="98">
        <f t="shared" si="85"/>
        <v>0</v>
      </c>
      <c r="R97" s="98">
        <f t="shared" si="85"/>
        <v>0</v>
      </c>
      <c r="S97" s="98">
        <f t="shared" si="85"/>
        <v>0</v>
      </c>
      <c r="T97" s="98">
        <f t="shared" si="85"/>
        <v>0</v>
      </c>
      <c r="U97" s="98">
        <f t="shared" si="85"/>
        <v>0</v>
      </c>
      <c r="V97" s="98">
        <f t="shared" ref="V97" si="86">V98+V100+V106+V117</f>
        <v>0</v>
      </c>
      <c r="W97" s="98">
        <f t="shared" si="85"/>
        <v>0</v>
      </c>
      <c r="X97" s="98">
        <f t="shared" si="85"/>
        <v>0</v>
      </c>
      <c r="Y97" s="96">
        <f t="shared" si="83"/>
        <v>57922544</v>
      </c>
      <c r="Z97" s="94">
        <f>Z98+Z100+Z106+Z117</f>
        <v>512837</v>
      </c>
      <c r="AA97" s="95">
        <f>AA98+AA100+AA106+AA117</f>
        <v>3556651</v>
      </c>
      <c r="AB97" s="95">
        <f>AB98+AB100+AB106+AB117</f>
        <v>13557635</v>
      </c>
      <c r="AC97" s="98">
        <f>AC98+AC100+AC106+AC117</f>
        <v>1681962</v>
      </c>
      <c r="AD97" s="95">
        <f>AD98+AD100+AD106+AD117</f>
        <v>1278593</v>
      </c>
      <c r="AE97" s="98">
        <f t="shared" ref="AE97" si="87">AE98+AE100+AE106+AE117</f>
        <v>3618887</v>
      </c>
      <c r="AF97" s="95">
        <f>AF98+AF100+AF106+AF117</f>
        <v>1708817</v>
      </c>
      <c r="AG97" s="97">
        <f>AG98+AG100+AG106+AG117</f>
        <v>1126696</v>
      </c>
      <c r="AH97" s="95">
        <f>AH98+AH100+AH106+AH117</f>
        <v>13629283</v>
      </c>
      <c r="AI97" s="363">
        <f t="shared" ref="AI97" si="88">AI98+AI100+AI106+AI117</f>
        <v>32908072</v>
      </c>
      <c r="AJ97" s="98">
        <f>AJ98+AJ100+AJ106+AJ117</f>
        <v>804916</v>
      </c>
      <c r="AK97" s="99">
        <f>AK98+AK100+AK106+AK117</f>
        <v>1004329</v>
      </c>
      <c r="AL97" s="539">
        <f>AL98+AL100+AL106+AL117</f>
        <v>23205227</v>
      </c>
      <c r="AM97" s="56"/>
    </row>
    <row r="98" spans="1:39" s="19" customFormat="1" hidden="1" x14ac:dyDescent="0.25">
      <c r="A98" s="139"/>
      <c r="B98" s="127" t="s">
        <v>1018</v>
      </c>
      <c r="C98" s="658" t="s">
        <v>92</v>
      </c>
      <c r="D98" s="659"/>
      <c r="E98" s="659"/>
      <c r="F98" s="128">
        <f>F99</f>
        <v>0</v>
      </c>
      <c r="G98" s="129">
        <f>G99</f>
        <v>0</v>
      </c>
      <c r="H98" s="480">
        <f t="shared" ref="H98:Y98" si="89">H99</f>
        <v>0</v>
      </c>
      <c r="I98" s="130">
        <f t="shared" si="89"/>
        <v>0</v>
      </c>
      <c r="J98" s="133">
        <f t="shared" si="89"/>
        <v>0</v>
      </c>
      <c r="K98" s="133">
        <f t="shared" si="89"/>
        <v>0</v>
      </c>
      <c r="L98" s="133">
        <f t="shared" si="89"/>
        <v>0</v>
      </c>
      <c r="M98" s="131">
        <f t="shared" si="89"/>
        <v>0</v>
      </c>
      <c r="N98" s="134">
        <f t="shared" si="89"/>
        <v>0</v>
      </c>
      <c r="O98" s="134">
        <f t="shared" si="89"/>
        <v>0</v>
      </c>
      <c r="P98" s="134">
        <f t="shared" si="89"/>
        <v>0</v>
      </c>
      <c r="Q98" s="134">
        <f t="shared" si="89"/>
        <v>0</v>
      </c>
      <c r="R98" s="134">
        <f t="shared" si="89"/>
        <v>0</v>
      </c>
      <c r="S98" s="134">
        <f t="shared" si="89"/>
        <v>0</v>
      </c>
      <c r="T98" s="134">
        <f t="shared" si="89"/>
        <v>0</v>
      </c>
      <c r="U98" s="134">
        <f t="shared" si="89"/>
        <v>0</v>
      </c>
      <c r="V98" s="134">
        <f t="shared" si="89"/>
        <v>0</v>
      </c>
      <c r="W98" s="134">
        <f t="shared" si="89"/>
        <v>0</v>
      </c>
      <c r="X98" s="134">
        <f t="shared" si="89"/>
        <v>0</v>
      </c>
      <c r="Y98" s="132">
        <f t="shared" si="89"/>
        <v>0</v>
      </c>
      <c r="Z98" s="130">
        <f t="shared" ref="Z98:AL98" si="90">Z99</f>
        <v>0</v>
      </c>
      <c r="AA98" s="131">
        <f t="shared" si="90"/>
        <v>0</v>
      </c>
      <c r="AB98" s="131">
        <f t="shared" si="90"/>
        <v>0</v>
      </c>
      <c r="AC98" s="134">
        <f t="shared" si="90"/>
        <v>0</v>
      </c>
      <c r="AD98" s="131">
        <f t="shared" si="90"/>
        <v>0</v>
      </c>
      <c r="AE98" s="134">
        <f t="shared" si="90"/>
        <v>0</v>
      </c>
      <c r="AF98" s="131">
        <f t="shared" si="90"/>
        <v>0</v>
      </c>
      <c r="AG98" s="133">
        <f t="shared" si="90"/>
        <v>0</v>
      </c>
      <c r="AH98" s="131">
        <f t="shared" si="90"/>
        <v>0</v>
      </c>
      <c r="AI98" s="364">
        <f t="shared" si="90"/>
        <v>0</v>
      </c>
      <c r="AJ98" s="134">
        <f t="shared" si="90"/>
        <v>0</v>
      </c>
      <c r="AK98" s="135">
        <f t="shared" si="90"/>
        <v>0</v>
      </c>
      <c r="AL98" s="540">
        <f t="shared" si="90"/>
        <v>0</v>
      </c>
      <c r="AM98" s="56"/>
    </row>
    <row r="99" spans="1:39" hidden="1" x14ac:dyDescent="0.25">
      <c r="A99" s="139" t="s">
        <v>93</v>
      </c>
      <c r="B99" s="59" t="s">
        <v>1019</v>
      </c>
      <c r="C99" s="2"/>
      <c r="D99" s="686" t="s">
        <v>586</v>
      </c>
      <c r="E99" s="686"/>
      <c r="F99" s="85"/>
      <c r="G99" s="87"/>
      <c r="H99" s="482"/>
      <c r="I99" s="81"/>
      <c r="J99" s="43"/>
      <c r="K99" s="43"/>
      <c r="L99" s="43"/>
      <c r="M99" s="1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2"/>
      <c r="Z99" s="81"/>
      <c r="AA99" s="1"/>
      <c r="AB99" s="1"/>
      <c r="AC99" s="89"/>
      <c r="AD99" s="1"/>
      <c r="AE99" s="89"/>
      <c r="AF99" s="1"/>
      <c r="AG99" s="43"/>
      <c r="AH99" s="1"/>
      <c r="AI99" s="366"/>
      <c r="AJ99" s="89"/>
      <c r="AK99" s="46"/>
      <c r="AL99" s="542"/>
      <c r="AM99" s="60"/>
    </row>
    <row r="100" spans="1:39" s="19" customFormat="1" x14ac:dyDescent="0.25">
      <c r="A100" s="139" t="s">
        <v>94</v>
      </c>
      <c r="B100" s="100" t="s">
        <v>1020</v>
      </c>
      <c r="C100" s="694" t="s">
        <v>95</v>
      </c>
      <c r="D100" s="695"/>
      <c r="E100" s="695"/>
      <c r="F100" s="101">
        <f>F101+F102+F103+F104+F105</f>
        <v>11995000</v>
      </c>
      <c r="G100" s="102">
        <f>G101+G102+G103+G104+G105</f>
        <v>23945027</v>
      </c>
      <c r="H100" s="483">
        <f t="shared" ref="H100:Y100" si="91">H101+H102+H103+H104+H105</f>
        <v>23945027</v>
      </c>
      <c r="I100" s="103">
        <f t="shared" si="91"/>
        <v>0</v>
      </c>
      <c r="J100" s="106">
        <f t="shared" ref="J100:L100" si="92">J101+J102+J103+J104+J105</f>
        <v>0</v>
      </c>
      <c r="K100" s="106">
        <f t="shared" si="92"/>
        <v>0</v>
      </c>
      <c r="L100" s="106">
        <f t="shared" si="92"/>
        <v>0</v>
      </c>
      <c r="M100" s="104">
        <f t="shared" si="91"/>
        <v>0</v>
      </c>
      <c r="N100" s="107">
        <f t="shared" ref="N100:X100" si="93">N101+N102+N103+N104+N105</f>
        <v>0</v>
      </c>
      <c r="O100" s="107">
        <f t="shared" si="93"/>
        <v>0</v>
      </c>
      <c r="P100" s="107">
        <f t="shared" si="93"/>
        <v>0</v>
      </c>
      <c r="Q100" s="107">
        <f t="shared" si="93"/>
        <v>0</v>
      </c>
      <c r="R100" s="107">
        <f t="shared" si="93"/>
        <v>0</v>
      </c>
      <c r="S100" s="107">
        <f t="shared" si="93"/>
        <v>0</v>
      </c>
      <c r="T100" s="107">
        <f t="shared" si="93"/>
        <v>0</v>
      </c>
      <c r="U100" s="107">
        <f t="shared" si="93"/>
        <v>0</v>
      </c>
      <c r="V100" s="107">
        <f t="shared" ref="V100" si="94">V101+V102+V103+V104+V105</f>
        <v>0</v>
      </c>
      <c r="W100" s="107">
        <f t="shared" si="93"/>
        <v>0</v>
      </c>
      <c r="X100" s="107">
        <f t="shared" si="93"/>
        <v>0</v>
      </c>
      <c r="Y100" s="105">
        <f t="shared" si="91"/>
        <v>23945027</v>
      </c>
      <c r="Z100" s="103">
        <f t="shared" ref="Z100:AL100" si="95">Z101+Z102+Z103+Z104+Z105</f>
        <v>59872</v>
      </c>
      <c r="AA100" s="104">
        <f t="shared" si="95"/>
        <v>2688555</v>
      </c>
      <c r="AB100" s="104">
        <f t="shared" si="95"/>
        <v>4508104</v>
      </c>
      <c r="AC100" s="107">
        <f t="shared" si="95"/>
        <v>506758</v>
      </c>
      <c r="AD100" s="104">
        <f t="shared" si="95"/>
        <v>126808</v>
      </c>
      <c r="AE100" s="107">
        <f t="shared" ref="AE100" si="96">AE101+AE102+AE103+AE104+AE105</f>
        <v>3710902</v>
      </c>
      <c r="AF100" s="104">
        <f t="shared" si="95"/>
        <v>270791</v>
      </c>
      <c r="AG100" s="106">
        <f t="shared" si="95"/>
        <v>434318</v>
      </c>
      <c r="AH100" s="104">
        <f t="shared" si="95"/>
        <v>3641791</v>
      </c>
      <c r="AI100" s="367">
        <f t="shared" ref="AI100" si="97">AI101+AI102+AI103+AI104+AI105</f>
        <v>8184610</v>
      </c>
      <c r="AJ100" s="107">
        <f t="shared" si="95"/>
        <v>142900</v>
      </c>
      <c r="AK100" s="108">
        <f t="shared" si="95"/>
        <v>100097</v>
      </c>
      <c r="AL100" s="543">
        <f t="shared" si="95"/>
        <v>15517420</v>
      </c>
      <c r="AM100" s="56"/>
    </row>
    <row r="101" spans="1:39" x14ac:dyDescent="0.25">
      <c r="A101" s="139" t="s">
        <v>96</v>
      </c>
      <c r="B101" s="59"/>
      <c r="C101" s="2"/>
      <c r="D101" s="686" t="s">
        <v>587</v>
      </c>
      <c r="E101" s="686"/>
      <c r="F101" s="85">
        <v>2906000</v>
      </c>
      <c r="G101" s="87">
        <v>3218129</v>
      </c>
      <c r="H101" s="482">
        <f t="shared" ref="H101:H104" si="98">SUM(AI101:AL101)</f>
        <v>3218129</v>
      </c>
      <c r="I101" s="81"/>
      <c r="J101" s="43"/>
      <c r="K101" s="43"/>
      <c r="L101" s="43"/>
      <c r="M101" s="1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2">
        <f>H101</f>
        <v>3218129</v>
      </c>
      <c r="Z101" s="81">
        <v>6000</v>
      </c>
      <c r="AA101" s="1">
        <v>323062</v>
      </c>
      <c r="AB101" s="1">
        <v>1194886</v>
      </c>
      <c r="AC101" s="89">
        <v>86861</v>
      </c>
      <c r="AD101" s="1">
        <v>17082</v>
      </c>
      <c r="AE101" s="89">
        <v>30900</v>
      </c>
      <c r="AF101" s="1">
        <v>5000</v>
      </c>
      <c r="AG101" s="43">
        <v>113913</v>
      </c>
      <c r="AH101" s="1">
        <v>1207307</v>
      </c>
      <c r="AI101" s="366">
        <f t="shared" ref="AI101:AI104" si="99">SUM(AD101:AH101)</f>
        <v>1374202</v>
      </c>
      <c r="AJ101" s="89">
        <v>37575</v>
      </c>
      <c r="AK101" s="46">
        <v>2362</v>
      </c>
      <c r="AL101" s="542">
        <v>1803990</v>
      </c>
      <c r="AM101" s="60"/>
    </row>
    <row r="102" spans="1:39" hidden="1" x14ac:dyDescent="0.25">
      <c r="A102" s="139" t="s">
        <v>97</v>
      </c>
      <c r="B102" s="59"/>
      <c r="C102" s="2"/>
      <c r="D102" s="686" t="s">
        <v>588</v>
      </c>
      <c r="E102" s="686"/>
      <c r="F102" s="85"/>
      <c r="G102" s="87"/>
      <c r="H102" s="482">
        <f t="shared" si="98"/>
        <v>0</v>
      </c>
      <c r="I102" s="81"/>
      <c r="J102" s="43"/>
      <c r="K102" s="43"/>
      <c r="L102" s="43"/>
      <c r="M102" s="1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2"/>
      <c r="Z102" s="312"/>
      <c r="AA102" s="1"/>
      <c r="AB102" s="282"/>
      <c r="AC102" s="89"/>
      <c r="AD102" s="1"/>
      <c r="AE102" s="89"/>
      <c r="AF102" s="1"/>
      <c r="AG102" s="43"/>
      <c r="AH102" s="1"/>
      <c r="AI102" s="366">
        <f t="shared" si="99"/>
        <v>0</v>
      </c>
      <c r="AJ102" s="89"/>
      <c r="AK102" s="46"/>
      <c r="AL102" s="542"/>
      <c r="AM102" s="60"/>
    </row>
    <row r="103" spans="1:39" x14ac:dyDescent="0.25">
      <c r="A103" s="139" t="s">
        <v>98</v>
      </c>
      <c r="B103" s="59"/>
      <c r="C103" s="2"/>
      <c r="D103" s="686" t="s">
        <v>589</v>
      </c>
      <c r="E103" s="686"/>
      <c r="F103" s="85">
        <v>35000</v>
      </c>
      <c r="G103" s="87">
        <v>0</v>
      </c>
      <c r="H103" s="482">
        <f t="shared" si="98"/>
        <v>0</v>
      </c>
      <c r="I103" s="81"/>
      <c r="J103" s="43"/>
      <c r="K103" s="43"/>
      <c r="L103" s="43"/>
      <c r="M103" s="1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2">
        <f>H103</f>
        <v>0</v>
      </c>
      <c r="Z103" s="81"/>
      <c r="AA103" s="1"/>
      <c r="AB103" s="1"/>
      <c r="AC103" s="89"/>
      <c r="AD103" s="1"/>
      <c r="AE103" s="89"/>
      <c r="AF103" s="1"/>
      <c r="AG103" s="43"/>
      <c r="AH103" s="1"/>
      <c r="AI103" s="366">
        <f t="shared" si="99"/>
        <v>0</v>
      </c>
      <c r="AJ103" s="89"/>
      <c r="AK103" s="46"/>
      <c r="AL103" s="542"/>
      <c r="AM103" s="60"/>
    </row>
    <row r="104" spans="1:39" x14ac:dyDescent="0.25">
      <c r="A104" s="139" t="s">
        <v>99</v>
      </c>
      <c r="B104" s="59"/>
      <c r="C104" s="2"/>
      <c r="D104" s="686" t="s">
        <v>590</v>
      </c>
      <c r="E104" s="686"/>
      <c r="F104" s="85">
        <v>9054000</v>
      </c>
      <c r="G104" s="87">
        <v>20726898</v>
      </c>
      <c r="H104" s="482">
        <f t="shared" si="98"/>
        <v>20726898</v>
      </c>
      <c r="I104" s="81"/>
      <c r="J104" s="43"/>
      <c r="K104" s="43"/>
      <c r="L104" s="43"/>
      <c r="M104" s="1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2">
        <f t="shared" ref="Y104" si="100">H104</f>
        <v>20726898</v>
      </c>
      <c r="Z104" s="81">
        <v>53872</v>
      </c>
      <c r="AA104" s="1">
        <v>2365493</v>
      </c>
      <c r="AB104" s="1">
        <v>3313218</v>
      </c>
      <c r="AC104" s="89">
        <v>419897</v>
      </c>
      <c r="AD104" s="1">
        <v>109726</v>
      </c>
      <c r="AE104" s="89">
        <v>3680002</v>
      </c>
      <c r="AF104" s="1">
        <v>265791</v>
      </c>
      <c r="AG104" s="43">
        <v>320405</v>
      </c>
      <c r="AH104" s="1">
        <v>2434484</v>
      </c>
      <c r="AI104" s="366">
        <f t="shared" si="99"/>
        <v>6810408</v>
      </c>
      <c r="AJ104" s="89">
        <v>105325</v>
      </c>
      <c r="AK104" s="46">
        <v>97735</v>
      </c>
      <c r="AL104" s="542">
        <v>13713430</v>
      </c>
      <c r="AM104" s="60"/>
    </row>
    <row r="105" spans="1:39" hidden="1" x14ac:dyDescent="0.25">
      <c r="A105" s="139" t="s">
        <v>1111</v>
      </c>
      <c r="B105" s="59"/>
      <c r="C105" s="2"/>
      <c r="D105" s="686" t="s">
        <v>1112</v>
      </c>
      <c r="E105" s="686"/>
      <c r="F105" s="85"/>
      <c r="G105" s="87"/>
      <c r="H105" s="482"/>
      <c r="I105" s="81"/>
      <c r="J105" s="43"/>
      <c r="K105" s="43"/>
      <c r="L105" s="43"/>
      <c r="M105" s="1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2"/>
      <c r="Z105" s="81"/>
      <c r="AA105" s="1"/>
      <c r="AB105" s="1"/>
      <c r="AC105" s="89"/>
      <c r="AD105" s="1"/>
      <c r="AE105" s="89"/>
      <c r="AF105" s="1"/>
      <c r="AG105" s="43"/>
      <c r="AH105" s="1"/>
      <c r="AI105" s="366"/>
      <c r="AJ105" s="89"/>
      <c r="AK105" s="46"/>
      <c r="AL105" s="542"/>
      <c r="AM105" s="60"/>
    </row>
    <row r="106" spans="1:39" s="19" customFormat="1" x14ac:dyDescent="0.25">
      <c r="A106" s="139" t="s">
        <v>100</v>
      </c>
      <c r="B106" s="100" t="s">
        <v>1021</v>
      </c>
      <c r="C106" s="694" t="s">
        <v>101</v>
      </c>
      <c r="D106" s="695"/>
      <c r="E106" s="695"/>
      <c r="F106" s="101">
        <f>F107+F110+F112+F113</f>
        <v>25217000</v>
      </c>
      <c r="G106" s="102">
        <f t="shared" ref="G106:AL106" si="101">G107+G110+G112+G113</f>
        <v>32548370</v>
      </c>
      <c r="H106" s="483">
        <f t="shared" si="101"/>
        <v>32932580</v>
      </c>
      <c r="I106" s="103">
        <f t="shared" si="101"/>
        <v>0</v>
      </c>
      <c r="J106" s="106">
        <f t="shared" si="101"/>
        <v>0</v>
      </c>
      <c r="K106" s="106">
        <f t="shared" si="101"/>
        <v>0</v>
      </c>
      <c r="L106" s="106">
        <f t="shared" si="101"/>
        <v>0</v>
      </c>
      <c r="M106" s="104">
        <f t="shared" si="101"/>
        <v>0</v>
      </c>
      <c r="N106" s="107">
        <f t="shared" si="101"/>
        <v>0</v>
      </c>
      <c r="O106" s="107">
        <f t="shared" si="101"/>
        <v>0</v>
      </c>
      <c r="P106" s="107">
        <f t="shared" si="101"/>
        <v>0</v>
      </c>
      <c r="Q106" s="107">
        <f t="shared" si="101"/>
        <v>0</v>
      </c>
      <c r="R106" s="107">
        <f t="shared" si="101"/>
        <v>0</v>
      </c>
      <c r="S106" s="107">
        <f t="shared" si="101"/>
        <v>0</v>
      </c>
      <c r="T106" s="107">
        <f t="shared" si="101"/>
        <v>0</v>
      </c>
      <c r="U106" s="107">
        <f t="shared" si="101"/>
        <v>0</v>
      </c>
      <c r="V106" s="107">
        <f t="shared" si="101"/>
        <v>0</v>
      </c>
      <c r="W106" s="107">
        <f t="shared" si="101"/>
        <v>0</v>
      </c>
      <c r="X106" s="107">
        <f t="shared" si="101"/>
        <v>0</v>
      </c>
      <c r="Y106" s="105">
        <f t="shared" si="101"/>
        <v>32932580</v>
      </c>
      <c r="Z106" s="103">
        <f t="shared" si="101"/>
        <v>449378</v>
      </c>
      <c r="AA106" s="104">
        <f t="shared" si="101"/>
        <v>670844</v>
      </c>
      <c r="AB106" s="104">
        <f t="shared" si="101"/>
        <v>9033637</v>
      </c>
      <c r="AC106" s="107">
        <f t="shared" si="101"/>
        <v>1163106</v>
      </c>
      <c r="AD106" s="104">
        <f t="shared" si="101"/>
        <v>1136387</v>
      </c>
      <c r="AE106" s="107">
        <f t="shared" si="101"/>
        <v>-177958</v>
      </c>
      <c r="AF106" s="104">
        <f t="shared" si="101"/>
        <v>1393525</v>
      </c>
      <c r="AG106" s="106">
        <f t="shared" si="101"/>
        <v>653467</v>
      </c>
      <c r="AH106" s="104">
        <f t="shared" si="101"/>
        <v>9960976</v>
      </c>
      <c r="AI106" s="367">
        <f t="shared" si="101"/>
        <v>24283362</v>
      </c>
      <c r="AJ106" s="107">
        <f t="shared" si="101"/>
        <v>625117</v>
      </c>
      <c r="AK106" s="108">
        <f t="shared" si="101"/>
        <v>897087</v>
      </c>
      <c r="AL106" s="543">
        <f t="shared" si="101"/>
        <v>7127014</v>
      </c>
      <c r="AM106" s="56"/>
    </row>
    <row r="107" spans="1:39" s="42" customFormat="1" x14ac:dyDescent="0.25">
      <c r="A107" s="264"/>
      <c r="B107" s="57" t="s">
        <v>1301</v>
      </c>
      <c r="C107" s="653" t="s">
        <v>1302</v>
      </c>
      <c r="D107" s="654"/>
      <c r="E107" s="655"/>
      <c r="F107" s="86">
        <f>SUM(F108:F109)</f>
        <v>20380000</v>
      </c>
      <c r="G107" s="88">
        <f t="shared" ref="G107:AL107" si="102">SUM(G108:G109)</f>
        <v>26471657</v>
      </c>
      <c r="H107" s="481">
        <f t="shared" si="102"/>
        <v>26800468</v>
      </c>
      <c r="I107" s="83">
        <f t="shared" si="102"/>
        <v>0</v>
      </c>
      <c r="J107" s="44">
        <f t="shared" si="102"/>
        <v>0</v>
      </c>
      <c r="K107" s="44">
        <f t="shared" si="102"/>
        <v>0</v>
      </c>
      <c r="L107" s="44">
        <f t="shared" si="102"/>
        <v>0</v>
      </c>
      <c r="M107" s="13">
        <f t="shared" si="102"/>
        <v>0</v>
      </c>
      <c r="N107" s="90">
        <f t="shared" si="102"/>
        <v>0</v>
      </c>
      <c r="O107" s="90">
        <f t="shared" si="102"/>
        <v>0</v>
      </c>
      <c r="P107" s="90">
        <f t="shared" si="102"/>
        <v>0</v>
      </c>
      <c r="Q107" s="90">
        <f t="shared" si="102"/>
        <v>0</v>
      </c>
      <c r="R107" s="90">
        <f t="shared" si="102"/>
        <v>0</v>
      </c>
      <c r="S107" s="90">
        <f t="shared" si="102"/>
        <v>0</v>
      </c>
      <c r="T107" s="90">
        <f t="shared" si="102"/>
        <v>0</v>
      </c>
      <c r="U107" s="90">
        <f t="shared" si="102"/>
        <v>0</v>
      </c>
      <c r="V107" s="90">
        <f t="shared" si="102"/>
        <v>0</v>
      </c>
      <c r="W107" s="90">
        <f t="shared" si="102"/>
        <v>0</v>
      </c>
      <c r="X107" s="90">
        <f t="shared" si="102"/>
        <v>0</v>
      </c>
      <c r="Y107" s="84">
        <f t="shared" si="102"/>
        <v>26800468</v>
      </c>
      <c r="Z107" s="83">
        <f t="shared" si="102"/>
        <v>380150</v>
      </c>
      <c r="AA107" s="13">
        <f t="shared" si="102"/>
        <v>195897</v>
      </c>
      <c r="AB107" s="13">
        <f t="shared" si="102"/>
        <v>6445743</v>
      </c>
      <c r="AC107" s="90">
        <f t="shared" si="102"/>
        <v>627076</v>
      </c>
      <c r="AD107" s="13">
        <f t="shared" si="102"/>
        <v>1840248</v>
      </c>
      <c r="AE107" s="90">
        <f t="shared" si="102"/>
        <v>-264520</v>
      </c>
      <c r="AF107" s="13">
        <f t="shared" si="102"/>
        <v>1266120</v>
      </c>
      <c r="AG107" s="44">
        <f t="shared" si="102"/>
        <v>447500</v>
      </c>
      <c r="AH107" s="13">
        <f t="shared" si="102"/>
        <v>8399620</v>
      </c>
      <c r="AI107" s="365">
        <f t="shared" si="102"/>
        <v>19337834</v>
      </c>
      <c r="AJ107" s="90">
        <f t="shared" si="102"/>
        <v>532600</v>
      </c>
      <c r="AK107" s="47">
        <f t="shared" si="102"/>
        <v>807450</v>
      </c>
      <c r="AL107" s="541">
        <f t="shared" si="102"/>
        <v>6122584</v>
      </c>
      <c r="AM107" s="58"/>
    </row>
    <row r="108" spans="1:39" x14ac:dyDescent="0.25">
      <c r="A108" s="139" t="s">
        <v>102</v>
      </c>
      <c r="B108" s="59"/>
      <c r="C108" s="2"/>
      <c r="D108" s="686" t="s">
        <v>678</v>
      </c>
      <c r="E108" s="686"/>
      <c r="F108" s="85">
        <v>20380000</v>
      </c>
      <c r="G108" s="87">
        <v>26471657</v>
      </c>
      <c r="H108" s="482">
        <f>SUM(AI108:AL108)</f>
        <v>26800468</v>
      </c>
      <c r="I108" s="81"/>
      <c r="J108" s="43"/>
      <c r="K108" s="43"/>
      <c r="L108" s="43"/>
      <c r="M108" s="1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2">
        <f t="shared" ref="Y108" si="103">H108</f>
        <v>26800468</v>
      </c>
      <c r="Z108" s="81">
        <v>380150</v>
      </c>
      <c r="AA108" s="1">
        <v>195897</v>
      </c>
      <c r="AB108" s="1">
        <v>6445743</v>
      </c>
      <c r="AC108" s="89">
        <v>627076</v>
      </c>
      <c r="AD108" s="1">
        <v>1840248</v>
      </c>
      <c r="AE108" s="89">
        <v>-264520</v>
      </c>
      <c r="AF108" s="1">
        <v>1266120</v>
      </c>
      <c r="AG108" s="43">
        <v>447500</v>
      </c>
      <c r="AH108" s="1">
        <v>8399620</v>
      </c>
      <c r="AI108" s="366">
        <f>SUM(Z108:AH108)</f>
        <v>19337834</v>
      </c>
      <c r="AJ108" s="89">
        <v>532600</v>
      </c>
      <c r="AK108" s="46">
        <v>807450</v>
      </c>
      <c r="AL108" s="542">
        <v>6122584</v>
      </c>
      <c r="AM108" s="60"/>
    </row>
    <row r="109" spans="1:39" hidden="1" x14ac:dyDescent="0.25">
      <c r="A109" s="139" t="s">
        <v>103</v>
      </c>
      <c r="B109" s="59"/>
      <c r="C109" s="2"/>
      <c r="D109" s="686" t="s">
        <v>679</v>
      </c>
      <c r="E109" s="686"/>
      <c r="F109" s="85"/>
      <c r="G109" s="87"/>
      <c r="H109" s="482"/>
      <c r="I109" s="81"/>
      <c r="J109" s="43"/>
      <c r="K109" s="43"/>
      <c r="L109" s="43"/>
      <c r="M109" s="1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2"/>
      <c r="Z109" s="312"/>
      <c r="AA109" s="1"/>
      <c r="AB109" s="1"/>
      <c r="AC109" s="89"/>
      <c r="AD109" s="1"/>
      <c r="AE109" s="89"/>
      <c r="AF109" s="1"/>
      <c r="AG109" s="43"/>
      <c r="AH109" s="1"/>
      <c r="AI109" s="366"/>
      <c r="AJ109" s="89"/>
      <c r="AK109" s="46"/>
      <c r="AL109" s="542"/>
      <c r="AM109" s="60"/>
    </row>
    <row r="110" spans="1:39" x14ac:dyDescent="0.25">
      <c r="B110" s="57" t="s">
        <v>1210</v>
      </c>
      <c r="C110" s="696" t="s">
        <v>1211</v>
      </c>
      <c r="D110" s="697"/>
      <c r="E110" s="697"/>
      <c r="F110" s="86">
        <f>F111</f>
        <v>3000</v>
      </c>
      <c r="G110" s="88">
        <f>G111</f>
        <v>0</v>
      </c>
      <c r="H110" s="481">
        <f t="shared" ref="H110:AL110" si="104">H111</f>
        <v>0</v>
      </c>
      <c r="I110" s="83">
        <f t="shared" si="104"/>
        <v>0</v>
      </c>
      <c r="J110" s="44">
        <f t="shared" si="104"/>
        <v>0</v>
      </c>
      <c r="K110" s="44">
        <f t="shared" si="104"/>
        <v>0</v>
      </c>
      <c r="L110" s="44">
        <f t="shared" si="104"/>
        <v>0</v>
      </c>
      <c r="M110" s="13">
        <f t="shared" si="104"/>
        <v>0</v>
      </c>
      <c r="N110" s="90">
        <f t="shared" si="104"/>
        <v>0</v>
      </c>
      <c r="O110" s="90">
        <f t="shared" si="104"/>
        <v>0</v>
      </c>
      <c r="P110" s="90">
        <f t="shared" si="104"/>
        <v>0</v>
      </c>
      <c r="Q110" s="90">
        <f t="shared" si="104"/>
        <v>0</v>
      </c>
      <c r="R110" s="90">
        <f t="shared" si="104"/>
        <v>0</v>
      </c>
      <c r="S110" s="90">
        <f t="shared" si="104"/>
        <v>0</v>
      </c>
      <c r="T110" s="90">
        <f t="shared" si="104"/>
        <v>0</v>
      </c>
      <c r="U110" s="90">
        <f t="shared" si="104"/>
        <v>0</v>
      </c>
      <c r="V110" s="90">
        <f t="shared" si="104"/>
        <v>0</v>
      </c>
      <c r="W110" s="90">
        <f t="shared" si="104"/>
        <v>0</v>
      </c>
      <c r="X110" s="90">
        <f t="shared" si="104"/>
        <v>0</v>
      </c>
      <c r="Y110" s="84">
        <f t="shared" si="104"/>
        <v>0</v>
      </c>
      <c r="Z110" s="83">
        <f t="shared" si="104"/>
        <v>0</v>
      </c>
      <c r="AA110" s="13">
        <f t="shared" si="104"/>
        <v>0</v>
      </c>
      <c r="AB110" s="13">
        <f t="shared" si="104"/>
        <v>0</v>
      </c>
      <c r="AC110" s="90">
        <f t="shared" si="104"/>
        <v>0</v>
      </c>
      <c r="AD110" s="13">
        <f t="shared" si="104"/>
        <v>0</v>
      </c>
      <c r="AE110" s="90">
        <f t="shared" si="104"/>
        <v>0</v>
      </c>
      <c r="AF110" s="13">
        <f t="shared" si="104"/>
        <v>0</v>
      </c>
      <c r="AG110" s="44">
        <f t="shared" si="104"/>
        <v>0</v>
      </c>
      <c r="AH110" s="13">
        <f t="shared" si="104"/>
        <v>0</v>
      </c>
      <c r="AI110" s="365">
        <f t="shared" si="104"/>
        <v>0</v>
      </c>
      <c r="AJ110" s="90">
        <f t="shared" si="104"/>
        <v>0</v>
      </c>
      <c r="AK110" s="47">
        <f t="shared" si="104"/>
        <v>0</v>
      </c>
      <c r="AL110" s="541">
        <f t="shared" si="104"/>
        <v>0</v>
      </c>
      <c r="AM110" s="60"/>
    </row>
    <row r="111" spans="1:39" x14ac:dyDescent="0.25">
      <c r="B111" s="59"/>
      <c r="C111" s="2"/>
      <c r="D111" s="686" t="s">
        <v>1212</v>
      </c>
      <c r="E111" s="698"/>
      <c r="F111" s="85">
        <v>3000</v>
      </c>
      <c r="G111" s="87">
        <v>0</v>
      </c>
      <c r="H111" s="482">
        <f>SUM(AI111:AL111)</f>
        <v>0</v>
      </c>
      <c r="I111" s="81"/>
      <c r="J111" s="43"/>
      <c r="K111" s="43"/>
      <c r="L111" s="43"/>
      <c r="M111" s="1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2">
        <f t="shared" ref="Y111" si="105">H111</f>
        <v>0</v>
      </c>
      <c r="Z111" s="81"/>
      <c r="AA111" s="1"/>
      <c r="AB111" s="1"/>
      <c r="AC111" s="89"/>
      <c r="AD111" s="1"/>
      <c r="AE111" s="89"/>
      <c r="AF111" s="1"/>
      <c r="AG111" s="43"/>
      <c r="AH111" s="1"/>
      <c r="AI111" s="366">
        <f>SUM(Z111:AH111)</f>
        <v>0</v>
      </c>
      <c r="AJ111" s="89"/>
      <c r="AK111" s="46"/>
      <c r="AL111" s="542"/>
      <c r="AM111" s="60"/>
    </row>
    <row r="112" spans="1:39" s="42" customFormat="1" x14ac:dyDescent="0.25">
      <c r="A112" s="139" t="s">
        <v>104</v>
      </c>
      <c r="B112" s="57" t="s">
        <v>1022</v>
      </c>
      <c r="C112" s="696" t="s">
        <v>680</v>
      </c>
      <c r="D112" s="697"/>
      <c r="E112" s="697"/>
      <c r="F112" s="86">
        <v>4834000</v>
      </c>
      <c r="G112" s="88">
        <v>5671991</v>
      </c>
      <c r="H112" s="481">
        <f>SUM(AI112:AL112)</f>
        <v>5671991</v>
      </c>
      <c r="I112" s="83"/>
      <c r="J112" s="44"/>
      <c r="K112" s="44"/>
      <c r="L112" s="44"/>
      <c r="M112" s="13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84">
        <f t="shared" ref="Y112" si="106">H112</f>
        <v>5671991</v>
      </c>
      <c r="Z112" s="83">
        <v>34069</v>
      </c>
      <c r="AA112" s="13">
        <v>375347</v>
      </c>
      <c r="AB112" s="13">
        <v>2530801</v>
      </c>
      <c r="AC112" s="90">
        <v>536030</v>
      </c>
      <c r="AD112" s="13">
        <v>-674628</v>
      </c>
      <c r="AE112" s="90">
        <v>75162</v>
      </c>
      <c r="AF112" s="13">
        <v>59005</v>
      </c>
      <c r="AG112" s="44">
        <v>201567</v>
      </c>
      <c r="AH112" s="13">
        <v>1548156</v>
      </c>
      <c r="AI112" s="365">
        <f>SUM(Z112:AH112)</f>
        <v>4685509</v>
      </c>
      <c r="AJ112" s="90">
        <v>100917</v>
      </c>
      <c r="AK112" s="47">
        <v>69837</v>
      </c>
      <c r="AL112" s="541">
        <v>815728</v>
      </c>
      <c r="AM112" s="58"/>
    </row>
    <row r="113" spans="1:39" s="42" customFormat="1" x14ac:dyDescent="0.25">
      <c r="A113" s="139" t="s">
        <v>105</v>
      </c>
      <c r="B113" s="57" t="s">
        <v>1023</v>
      </c>
      <c r="C113" s="653" t="s">
        <v>106</v>
      </c>
      <c r="D113" s="654"/>
      <c r="E113" s="654"/>
      <c r="F113" s="86">
        <f>F114+F115+F116</f>
        <v>0</v>
      </c>
      <c r="G113" s="88">
        <f>G114+G115+G116</f>
        <v>404722</v>
      </c>
      <c r="H113" s="481">
        <f t="shared" ref="H113:Y113" si="107">H114+H115+H116</f>
        <v>460121</v>
      </c>
      <c r="I113" s="83">
        <f t="shared" si="107"/>
        <v>0</v>
      </c>
      <c r="J113" s="44">
        <f t="shared" ref="J113:L113" si="108">J114+J115+J116</f>
        <v>0</v>
      </c>
      <c r="K113" s="44">
        <f t="shared" si="108"/>
        <v>0</v>
      </c>
      <c r="L113" s="44">
        <f t="shared" si="108"/>
        <v>0</v>
      </c>
      <c r="M113" s="13">
        <f t="shared" si="107"/>
        <v>0</v>
      </c>
      <c r="N113" s="90">
        <f t="shared" ref="N113:X113" si="109">N114+N115+N116</f>
        <v>0</v>
      </c>
      <c r="O113" s="90">
        <f t="shared" si="109"/>
        <v>0</v>
      </c>
      <c r="P113" s="90">
        <f t="shared" si="109"/>
        <v>0</v>
      </c>
      <c r="Q113" s="90">
        <f t="shared" si="109"/>
        <v>0</v>
      </c>
      <c r="R113" s="90">
        <f t="shared" si="109"/>
        <v>0</v>
      </c>
      <c r="S113" s="90">
        <f t="shared" si="109"/>
        <v>0</v>
      </c>
      <c r="T113" s="90">
        <f t="shared" si="109"/>
        <v>0</v>
      </c>
      <c r="U113" s="90">
        <f t="shared" si="109"/>
        <v>0</v>
      </c>
      <c r="V113" s="90">
        <f t="shared" ref="V113" si="110">V114+V115+V116</f>
        <v>0</v>
      </c>
      <c r="W113" s="90">
        <f t="shared" si="109"/>
        <v>0</v>
      </c>
      <c r="X113" s="90">
        <f t="shared" si="109"/>
        <v>0</v>
      </c>
      <c r="Y113" s="84">
        <f t="shared" si="107"/>
        <v>460121</v>
      </c>
      <c r="Z113" s="83">
        <f t="shared" ref="Z113:AL113" si="111">Z114+Z115+Z116</f>
        <v>35159</v>
      </c>
      <c r="AA113" s="13">
        <f t="shared" si="111"/>
        <v>99600</v>
      </c>
      <c r="AB113" s="13">
        <f t="shared" si="111"/>
        <v>57093</v>
      </c>
      <c r="AC113" s="90">
        <f t="shared" si="111"/>
        <v>0</v>
      </c>
      <c r="AD113" s="13">
        <f t="shared" si="111"/>
        <v>-29233</v>
      </c>
      <c r="AE113" s="90">
        <f t="shared" ref="AE113" si="112">AE114+AE115+AE116</f>
        <v>11400</v>
      </c>
      <c r="AF113" s="13">
        <f t="shared" si="111"/>
        <v>68400</v>
      </c>
      <c r="AG113" s="44">
        <f t="shared" si="111"/>
        <v>4400</v>
      </c>
      <c r="AH113" s="13">
        <f t="shared" si="111"/>
        <v>13200</v>
      </c>
      <c r="AI113" s="365">
        <f t="shared" ref="AI113" si="113">AI114+AI115+AI116</f>
        <v>260019</v>
      </c>
      <c r="AJ113" s="90">
        <f t="shared" si="111"/>
        <v>-8400</v>
      </c>
      <c r="AK113" s="47">
        <f t="shared" si="111"/>
        <v>19800</v>
      </c>
      <c r="AL113" s="541">
        <f t="shared" si="111"/>
        <v>188702</v>
      </c>
      <c r="AM113" s="58"/>
    </row>
    <row r="114" spans="1:39" hidden="1" x14ac:dyDescent="0.25">
      <c r="A114" s="139" t="s">
        <v>107</v>
      </c>
      <c r="B114" s="59"/>
      <c r="C114" s="2"/>
      <c r="D114" s="686" t="s">
        <v>591</v>
      </c>
      <c r="E114" s="686"/>
      <c r="F114" s="85"/>
      <c r="G114" s="87"/>
      <c r="H114" s="482"/>
      <c r="I114" s="81"/>
      <c r="J114" s="43"/>
      <c r="K114" s="43"/>
      <c r="L114" s="43"/>
      <c r="M114" s="1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2"/>
      <c r="Z114" s="81"/>
      <c r="AA114" s="1"/>
      <c r="AB114" s="1"/>
      <c r="AC114" s="89"/>
      <c r="AD114" s="1"/>
      <c r="AE114" s="89"/>
      <c r="AF114" s="1"/>
      <c r="AG114" s="43"/>
      <c r="AH114" s="1"/>
      <c r="AI114" s="366"/>
      <c r="AJ114" s="89"/>
      <c r="AK114" s="46"/>
      <c r="AL114" s="542"/>
      <c r="AM114" s="60"/>
    </row>
    <row r="115" spans="1:39" hidden="1" x14ac:dyDescent="0.25">
      <c r="A115" s="139" t="s">
        <v>108</v>
      </c>
      <c r="B115" s="59"/>
      <c r="C115" s="2"/>
      <c r="D115" s="686" t="s">
        <v>592</v>
      </c>
      <c r="E115" s="686"/>
      <c r="F115" s="85"/>
      <c r="G115" s="87"/>
      <c r="H115" s="482"/>
      <c r="I115" s="81"/>
      <c r="J115" s="43"/>
      <c r="K115" s="43"/>
      <c r="L115" s="43"/>
      <c r="M115" s="1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2"/>
      <c r="Z115" s="81"/>
      <c r="AA115" s="1"/>
      <c r="AB115" s="1"/>
      <c r="AC115" s="89"/>
      <c r="AD115" s="1"/>
      <c r="AE115" s="89"/>
      <c r="AF115" s="1"/>
      <c r="AG115" s="43"/>
      <c r="AH115" s="1"/>
      <c r="AI115" s="366"/>
      <c r="AJ115" s="89"/>
      <c r="AK115" s="46"/>
      <c r="AL115" s="542"/>
      <c r="AM115" s="60"/>
    </row>
    <row r="116" spans="1:39" x14ac:dyDescent="0.25">
      <c r="A116" s="139" t="s">
        <v>109</v>
      </c>
      <c r="B116" s="59"/>
      <c r="C116" s="2"/>
      <c r="D116" s="686" t="s">
        <v>681</v>
      </c>
      <c r="E116" s="686"/>
      <c r="F116" s="85">
        <v>0</v>
      </c>
      <c r="G116" s="87">
        <v>404722</v>
      </c>
      <c r="H116" s="482">
        <f>SUM(AI116:AL116)</f>
        <v>460121</v>
      </c>
      <c r="I116" s="81"/>
      <c r="J116" s="43"/>
      <c r="K116" s="43"/>
      <c r="L116" s="43"/>
      <c r="M116" s="1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2">
        <f>H116</f>
        <v>460121</v>
      </c>
      <c r="Z116" s="81">
        <v>35159</v>
      </c>
      <c r="AA116" s="1">
        <v>99600</v>
      </c>
      <c r="AB116" s="1">
        <v>57093</v>
      </c>
      <c r="AC116" s="89"/>
      <c r="AD116" s="1">
        <v>-29233</v>
      </c>
      <c r="AE116" s="89">
        <v>11400</v>
      </c>
      <c r="AF116" s="1">
        <v>68400</v>
      </c>
      <c r="AG116" s="43">
        <v>4400</v>
      </c>
      <c r="AH116" s="1">
        <v>13200</v>
      </c>
      <c r="AI116" s="366">
        <f>SUM(Z116:AH116)</f>
        <v>260019</v>
      </c>
      <c r="AJ116" s="89">
        <v>-8400</v>
      </c>
      <c r="AK116" s="46">
        <v>19800</v>
      </c>
      <c r="AL116" s="542">
        <v>188702</v>
      </c>
      <c r="AM116" s="60"/>
    </row>
    <row r="117" spans="1:39" s="19" customFormat="1" x14ac:dyDescent="0.25">
      <c r="A117" s="139" t="s">
        <v>110</v>
      </c>
      <c r="B117" s="100" t="s">
        <v>1024</v>
      </c>
      <c r="C117" s="694" t="s">
        <v>111</v>
      </c>
      <c r="D117" s="695"/>
      <c r="E117" s="695"/>
      <c r="F117" s="101">
        <f>F118+F119+F120+F121+F122+F123+F124+F125+F126+F127</f>
        <v>21000</v>
      </c>
      <c r="G117" s="102">
        <f>G118+G119+G120+G121+G122+G123+G124+G125+G126+G127</f>
        <v>921863</v>
      </c>
      <c r="H117" s="483">
        <f t="shared" ref="H117:Y117" si="114">H118+H119+H120+H121+H122+H123+H124+H125+H126+H127</f>
        <v>1044937</v>
      </c>
      <c r="I117" s="103">
        <f t="shared" si="114"/>
        <v>0</v>
      </c>
      <c r="J117" s="106">
        <f t="shared" ref="J117:L117" si="115">J118+J119+J120+J121+J122+J123+J124+J125+J126+J127</f>
        <v>0</v>
      </c>
      <c r="K117" s="106">
        <f t="shared" si="115"/>
        <v>0</v>
      </c>
      <c r="L117" s="106">
        <f t="shared" si="115"/>
        <v>0</v>
      </c>
      <c r="M117" s="104">
        <f t="shared" si="114"/>
        <v>0</v>
      </c>
      <c r="N117" s="107">
        <f t="shared" ref="N117:X117" si="116">N118+N119+N120+N121+N122+N123+N124+N125+N126+N127</f>
        <v>0</v>
      </c>
      <c r="O117" s="107">
        <f t="shared" si="116"/>
        <v>0</v>
      </c>
      <c r="P117" s="107">
        <f t="shared" si="116"/>
        <v>0</v>
      </c>
      <c r="Q117" s="107">
        <f t="shared" si="116"/>
        <v>0</v>
      </c>
      <c r="R117" s="107">
        <f t="shared" si="116"/>
        <v>0</v>
      </c>
      <c r="S117" s="107">
        <f t="shared" si="116"/>
        <v>0</v>
      </c>
      <c r="T117" s="107">
        <f t="shared" si="116"/>
        <v>0</v>
      </c>
      <c r="U117" s="107">
        <f t="shared" si="116"/>
        <v>0</v>
      </c>
      <c r="V117" s="107">
        <f t="shared" ref="V117" si="117">V118+V119+V120+V121+V122+V123+V124+V125+V126+V127</f>
        <v>0</v>
      </c>
      <c r="W117" s="107">
        <f t="shared" si="116"/>
        <v>0</v>
      </c>
      <c r="X117" s="107">
        <f t="shared" si="116"/>
        <v>0</v>
      </c>
      <c r="Y117" s="105">
        <f t="shared" si="114"/>
        <v>1044937</v>
      </c>
      <c r="Z117" s="103">
        <f t="shared" ref="Z117:AL117" si="118">Z118+Z119+Z120+Z121+Z122+Z123+Z124+Z125+Z126+Z127</f>
        <v>3587</v>
      </c>
      <c r="AA117" s="104">
        <f t="shared" si="118"/>
        <v>197252</v>
      </c>
      <c r="AB117" s="104">
        <f t="shared" si="118"/>
        <v>15894</v>
      </c>
      <c r="AC117" s="107">
        <f t="shared" si="118"/>
        <v>12098</v>
      </c>
      <c r="AD117" s="104">
        <f t="shared" si="118"/>
        <v>15398</v>
      </c>
      <c r="AE117" s="107">
        <f t="shared" ref="AE117" si="119">AE118+AE119+AE120+AE121+AE122+AE123+AE124+AE125+AE126+AE127</f>
        <v>85943</v>
      </c>
      <c r="AF117" s="104">
        <f t="shared" si="118"/>
        <v>44501</v>
      </c>
      <c r="AG117" s="106">
        <f t="shared" si="118"/>
        <v>38911</v>
      </c>
      <c r="AH117" s="104">
        <f t="shared" si="118"/>
        <v>26516</v>
      </c>
      <c r="AI117" s="367">
        <f t="shared" ref="AI117" si="120">AI118+AI119+AI120+AI121+AI122+AI123+AI124+AI125+AI126+AI127</f>
        <v>440100</v>
      </c>
      <c r="AJ117" s="107">
        <f t="shared" si="118"/>
        <v>36899</v>
      </c>
      <c r="AK117" s="108">
        <f t="shared" si="118"/>
        <v>7145</v>
      </c>
      <c r="AL117" s="543">
        <f t="shared" si="118"/>
        <v>560793</v>
      </c>
      <c r="AM117" s="56"/>
    </row>
    <row r="118" spans="1:39" hidden="1" x14ac:dyDescent="0.25">
      <c r="A118" s="139" t="s">
        <v>112</v>
      </c>
      <c r="B118" s="59"/>
      <c r="C118" s="2"/>
      <c r="D118" s="686" t="s">
        <v>593</v>
      </c>
      <c r="E118" s="686"/>
      <c r="F118" s="85"/>
      <c r="G118" s="87"/>
      <c r="H118" s="482"/>
      <c r="I118" s="81"/>
      <c r="J118" s="43"/>
      <c r="K118" s="43"/>
      <c r="L118" s="43"/>
      <c r="M118" s="1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2"/>
      <c r="Z118" s="81"/>
      <c r="AA118" s="1"/>
      <c r="AB118" s="1"/>
      <c r="AC118" s="89"/>
      <c r="AD118" s="1"/>
      <c r="AE118" s="89"/>
      <c r="AF118" s="1"/>
      <c r="AG118" s="43"/>
      <c r="AH118" s="1"/>
      <c r="AI118" s="366"/>
      <c r="AJ118" s="89"/>
      <c r="AK118" s="46"/>
      <c r="AL118" s="542"/>
      <c r="AM118" s="60"/>
    </row>
    <row r="119" spans="1:39" hidden="1" x14ac:dyDescent="0.25">
      <c r="A119" s="139" t="s">
        <v>113</v>
      </c>
      <c r="B119" s="59"/>
      <c r="C119" s="2"/>
      <c r="D119" s="686" t="s">
        <v>594</v>
      </c>
      <c r="E119" s="686"/>
      <c r="F119" s="85"/>
      <c r="G119" s="87"/>
      <c r="H119" s="482"/>
      <c r="I119" s="81"/>
      <c r="J119" s="43"/>
      <c r="K119" s="43"/>
      <c r="L119" s="43"/>
      <c r="M119" s="1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2"/>
      <c r="Z119" s="81"/>
      <c r="AA119" s="1"/>
      <c r="AB119" s="1"/>
      <c r="AC119" s="89"/>
      <c r="AD119" s="1"/>
      <c r="AE119" s="89"/>
      <c r="AF119" s="1"/>
      <c r="AG119" s="43"/>
      <c r="AH119" s="1"/>
      <c r="AI119" s="366"/>
      <c r="AJ119" s="89"/>
      <c r="AK119" s="46"/>
      <c r="AL119" s="542"/>
      <c r="AM119" s="60"/>
    </row>
    <row r="120" spans="1:39" hidden="1" x14ac:dyDescent="0.25">
      <c r="A120" s="139" t="s">
        <v>114</v>
      </c>
      <c r="B120" s="59"/>
      <c r="C120" s="2"/>
      <c r="D120" s="686" t="s">
        <v>595</v>
      </c>
      <c r="E120" s="686"/>
      <c r="F120" s="85"/>
      <c r="G120" s="87"/>
      <c r="H120" s="482"/>
      <c r="I120" s="81"/>
      <c r="J120" s="43"/>
      <c r="K120" s="43"/>
      <c r="L120" s="43"/>
      <c r="M120" s="1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2"/>
      <c r="Z120" s="81"/>
      <c r="AA120" s="1"/>
      <c r="AB120" s="1"/>
      <c r="AC120" s="89"/>
      <c r="AD120" s="1"/>
      <c r="AE120" s="89"/>
      <c r="AF120" s="1"/>
      <c r="AG120" s="43"/>
      <c r="AH120" s="1"/>
      <c r="AI120" s="366"/>
      <c r="AJ120" s="89"/>
      <c r="AK120" s="46"/>
      <c r="AL120" s="542"/>
      <c r="AM120" s="60"/>
    </row>
    <row r="121" spans="1:39" hidden="1" x14ac:dyDescent="0.25">
      <c r="A121" s="139" t="s">
        <v>115</v>
      </c>
      <c r="B121" s="59"/>
      <c r="C121" s="2"/>
      <c r="D121" s="686" t="s">
        <v>596</v>
      </c>
      <c r="E121" s="686"/>
      <c r="F121" s="85"/>
      <c r="G121" s="87"/>
      <c r="H121" s="482"/>
      <c r="I121" s="81"/>
      <c r="J121" s="43"/>
      <c r="K121" s="43"/>
      <c r="L121" s="43"/>
      <c r="M121" s="1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2"/>
      <c r="Z121" s="81"/>
      <c r="AA121" s="1"/>
      <c r="AB121" s="1"/>
      <c r="AC121" s="89"/>
      <c r="AD121" s="1"/>
      <c r="AE121" s="89"/>
      <c r="AF121" s="1"/>
      <c r="AG121" s="43"/>
      <c r="AH121" s="1"/>
      <c r="AI121" s="366"/>
      <c r="AJ121" s="89"/>
      <c r="AK121" s="46"/>
      <c r="AL121" s="542"/>
      <c r="AM121" s="60"/>
    </row>
    <row r="122" spans="1:39" hidden="1" x14ac:dyDescent="0.25">
      <c r="A122" s="139" t="s">
        <v>116</v>
      </c>
      <c r="B122" s="59"/>
      <c r="C122" s="2"/>
      <c r="D122" s="686" t="s">
        <v>597</v>
      </c>
      <c r="E122" s="686"/>
      <c r="F122" s="85"/>
      <c r="G122" s="87"/>
      <c r="H122" s="482"/>
      <c r="I122" s="81"/>
      <c r="J122" s="43"/>
      <c r="K122" s="43"/>
      <c r="L122" s="43"/>
      <c r="M122" s="1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2"/>
      <c r="Z122" s="81"/>
      <c r="AA122" s="1"/>
      <c r="AB122" s="1"/>
      <c r="AC122" s="89"/>
      <c r="AD122" s="1"/>
      <c r="AE122" s="89"/>
      <c r="AF122" s="1"/>
      <c r="AG122" s="43"/>
      <c r="AH122" s="1"/>
      <c r="AI122" s="366"/>
      <c r="AJ122" s="89"/>
      <c r="AK122" s="46"/>
      <c r="AL122" s="542"/>
      <c r="AM122" s="60"/>
    </row>
    <row r="123" spans="1:39" hidden="1" x14ac:dyDescent="0.25">
      <c r="A123" s="139" t="s">
        <v>117</v>
      </c>
      <c r="B123" s="59"/>
      <c r="C123" s="2"/>
      <c r="D123" s="686" t="s">
        <v>598</v>
      </c>
      <c r="E123" s="686"/>
      <c r="F123" s="85"/>
      <c r="G123" s="87"/>
      <c r="H123" s="482"/>
      <c r="I123" s="81"/>
      <c r="J123" s="43"/>
      <c r="K123" s="43"/>
      <c r="L123" s="43"/>
      <c r="M123" s="1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2"/>
      <c r="Z123" s="81"/>
      <c r="AA123" s="1"/>
      <c r="AB123" s="1"/>
      <c r="AC123" s="89"/>
      <c r="AD123" s="1"/>
      <c r="AE123" s="89"/>
      <c r="AF123" s="1"/>
      <c r="AG123" s="43"/>
      <c r="AH123" s="1"/>
      <c r="AI123" s="366"/>
      <c r="AJ123" s="89"/>
      <c r="AK123" s="46"/>
      <c r="AL123" s="542"/>
      <c r="AM123" s="60"/>
    </row>
    <row r="124" spans="1:39" hidden="1" x14ac:dyDescent="0.25">
      <c r="A124" s="139" t="s">
        <v>118</v>
      </c>
      <c r="B124" s="59"/>
      <c r="C124" s="2"/>
      <c r="D124" s="686" t="s">
        <v>599</v>
      </c>
      <c r="E124" s="686"/>
      <c r="F124" s="85"/>
      <c r="G124" s="87"/>
      <c r="H124" s="482"/>
      <c r="I124" s="81"/>
      <c r="J124" s="43"/>
      <c r="K124" s="43"/>
      <c r="L124" s="43"/>
      <c r="M124" s="1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2"/>
      <c r="Z124" s="81"/>
      <c r="AA124" s="1"/>
      <c r="AB124" s="1"/>
      <c r="AC124" s="89"/>
      <c r="AD124" s="1"/>
      <c r="AE124" s="89"/>
      <c r="AF124" s="1"/>
      <c r="AG124" s="43"/>
      <c r="AH124" s="1"/>
      <c r="AI124" s="366"/>
      <c r="AJ124" s="89"/>
      <c r="AK124" s="46"/>
      <c r="AL124" s="542"/>
      <c r="AM124" s="60"/>
    </row>
    <row r="125" spans="1:39" hidden="1" x14ac:dyDescent="0.25">
      <c r="A125" s="139" t="s">
        <v>119</v>
      </c>
      <c r="B125" s="59"/>
      <c r="C125" s="2"/>
      <c r="D125" s="686" t="s">
        <v>600</v>
      </c>
      <c r="E125" s="686"/>
      <c r="F125" s="85"/>
      <c r="G125" s="87"/>
      <c r="H125" s="482"/>
      <c r="I125" s="81"/>
      <c r="J125" s="43"/>
      <c r="K125" s="43"/>
      <c r="L125" s="43"/>
      <c r="M125" s="1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2"/>
      <c r="Z125" s="81"/>
      <c r="AA125" s="1"/>
      <c r="AB125" s="1"/>
      <c r="AC125" s="89"/>
      <c r="AD125" s="1"/>
      <c r="AE125" s="89"/>
      <c r="AF125" s="1"/>
      <c r="AG125" s="43"/>
      <c r="AH125" s="1"/>
      <c r="AI125" s="366"/>
      <c r="AJ125" s="89"/>
      <c r="AK125" s="46"/>
      <c r="AL125" s="542"/>
      <c r="AM125" s="60"/>
    </row>
    <row r="126" spans="1:39" x14ac:dyDescent="0.25">
      <c r="A126" s="139" t="s">
        <v>120</v>
      </c>
      <c r="B126" s="59"/>
      <c r="C126" s="2"/>
      <c r="D126" s="686" t="s">
        <v>601</v>
      </c>
      <c r="E126" s="686"/>
      <c r="F126" s="85">
        <v>0</v>
      </c>
      <c r="G126" s="87">
        <v>4000</v>
      </c>
      <c r="H126" s="482">
        <f t="shared" ref="H126:H127" si="121">SUM(AI126:AL126)</f>
        <v>15000</v>
      </c>
      <c r="I126" s="81"/>
      <c r="J126" s="43"/>
      <c r="K126" s="43"/>
      <c r="L126" s="43"/>
      <c r="M126" s="1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2">
        <f>H126</f>
        <v>15000</v>
      </c>
      <c r="Z126" s="81"/>
      <c r="AA126" s="1">
        <v>4000</v>
      </c>
      <c r="AB126" s="1"/>
      <c r="AC126" s="89"/>
      <c r="AD126" s="1"/>
      <c r="AE126" s="89"/>
      <c r="AF126" s="1"/>
      <c r="AG126" s="43"/>
      <c r="AH126" s="1">
        <v>6000</v>
      </c>
      <c r="AI126" s="366">
        <f t="shared" ref="AI126:AI127" si="122">SUM(Z126:AH126)</f>
        <v>10000</v>
      </c>
      <c r="AJ126" s="89"/>
      <c r="AK126" s="46">
        <v>5000</v>
      </c>
      <c r="AL126" s="542"/>
      <c r="AM126" s="60"/>
    </row>
    <row r="127" spans="1:39" ht="15.75" thickBot="1" x14ac:dyDescent="0.3">
      <c r="A127" s="139" t="s">
        <v>121</v>
      </c>
      <c r="B127" s="61"/>
      <c r="C127" s="21"/>
      <c r="D127" s="700" t="s">
        <v>602</v>
      </c>
      <c r="E127" s="700"/>
      <c r="F127" s="85">
        <v>21000</v>
      </c>
      <c r="G127" s="87">
        <v>917863</v>
      </c>
      <c r="H127" s="482">
        <f t="shared" si="121"/>
        <v>1029937</v>
      </c>
      <c r="I127" s="81"/>
      <c r="J127" s="43"/>
      <c r="K127" s="43"/>
      <c r="L127" s="43"/>
      <c r="M127" s="1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2">
        <f>H127</f>
        <v>1029937</v>
      </c>
      <c r="Z127" s="81">
        <v>3587</v>
      </c>
      <c r="AA127" s="1">
        <v>193252</v>
      </c>
      <c r="AB127" s="1">
        <v>15894</v>
      </c>
      <c r="AC127" s="89">
        <v>12098</v>
      </c>
      <c r="AD127" s="1">
        <v>15398</v>
      </c>
      <c r="AE127" s="89">
        <v>85943</v>
      </c>
      <c r="AF127" s="1">
        <v>44501</v>
      </c>
      <c r="AG127" s="43">
        <v>38911</v>
      </c>
      <c r="AH127" s="1">
        <v>20516</v>
      </c>
      <c r="AI127" s="366">
        <f t="shared" si="122"/>
        <v>430100</v>
      </c>
      <c r="AJ127" s="89">
        <v>36899</v>
      </c>
      <c r="AK127" s="46">
        <v>2145</v>
      </c>
      <c r="AL127" s="542">
        <v>560793</v>
      </c>
      <c r="AM127" s="60"/>
    </row>
    <row r="128" spans="1:39" ht="15.75" thickBot="1" x14ac:dyDescent="0.3">
      <c r="B128" s="109" t="s">
        <v>122</v>
      </c>
      <c r="C128" s="701" t="s">
        <v>123</v>
      </c>
      <c r="D128" s="702"/>
      <c r="E128" s="702"/>
      <c r="F128" s="92">
        <f t="shared" ref="F128" si="123">F129+F130+F140+F151+F159+F162+F166+F167+F171+F177+F180</f>
        <v>22189000</v>
      </c>
      <c r="G128" s="93">
        <f t="shared" ref="G128:AL128" si="124">G129+G130+G140+G151+G159+G162+G166+G167+G171+G177+G180</f>
        <v>22951263</v>
      </c>
      <c r="H128" s="479">
        <f t="shared" si="124"/>
        <v>26610481</v>
      </c>
      <c r="I128" s="94">
        <f t="shared" si="124"/>
        <v>1799545</v>
      </c>
      <c r="J128" s="97">
        <f t="shared" si="124"/>
        <v>12000</v>
      </c>
      <c r="K128" s="97">
        <f t="shared" si="124"/>
        <v>10785112</v>
      </c>
      <c r="L128" s="97">
        <f t="shared" si="124"/>
        <v>0</v>
      </c>
      <c r="M128" s="95">
        <f t="shared" si="124"/>
        <v>0</v>
      </c>
      <c r="N128" s="98">
        <f t="shared" si="124"/>
        <v>0</v>
      </c>
      <c r="O128" s="98">
        <f t="shared" si="124"/>
        <v>50000</v>
      </c>
      <c r="P128" s="98">
        <f t="shared" si="124"/>
        <v>570644</v>
      </c>
      <c r="Q128" s="98">
        <f t="shared" si="124"/>
        <v>0</v>
      </c>
      <c r="R128" s="98">
        <f t="shared" si="124"/>
        <v>0</v>
      </c>
      <c r="S128" s="98">
        <f t="shared" si="124"/>
        <v>4602582</v>
      </c>
      <c r="T128" s="98">
        <f t="shared" si="124"/>
        <v>17260</v>
      </c>
      <c r="U128" s="98">
        <f t="shared" si="124"/>
        <v>553898</v>
      </c>
      <c r="V128" s="98">
        <f t="shared" si="124"/>
        <v>0</v>
      </c>
      <c r="W128" s="98">
        <f t="shared" si="124"/>
        <v>5697220</v>
      </c>
      <c r="X128" s="98">
        <f t="shared" si="124"/>
        <v>2522220</v>
      </c>
      <c r="Y128" s="96">
        <f t="shared" si="124"/>
        <v>0</v>
      </c>
      <c r="Z128" s="94">
        <f t="shared" si="124"/>
        <v>3972385</v>
      </c>
      <c r="AA128" s="95">
        <f t="shared" si="124"/>
        <v>2379501</v>
      </c>
      <c r="AB128" s="95">
        <f t="shared" si="124"/>
        <v>1384322</v>
      </c>
      <c r="AC128" s="98">
        <f t="shared" si="124"/>
        <v>2341240</v>
      </c>
      <c r="AD128" s="95">
        <f t="shared" si="124"/>
        <v>1508458</v>
      </c>
      <c r="AE128" s="98">
        <f t="shared" ref="AE128" si="125">AE129+AE130+AE140+AE151+AE159+AE162+AE166+AE167+AE171+AE177+AE180</f>
        <v>1710915</v>
      </c>
      <c r="AF128" s="95">
        <f t="shared" si="124"/>
        <v>725920</v>
      </c>
      <c r="AG128" s="97">
        <f t="shared" si="124"/>
        <v>3883169</v>
      </c>
      <c r="AH128" s="95">
        <f t="shared" si="124"/>
        <v>1331854</v>
      </c>
      <c r="AI128" s="363">
        <f t="shared" ref="AI128" si="126">AI129+AI130+AI140+AI151+AI159+AI162+AI166+AI167+AI171+AI177+AI180</f>
        <v>19237764</v>
      </c>
      <c r="AJ128" s="98">
        <f t="shared" si="124"/>
        <v>2035399</v>
      </c>
      <c r="AK128" s="99">
        <f t="shared" si="124"/>
        <v>1939220</v>
      </c>
      <c r="AL128" s="539">
        <f t="shared" si="124"/>
        <v>3398098</v>
      </c>
      <c r="AM128" s="56"/>
    </row>
    <row r="129" spans="1:39" s="42" customFormat="1" hidden="1" x14ac:dyDescent="0.25">
      <c r="A129" s="139" t="s">
        <v>124</v>
      </c>
      <c r="B129" s="137" t="s">
        <v>1025</v>
      </c>
      <c r="C129" s="703" t="s">
        <v>682</v>
      </c>
      <c r="D129" s="704"/>
      <c r="E129" s="704"/>
      <c r="F129" s="119"/>
      <c r="G129" s="120"/>
      <c r="H129" s="484"/>
      <c r="I129" s="121"/>
      <c r="J129" s="124"/>
      <c r="K129" s="124"/>
      <c r="L129" s="124"/>
      <c r="M129" s="122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3"/>
      <c r="Z129" s="121"/>
      <c r="AA129" s="122"/>
      <c r="AB129" s="122"/>
      <c r="AC129" s="125"/>
      <c r="AD129" s="122"/>
      <c r="AE129" s="125"/>
      <c r="AF129" s="122"/>
      <c r="AG129" s="124"/>
      <c r="AH129" s="122"/>
      <c r="AI129" s="368"/>
      <c r="AJ129" s="125"/>
      <c r="AK129" s="126"/>
      <c r="AL129" s="544"/>
      <c r="AM129" s="58"/>
    </row>
    <row r="130" spans="1:39" s="42" customFormat="1" x14ac:dyDescent="0.25">
      <c r="A130" s="139" t="s">
        <v>125</v>
      </c>
      <c r="B130" s="118" t="s">
        <v>1026</v>
      </c>
      <c r="C130" s="705" t="s">
        <v>126</v>
      </c>
      <c r="D130" s="706"/>
      <c r="E130" s="706"/>
      <c r="F130" s="119">
        <f>F131+F132+F133</f>
        <v>7529000</v>
      </c>
      <c r="G130" s="120">
        <f>G131+G132+G133</f>
        <v>8484614</v>
      </c>
      <c r="H130" s="484">
        <f t="shared" ref="H130:Y130" si="127">H131+H132+H133</f>
        <v>9576339</v>
      </c>
      <c r="I130" s="121">
        <f t="shared" si="127"/>
        <v>290360</v>
      </c>
      <c r="J130" s="124">
        <f t="shared" ref="J130:L130" si="128">J131+J132+J133</f>
        <v>0</v>
      </c>
      <c r="K130" s="124">
        <f t="shared" si="128"/>
        <v>4143029</v>
      </c>
      <c r="L130" s="124">
        <f t="shared" si="128"/>
        <v>0</v>
      </c>
      <c r="M130" s="122">
        <f t="shared" si="127"/>
        <v>0</v>
      </c>
      <c r="N130" s="125">
        <f t="shared" ref="N130:X130" si="129">N131+N132+N133</f>
        <v>0</v>
      </c>
      <c r="O130" s="125">
        <f t="shared" si="129"/>
        <v>50000</v>
      </c>
      <c r="P130" s="125">
        <f t="shared" si="129"/>
        <v>0</v>
      </c>
      <c r="Q130" s="125">
        <f t="shared" si="129"/>
        <v>0</v>
      </c>
      <c r="R130" s="125">
        <f t="shared" si="129"/>
        <v>0</v>
      </c>
      <c r="S130" s="125">
        <f t="shared" si="129"/>
        <v>4553000</v>
      </c>
      <c r="T130" s="125">
        <f t="shared" si="129"/>
        <v>0</v>
      </c>
      <c r="U130" s="125">
        <f t="shared" si="129"/>
        <v>539950</v>
      </c>
      <c r="V130" s="125">
        <f t="shared" ref="V130" si="130">V131+V132+V133</f>
        <v>0</v>
      </c>
      <c r="W130" s="125">
        <f t="shared" si="129"/>
        <v>0</v>
      </c>
      <c r="X130" s="125">
        <f t="shared" si="129"/>
        <v>0</v>
      </c>
      <c r="Y130" s="123">
        <f t="shared" si="127"/>
        <v>0</v>
      </c>
      <c r="Z130" s="121">
        <f t="shared" ref="Z130:AL130" si="131">Z131+Z132+Z133</f>
        <v>1351620</v>
      </c>
      <c r="AA130" s="122">
        <f t="shared" si="131"/>
        <v>1009860</v>
      </c>
      <c r="AB130" s="122">
        <f t="shared" si="131"/>
        <v>558420</v>
      </c>
      <c r="AC130" s="125">
        <f t="shared" si="131"/>
        <v>692500</v>
      </c>
      <c r="AD130" s="122">
        <f t="shared" si="131"/>
        <v>1118672</v>
      </c>
      <c r="AE130" s="125">
        <f t="shared" ref="AE130" si="132">AE131+AE132+AE133</f>
        <v>849295</v>
      </c>
      <c r="AF130" s="122">
        <f t="shared" si="131"/>
        <v>594680</v>
      </c>
      <c r="AG130" s="124">
        <f t="shared" si="131"/>
        <v>606857</v>
      </c>
      <c r="AH130" s="122">
        <f t="shared" si="131"/>
        <v>517000</v>
      </c>
      <c r="AI130" s="368">
        <f t="shared" ref="AI130" si="133">AI131+AI132+AI133</f>
        <v>7298904</v>
      </c>
      <c r="AJ130" s="125">
        <f t="shared" si="131"/>
        <v>661090</v>
      </c>
      <c r="AK130" s="126">
        <f t="shared" si="131"/>
        <v>930500</v>
      </c>
      <c r="AL130" s="544">
        <f t="shared" si="131"/>
        <v>685845</v>
      </c>
      <c r="AM130" s="58"/>
    </row>
    <row r="131" spans="1:39" x14ac:dyDescent="0.25">
      <c r="A131" s="139" t="s">
        <v>127</v>
      </c>
      <c r="B131" s="59"/>
      <c r="C131" s="2"/>
      <c r="D131" s="707" t="s">
        <v>603</v>
      </c>
      <c r="E131" s="707"/>
      <c r="F131" s="260">
        <v>8000</v>
      </c>
      <c r="G131" s="250">
        <v>8000</v>
      </c>
      <c r="H131" s="485">
        <f>SUM(AI131:AL131)</f>
        <v>8000</v>
      </c>
      <c r="I131" s="261"/>
      <c r="J131" s="251"/>
      <c r="K131" s="251"/>
      <c r="L131" s="251"/>
      <c r="M131" s="252"/>
      <c r="N131" s="253"/>
      <c r="O131" s="253"/>
      <c r="P131" s="253"/>
      <c r="Q131" s="253"/>
      <c r="R131" s="253"/>
      <c r="S131" s="253">
        <f>H131</f>
        <v>8000</v>
      </c>
      <c r="T131" s="253"/>
      <c r="U131" s="253"/>
      <c r="V131" s="253"/>
      <c r="W131" s="253"/>
      <c r="X131" s="253"/>
      <c r="Y131" s="262"/>
      <c r="Z131" s="261">
        <v>8000</v>
      </c>
      <c r="AA131" s="252"/>
      <c r="AB131" s="252"/>
      <c r="AC131" s="253"/>
      <c r="AD131" s="252"/>
      <c r="AE131" s="253"/>
      <c r="AF131" s="252"/>
      <c r="AG131" s="251"/>
      <c r="AH131" s="252"/>
      <c r="AI131" s="369">
        <f>SUM(Z131:AH131)</f>
        <v>8000</v>
      </c>
      <c r="AJ131" s="253"/>
      <c r="AK131" s="254"/>
      <c r="AL131" s="545"/>
      <c r="AM131" s="60"/>
    </row>
    <row r="132" spans="1:39" x14ac:dyDescent="0.25">
      <c r="A132" s="139" t="s">
        <v>128</v>
      </c>
      <c r="B132" s="59"/>
      <c r="C132" s="2"/>
      <c r="D132" s="707" t="s">
        <v>604</v>
      </c>
      <c r="E132" s="707"/>
      <c r="F132" s="260">
        <v>32000</v>
      </c>
      <c r="G132" s="250">
        <v>0</v>
      </c>
      <c r="H132" s="485">
        <f>SUM(AI132:AL132)</f>
        <v>0</v>
      </c>
      <c r="I132" s="261"/>
      <c r="J132" s="251"/>
      <c r="K132" s="251"/>
      <c r="L132" s="251"/>
      <c r="M132" s="252"/>
      <c r="N132" s="253"/>
      <c r="O132" s="253"/>
      <c r="P132" s="253"/>
      <c r="Q132" s="253"/>
      <c r="R132" s="253"/>
      <c r="S132" s="253"/>
      <c r="T132" s="253"/>
      <c r="U132" s="253"/>
      <c r="V132" s="253"/>
      <c r="W132" s="253"/>
      <c r="X132" s="253"/>
      <c r="Y132" s="262"/>
      <c r="Z132" s="261"/>
      <c r="AA132" s="252"/>
      <c r="AB132" s="252"/>
      <c r="AC132" s="253"/>
      <c r="AD132" s="252"/>
      <c r="AE132" s="253"/>
      <c r="AF132" s="252"/>
      <c r="AG132" s="251"/>
      <c r="AH132" s="252"/>
      <c r="AI132" s="369">
        <f>SUM(Z132:AH132)</f>
        <v>0</v>
      </c>
      <c r="AJ132" s="253"/>
      <c r="AK132" s="254"/>
      <c r="AL132" s="545"/>
      <c r="AM132" s="60"/>
    </row>
    <row r="133" spans="1:39" x14ac:dyDescent="0.25">
      <c r="A133" s="139" t="s">
        <v>129</v>
      </c>
      <c r="B133" s="59"/>
      <c r="C133" s="2"/>
      <c r="D133" s="707" t="s">
        <v>683</v>
      </c>
      <c r="E133" s="707"/>
      <c r="F133" s="260">
        <f>SUM(F134:F139)</f>
        <v>7489000</v>
      </c>
      <c r="G133" s="250">
        <f>SUM(G134:G139)</f>
        <v>8476614</v>
      </c>
      <c r="H133" s="485">
        <f t="shared" ref="H133:AL133" si="134">SUM(H134:H139)</f>
        <v>9568339</v>
      </c>
      <c r="I133" s="261">
        <f t="shared" si="134"/>
        <v>290360</v>
      </c>
      <c r="J133" s="251">
        <f t="shared" si="134"/>
        <v>0</v>
      </c>
      <c r="K133" s="251">
        <f t="shared" si="134"/>
        <v>4143029</v>
      </c>
      <c r="L133" s="251">
        <f t="shared" si="134"/>
        <v>0</v>
      </c>
      <c r="M133" s="252">
        <f t="shared" si="134"/>
        <v>0</v>
      </c>
      <c r="N133" s="253">
        <f t="shared" si="134"/>
        <v>0</v>
      </c>
      <c r="O133" s="253">
        <f t="shared" si="134"/>
        <v>50000</v>
      </c>
      <c r="P133" s="253">
        <f t="shared" si="134"/>
        <v>0</v>
      </c>
      <c r="Q133" s="253">
        <f t="shared" si="134"/>
        <v>0</v>
      </c>
      <c r="R133" s="253">
        <f t="shared" si="134"/>
        <v>0</v>
      </c>
      <c r="S133" s="253">
        <f t="shared" si="134"/>
        <v>4545000</v>
      </c>
      <c r="T133" s="253">
        <f t="shared" si="134"/>
        <v>0</v>
      </c>
      <c r="U133" s="253">
        <f t="shared" si="134"/>
        <v>539950</v>
      </c>
      <c r="V133" s="253">
        <f t="shared" si="134"/>
        <v>0</v>
      </c>
      <c r="W133" s="253">
        <f t="shared" si="134"/>
        <v>0</v>
      </c>
      <c r="X133" s="253">
        <f t="shared" si="134"/>
        <v>0</v>
      </c>
      <c r="Y133" s="262">
        <f t="shared" si="134"/>
        <v>0</v>
      </c>
      <c r="Z133" s="261">
        <f t="shared" si="134"/>
        <v>1343620</v>
      </c>
      <c r="AA133" s="252">
        <f t="shared" si="134"/>
        <v>1009860</v>
      </c>
      <c r="AB133" s="252">
        <f t="shared" si="134"/>
        <v>558420</v>
      </c>
      <c r="AC133" s="253">
        <f t="shared" si="134"/>
        <v>692500</v>
      </c>
      <c r="AD133" s="252">
        <f t="shared" si="134"/>
        <v>1118672</v>
      </c>
      <c r="AE133" s="253">
        <f t="shared" ref="AE133" si="135">SUM(AE134:AE139)</f>
        <v>849295</v>
      </c>
      <c r="AF133" s="252">
        <f t="shared" si="134"/>
        <v>594680</v>
      </c>
      <c r="AG133" s="251">
        <f t="shared" si="134"/>
        <v>606857</v>
      </c>
      <c r="AH133" s="252">
        <f t="shared" si="134"/>
        <v>517000</v>
      </c>
      <c r="AI133" s="369">
        <f t="shared" ref="AI133" si="136">SUM(AI134:AI139)</f>
        <v>7290904</v>
      </c>
      <c r="AJ133" s="253">
        <f t="shared" si="134"/>
        <v>661090</v>
      </c>
      <c r="AK133" s="254">
        <f t="shared" si="134"/>
        <v>930500</v>
      </c>
      <c r="AL133" s="545">
        <f t="shared" si="134"/>
        <v>685845</v>
      </c>
      <c r="AM133" s="60"/>
    </row>
    <row r="134" spans="1:39" hidden="1" x14ac:dyDescent="0.25">
      <c r="B134" s="59"/>
      <c r="C134" s="2"/>
      <c r="D134" s="230"/>
      <c r="E134" s="230" t="s">
        <v>1213</v>
      </c>
      <c r="F134" s="85">
        <v>2570000</v>
      </c>
      <c r="G134" s="87">
        <v>3297424</v>
      </c>
      <c r="H134" s="482">
        <f t="shared" ref="H134:H139" si="137">SUM(AI134:AL134)</f>
        <v>4143029</v>
      </c>
      <c r="I134" s="81"/>
      <c r="J134" s="43"/>
      <c r="K134" s="43">
        <f>H134</f>
        <v>4143029</v>
      </c>
      <c r="L134" s="43"/>
      <c r="M134" s="1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2"/>
      <c r="Z134" s="81">
        <v>580000</v>
      </c>
      <c r="AA134" s="1">
        <v>285000</v>
      </c>
      <c r="AB134" s="1">
        <v>85000</v>
      </c>
      <c r="AC134" s="89">
        <v>332500</v>
      </c>
      <c r="AD134" s="1">
        <v>726422</v>
      </c>
      <c r="AE134" s="89">
        <v>280000</v>
      </c>
      <c r="AF134" s="1">
        <v>306500</v>
      </c>
      <c r="AG134" s="43">
        <v>374107</v>
      </c>
      <c r="AH134" s="1">
        <v>285000</v>
      </c>
      <c r="AI134" s="366">
        <f t="shared" ref="AI134:AI139" si="138">SUM(Z134:AH134)</f>
        <v>3254529</v>
      </c>
      <c r="AJ134" s="89">
        <v>285000</v>
      </c>
      <c r="AK134" s="46">
        <v>290000</v>
      </c>
      <c r="AL134" s="542">
        <v>313500</v>
      </c>
      <c r="AM134" s="60"/>
    </row>
    <row r="135" spans="1:39" hidden="1" x14ac:dyDescent="0.25">
      <c r="B135" s="59"/>
      <c r="C135" s="2"/>
      <c r="D135" s="290"/>
      <c r="E135" s="290" t="s">
        <v>1276</v>
      </c>
      <c r="F135" s="85">
        <v>0</v>
      </c>
      <c r="G135" s="87">
        <v>45000</v>
      </c>
      <c r="H135" s="482">
        <f t="shared" si="137"/>
        <v>105000</v>
      </c>
      <c r="I135" s="81">
        <f>H135</f>
        <v>105000</v>
      </c>
      <c r="J135" s="43"/>
      <c r="K135" s="43"/>
      <c r="L135" s="43"/>
      <c r="M135" s="1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2"/>
      <c r="Z135" s="81"/>
      <c r="AA135" s="1">
        <v>15000</v>
      </c>
      <c r="AB135" s="1"/>
      <c r="AC135" s="89"/>
      <c r="AD135" s="1">
        <v>15000</v>
      </c>
      <c r="AE135" s="89">
        <v>15000</v>
      </c>
      <c r="AF135" s="1"/>
      <c r="AG135" s="43">
        <v>45000</v>
      </c>
      <c r="AH135" s="1"/>
      <c r="AI135" s="366">
        <f t="shared" si="138"/>
        <v>90000</v>
      </c>
      <c r="AJ135" s="89"/>
      <c r="AK135" s="46">
        <v>15000</v>
      </c>
      <c r="AL135" s="542"/>
      <c r="AM135" s="60"/>
    </row>
    <row r="136" spans="1:39" hidden="1" x14ac:dyDescent="0.25">
      <c r="B136" s="59"/>
      <c r="C136" s="2"/>
      <c r="D136" s="290"/>
      <c r="E136" s="290" t="s">
        <v>1274</v>
      </c>
      <c r="F136" s="85">
        <v>0</v>
      </c>
      <c r="G136" s="87">
        <v>145240</v>
      </c>
      <c r="H136" s="482">
        <f t="shared" si="137"/>
        <v>185360</v>
      </c>
      <c r="I136" s="81">
        <f>H136</f>
        <v>185360</v>
      </c>
      <c r="J136" s="43"/>
      <c r="K136" s="43"/>
      <c r="L136" s="43"/>
      <c r="M136" s="1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2"/>
      <c r="Z136" s="81">
        <v>32320</v>
      </c>
      <c r="AA136" s="1"/>
      <c r="AB136" s="1">
        <v>7920</v>
      </c>
      <c r="AC136" s="89"/>
      <c r="AD136" s="1"/>
      <c r="AE136" s="89">
        <v>105000</v>
      </c>
      <c r="AF136" s="1"/>
      <c r="AG136" s="43"/>
      <c r="AH136" s="1"/>
      <c r="AI136" s="366">
        <f t="shared" si="138"/>
        <v>145240</v>
      </c>
      <c r="AJ136" s="89">
        <v>6840</v>
      </c>
      <c r="AK136" s="46"/>
      <c r="AL136" s="542">
        <v>33280</v>
      </c>
      <c r="AM136" s="60"/>
    </row>
    <row r="137" spans="1:39" hidden="1" x14ac:dyDescent="0.25">
      <c r="B137" s="59"/>
      <c r="C137" s="2"/>
      <c r="D137" s="230"/>
      <c r="E137" s="230" t="s">
        <v>1214</v>
      </c>
      <c r="F137" s="85">
        <v>278000</v>
      </c>
      <c r="G137" s="87">
        <v>347950</v>
      </c>
      <c r="H137" s="482">
        <f t="shared" si="137"/>
        <v>539950</v>
      </c>
      <c r="I137" s="81"/>
      <c r="J137" s="43"/>
      <c r="K137" s="43"/>
      <c r="L137" s="43"/>
      <c r="M137" s="1"/>
      <c r="N137" s="89"/>
      <c r="O137" s="89"/>
      <c r="P137" s="89"/>
      <c r="Q137" s="89"/>
      <c r="R137" s="89"/>
      <c r="S137" s="89"/>
      <c r="T137" s="89"/>
      <c r="U137" s="89">
        <f>H137</f>
        <v>539950</v>
      </c>
      <c r="V137" s="89"/>
      <c r="W137" s="89"/>
      <c r="X137" s="89"/>
      <c r="Y137" s="82"/>
      <c r="Z137" s="81">
        <v>36300</v>
      </c>
      <c r="AA137" s="1"/>
      <c r="AB137" s="1">
        <v>35500</v>
      </c>
      <c r="AC137" s="89">
        <v>52500</v>
      </c>
      <c r="AD137" s="1">
        <v>64750</v>
      </c>
      <c r="AE137" s="89">
        <v>19900</v>
      </c>
      <c r="AF137" s="1">
        <v>139000</v>
      </c>
      <c r="AG137" s="43">
        <v>65250</v>
      </c>
      <c r="AH137" s="1">
        <v>54500</v>
      </c>
      <c r="AI137" s="366">
        <f t="shared" si="138"/>
        <v>467700</v>
      </c>
      <c r="AJ137" s="89">
        <v>49250</v>
      </c>
      <c r="AK137" s="46">
        <v>23000</v>
      </c>
      <c r="AL137" s="542"/>
      <c r="AM137" s="60"/>
    </row>
    <row r="138" spans="1:39" hidden="1" x14ac:dyDescent="0.25">
      <c r="B138" s="59"/>
      <c r="C138" s="2"/>
      <c r="D138" s="230"/>
      <c r="E138" s="230" t="s">
        <v>1215</v>
      </c>
      <c r="F138" s="85">
        <v>4545000</v>
      </c>
      <c r="G138" s="87">
        <v>4545000</v>
      </c>
      <c r="H138" s="482">
        <f t="shared" si="137"/>
        <v>4545000</v>
      </c>
      <c r="I138" s="81"/>
      <c r="J138" s="43"/>
      <c r="K138" s="43"/>
      <c r="L138" s="43"/>
      <c r="M138" s="1"/>
      <c r="N138" s="89"/>
      <c r="O138" s="89"/>
      <c r="P138" s="89"/>
      <c r="Q138" s="89"/>
      <c r="R138" s="89"/>
      <c r="S138" s="89">
        <f>H138</f>
        <v>4545000</v>
      </c>
      <c r="T138" s="89"/>
      <c r="U138" s="89"/>
      <c r="V138" s="89"/>
      <c r="W138" s="89"/>
      <c r="X138" s="89"/>
      <c r="Y138" s="82"/>
      <c r="Z138" s="81">
        <v>695000</v>
      </c>
      <c r="AA138" s="1">
        <v>700000</v>
      </c>
      <c r="AB138" s="1">
        <v>430000</v>
      </c>
      <c r="AC138" s="89">
        <v>307500</v>
      </c>
      <c r="AD138" s="1">
        <v>312500</v>
      </c>
      <c r="AE138" s="89">
        <v>410000</v>
      </c>
      <c r="AF138" s="1">
        <v>142500</v>
      </c>
      <c r="AG138" s="43">
        <v>122500</v>
      </c>
      <c r="AH138" s="1">
        <v>177500</v>
      </c>
      <c r="AI138" s="366">
        <f t="shared" si="138"/>
        <v>3297500</v>
      </c>
      <c r="AJ138" s="89">
        <v>320000</v>
      </c>
      <c r="AK138" s="46">
        <v>602500</v>
      </c>
      <c r="AL138" s="542">
        <v>325000</v>
      </c>
      <c r="AM138" s="60"/>
    </row>
    <row r="139" spans="1:39" hidden="1" x14ac:dyDescent="0.25">
      <c r="B139" s="59"/>
      <c r="C139" s="2"/>
      <c r="D139" s="230"/>
      <c r="E139" s="230" t="s">
        <v>1216</v>
      </c>
      <c r="F139" s="85">
        <v>96000</v>
      </c>
      <c r="G139" s="87">
        <v>96000</v>
      </c>
      <c r="H139" s="482">
        <f t="shared" si="137"/>
        <v>50000</v>
      </c>
      <c r="I139" s="81"/>
      <c r="J139" s="43"/>
      <c r="K139" s="43"/>
      <c r="L139" s="43"/>
      <c r="M139" s="1"/>
      <c r="N139" s="89"/>
      <c r="O139" s="89">
        <f>H139</f>
        <v>50000</v>
      </c>
      <c r="P139" s="89"/>
      <c r="Q139" s="89"/>
      <c r="R139" s="89"/>
      <c r="S139" s="89"/>
      <c r="T139" s="89"/>
      <c r="U139" s="89"/>
      <c r="V139" s="89"/>
      <c r="W139" s="89"/>
      <c r="X139" s="89"/>
      <c r="Y139" s="82"/>
      <c r="Z139" s="81"/>
      <c r="AA139" s="1">
        <v>9860</v>
      </c>
      <c r="AB139" s="1"/>
      <c r="AC139" s="89"/>
      <c r="AD139" s="1"/>
      <c r="AE139" s="89">
        <v>19395</v>
      </c>
      <c r="AF139" s="1">
        <v>6680</v>
      </c>
      <c r="AG139" s="43"/>
      <c r="AH139" s="1"/>
      <c r="AI139" s="366">
        <f t="shared" si="138"/>
        <v>35935</v>
      </c>
      <c r="AJ139" s="89"/>
      <c r="AK139" s="46"/>
      <c r="AL139" s="542">
        <v>14065</v>
      </c>
      <c r="AM139" s="60"/>
    </row>
    <row r="140" spans="1:39" s="42" customFormat="1" x14ac:dyDescent="0.25">
      <c r="A140" s="139" t="s">
        <v>130</v>
      </c>
      <c r="B140" s="118" t="s">
        <v>1027</v>
      </c>
      <c r="C140" s="705" t="s">
        <v>131</v>
      </c>
      <c r="D140" s="706"/>
      <c r="E140" s="706"/>
      <c r="F140" s="119">
        <f>F141+F145</f>
        <v>1937000</v>
      </c>
      <c r="G140" s="120">
        <f>G141+G145</f>
        <v>1959695</v>
      </c>
      <c r="H140" s="484">
        <f t="shared" ref="H140:Y140" si="139">H141+H145</f>
        <v>1998749</v>
      </c>
      <c r="I140" s="121">
        <f t="shared" si="139"/>
        <v>1332822</v>
      </c>
      <c r="J140" s="124">
        <f t="shared" ref="J140:L140" si="140">J141+J145</f>
        <v>12000</v>
      </c>
      <c r="K140" s="124">
        <f t="shared" si="140"/>
        <v>25916</v>
      </c>
      <c r="L140" s="124">
        <f t="shared" si="140"/>
        <v>0</v>
      </c>
      <c r="M140" s="122">
        <f t="shared" si="139"/>
        <v>0</v>
      </c>
      <c r="N140" s="125">
        <f t="shared" ref="N140:X140" si="141">N141+N145</f>
        <v>0</v>
      </c>
      <c r="O140" s="125">
        <f t="shared" si="141"/>
        <v>0</v>
      </c>
      <c r="P140" s="125">
        <f t="shared" si="141"/>
        <v>570644</v>
      </c>
      <c r="Q140" s="125">
        <f t="shared" si="141"/>
        <v>0</v>
      </c>
      <c r="R140" s="125">
        <f t="shared" si="141"/>
        <v>0</v>
      </c>
      <c r="S140" s="125">
        <f t="shared" si="141"/>
        <v>49582</v>
      </c>
      <c r="T140" s="125">
        <f t="shared" si="141"/>
        <v>7785</v>
      </c>
      <c r="U140" s="125">
        <f t="shared" si="141"/>
        <v>0</v>
      </c>
      <c r="V140" s="125">
        <f t="shared" ref="V140" si="142">V141+V145</f>
        <v>0</v>
      </c>
      <c r="W140" s="125">
        <f t="shared" si="141"/>
        <v>0</v>
      </c>
      <c r="X140" s="125">
        <f t="shared" si="141"/>
        <v>0</v>
      </c>
      <c r="Y140" s="123">
        <f t="shared" si="139"/>
        <v>0</v>
      </c>
      <c r="Z140" s="121">
        <f t="shared" ref="Z140:AL140" si="143">Z141+Z145</f>
        <v>75498</v>
      </c>
      <c r="AA140" s="122">
        <f t="shared" si="143"/>
        <v>307860</v>
      </c>
      <c r="AB140" s="122">
        <f t="shared" si="143"/>
        <v>158668</v>
      </c>
      <c r="AC140" s="125">
        <f t="shared" si="143"/>
        <v>78055</v>
      </c>
      <c r="AD140" s="122">
        <f t="shared" si="143"/>
        <v>78150</v>
      </c>
      <c r="AE140" s="125">
        <f t="shared" ref="AE140" si="144">AE141+AE145</f>
        <v>250041</v>
      </c>
      <c r="AF140" s="122">
        <f t="shared" si="143"/>
        <v>75970</v>
      </c>
      <c r="AG140" s="124">
        <f t="shared" si="143"/>
        <v>75970</v>
      </c>
      <c r="AH140" s="122">
        <f t="shared" si="143"/>
        <v>17483</v>
      </c>
      <c r="AI140" s="368">
        <f t="shared" ref="AI140" si="145">AI141+AI145</f>
        <v>1117695</v>
      </c>
      <c r="AJ140" s="125">
        <f t="shared" si="143"/>
        <v>644235</v>
      </c>
      <c r="AK140" s="126">
        <f t="shared" si="143"/>
        <v>1340</v>
      </c>
      <c r="AL140" s="544">
        <f t="shared" si="143"/>
        <v>235479</v>
      </c>
      <c r="AM140" s="58"/>
    </row>
    <row r="141" spans="1:39" x14ac:dyDescent="0.25">
      <c r="A141" s="139" t="s">
        <v>132</v>
      </c>
      <c r="B141" s="59"/>
      <c r="C141" s="265"/>
      <c r="D141" s="707" t="s">
        <v>684</v>
      </c>
      <c r="E141" s="707"/>
      <c r="F141" s="260">
        <f>SUM(F142:F144)</f>
        <v>1085000</v>
      </c>
      <c r="G141" s="250">
        <f>SUM(G142:G144)</f>
        <v>1312591</v>
      </c>
      <c r="H141" s="485">
        <f>SUM(H142:H144)</f>
        <v>1332822</v>
      </c>
      <c r="I141" s="261">
        <f t="shared" ref="I141:AL141" si="146">SUM(I142:I144)</f>
        <v>1332822</v>
      </c>
      <c r="J141" s="251">
        <f t="shared" si="146"/>
        <v>0</v>
      </c>
      <c r="K141" s="251">
        <f t="shared" si="146"/>
        <v>0</v>
      </c>
      <c r="L141" s="251">
        <f t="shared" si="146"/>
        <v>0</v>
      </c>
      <c r="M141" s="252">
        <f t="shared" si="146"/>
        <v>0</v>
      </c>
      <c r="N141" s="253">
        <f t="shared" si="146"/>
        <v>0</v>
      </c>
      <c r="O141" s="253">
        <f t="shared" si="146"/>
        <v>0</v>
      </c>
      <c r="P141" s="253">
        <f t="shared" si="146"/>
        <v>0</v>
      </c>
      <c r="Q141" s="253">
        <f t="shared" si="146"/>
        <v>0</v>
      </c>
      <c r="R141" s="253">
        <f t="shared" si="146"/>
        <v>0</v>
      </c>
      <c r="S141" s="253">
        <f t="shared" si="146"/>
        <v>0</v>
      </c>
      <c r="T141" s="253">
        <f t="shared" si="146"/>
        <v>0</v>
      </c>
      <c r="U141" s="253">
        <f t="shared" si="146"/>
        <v>0</v>
      </c>
      <c r="V141" s="253">
        <f t="shared" si="146"/>
        <v>0</v>
      </c>
      <c r="W141" s="253">
        <f t="shared" si="146"/>
        <v>0</v>
      </c>
      <c r="X141" s="253">
        <f t="shared" si="146"/>
        <v>0</v>
      </c>
      <c r="Y141" s="262">
        <f t="shared" si="146"/>
        <v>0</v>
      </c>
      <c r="Z141" s="261">
        <f t="shared" si="146"/>
        <v>0</v>
      </c>
      <c r="AA141" s="252">
        <f t="shared" si="146"/>
        <v>307860</v>
      </c>
      <c r="AB141" s="252">
        <f t="shared" si="146"/>
        <v>0</v>
      </c>
      <c r="AC141" s="253">
        <f t="shared" si="146"/>
        <v>0</v>
      </c>
      <c r="AD141" s="252">
        <f t="shared" si="146"/>
        <v>0</v>
      </c>
      <c r="AE141" s="253">
        <f t="shared" ref="AE141" si="147">SUM(AE142:AE144)</f>
        <v>151360</v>
      </c>
      <c r="AF141" s="252">
        <f t="shared" si="146"/>
        <v>0</v>
      </c>
      <c r="AG141" s="251">
        <f t="shared" si="146"/>
        <v>0</v>
      </c>
      <c r="AH141" s="252">
        <f t="shared" si="146"/>
        <v>0</v>
      </c>
      <c r="AI141" s="369">
        <f t="shared" ref="AI141" si="148">SUM(AI142:AI144)</f>
        <v>459220</v>
      </c>
      <c r="AJ141" s="253">
        <f t="shared" si="146"/>
        <v>644235</v>
      </c>
      <c r="AK141" s="254">
        <f t="shared" si="146"/>
        <v>0</v>
      </c>
      <c r="AL141" s="545">
        <f t="shared" si="146"/>
        <v>229367</v>
      </c>
      <c r="AM141" s="60"/>
    </row>
    <row r="142" spans="1:39" hidden="1" x14ac:dyDescent="0.25">
      <c r="B142" s="59"/>
      <c r="C142" s="2"/>
      <c r="D142" s="230"/>
      <c r="E142" s="230" t="s">
        <v>1217</v>
      </c>
      <c r="F142" s="85">
        <v>777000</v>
      </c>
      <c r="G142" s="87">
        <v>774080</v>
      </c>
      <c r="H142" s="482">
        <f t="shared" ref="H142:H144" si="149">SUM(AI142:AL142)</f>
        <v>774080</v>
      </c>
      <c r="I142" s="81">
        <f>H142</f>
        <v>774080</v>
      </c>
      <c r="J142" s="43"/>
      <c r="K142" s="43"/>
      <c r="L142" s="43"/>
      <c r="M142" s="1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2"/>
      <c r="Z142" s="81"/>
      <c r="AA142" s="1"/>
      <c r="AB142" s="1"/>
      <c r="AC142" s="89"/>
      <c r="AD142" s="1"/>
      <c r="AE142" s="89"/>
      <c r="AF142" s="1"/>
      <c r="AG142" s="43"/>
      <c r="AH142" s="1"/>
      <c r="AI142" s="366">
        <f t="shared" ref="AI142:AI144" si="150">SUM(Z142:AH142)</f>
        <v>0</v>
      </c>
      <c r="AJ142" s="89">
        <v>544715</v>
      </c>
      <c r="AK142" s="46"/>
      <c r="AL142" s="542">
        <v>229365</v>
      </c>
      <c r="AM142" s="60"/>
    </row>
    <row r="143" spans="1:39" hidden="1" x14ac:dyDescent="0.25">
      <c r="B143" s="59"/>
      <c r="C143" s="2"/>
      <c r="D143" s="328"/>
      <c r="E143" s="431" t="s">
        <v>1303</v>
      </c>
      <c r="F143" s="85">
        <v>308000</v>
      </c>
      <c r="G143" s="87">
        <v>459222</v>
      </c>
      <c r="H143" s="482">
        <f t="shared" si="149"/>
        <v>459222</v>
      </c>
      <c r="I143" s="81">
        <f>H143</f>
        <v>459222</v>
      </c>
      <c r="J143" s="43"/>
      <c r="K143" s="43"/>
      <c r="L143" s="43"/>
      <c r="M143" s="1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2"/>
      <c r="Z143" s="81"/>
      <c r="AA143" s="1">
        <v>307860</v>
      </c>
      <c r="AB143" s="1"/>
      <c r="AC143" s="89"/>
      <c r="AD143" s="1"/>
      <c r="AE143" s="89">
        <v>151360</v>
      </c>
      <c r="AF143" s="1"/>
      <c r="AG143" s="43"/>
      <c r="AH143" s="1"/>
      <c r="AI143" s="366">
        <f t="shared" si="150"/>
        <v>459220</v>
      </c>
      <c r="AJ143" s="89"/>
      <c r="AK143" s="46"/>
      <c r="AL143" s="542">
        <v>2</v>
      </c>
      <c r="AM143" s="60"/>
    </row>
    <row r="144" spans="1:39" hidden="1" x14ac:dyDescent="0.25">
      <c r="B144" s="59"/>
      <c r="C144" s="2"/>
      <c r="D144" s="230"/>
      <c r="E144" s="230" t="s">
        <v>1209</v>
      </c>
      <c r="F144" s="85">
        <v>0</v>
      </c>
      <c r="G144" s="87">
        <v>79289</v>
      </c>
      <c r="H144" s="482">
        <f t="shared" si="149"/>
        <v>99520</v>
      </c>
      <c r="I144" s="81">
        <f>H144</f>
        <v>99520</v>
      </c>
      <c r="J144" s="43"/>
      <c r="K144" s="43"/>
      <c r="L144" s="43"/>
      <c r="M144" s="1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2"/>
      <c r="Z144" s="81"/>
      <c r="AA144" s="1"/>
      <c r="AB144" s="1"/>
      <c r="AC144" s="89"/>
      <c r="AD144" s="1"/>
      <c r="AE144" s="89"/>
      <c r="AF144" s="1"/>
      <c r="AG144" s="43"/>
      <c r="AH144" s="1"/>
      <c r="AI144" s="366">
        <f t="shared" si="150"/>
        <v>0</v>
      </c>
      <c r="AJ144" s="89">
        <v>99520</v>
      </c>
      <c r="AK144" s="46"/>
      <c r="AL144" s="542"/>
      <c r="AM144" s="60"/>
    </row>
    <row r="145" spans="1:39" x14ac:dyDescent="0.25">
      <c r="A145" s="139" t="s">
        <v>133</v>
      </c>
      <c r="B145" s="59"/>
      <c r="C145" s="265"/>
      <c r="D145" s="707" t="s">
        <v>685</v>
      </c>
      <c r="E145" s="707"/>
      <c r="F145" s="260">
        <f>SUM(F146:F150)</f>
        <v>852000</v>
      </c>
      <c r="G145" s="250">
        <f>SUM(G146:G150)</f>
        <v>647104</v>
      </c>
      <c r="H145" s="485">
        <f>SUM(H146:H150)</f>
        <v>665927</v>
      </c>
      <c r="I145" s="261">
        <f t="shared" ref="I145:AL145" si="151">SUM(I146:I150)</f>
        <v>0</v>
      </c>
      <c r="J145" s="251">
        <f t="shared" si="151"/>
        <v>12000</v>
      </c>
      <c r="K145" s="251">
        <f t="shared" si="151"/>
        <v>25916</v>
      </c>
      <c r="L145" s="251">
        <f t="shared" si="151"/>
        <v>0</v>
      </c>
      <c r="M145" s="252">
        <f t="shared" si="151"/>
        <v>0</v>
      </c>
      <c r="N145" s="253">
        <f t="shared" si="151"/>
        <v>0</v>
      </c>
      <c r="O145" s="253">
        <f t="shared" si="151"/>
        <v>0</v>
      </c>
      <c r="P145" s="253">
        <f t="shared" si="151"/>
        <v>570644</v>
      </c>
      <c r="Q145" s="253">
        <f t="shared" si="151"/>
        <v>0</v>
      </c>
      <c r="R145" s="253">
        <f t="shared" si="151"/>
        <v>0</v>
      </c>
      <c r="S145" s="253">
        <f t="shared" si="151"/>
        <v>49582</v>
      </c>
      <c r="T145" s="253">
        <f t="shared" si="151"/>
        <v>7785</v>
      </c>
      <c r="U145" s="253">
        <f t="shared" si="151"/>
        <v>0</v>
      </c>
      <c r="V145" s="253">
        <f t="shared" si="151"/>
        <v>0</v>
      </c>
      <c r="W145" s="253">
        <f t="shared" si="151"/>
        <v>0</v>
      </c>
      <c r="X145" s="253">
        <f t="shared" si="151"/>
        <v>0</v>
      </c>
      <c r="Y145" s="262">
        <f t="shared" si="151"/>
        <v>0</v>
      </c>
      <c r="Z145" s="261">
        <f t="shared" si="151"/>
        <v>75498</v>
      </c>
      <c r="AA145" s="252">
        <f t="shared" si="151"/>
        <v>0</v>
      </c>
      <c r="AB145" s="252">
        <f t="shared" si="151"/>
        <v>158668</v>
      </c>
      <c r="AC145" s="253">
        <f t="shared" si="151"/>
        <v>78055</v>
      </c>
      <c r="AD145" s="252">
        <f t="shared" si="151"/>
        <v>78150</v>
      </c>
      <c r="AE145" s="253">
        <f t="shared" ref="AE145" si="152">SUM(AE146:AE150)</f>
        <v>98681</v>
      </c>
      <c r="AF145" s="252">
        <f t="shared" si="151"/>
        <v>75970</v>
      </c>
      <c r="AG145" s="251">
        <f t="shared" si="151"/>
        <v>75970</v>
      </c>
      <c r="AH145" s="252">
        <f t="shared" si="151"/>
        <v>17483</v>
      </c>
      <c r="AI145" s="369">
        <f t="shared" ref="AI145" si="153">SUM(AI146:AI150)</f>
        <v>658475</v>
      </c>
      <c r="AJ145" s="253">
        <f t="shared" si="151"/>
        <v>0</v>
      </c>
      <c r="AK145" s="254">
        <f t="shared" si="151"/>
        <v>1340</v>
      </c>
      <c r="AL145" s="545">
        <f t="shared" si="151"/>
        <v>6112</v>
      </c>
      <c r="AM145" s="60"/>
    </row>
    <row r="146" spans="1:39" hidden="1" x14ac:dyDescent="0.25">
      <c r="B146" s="59"/>
      <c r="C146" s="2"/>
      <c r="D146" s="230"/>
      <c r="E146" s="230" t="s">
        <v>1219</v>
      </c>
      <c r="F146" s="85">
        <v>764000</v>
      </c>
      <c r="G146" s="87">
        <v>553161</v>
      </c>
      <c r="H146" s="482">
        <f t="shared" ref="H146:H150" si="154">SUM(AI146:AL146)</f>
        <v>570644</v>
      </c>
      <c r="I146" s="81"/>
      <c r="J146" s="43"/>
      <c r="K146" s="43"/>
      <c r="L146" s="43"/>
      <c r="M146" s="1"/>
      <c r="N146" s="89"/>
      <c r="O146" s="89"/>
      <c r="P146" s="89">
        <f>H146</f>
        <v>570644</v>
      </c>
      <c r="Q146" s="89"/>
      <c r="R146" s="89"/>
      <c r="S146" s="89"/>
      <c r="T146" s="89"/>
      <c r="U146" s="89"/>
      <c r="V146" s="89"/>
      <c r="W146" s="89"/>
      <c r="X146" s="89"/>
      <c r="Y146" s="82"/>
      <c r="Z146" s="81"/>
      <c r="AA146" s="1"/>
      <c r="AB146" s="1">
        <v>152780</v>
      </c>
      <c r="AC146" s="89">
        <v>75970</v>
      </c>
      <c r="AD146" s="1">
        <v>75970</v>
      </c>
      <c r="AE146" s="89">
        <v>96501</v>
      </c>
      <c r="AF146" s="1">
        <v>75970</v>
      </c>
      <c r="AG146" s="43">
        <v>75970</v>
      </c>
      <c r="AH146" s="1">
        <v>17483</v>
      </c>
      <c r="AI146" s="366">
        <f t="shared" ref="AI146:AI150" si="155">SUM(Z146:AH146)</f>
        <v>570644</v>
      </c>
      <c r="AJ146" s="89"/>
      <c r="AK146" s="46"/>
      <c r="AL146" s="542"/>
      <c r="AM146" s="60"/>
    </row>
    <row r="147" spans="1:39" hidden="1" x14ac:dyDescent="0.25">
      <c r="B147" s="59"/>
      <c r="C147" s="2"/>
      <c r="D147" s="230"/>
      <c r="E147" s="230" t="s">
        <v>1220</v>
      </c>
      <c r="F147" s="85">
        <v>26000</v>
      </c>
      <c r="G147" s="87">
        <v>25916</v>
      </c>
      <c r="H147" s="482">
        <f t="shared" si="154"/>
        <v>25916</v>
      </c>
      <c r="I147" s="81"/>
      <c r="J147" s="43"/>
      <c r="K147" s="43">
        <f>H147</f>
        <v>25916</v>
      </c>
      <c r="L147" s="43"/>
      <c r="M147" s="1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2"/>
      <c r="Z147" s="81">
        <v>25916</v>
      </c>
      <c r="AA147" s="1"/>
      <c r="AB147" s="1"/>
      <c r="AC147" s="89"/>
      <c r="AD147" s="1"/>
      <c r="AE147" s="89"/>
      <c r="AF147" s="1"/>
      <c r="AG147" s="43"/>
      <c r="AH147" s="1"/>
      <c r="AI147" s="366">
        <f t="shared" si="155"/>
        <v>25916</v>
      </c>
      <c r="AJ147" s="89"/>
      <c r="AK147" s="46"/>
      <c r="AL147" s="542"/>
      <c r="AM147" s="60"/>
    </row>
    <row r="148" spans="1:39" hidden="1" x14ac:dyDescent="0.25">
      <c r="B148" s="59"/>
      <c r="C148" s="2"/>
      <c r="D148" s="230"/>
      <c r="E148" s="230" t="s">
        <v>1221</v>
      </c>
      <c r="F148" s="85">
        <v>50000</v>
      </c>
      <c r="G148" s="87">
        <v>49582</v>
      </c>
      <c r="H148" s="482">
        <f t="shared" si="154"/>
        <v>49582</v>
      </c>
      <c r="I148" s="81"/>
      <c r="J148" s="43"/>
      <c r="K148" s="43"/>
      <c r="L148" s="43"/>
      <c r="M148" s="1"/>
      <c r="N148" s="89"/>
      <c r="O148" s="89"/>
      <c r="P148" s="89"/>
      <c r="Q148" s="89"/>
      <c r="R148" s="89"/>
      <c r="S148" s="89">
        <f>H148</f>
        <v>49582</v>
      </c>
      <c r="T148" s="89"/>
      <c r="U148" s="89"/>
      <c r="V148" s="89"/>
      <c r="W148" s="89"/>
      <c r="X148" s="89"/>
      <c r="Y148" s="82"/>
      <c r="Z148" s="81">
        <v>49582</v>
      </c>
      <c r="AA148" s="1"/>
      <c r="AB148" s="1"/>
      <c r="AC148" s="89"/>
      <c r="AD148" s="1"/>
      <c r="AE148" s="89"/>
      <c r="AF148" s="1"/>
      <c r="AG148" s="43"/>
      <c r="AH148" s="1"/>
      <c r="AI148" s="366">
        <f t="shared" si="155"/>
        <v>49582</v>
      </c>
      <c r="AJ148" s="89"/>
      <c r="AK148" s="46"/>
      <c r="AL148" s="542"/>
      <c r="AM148" s="60"/>
    </row>
    <row r="149" spans="1:39" hidden="1" x14ac:dyDescent="0.25">
      <c r="B149" s="59"/>
      <c r="C149" s="2"/>
      <c r="D149" s="257"/>
      <c r="E149" s="257" t="s">
        <v>1222</v>
      </c>
      <c r="F149" s="85">
        <v>12000</v>
      </c>
      <c r="G149" s="87">
        <v>12000</v>
      </c>
      <c r="H149" s="482">
        <f t="shared" si="154"/>
        <v>12000</v>
      </c>
      <c r="I149" s="81"/>
      <c r="J149" s="43">
        <f>H149</f>
        <v>12000</v>
      </c>
      <c r="K149" s="43"/>
      <c r="L149" s="43"/>
      <c r="M149" s="1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2"/>
      <c r="Z149" s="81"/>
      <c r="AA149" s="1"/>
      <c r="AB149" s="1">
        <v>5888</v>
      </c>
      <c r="AC149" s="89"/>
      <c r="AD149" s="1"/>
      <c r="AE149" s="89"/>
      <c r="AF149" s="1"/>
      <c r="AG149" s="43"/>
      <c r="AH149" s="1"/>
      <c r="AI149" s="366">
        <f t="shared" si="155"/>
        <v>5888</v>
      </c>
      <c r="AJ149" s="89"/>
      <c r="AK149" s="46"/>
      <c r="AL149" s="542">
        <v>6112</v>
      </c>
      <c r="AM149" s="60"/>
    </row>
    <row r="150" spans="1:39" hidden="1" x14ac:dyDescent="0.25">
      <c r="B150" s="59"/>
      <c r="C150" s="2"/>
      <c r="D150" s="230"/>
      <c r="E150" s="257" t="s">
        <v>1271</v>
      </c>
      <c r="F150" s="85">
        <v>0</v>
      </c>
      <c r="G150" s="87">
        <v>6445</v>
      </c>
      <c r="H150" s="482">
        <f t="shared" si="154"/>
        <v>7785</v>
      </c>
      <c r="I150" s="81"/>
      <c r="J150" s="43"/>
      <c r="K150" s="43"/>
      <c r="L150" s="43"/>
      <c r="M150" s="1"/>
      <c r="N150" s="89"/>
      <c r="O150" s="89"/>
      <c r="P150" s="89"/>
      <c r="Q150" s="89"/>
      <c r="R150" s="89"/>
      <c r="S150" s="89"/>
      <c r="T150" s="89">
        <f>H150</f>
        <v>7785</v>
      </c>
      <c r="U150" s="89"/>
      <c r="V150" s="89"/>
      <c r="W150" s="89"/>
      <c r="X150" s="89"/>
      <c r="Y150" s="82"/>
      <c r="Z150" s="81"/>
      <c r="AA150" s="1"/>
      <c r="AB150" s="1"/>
      <c r="AC150" s="89">
        <v>2085</v>
      </c>
      <c r="AD150" s="1">
        <v>2180</v>
      </c>
      <c r="AE150" s="89">
        <v>2180</v>
      </c>
      <c r="AF150" s="1"/>
      <c r="AG150" s="43"/>
      <c r="AH150" s="1"/>
      <c r="AI150" s="366">
        <f t="shared" si="155"/>
        <v>6445</v>
      </c>
      <c r="AJ150" s="89"/>
      <c r="AK150" s="46">
        <v>1340</v>
      </c>
      <c r="AL150" s="542"/>
      <c r="AM150" s="60"/>
    </row>
    <row r="151" spans="1:39" s="42" customFormat="1" x14ac:dyDescent="0.25">
      <c r="A151" s="139" t="s">
        <v>134</v>
      </c>
      <c r="B151" s="118" t="s">
        <v>1028</v>
      </c>
      <c r="C151" s="705" t="s">
        <v>135</v>
      </c>
      <c r="D151" s="706"/>
      <c r="E151" s="706"/>
      <c r="F151" s="119">
        <f>F152+F153+F154+F155+F156+F157+F158</f>
        <v>3790000</v>
      </c>
      <c r="G151" s="120">
        <f>G152+G153+G154+G155+G156+G157+G158</f>
        <v>3910188</v>
      </c>
      <c r="H151" s="484">
        <f t="shared" ref="H151:Y151" si="156">H152+H153+H154+H155+H156+H157+H158</f>
        <v>5209580</v>
      </c>
      <c r="I151" s="121">
        <f t="shared" si="156"/>
        <v>0</v>
      </c>
      <c r="J151" s="124">
        <f t="shared" si="156"/>
        <v>0</v>
      </c>
      <c r="K151" s="124">
        <f t="shared" si="156"/>
        <v>5209580</v>
      </c>
      <c r="L151" s="124">
        <f t="shared" si="156"/>
        <v>0</v>
      </c>
      <c r="M151" s="122">
        <f t="shared" si="156"/>
        <v>0</v>
      </c>
      <c r="N151" s="125">
        <f t="shared" si="156"/>
        <v>0</v>
      </c>
      <c r="O151" s="125">
        <f t="shared" si="156"/>
        <v>0</v>
      </c>
      <c r="P151" s="125">
        <f t="shared" si="156"/>
        <v>0</v>
      </c>
      <c r="Q151" s="125">
        <f t="shared" si="156"/>
        <v>0</v>
      </c>
      <c r="R151" s="125">
        <f t="shared" si="156"/>
        <v>0</v>
      </c>
      <c r="S151" s="125">
        <f t="shared" si="156"/>
        <v>0</v>
      </c>
      <c r="T151" s="125">
        <f t="shared" si="156"/>
        <v>0</v>
      </c>
      <c r="U151" s="125">
        <f t="shared" si="156"/>
        <v>0</v>
      </c>
      <c r="V151" s="125">
        <f t="shared" si="156"/>
        <v>0</v>
      </c>
      <c r="W151" s="125">
        <f t="shared" si="156"/>
        <v>0</v>
      </c>
      <c r="X151" s="125">
        <f t="shared" si="156"/>
        <v>0</v>
      </c>
      <c r="Y151" s="123">
        <f t="shared" si="156"/>
        <v>0</v>
      </c>
      <c r="Z151" s="121">
        <f t="shared" ref="Z151:AL151" si="157">Z152+Z153+Z154+Z155+Z156+Z157+Z158</f>
        <v>1492387</v>
      </c>
      <c r="AA151" s="122">
        <f t="shared" si="157"/>
        <v>0</v>
      </c>
      <c r="AB151" s="122">
        <f t="shared" si="157"/>
        <v>0</v>
      </c>
      <c r="AC151" s="125">
        <f t="shared" si="157"/>
        <v>607051</v>
      </c>
      <c r="AD151" s="122">
        <f t="shared" si="157"/>
        <v>0</v>
      </c>
      <c r="AE151" s="125">
        <f t="shared" ref="AE151" si="158">AE152+AE153+AE154+AE155+AE156+AE157+AE158</f>
        <v>0</v>
      </c>
      <c r="AF151" s="122">
        <f t="shared" si="157"/>
        <v>0</v>
      </c>
      <c r="AG151" s="124">
        <f t="shared" si="157"/>
        <v>1810750</v>
      </c>
      <c r="AH151" s="122">
        <f t="shared" si="157"/>
        <v>0</v>
      </c>
      <c r="AI151" s="368">
        <f t="shared" ref="AI151" si="159">AI152+AI153+AI154+AI155+AI156+AI157+AI158</f>
        <v>3910188</v>
      </c>
      <c r="AJ151" s="125">
        <f t="shared" si="157"/>
        <v>0</v>
      </c>
      <c r="AK151" s="126">
        <f t="shared" si="157"/>
        <v>0</v>
      </c>
      <c r="AL151" s="544">
        <f t="shared" si="157"/>
        <v>1299392</v>
      </c>
      <c r="AM151" s="58"/>
    </row>
    <row r="152" spans="1:39" hidden="1" x14ac:dyDescent="0.25">
      <c r="A152" s="139" t="s">
        <v>136</v>
      </c>
      <c r="B152" s="59"/>
      <c r="C152" s="2"/>
      <c r="D152" s="686" t="s">
        <v>605</v>
      </c>
      <c r="E152" s="686"/>
      <c r="F152" s="85"/>
      <c r="G152" s="87"/>
      <c r="H152" s="482"/>
      <c r="I152" s="81"/>
      <c r="J152" s="43"/>
      <c r="K152" s="43"/>
      <c r="L152" s="43"/>
      <c r="M152" s="1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2"/>
      <c r="Z152" s="81"/>
      <c r="AA152" s="1"/>
      <c r="AB152" s="1"/>
      <c r="AC152" s="89"/>
      <c r="AD152" s="1"/>
      <c r="AE152" s="89"/>
      <c r="AF152" s="1"/>
      <c r="AG152" s="43"/>
      <c r="AH152" s="1"/>
      <c r="AI152" s="366"/>
      <c r="AJ152" s="89"/>
      <c r="AK152" s="46"/>
      <c r="AL152" s="542"/>
      <c r="AM152" s="60"/>
    </row>
    <row r="153" spans="1:39" ht="27" customHeight="1" x14ac:dyDescent="0.25">
      <c r="A153" s="139" t="s">
        <v>137</v>
      </c>
      <c r="B153" s="59"/>
      <c r="C153" s="2"/>
      <c r="D153" s="685" t="s">
        <v>776</v>
      </c>
      <c r="E153" s="685"/>
      <c r="F153" s="85">
        <v>3654000</v>
      </c>
      <c r="G153" s="87">
        <v>3774976</v>
      </c>
      <c r="H153" s="482">
        <f t="shared" ref="H153:H154" si="160">SUM(AI153:AL153)</f>
        <v>5033058</v>
      </c>
      <c r="I153" s="81"/>
      <c r="J153" s="43"/>
      <c r="K153" s="43">
        <f>H153</f>
        <v>5033058</v>
      </c>
      <c r="L153" s="43"/>
      <c r="M153" s="1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2"/>
      <c r="Z153" s="81">
        <v>1438757</v>
      </c>
      <c r="AA153" s="1"/>
      <c r="AB153" s="1"/>
      <c r="AC153" s="89">
        <v>585095</v>
      </c>
      <c r="AD153" s="1"/>
      <c r="AE153" s="89"/>
      <c r="AF153" s="1"/>
      <c r="AG153" s="43">
        <v>1751124</v>
      </c>
      <c r="AH153" s="1"/>
      <c r="AI153" s="366">
        <f t="shared" ref="AI153:AI154" si="161">SUM(Z153:AH153)</f>
        <v>3774976</v>
      </c>
      <c r="AJ153" s="89"/>
      <c r="AK153" s="46"/>
      <c r="AL153" s="542">
        <v>1258082</v>
      </c>
      <c r="AM153" s="60"/>
    </row>
    <row r="154" spans="1:39" x14ac:dyDescent="0.25">
      <c r="A154" s="139" t="s">
        <v>138</v>
      </c>
      <c r="B154" s="59"/>
      <c r="C154" s="2"/>
      <c r="D154" s="686" t="s">
        <v>1088</v>
      </c>
      <c r="E154" s="686"/>
      <c r="F154" s="85">
        <v>136000</v>
      </c>
      <c r="G154" s="87">
        <v>135212</v>
      </c>
      <c r="H154" s="482">
        <f t="shared" si="160"/>
        <v>176522</v>
      </c>
      <c r="I154" s="81"/>
      <c r="J154" s="43"/>
      <c r="K154" s="43">
        <f>H154</f>
        <v>176522</v>
      </c>
      <c r="L154" s="43"/>
      <c r="M154" s="1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2"/>
      <c r="Z154" s="81">
        <v>53630</v>
      </c>
      <c r="AA154" s="1"/>
      <c r="AB154" s="1"/>
      <c r="AC154" s="89">
        <v>21956</v>
      </c>
      <c r="AD154" s="1"/>
      <c r="AE154" s="89"/>
      <c r="AF154" s="1"/>
      <c r="AG154" s="43">
        <v>59626</v>
      </c>
      <c r="AH154" s="1"/>
      <c r="AI154" s="366">
        <f t="shared" si="161"/>
        <v>135212</v>
      </c>
      <c r="AJ154" s="89"/>
      <c r="AK154" s="46"/>
      <c r="AL154" s="542">
        <v>41310</v>
      </c>
      <c r="AM154" s="60"/>
    </row>
    <row r="155" spans="1:39" hidden="1" x14ac:dyDescent="0.25">
      <c r="A155" s="139" t="s">
        <v>139</v>
      </c>
      <c r="B155" s="59"/>
      <c r="C155" s="2"/>
      <c r="D155" s="686" t="s">
        <v>686</v>
      </c>
      <c r="E155" s="686"/>
      <c r="F155" s="85"/>
      <c r="G155" s="87"/>
      <c r="H155" s="482"/>
      <c r="I155" s="81"/>
      <c r="J155" s="43"/>
      <c r="K155" s="43"/>
      <c r="L155" s="43"/>
      <c r="M155" s="1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2"/>
      <c r="Z155" s="81"/>
      <c r="AA155" s="1"/>
      <c r="AB155" s="1"/>
      <c r="AC155" s="89"/>
      <c r="AD155" s="1"/>
      <c r="AE155" s="89"/>
      <c r="AF155" s="1"/>
      <c r="AG155" s="43"/>
      <c r="AH155" s="1"/>
      <c r="AI155" s="366"/>
      <c r="AJ155" s="89"/>
      <c r="AK155" s="46"/>
      <c r="AL155" s="542"/>
      <c r="AM155" s="60"/>
    </row>
    <row r="156" spans="1:39" hidden="1" x14ac:dyDescent="0.25">
      <c r="A156" s="139" t="s">
        <v>140</v>
      </c>
      <c r="B156" s="59"/>
      <c r="C156" s="2"/>
      <c r="D156" s="686" t="s">
        <v>687</v>
      </c>
      <c r="E156" s="686"/>
      <c r="F156" s="85"/>
      <c r="G156" s="87"/>
      <c r="H156" s="482"/>
      <c r="I156" s="81"/>
      <c r="J156" s="43"/>
      <c r="K156" s="43"/>
      <c r="L156" s="43"/>
      <c r="M156" s="1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2"/>
      <c r="Z156" s="81"/>
      <c r="AA156" s="1"/>
      <c r="AB156" s="1"/>
      <c r="AC156" s="89"/>
      <c r="AD156" s="1"/>
      <c r="AE156" s="89"/>
      <c r="AF156" s="1"/>
      <c r="AG156" s="43"/>
      <c r="AH156" s="1"/>
      <c r="AI156" s="366"/>
      <c r="AJ156" s="89"/>
      <c r="AK156" s="46"/>
      <c r="AL156" s="542"/>
      <c r="AM156" s="60"/>
    </row>
    <row r="157" spans="1:39" hidden="1" x14ac:dyDescent="0.25">
      <c r="A157" s="139" t="s">
        <v>141</v>
      </c>
      <c r="B157" s="59"/>
      <c r="C157" s="2"/>
      <c r="D157" s="686" t="s">
        <v>606</v>
      </c>
      <c r="E157" s="686"/>
      <c r="F157" s="85"/>
      <c r="G157" s="87"/>
      <c r="H157" s="482"/>
      <c r="I157" s="81"/>
      <c r="J157" s="43"/>
      <c r="K157" s="43"/>
      <c r="L157" s="43"/>
      <c r="M157" s="1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2"/>
      <c r="Z157" s="81"/>
      <c r="AA157" s="1"/>
      <c r="AB157" s="1"/>
      <c r="AC157" s="89"/>
      <c r="AD157" s="1"/>
      <c r="AE157" s="89"/>
      <c r="AF157" s="1"/>
      <c r="AG157" s="43"/>
      <c r="AH157" s="1"/>
      <c r="AI157" s="366"/>
      <c r="AJ157" s="89"/>
      <c r="AK157" s="46"/>
      <c r="AL157" s="542"/>
      <c r="AM157" s="60"/>
    </row>
    <row r="158" spans="1:39" hidden="1" x14ac:dyDescent="0.25">
      <c r="A158" s="139" t="s">
        <v>142</v>
      </c>
      <c r="B158" s="59"/>
      <c r="C158" s="2"/>
      <c r="D158" s="686" t="s">
        <v>688</v>
      </c>
      <c r="E158" s="686"/>
      <c r="F158" s="85"/>
      <c r="G158" s="87"/>
      <c r="H158" s="482"/>
      <c r="I158" s="81"/>
      <c r="J158" s="43"/>
      <c r="K158" s="43"/>
      <c r="L158" s="43"/>
      <c r="M158" s="1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2"/>
      <c r="Z158" s="81"/>
      <c r="AA158" s="1"/>
      <c r="AB158" s="1"/>
      <c r="AC158" s="89"/>
      <c r="AD158" s="1"/>
      <c r="AE158" s="89"/>
      <c r="AF158" s="1"/>
      <c r="AG158" s="43"/>
      <c r="AH158" s="1"/>
      <c r="AI158" s="366"/>
      <c r="AJ158" s="89"/>
      <c r="AK158" s="46"/>
      <c r="AL158" s="542"/>
      <c r="AM158" s="60"/>
    </row>
    <row r="159" spans="1:39" s="42" customFormat="1" x14ac:dyDescent="0.25">
      <c r="A159" s="139" t="s">
        <v>143</v>
      </c>
      <c r="B159" s="118" t="s">
        <v>1029</v>
      </c>
      <c r="C159" s="705" t="s">
        <v>689</v>
      </c>
      <c r="D159" s="706"/>
      <c r="E159" s="706"/>
      <c r="F159" s="119">
        <f t="shared" ref="F159" si="162">SUM(F160:F161)</f>
        <v>8921000</v>
      </c>
      <c r="G159" s="120">
        <f t="shared" ref="G159:AL159" si="163">SUM(G160:G161)</f>
        <v>5811636</v>
      </c>
      <c r="H159" s="484">
        <f t="shared" si="163"/>
        <v>6472000</v>
      </c>
      <c r="I159" s="121">
        <f t="shared" si="163"/>
        <v>0</v>
      </c>
      <c r="J159" s="124">
        <f t="shared" si="163"/>
        <v>0</v>
      </c>
      <c r="K159" s="124">
        <f t="shared" si="163"/>
        <v>0</v>
      </c>
      <c r="L159" s="124">
        <f t="shared" si="163"/>
        <v>0</v>
      </c>
      <c r="M159" s="122">
        <f t="shared" si="163"/>
        <v>0</v>
      </c>
      <c r="N159" s="125">
        <f t="shared" si="163"/>
        <v>0</v>
      </c>
      <c r="O159" s="125">
        <f t="shared" si="163"/>
        <v>0</v>
      </c>
      <c r="P159" s="125">
        <f t="shared" si="163"/>
        <v>0</v>
      </c>
      <c r="Q159" s="125">
        <f t="shared" si="163"/>
        <v>0</v>
      </c>
      <c r="R159" s="125">
        <f t="shared" si="163"/>
        <v>0</v>
      </c>
      <c r="S159" s="125">
        <f t="shared" si="163"/>
        <v>0</v>
      </c>
      <c r="T159" s="125">
        <f t="shared" si="163"/>
        <v>0</v>
      </c>
      <c r="U159" s="125">
        <f t="shared" si="163"/>
        <v>0</v>
      </c>
      <c r="V159" s="125">
        <f t="shared" si="163"/>
        <v>0</v>
      </c>
      <c r="W159" s="125">
        <f t="shared" si="163"/>
        <v>4486000</v>
      </c>
      <c r="X159" s="125">
        <f t="shared" si="163"/>
        <v>1986000</v>
      </c>
      <c r="Y159" s="123">
        <f t="shared" si="163"/>
        <v>0</v>
      </c>
      <c r="Z159" s="121">
        <f t="shared" si="163"/>
        <v>502232</v>
      </c>
      <c r="AA159" s="122">
        <f t="shared" si="163"/>
        <v>808176</v>
      </c>
      <c r="AB159" s="122">
        <f t="shared" si="163"/>
        <v>495918</v>
      </c>
      <c r="AC159" s="125">
        <f t="shared" si="163"/>
        <v>628883</v>
      </c>
      <c r="AD159" s="122">
        <f t="shared" si="163"/>
        <v>238430</v>
      </c>
      <c r="AE159" s="125">
        <f t="shared" ref="AE159" si="164">SUM(AE160:AE161)</f>
        <v>444359</v>
      </c>
      <c r="AF159" s="122">
        <f t="shared" si="163"/>
        <v>4150</v>
      </c>
      <c r="AG159" s="124">
        <f t="shared" si="163"/>
        <v>736764</v>
      </c>
      <c r="AH159" s="122">
        <f t="shared" si="163"/>
        <v>595275</v>
      </c>
      <c r="AI159" s="368">
        <f t="shared" ref="AI159" si="165">SUM(AI160:AI161)</f>
        <v>4454187</v>
      </c>
      <c r="AJ159" s="125">
        <f t="shared" si="163"/>
        <v>574862</v>
      </c>
      <c r="AK159" s="126">
        <f t="shared" si="163"/>
        <v>792131</v>
      </c>
      <c r="AL159" s="544">
        <f t="shared" si="163"/>
        <v>650820</v>
      </c>
      <c r="AM159" s="58"/>
    </row>
    <row r="160" spans="1:39" hidden="1" x14ac:dyDescent="0.25">
      <c r="B160" s="59"/>
      <c r="C160" s="232"/>
      <c r="D160" s="686" t="s">
        <v>1266</v>
      </c>
      <c r="E160" s="686"/>
      <c r="F160" s="85">
        <v>7494000</v>
      </c>
      <c r="G160" s="87">
        <v>3981344</v>
      </c>
      <c r="H160" s="482">
        <f>SUM(AI160:AL160)</f>
        <v>4486000</v>
      </c>
      <c r="I160" s="81"/>
      <c r="J160" s="43"/>
      <c r="K160" s="43"/>
      <c r="L160" s="43"/>
      <c r="M160" s="1"/>
      <c r="N160" s="89"/>
      <c r="O160" s="89"/>
      <c r="P160" s="89"/>
      <c r="Q160" s="89"/>
      <c r="R160" s="89"/>
      <c r="S160" s="89"/>
      <c r="T160" s="89"/>
      <c r="U160" s="89"/>
      <c r="V160" s="89"/>
      <c r="W160" s="89">
        <f>H160</f>
        <v>4486000</v>
      </c>
      <c r="X160" s="89"/>
      <c r="Y160" s="82"/>
      <c r="Z160" s="81">
        <v>421875</v>
      </c>
      <c r="AA160" s="1">
        <v>523390</v>
      </c>
      <c r="AB160" s="1">
        <v>346357</v>
      </c>
      <c r="AC160" s="89">
        <v>438789</v>
      </c>
      <c r="AD160" s="1">
        <v>180057</v>
      </c>
      <c r="AE160" s="89">
        <v>260876</v>
      </c>
      <c r="AF160" s="1"/>
      <c r="AG160" s="43">
        <v>518970</v>
      </c>
      <c r="AH160" s="1">
        <v>443587</v>
      </c>
      <c r="AI160" s="366">
        <f t="shared" ref="AI160:AI161" si="166">SUM(Z160:AH160)</f>
        <v>3133901</v>
      </c>
      <c r="AJ160" s="89">
        <v>318536</v>
      </c>
      <c r="AK160" s="46">
        <v>583189</v>
      </c>
      <c r="AL160" s="542">
        <v>450374</v>
      </c>
      <c r="AM160" s="60"/>
    </row>
    <row r="161" spans="1:39" hidden="1" x14ac:dyDescent="0.25">
      <c r="B161" s="59"/>
      <c r="C161" s="232"/>
      <c r="D161" s="686" t="s">
        <v>1187</v>
      </c>
      <c r="E161" s="708"/>
      <c r="F161" s="85">
        <f>475000+952000</f>
        <v>1427000</v>
      </c>
      <c r="G161" s="87">
        <v>1830292</v>
      </c>
      <c r="H161" s="482">
        <f t="shared" ref="H161" si="167">SUM(AI161:AL161)</f>
        <v>1986000</v>
      </c>
      <c r="I161" s="81"/>
      <c r="J161" s="43"/>
      <c r="K161" s="43"/>
      <c r="L161" s="43"/>
      <c r="M161" s="1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>
        <f>H161</f>
        <v>1986000</v>
      </c>
      <c r="Y161" s="82"/>
      <c r="Z161" s="81">
        <v>80357</v>
      </c>
      <c r="AA161" s="1">
        <v>284786</v>
      </c>
      <c r="AB161" s="1">
        <v>149561</v>
      </c>
      <c r="AC161" s="89">
        <v>190094</v>
      </c>
      <c r="AD161" s="1">
        <v>58373</v>
      </c>
      <c r="AE161" s="89">
        <v>183483</v>
      </c>
      <c r="AF161" s="1">
        <v>4150</v>
      </c>
      <c r="AG161" s="43">
        <v>217794</v>
      </c>
      <c r="AH161" s="1">
        <v>151688</v>
      </c>
      <c r="AI161" s="366">
        <f t="shared" si="166"/>
        <v>1320286</v>
      </c>
      <c r="AJ161" s="89">
        <v>256326</v>
      </c>
      <c r="AK161" s="46">
        <v>208942</v>
      </c>
      <c r="AL161" s="542">
        <v>200446</v>
      </c>
      <c r="AM161" s="60"/>
    </row>
    <row r="162" spans="1:39" s="42" customFormat="1" x14ac:dyDescent="0.25">
      <c r="A162" s="139" t="s">
        <v>144</v>
      </c>
      <c r="B162" s="118" t="s">
        <v>1030</v>
      </c>
      <c r="C162" s="705" t="s">
        <v>690</v>
      </c>
      <c r="D162" s="706"/>
      <c r="E162" s="706"/>
      <c r="F162" s="119">
        <f>SUM(F163:F165)</f>
        <v>0</v>
      </c>
      <c r="G162" s="120">
        <f>SUM(G163:G165)</f>
        <v>2624890</v>
      </c>
      <c r="H162" s="484">
        <f t="shared" ref="H162:AL162" si="168">SUM(H163:H165)</f>
        <v>3154027</v>
      </c>
      <c r="I162" s="121">
        <f t="shared" si="168"/>
        <v>0</v>
      </c>
      <c r="J162" s="124">
        <f t="shared" si="168"/>
        <v>0</v>
      </c>
      <c r="K162" s="124">
        <f t="shared" si="168"/>
        <v>1406587</v>
      </c>
      <c r="L162" s="124">
        <f t="shared" si="168"/>
        <v>0</v>
      </c>
      <c r="M162" s="122">
        <f t="shared" si="168"/>
        <v>0</v>
      </c>
      <c r="N162" s="125">
        <f t="shared" si="168"/>
        <v>0</v>
      </c>
      <c r="O162" s="125">
        <f t="shared" si="168"/>
        <v>0</v>
      </c>
      <c r="P162" s="125">
        <f t="shared" si="168"/>
        <v>0</v>
      </c>
      <c r="Q162" s="125">
        <f t="shared" si="168"/>
        <v>0</v>
      </c>
      <c r="R162" s="125">
        <f t="shared" si="168"/>
        <v>0</v>
      </c>
      <c r="S162" s="125">
        <f t="shared" si="168"/>
        <v>0</v>
      </c>
      <c r="T162" s="125">
        <f t="shared" si="168"/>
        <v>0</v>
      </c>
      <c r="U162" s="125">
        <f t="shared" si="168"/>
        <v>0</v>
      </c>
      <c r="V162" s="125">
        <f t="shared" si="168"/>
        <v>0</v>
      </c>
      <c r="W162" s="125">
        <f t="shared" si="168"/>
        <v>1211220</v>
      </c>
      <c r="X162" s="125">
        <f t="shared" si="168"/>
        <v>536220</v>
      </c>
      <c r="Y162" s="123">
        <f t="shared" si="168"/>
        <v>0</v>
      </c>
      <c r="Z162" s="121">
        <f t="shared" si="168"/>
        <v>538548</v>
      </c>
      <c r="AA162" s="122">
        <f t="shared" si="168"/>
        <v>218209</v>
      </c>
      <c r="AB162" s="122">
        <f t="shared" si="168"/>
        <v>133897</v>
      </c>
      <c r="AC162" s="125">
        <f t="shared" si="168"/>
        <v>333701</v>
      </c>
      <c r="AD162" s="122">
        <f t="shared" si="168"/>
        <v>64375</v>
      </c>
      <c r="AE162" s="125">
        <f t="shared" ref="AE162" si="169">SUM(AE163:AE165)</f>
        <v>119976</v>
      </c>
      <c r="AF162" s="122">
        <f t="shared" si="168"/>
        <v>1120</v>
      </c>
      <c r="AG162" s="124">
        <f t="shared" si="168"/>
        <v>687828</v>
      </c>
      <c r="AH162" s="122">
        <f t="shared" si="168"/>
        <v>160725</v>
      </c>
      <c r="AI162" s="368">
        <f t="shared" ref="AI162" si="170">SUM(AI163:AI165)</f>
        <v>2258379</v>
      </c>
      <c r="AJ162" s="125">
        <f t="shared" si="168"/>
        <v>155212</v>
      </c>
      <c r="AK162" s="126">
        <f t="shared" si="168"/>
        <v>213874</v>
      </c>
      <c r="AL162" s="544">
        <f t="shared" si="168"/>
        <v>526562</v>
      </c>
      <c r="AM162" s="58"/>
    </row>
    <row r="163" spans="1:39" hidden="1" x14ac:dyDescent="0.25">
      <c r="B163" s="59"/>
      <c r="C163" s="291"/>
      <c r="D163" s="686" t="s">
        <v>1150</v>
      </c>
      <c r="E163" s="708"/>
      <c r="F163" s="85">
        <v>0</v>
      </c>
      <c r="G163" s="87">
        <v>1055751</v>
      </c>
      <c r="H163" s="482">
        <f t="shared" ref="H163:H165" si="171">SUM(AI163:AL163)</f>
        <v>1406587</v>
      </c>
      <c r="I163" s="81"/>
      <c r="J163" s="43"/>
      <c r="K163" s="43">
        <f>H163</f>
        <v>1406587</v>
      </c>
      <c r="L163" s="43"/>
      <c r="M163" s="1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2"/>
      <c r="Z163" s="81">
        <v>402945</v>
      </c>
      <c r="AA163" s="1"/>
      <c r="AB163" s="1"/>
      <c r="AC163" s="89">
        <v>163904</v>
      </c>
      <c r="AD163" s="1"/>
      <c r="AE163" s="89"/>
      <c r="AF163" s="1"/>
      <c r="AG163" s="43">
        <v>488902</v>
      </c>
      <c r="AH163" s="1"/>
      <c r="AI163" s="366">
        <f t="shared" ref="AI163:AI165" si="172">SUM(Z163:AH163)</f>
        <v>1055751</v>
      </c>
      <c r="AJ163" s="89"/>
      <c r="AK163" s="46"/>
      <c r="AL163" s="542">
        <v>350836</v>
      </c>
      <c r="AM163" s="60"/>
    </row>
    <row r="164" spans="1:39" hidden="1" x14ac:dyDescent="0.25">
      <c r="B164" s="59"/>
      <c r="C164" s="291"/>
      <c r="D164" s="686" t="s">
        <v>1266</v>
      </c>
      <c r="E164" s="686"/>
      <c r="F164" s="85">
        <v>0</v>
      </c>
      <c r="G164" s="87">
        <v>1074961</v>
      </c>
      <c r="H164" s="482">
        <f t="shared" si="171"/>
        <v>1211220</v>
      </c>
      <c r="I164" s="81"/>
      <c r="J164" s="43"/>
      <c r="K164" s="43"/>
      <c r="L164" s="43"/>
      <c r="M164" s="1"/>
      <c r="N164" s="89"/>
      <c r="O164" s="89"/>
      <c r="P164" s="89"/>
      <c r="Q164" s="89"/>
      <c r="R164" s="89"/>
      <c r="S164" s="89"/>
      <c r="T164" s="89"/>
      <c r="U164" s="89"/>
      <c r="V164" s="89"/>
      <c r="W164" s="89">
        <f>H164</f>
        <v>1211220</v>
      </c>
      <c r="X164" s="89"/>
      <c r="Y164" s="82"/>
      <c r="Z164" s="81">
        <v>113906</v>
      </c>
      <c r="AA164" s="1">
        <v>141316</v>
      </c>
      <c r="AB164" s="1">
        <v>93516</v>
      </c>
      <c r="AC164" s="89">
        <v>118472</v>
      </c>
      <c r="AD164" s="1">
        <v>48615</v>
      </c>
      <c r="AE164" s="89">
        <v>70436</v>
      </c>
      <c r="AF164" s="1"/>
      <c r="AG164" s="43">
        <v>140122</v>
      </c>
      <c r="AH164" s="1">
        <v>119769</v>
      </c>
      <c r="AI164" s="366">
        <f t="shared" si="172"/>
        <v>846152</v>
      </c>
      <c r="AJ164" s="89">
        <v>86004</v>
      </c>
      <c r="AK164" s="46">
        <v>157460</v>
      </c>
      <c r="AL164" s="542">
        <v>121604</v>
      </c>
      <c r="AM164" s="60"/>
    </row>
    <row r="165" spans="1:39" hidden="1" x14ac:dyDescent="0.25">
      <c r="B165" s="59"/>
      <c r="C165" s="291"/>
      <c r="D165" s="686" t="s">
        <v>1187</v>
      </c>
      <c r="E165" s="708"/>
      <c r="F165" s="85">
        <v>0</v>
      </c>
      <c r="G165" s="87">
        <v>494178</v>
      </c>
      <c r="H165" s="482">
        <f t="shared" si="171"/>
        <v>536220</v>
      </c>
      <c r="I165" s="81"/>
      <c r="J165" s="43"/>
      <c r="K165" s="43"/>
      <c r="L165" s="43"/>
      <c r="M165" s="1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>
        <f>H165</f>
        <v>536220</v>
      </c>
      <c r="Y165" s="82"/>
      <c r="Z165" s="81">
        <v>21697</v>
      </c>
      <c r="AA165" s="1">
        <v>76893</v>
      </c>
      <c r="AB165" s="1">
        <v>40381</v>
      </c>
      <c r="AC165" s="89">
        <v>51325</v>
      </c>
      <c r="AD165" s="1">
        <v>15760</v>
      </c>
      <c r="AE165" s="89">
        <v>49540</v>
      </c>
      <c r="AF165" s="1">
        <v>1120</v>
      </c>
      <c r="AG165" s="43">
        <v>58804</v>
      </c>
      <c r="AH165" s="1">
        <v>40956</v>
      </c>
      <c r="AI165" s="366">
        <f t="shared" si="172"/>
        <v>356476</v>
      </c>
      <c r="AJ165" s="89">
        <v>69208</v>
      </c>
      <c r="AK165" s="46">
        <v>56414</v>
      </c>
      <c r="AL165" s="542">
        <v>54122</v>
      </c>
      <c r="AM165" s="60"/>
    </row>
    <row r="166" spans="1:39" s="42" customFormat="1" hidden="1" x14ac:dyDescent="0.25">
      <c r="A166" s="139" t="s">
        <v>145</v>
      </c>
      <c r="B166" s="118" t="s">
        <v>1031</v>
      </c>
      <c r="C166" s="705" t="s">
        <v>691</v>
      </c>
      <c r="D166" s="706"/>
      <c r="E166" s="706"/>
      <c r="F166" s="119"/>
      <c r="G166" s="120"/>
      <c r="H166" s="484"/>
      <c r="I166" s="121"/>
      <c r="J166" s="124"/>
      <c r="K166" s="124"/>
      <c r="L166" s="124"/>
      <c r="M166" s="122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3"/>
      <c r="Z166" s="121"/>
      <c r="AA166" s="122"/>
      <c r="AB166" s="122"/>
      <c r="AC166" s="125"/>
      <c r="AD166" s="122"/>
      <c r="AE166" s="125"/>
      <c r="AF166" s="122"/>
      <c r="AG166" s="124"/>
      <c r="AH166" s="122"/>
      <c r="AI166" s="368"/>
      <c r="AJ166" s="125"/>
      <c r="AK166" s="126"/>
      <c r="AL166" s="544"/>
      <c r="AM166" s="58"/>
    </row>
    <row r="167" spans="1:39" s="42" customFormat="1" x14ac:dyDescent="0.25">
      <c r="A167" s="139" t="s">
        <v>1122</v>
      </c>
      <c r="B167" s="118" t="s">
        <v>1032</v>
      </c>
      <c r="C167" s="705" t="s">
        <v>1123</v>
      </c>
      <c r="D167" s="706"/>
      <c r="E167" s="706"/>
      <c r="F167" s="119">
        <f>F168+F169+F170</f>
        <v>0</v>
      </c>
      <c r="G167" s="120">
        <f>G168+G169+G170</f>
        <v>60315</v>
      </c>
      <c r="H167" s="484">
        <f t="shared" ref="H167:AL167" si="173">H168+H169+H170</f>
        <v>87711</v>
      </c>
      <c r="I167" s="121">
        <f t="shared" si="173"/>
        <v>87711</v>
      </c>
      <c r="J167" s="124">
        <f t="shared" ref="J167:L167" si="174">J168+J169+J170</f>
        <v>0</v>
      </c>
      <c r="K167" s="124">
        <f t="shared" si="174"/>
        <v>0</v>
      </c>
      <c r="L167" s="124">
        <f t="shared" si="174"/>
        <v>0</v>
      </c>
      <c r="M167" s="122">
        <f t="shared" si="173"/>
        <v>0</v>
      </c>
      <c r="N167" s="125">
        <f t="shared" ref="N167:X167" si="175">N168+N169+N170</f>
        <v>0</v>
      </c>
      <c r="O167" s="125">
        <f t="shared" si="175"/>
        <v>0</v>
      </c>
      <c r="P167" s="125">
        <f t="shared" si="175"/>
        <v>0</v>
      </c>
      <c r="Q167" s="125">
        <f>SUM(Q168:Q171)</f>
        <v>0</v>
      </c>
      <c r="R167" s="125">
        <f t="shared" si="175"/>
        <v>0</v>
      </c>
      <c r="S167" s="125">
        <f t="shared" si="175"/>
        <v>0</v>
      </c>
      <c r="T167" s="125">
        <f t="shared" si="175"/>
        <v>0</v>
      </c>
      <c r="U167" s="125">
        <f t="shared" si="175"/>
        <v>0</v>
      </c>
      <c r="V167" s="125">
        <f t="shared" ref="V167" si="176">V168+V169+V170</f>
        <v>0</v>
      </c>
      <c r="W167" s="125">
        <f t="shared" si="175"/>
        <v>0</v>
      </c>
      <c r="X167" s="125">
        <f t="shared" si="175"/>
        <v>0</v>
      </c>
      <c r="Y167" s="123">
        <f t="shared" si="173"/>
        <v>0</v>
      </c>
      <c r="Z167" s="121">
        <f t="shared" si="173"/>
        <v>0</v>
      </c>
      <c r="AA167" s="122">
        <f t="shared" si="173"/>
        <v>0</v>
      </c>
      <c r="AB167" s="122">
        <f t="shared" si="173"/>
        <v>28419</v>
      </c>
      <c r="AC167" s="125">
        <f t="shared" si="173"/>
        <v>0</v>
      </c>
      <c r="AD167" s="122">
        <f t="shared" si="173"/>
        <v>0</v>
      </c>
      <c r="AE167" s="125">
        <f t="shared" ref="AE167" si="177">AE168+AE169+AE170</f>
        <v>28696</v>
      </c>
      <c r="AF167" s="122">
        <f t="shared" si="173"/>
        <v>0</v>
      </c>
      <c r="AG167" s="124">
        <f t="shared" si="173"/>
        <v>0</v>
      </c>
      <c r="AH167" s="122">
        <f t="shared" si="173"/>
        <v>30596</v>
      </c>
      <c r="AI167" s="368">
        <f t="shared" ref="AI167" si="178">AI168+AI169+AI170</f>
        <v>87711</v>
      </c>
      <c r="AJ167" s="125">
        <f t="shared" si="173"/>
        <v>0</v>
      </c>
      <c r="AK167" s="126">
        <f t="shared" si="173"/>
        <v>0</v>
      </c>
      <c r="AL167" s="544">
        <f t="shared" si="173"/>
        <v>0</v>
      </c>
      <c r="AM167" s="58"/>
    </row>
    <row r="168" spans="1:39" hidden="1" x14ac:dyDescent="0.25">
      <c r="A168" s="139" t="s">
        <v>1125</v>
      </c>
      <c r="B168" s="59"/>
      <c r="C168" s="2"/>
      <c r="D168" s="686" t="s">
        <v>1124</v>
      </c>
      <c r="E168" s="686"/>
      <c r="F168" s="85"/>
      <c r="G168" s="87"/>
      <c r="H168" s="482"/>
      <c r="I168" s="81"/>
      <c r="J168" s="43"/>
      <c r="K168" s="43"/>
      <c r="L168" s="43"/>
      <c r="M168" s="1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2"/>
      <c r="Z168" s="81"/>
      <c r="AA168" s="1"/>
      <c r="AB168" s="1"/>
      <c r="AC168" s="89"/>
      <c r="AD168" s="1"/>
      <c r="AE168" s="89"/>
      <c r="AF168" s="1"/>
      <c r="AG168" s="43"/>
      <c r="AH168" s="1"/>
      <c r="AI168" s="366"/>
      <c r="AJ168" s="89"/>
      <c r="AK168" s="46"/>
      <c r="AL168" s="542"/>
      <c r="AM168" s="60"/>
    </row>
    <row r="169" spans="1:39" hidden="1" x14ac:dyDescent="0.25">
      <c r="A169" s="139" t="s">
        <v>1126</v>
      </c>
      <c r="B169" s="59"/>
      <c r="C169" s="2"/>
      <c r="D169" s="686" t="s">
        <v>607</v>
      </c>
      <c r="E169" s="686"/>
      <c r="F169" s="85"/>
      <c r="G169" s="87"/>
      <c r="H169" s="482"/>
      <c r="I169" s="81"/>
      <c r="J169" s="43"/>
      <c r="K169" s="43"/>
      <c r="L169" s="43"/>
      <c r="M169" s="1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2"/>
      <c r="Z169" s="81"/>
      <c r="AA169" s="1"/>
      <c r="AB169" s="1"/>
      <c r="AC169" s="89"/>
      <c r="AD169" s="1"/>
      <c r="AE169" s="89"/>
      <c r="AF169" s="1"/>
      <c r="AG169" s="43"/>
      <c r="AH169" s="1"/>
      <c r="AI169" s="366"/>
      <c r="AJ169" s="89"/>
      <c r="AK169" s="46"/>
      <c r="AL169" s="542"/>
      <c r="AM169" s="60"/>
    </row>
    <row r="170" spans="1:39" x14ac:dyDescent="0.25">
      <c r="A170" s="139" t="s">
        <v>1127</v>
      </c>
      <c r="B170" s="59"/>
      <c r="C170" s="2"/>
      <c r="D170" s="686" t="s">
        <v>1128</v>
      </c>
      <c r="E170" s="686"/>
      <c r="F170" s="85">
        <v>0</v>
      </c>
      <c r="G170" s="87">
        <v>60315</v>
      </c>
      <c r="H170" s="482">
        <f>SUM(AI170:AL170)</f>
        <v>87711</v>
      </c>
      <c r="I170" s="81">
        <f>H170</f>
        <v>87711</v>
      </c>
      <c r="J170" s="43"/>
      <c r="K170" s="43"/>
      <c r="L170" s="43"/>
      <c r="M170" s="1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2"/>
      <c r="Z170" s="81"/>
      <c r="AA170" s="1"/>
      <c r="AB170" s="1">
        <v>28419</v>
      </c>
      <c r="AC170" s="89"/>
      <c r="AD170" s="1"/>
      <c r="AE170" s="89">
        <v>28696</v>
      </c>
      <c r="AF170" s="1"/>
      <c r="AG170" s="43"/>
      <c r="AH170" s="1">
        <v>30596</v>
      </c>
      <c r="AI170" s="366">
        <f>SUM(Z170:AH170)</f>
        <v>87711</v>
      </c>
      <c r="AJ170" s="89"/>
      <c r="AK170" s="46"/>
      <c r="AL170" s="542"/>
      <c r="AM170" s="60"/>
    </row>
    <row r="171" spans="1:39" s="42" customFormat="1" hidden="1" x14ac:dyDescent="0.25">
      <c r="A171" s="139" t="s">
        <v>1129</v>
      </c>
      <c r="B171" s="118" t="s">
        <v>1033</v>
      </c>
      <c r="C171" s="705" t="s">
        <v>1130</v>
      </c>
      <c r="D171" s="706"/>
      <c r="E171" s="706"/>
      <c r="F171" s="119">
        <f>F172+F173+F174+F175+F176</f>
        <v>0</v>
      </c>
      <c r="G171" s="120">
        <f>G172+G173+G174+G175+G176</f>
        <v>0</v>
      </c>
      <c r="H171" s="484">
        <f t="shared" ref="H171:AL171" si="179">H172+H173+H174+H175+H176</f>
        <v>0</v>
      </c>
      <c r="I171" s="121">
        <f t="shared" si="179"/>
        <v>0</v>
      </c>
      <c r="J171" s="124">
        <f t="shared" si="179"/>
        <v>0</v>
      </c>
      <c r="K171" s="124">
        <f t="shared" si="179"/>
        <v>0</v>
      </c>
      <c r="L171" s="124">
        <f t="shared" si="179"/>
        <v>0</v>
      </c>
      <c r="M171" s="122">
        <f t="shared" si="179"/>
        <v>0</v>
      </c>
      <c r="N171" s="125">
        <f t="shared" si="179"/>
        <v>0</v>
      </c>
      <c r="O171" s="125">
        <f t="shared" si="179"/>
        <v>0</v>
      </c>
      <c r="P171" s="125">
        <f t="shared" si="179"/>
        <v>0</v>
      </c>
      <c r="Q171" s="125">
        <f t="shared" si="179"/>
        <v>0</v>
      </c>
      <c r="R171" s="125">
        <f t="shared" si="179"/>
        <v>0</v>
      </c>
      <c r="S171" s="125">
        <f t="shared" si="179"/>
        <v>0</v>
      </c>
      <c r="T171" s="125">
        <f t="shared" si="179"/>
        <v>0</v>
      </c>
      <c r="U171" s="125">
        <f t="shared" si="179"/>
        <v>0</v>
      </c>
      <c r="V171" s="125">
        <f t="shared" si="179"/>
        <v>0</v>
      </c>
      <c r="W171" s="125">
        <f t="shared" si="179"/>
        <v>0</v>
      </c>
      <c r="X171" s="125">
        <f t="shared" si="179"/>
        <v>0</v>
      </c>
      <c r="Y171" s="123">
        <f t="shared" si="179"/>
        <v>0</v>
      </c>
      <c r="Z171" s="121">
        <f t="shared" si="179"/>
        <v>0</v>
      </c>
      <c r="AA171" s="122">
        <f t="shared" si="179"/>
        <v>0</v>
      </c>
      <c r="AB171" s="122">
        <f t="shared" si="179"/>
        <v>0</v>
      </c>
      <c r="AC171" s="125">
        <f t="shared" si="179"/>
        <v>0</v>
      </c>
      <c r="AD171" s="122">
        <f t="shared" si="179"/>
        <v>0</v>
      </c>
      <c r="AE171" s="125">
        <f t="shared" ref="AE171" si="180">AE172+AE173+AE174+AE175+AE176</f>
        <v>0</v>
      </c>
      <c r="AF171" s="122">
        <f t="shared" si="179"/>
        <v>0</v>
      </c>
      <c r="AG171" s="124">
        <f t="shared" si="179"/>
        <v>0</v>
      </c>
      <c r="AH171" s="122">
        <f t="shared" si="179"/>
        <v>0</v>
      </c>
      <c r="AI171" s="368">
        <f t="shared" ref="AI171" si="181">AI172+AI173+AI174+AI175+AI176</f>
        <v>0</v>
      </c>
      <c r="AJ171" s="125">
        <f t="shared" si="179"/>
        <v>0</v>
      </c>
      <c r="AK171" s="126">
        <f t="shared" si="179"/>
        <v>0</v>
      </c>
      <c r="AL171" s="544">
        <f t="shared" si="179"/>
        <v>0</v>
      </c>
      <c r="AM171" s="58"/>
    </row>
    <row r="172" spans="1:39" hidden="1" x14ac:dyDescent="0.25">
      <c r="A172" s="139" t="s">
        <v>1131</v>
      </c>
      <c r="B172" s="59"/>
      <c r="C172" s="2"/>
      <c r="D172" s="686" t="s">
        <v>1132</v>
      </c>
      <c r="E172" s="686"/>
      <c r="F172" s="85"/>
      <c r="G172" s="87"/>
      <c r="H172" s="482"/>
      <c r="I172" s="81"/>
      <c r="J172" s="43"/>
      <c r="K172" s="43"/>
      <c r="L172" s="43"/>
      <c r="M172" s="1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2"/>
      <c r="Z172" s="81"/>
      <c r="AA172" s="1"/>
      <c r="AB172" s="1"/>
      <c r="AC172" s="89"/>
      <c r="AD172" s="1"/>
      <c r="AE172" s="89"/>
      <c r="AF172" s="1"/>
      <c r="AG172" s="43"/>
      <c r="AH172" s="1"/>
      <c r="AI172" s="366"/>
      <c r="AJ172" s="89"/>
      <c r="AK172" s="46"/>
      <c r="AL172" s="542"/>
      <c r="AM172" s="60"/>
    </row>
    <row r="173" spans="1:39" hidden="1" x14ac:dyDescent="0.25">
      <c r="A173" s="139" t="s">
        <v>1133</v>
      </c>
      <c r="B173" s="59"/>
      <c r="C173" s="2"/>
      <c r="D173" s="686" t="s">
        <v>1134</v>
      </c>
      <c r="E173" s="686"/>
      <c r="F173" s="85"/>
      <c r="G173" s="87"/>
      <c r="H173" s="482"/>
      <c r="I173" s="81"/>
      <c r="J173" s="43"/>
      <c r="K173" s="43"/>
      <c r="L173" s="43"/>
      <c r="M173" s="1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2"/>
      <c r="Z173" s="81"/>
      <c r="AA173" s="1"/>
      <c r="AB173" s="1"/>
      <c r="AC173" s="89"/>
      <c r="AD173" s="1"/>
      <c r="AE173" s="89"/>
      <c r="AF173" s="1"/>
      <c r="AG173" s="43"/>
      <c r="AH173" s="1"/>
      <c r="AI173" s="366"/>
      <c r="AJ173" s="89"/>
      <c r="AK173" s="46"/>
      <c r="AL173" s="542"/>
      <c r="AM173" s="60"/>
    </row>
    <row r="174" spans="1:39" hidden="1" x14ac:dyDescent="0.25">
      <c r="A174" s="139" t="s">
        <v>1135</v>
      </c>
      <c r="B174" s="59"/>
      <c r="C174" s="2"/>
      <c r="D174" s="686" t="s">
        <v>1136</v>
      </c>
      <c r="E174" s="686"/>
      <c r="F174" s="85"/>
      <c r="G174" s="87"/>
      <c r="H174" s="482"/>
      <c r="I174" s="81"/>
      <c r="J174" s="43"/>
      <c r="K174" s="43"/>
      <c r="L174" s="43"/>
      <c r="M174" s="1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2"/>
      <c r="Z174" s="81"/>
      <c r="AA174" s="1"/>
      <c r="AB174" s="1"/>
      <c r="AC174" s="89"/>
      <c r="AD174" s="1"/>
      <c r="AE174" s="89"/>
      <c r="AF174" s="1"/>
      <c r="AG174" s="43"/>
      <c r="AH174" s="1"/>
      <c r="AI174" s="366"/>
      <c r="AJ174" s="89"/>
      <c r="AK174" s="46"/>
      <c r="AL174" s="542"/>
      <c r="AM174" s="60"/>
    </row>
    <row r="175" spans="1:39" hidden="1" x14ac:dyDescent="0.25">
      <c r="A175" s="139" t="s">
        <v>1137</v>
      </c>
      <c r="B175" s="59"/>
      <c r="C175" s="2"/>
      <c r="D175" s="686" t="s">
        <v>1138</v>
      </c>
      <c r="E175" s="686"/>
      <c r="F175" s="85"/>
      <c r="G175" s="87"/>
      <c r="H175" s="482"/>
      <c r="I175" s="81"/>
      <c r="J175" s="43"/>
      <c r="K175" s="43"/>
      <c r="L175" s="43"/>
      <c r="M175" s="1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2"/>
      <c r="Z175" s="81"/>
      <c r="AA175" s="1"/>
      <c r="AB175" s="1"/>
      <c r="AC175" s="89"/>
      <c r="AD175" s="1"/>
      <c r="AE175" s="89"/>
      <c r="AF175" s="1"/>
      <c r="AG175" s="43"/>
      <c r="AH175" s="1"/>
      <c r="AI175" s="366"/>
      <c r="AJ175" s="89"/>
      <c r="AK175" s="46"/>
      <c r="AL175" s="542"/>
      <c r="AM175" s="60"/>
    </row>
    <row r="176" spans="1:39" hidden="1" x14ac:dyDescent="0.25">
      <c r="A176" s="139" t="s">
        <v>1139</v>
      </c>
      <c r="B176" s="59"/>
      <c r="C176" s="2"/>
      <c r="D176" s="686" t="s">
        <v>692</v>
      </c>
      <c r="E176" s="686"/>
      <c r="F176" s="85"/>
      <c r="G176" s="87"/>
      <c r="H176" s="482"/>
      <c r="I176" s="81"/>
      <c r="J176" s="43"/>
      <c r="K176" s="43"/>
      <c r="L176" s="43"/>
      <c r="M176" s="1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2"/>
      <c r="Z176" s="81"/>
      <c r="AA176" s="1"/>
      <c r="AB176" s="1"/>
      <c r="AC176" s="89"/>
      <c r="AD176" s="1"/>
      <c r="AE176" s="89"/>
      <c r="AF176" s="1"/>
      <c r="AG176" s="43"/>
      <c r="AH176" s="1"/>
      <c r="AI176" s="366"/>
      <c r="AJ176" s="89"/>
      <c r="AK176" s="46"/>
      <c r="AL176" s="542"/>
      <c r="AM176" s="60"/>
    </row>
    <row r="177" spans="1:39" s="42" customFormat="1" x14ac:dyDescent="0.25">
      <c r="A177" s="139" t="s">
        <v>146</v>
      </c>
      <c r="B177" s="118" t="s">
        <v>1034</v>
      </c>
      <c r="C177" s="705" t="s">
        <v>693</v>
      </c>
      <c r="D177" s="706"/>
      <c r="E177" s="706"/>
      <c r="F177" s="119">
        <f>SUM(F178:F179)</f>
        <v>0</v>
      </c>
      <c r="G177" s="120">
        <f>SUM(G178:G179)</f>
        <v>75696</v>
      </c>
      <c r="H177" s="484">
        <f t="shared" ref="H177:AL177" si="182">SUM(H178:H179)</f>
        <v>75696</v>
      </c>
      <c r="I177" s="121">
        <f t="shared" si="182"/>
        <v>68548</v>
      </c>
      <c r="J177" s="124">
        <f t="shared" si="182"/>
        <v>0</v>
      </c>
      <c r="K177" s="124">
        <f t="shared" si="182"/>
        <v>0</v>
      </c>
      <c r="L177" s="124">
        <f t="shared" si="182"/>
        <v>0</v>
      </c>
      <c r="M177" s="122">
        <f t="shared" si="182"/>
        <v>0</v>
      </c>
      <c r="N177" s="125">
        <f t="shared" si="182"/>
        <v>0</v>
      </c>
      <c r="O177" s="125">
        <f t="shared" si="182"/>
        <v>0</v>
      </c>
      <c r="P177" s="125">
        <f t="shared" si="182"/>
        <v>0</v>
      </c>
      <c r="Q177" s="125">
        <f t="shared" si="182"/>
        <v>0</v>
      </c>
      <c r="R177" s="125">
        <f t="shared" si="182"/>
        <v>0</v>
      </c>
      <c r="S177" s="125">
        <f t="shared" si="182"/>
        <v>0</v>
      </c>
      <c r="T177" s="125">
        <f t="shared" si="182"/>
        <v>0</v>
      </c>
      <c r="U177" s="125">
        <f t="shared" si="182"/>
        <v>7148</v>
      </c>
      <c r="V177" s="125">
        <f t="shared" si="182"/>
        <v>0</v>
      </c>
      <c r="W177" s="125">
        <f t="shared" si="182"/>
        <v>0</v>
      </c>
      <c r="X177" s="125">
        <f t="shared" si="182"/>
        <v>0</v>
      </c>
      <c r="Y177" s="123">
        <f t="shared" si="182"/>
        <v>0</v>
      </c>
      <c r="Z177" s="121">
        <f t="shared" si="182"/>
        <v>0</v>
      </c>
      <c r="AA177" s="122">
        <f t="shared" si="182"/>
        <v>0</v>
      </c>
      <c r="AB177" s="122">
        <f t="shared" si="182"/>
        <v>0</v>
      </c>
      <c r="AC177" s="125">
        <f t="shared" si="182"/>
        <v>0</v>
      </c>
      <c r="AD177" s="122">
        <f t="shared" si="182"/>
        <v>7148</v>
      </c>
      <c r="AE177" s="125">
        <f t="shared" ref="AE177" si="183">SUM(AE178:AE179)</f>
        <v>18548</v>
      </c>
      <c r="AF177" s="122">
        <f t="shared" si="182"/>
        <v>50000</v>
      </c>
      <c r="AG177" s="124">
        <f t="shared" si="182"/>
        <v>0</v>
      </c>
      <c r="AH177" s="122">
        <f t="shared" si="182"/>
        <v>0</v>
      </c>
      <c r="AI177" s="368">
        <f t="shared" ref="AI177" si="184">SUM(AI178:AI179)</f>
        <v>75696</v>
      </c>
      <c r="AJ177" s="125">
        <f t="shared" si="182"/>
        <v>0</v>
      </c>
      <c r="AK177" s="126">
        <f t="shared" si="182"/>
        <v>0</v>
      </c>
      <c r="AL177" s="544">
        <f t="shared" si="182"/>
        <v>0</v>
      </c>
      <c r="AM177" s="58"/>
    </row>
    <row r="178" spans="1:39" hidden="1" x14ac:dyDescent="0.25">
      <c r="B178" s="59"/>
      <c r="C178" s="332"/>
      <c r="D178" s="686" t="s">
        <v>1218</v>
      </c>
      <c r="E178" s="708"/>
      <c r="F178" s="85">
        <v>0</v>
      </c>
      <c r="G178" s="87">
        <v>68548</v>
      </c>
      <c r="H178" s="482">
        <f>SUM(AI178:AL178)</f>
        <v>68548</v>
      </c>
      <c r="I178" s="81">
        <f>H178</f>
        <v>68548</v>
      </c>
      <c r="J178" s="43"/>
      <c r="K178" s="43"/>
      <c r="L178" s="43"/>
      <c r="M178" s="1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2"/>
      <c r="Z178" s="81"/>
      <c r="AA178" s="1"/>
      <c r="AB178" s="1"/>
      <c r="AC178" s="89"/>
      <c r="AD178" s="1"/>
      <c r="AE178" s="89">
        <v>18548</v>
      </c>
      <c r="AF178" s="1">
        <v>50000</v>
      </c>
      <c r="AG178" s="43"/>
      <c r="AH178" s="1"/>
      <c r="AI178" s="366">
        <f t="shared" ref="AI178:AI179" si="185">SUM(Z178:AH178)</f>
        <v>68548</v>
      </c>
      <c r="AJ178" s="89"/>
      <c r="AK178" s="46"/>
      <c r="AL178" s="542"/>
      <c r="AM178" s="60"/>
    </row>
    <row r="179" spans="1:39" hidden="1" x14ac:dyDescent="0.25">
      <c r="B179" s="59"/>
      <c r="C179" s="332"/>
      <c r="D179" s="686" t="s">
        <v>1294</v>
      </c>
      <c r="E179" s="708"/>
      <c r="F179" s="85">
        <v>0</v>
      </c>
      <c r="G179" s="87">
        <v>7148</v>
      </c>
      <c r="H179" s="482">
        <f>SUM(AI179:AL179)</f>
        <v>7148</v>
      </c>
      <c r="I179" s="81"/>
      <c r="J179" s="43"/>
      <c r="K179" s="43"/>
      <c r="L179" s="43"/>
      <c r="M179" s="1"/>
      <c r="N179" s="89"/>
      <c r="O179" s="89"/>
      <c r="P179" s="89"/>
      <c r="Q179" s="89"/>
      <c r="R179" s="89"/>
      <c r="S179" s="89"/>
      <c r="T179" s="89"/>
      <c r="U179" s="89">
        <f>H179</f>
        <v>7148</v>
      </c>
      <c r="V179" s="89"/>
      <c r="W179" s="89"/>
      <c r="X179" s="89"/>
      <c r="Y179" s="82"/>
      <c r="Z179" s="81"/>
      <c r="AA179" s="1"/>
      <c r="AB179" s="1"/>
      <c r="AC179" s="89"/>
      <c r="AD179" s="1">
        <v>7148</v>
      </c>
      <c r="AE179" s="89"/>
      <c r="AF179" s="1"/>
      <c r="AG179" s="43"/>
      <c r="AH179" s="1"/>
      <c r="AI179" s="366">
        <f t="shared" si="185"/>
        <v>7148</v>
      </c>
      <c r="AJ179" s="89"/>
      <c r="AK179" s="46"/>
      <c r="AL179" s="542"/>
      <c r="AM179" s="60"/>
    </row>
    <row r="180" spans="1:39" s="42" customFormat="1" x14ac:dyDescent="0.25">
      <c r="A180" s="139" t="s">
        <v>147</v>
      </c>
      <c r="B180" s="118" t="s">
        <v>1035</v>
      </c>
      <c r="C180" s="705" t="s">
        <v>148</v>
      </c>
      <c r="D180" s="706"/>
      <c r="E180" s="706"/>
      <c r="F180" s="119">
        <f>F181+F182+F183</f>
        <v>12000</v>
      </c>
      <c r="G180" s="120">
        <f>G181+G182+G183</f>
        <v>24229</v>
      </c>
      <c r="H180" s="484">
        <f t="shared" ref="H180:M180" si="186">H181+H182+H183</f>
        <v>36379</v>
      </c>
      <c r="I180" s="121">
        <f t="shared" si="186"/>
        <v>20104</v>
      </c>
      <c r="J180" s="124">
        <f t="shared" ref="J180:L180" si="187">J181+J182+J183</f>
        <v>0</v>
      </c>
      <c r="K180" s="124">
        <f t="shared" si="187"/>
        <v>0</v>
      </c>
      <c r="L180" s="124">
        <f t="shared" si="187"/>
        <v>0</v>
      </c>
      <c r="M180" s="122">
        <f t="shared" si="186"/>
        <v>0</v>
      </c>
      <c r="N180" s="125">
        <f t="shared" ref="N180:U180" si="188">N181+N182+N183</f>
        <v>0</v>
      </c>
      <c r="O180" s="125">
        <f t="shared" si="188"/>
        <v>0</v>
      </c>
      <c r="P180" s="125">
        <f t="shared" si="188"/>
        <v>0</v>
      </c>
      <c r="Q180" s="125">
        <f t="shared" si="188"/>
        <v>0</v>
      </c>
      <c r="R180" s="125">
        <f t="shared" si="188"/>
        <v>0</v>
      </c>
      <c r="S180" s="125">
        <f t="shared" si="188"/>
        <v>0</v>
      </c>
      <c r="T180" s="125">
        <f t="shared" si="188"/>
        <v>9475</v>
      </c>
      <c r="U180" s="125">
        <f t="shared" si="188"/>
        <v>6800</v>
      </c>
      <c r="V180" s="125">
        <f t="shared" ref="V180:Y180" si="189">V181+V182+V183</f>
        <v>0</v>
      </c>
      <c r="W180" s="125">
        <f t="shared" si="189"/>
        <v>0</v>
      </c>
      <c r="X180" s="125">
        <f t="shared" si="189"/>
        <v>0</v>
      </c>
      <c r="Y180" s="123">
        <f t="shared" si="189"/>
        <v>0</v>
      </c>
      <c r="Z180" s="121">
        <f t="shared" ref="Z180:AL180" si="190">Z181+Z182+Z183</f>
        <v>12100</v>
      </c>
      <c r="AA180" s="122">
        <f t="shared" si="190"/>
        <v>35396</v>
      </c>
      <c r="AB180" s="122">
        <f t="shared" si="190"/>
        <v>9000</v>
      </c>
      <c r="AC180" s="125">
        <f t="shared" si="190"/>
        <v>1050</v>
      </c>
      <c r="AD180" s="122">
        <f t="shared" si="190"/>
        <v>1683</v>
      </c>
      <c r="AE180" s="125">
        <f t="shared" ref="AE180" si="191">AE181+AE182+AE183</f>
        <v>0</v>
      </c>
      <c r="AF180" s="122">
        <f t="shared" si="190"/>
        <v>0</v>
      </c>
      <c r="AG180" s="124">
        <f t="shared" si="190"/>
        <v>-35000</v>
      </c>
      <c r="AH180" s="122">
        <f t="shared" si="190"/>
        <v>10775</v>
      </c>
      <c r="AI180" s="368">
        <f t="shared" ref="AI180" si="192">AI181+AI182+AI183</f>
        <v>35004</v>
      </c>
      <c r="AJ180" s="125">
        <f t="shared" si="190"/>
        <v>0</v>
      </c>
      <c r="AK180" s="126">
        <f t="shared" si="190"/>
        <v>1375</v>
      </c>
      <c r="AL180" s="544">
        <f t="shared" si="190"/>
        <v>0</v>
      </c>
      <c r="AM180" s="58"/>
    </row>
    <row r="181" spans="1:39" s="317" customFormat="1" x14ac:dyDescent="0.25">
      <c r="A181" s="139" t="s">
        <v>149</v>
      </c>
      <c r="B181" s="248"/>
      <c r="C181" s="265"/>
      <c r="D181" s="707" t="s">
        <v>694</v>
      </c>
      <c r="E181" s="707"/>
      <c r="F181" s="260"/>
      <c r="G181" s="250"/>
      <c r="H181" s="485">
        <f>SUM(AI181:AL181)</f>
        <v>10000</v>
      </c>
      <c r="I181" s="261">
        <f>H181</f>
        <v>10000</v>
      </c>
      <c r="J181" s="251"/>
      <c r="K181" s="251"/>
      <c r="L181" s="251"/>
      <c r="M181" s="252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>
        <f>SUM(X182:X188)</f>
        <v>0</v>
      </c>
      <c r="Y181" s="262"/>
      <c r="Z181" s="261"/>
      <c r="AA181" s="252"/>
      <c r="AB181" s="252"/>
      <c r="AC181" s="253"/>
      <c r="AD181" s="252"/>
      <c r="AE181" s="253"/>
      <c r="AF181" s="252"/>
      <c r="AG181" s="251"/>
      <c r="AH181" s="252">
        <v>10000</v>
      </c>
      <c r="AI181" s="369">
        <f>SUM(Z181:AH181)</f>
        <v>10000</v>
      </c>
      <c r="AJ181" s="253"/>
      <c r="AK181" s="254"/>
      <c r="AL181" s="545"/>
      <c r="AM181" s="487"/>
    </row>
    <row r="182" spans="1:39" x14ac:dyDescent="0.25">
      <c r="A182" s="139" t="s">
        <v>150</v>
      </c>
      <c r="B182" s="248"/>
      <c r="C182" s="265"/>
      <c r="D182" s="707" t="s">
        <v>608</v>
      </c>
      <c r="E182" s="707"/>
      <c r="F182" s="260">
        <v>10000</v>
      </c>
      <c r="G182" s="250">
        <v>10000</v>
      </c>
      <c r="H182" s="485">
        <f>SUM(AI182:AL182)</f>
        <v>10000</v>
      </c>
      <c r="I182" s="261">
        <f>H182</f>
        <v>10000</v>
      </c>
      <c r="J182" s="251"/>
      <c r="K182" s="251"/>
      <c r="L182" s="251"/>
      <c r="M182" s="252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62"/>
      <c r="Z182" s="261"/>
      <c r="AA182" s="252">
        <v>10000</v>
      </c>
      <c r="AB182" s="252"/>
      <c r="AC182" s="253"/>
      <c r="AD182" s="252"/>
      <c r="AE182" s="253"/>
      <c r="AF182" s="252"/>
      <c r="AG182" s="251"/>
      <c r="AH182" s="252"/>
      <c r="AI182" s="369">
        <f>SUM(Z182:AH182)</f>
        <v>10000</v>
      </c>
      <c r="AJ182" s="253"/>
      <c r="AK182" s="254"/>
      <c r="AL182" s="545"/>
      <c r="AM182" s="60"/>
    </row>
    <row r="183" spans="1:39" ht="15.75" thickBot="1" x14ac:dyDescent="0.3">
      <c r="A183" s="139" t="s">
        <v>151</v>
      </c>
      <c r="B183" s="288"/>
      <c r="C183" s="289"/>
      <c r="D183" s="709" t="s">
        <v>609</v>
      </c>
      <c r="E183" s="709"/>
      <c r="F183" s="260">
        <f>SUM(F184:F186)</f>
        <v>2000</v>
      </c>
      <c r="G183" s="250">
        <f>SUM(G184:G186)</f>
        <v>14229</v>
      </c>
      <c r="H183" s="485">
        <f>SUM(H184:H186)</f>
        <v>16379</v>
      </c>
      <c r="I183" s="261">
        <f t="shared" ref="I183:AL183" si="193">SUM(I184:I186)</f>
        <v>104</v>
      </c>
      <c r="J183" s="251">
        <f t="shared" si="193"/>
        <v>0</v>
      </c>
      <c r="K183" s="251">
        <f t="shared" si="193"/>
        <v>0</v>
      </c>
      <c r="L183" s="251">
        <f t="shared" si="193"/>
        <v>0</v>
      </c>
      <c r="M183" s="252">
        <f t="shared" si="193"/>
        <v>0</v>
      </c>
      <c r="N183" s="253">
        <f t="shared" si="193"/>
        <v>0</v>
      </c>
      <c r="O183" s="253">
        <f t="shared" si="193"/>
        <v>0</v>
      </c>
      <c r="P183" s="253">
        <f t="shared" si="193"/>
        <v>0</v>
      </c>
      <c r="Q183" s="253">
        <f t="shared" si="193"/>
        <v>0</v>
      </c>
      <c r="R183" s="253">
        <f t="shared" si="193"/>
        <v>0</v>
      </c>
      <c r="S183" s="253">
        <f t="shared" si="193"/>
        <v>0</v>
      </c>
      <c r="T183" s="253">
        <f t="shared" si="193"/>
        <v>9475</v>
      </c>
      <c r="U183" s="253">
        <f t="shared" si="193"/>
        <v>6800</v>
      </c>
      <c r="V183" s="253">
        <f t="shared" si="193"/>
        <v>0</v>
      </c>
      <c r="W183" s="253">
        <f t="shared" si="193"/>
        <v>0</v>
      </c>
      <c r="X183" s="253">
        <f t="shared" si="193"/>
        <v>0</v>
      </c>
      <c r="Y183" s="262">
        <f t="shared" si="193"/>
        <v>0</v>
      </c>
      <c r="Z183" s="261">
        <f t="shared" si="193"/>
        <v>12100</v>
      </c>
      <c r="AA183" s="252">
        <f t="shared" si="193"/>
        <v>25396</v>
      </c>
      <c r="AB183" s="252">
        <f t="shared" si="193"/>
        <v>9000</v>
      </c>
      <c r="AC183" s="253">
        <f t="shared" si="193"/>
        <v>1050</v>
      </c>
      <c r="AD183" s="252">
        <f t="shared" si="193"/>
        <v>1683</v>
      </c>
      <c r="AE183" s="253">
        <f t="shared" ref="AE183" si="194">SUM(AE184:AE186)</f>
        <v>0</v>
      </c>
      <c r="AF183" s="252">
        <f t="shared" si="193"/>
        <v>0</v>
      </c>
      <c r="AG183" s="251">
        <f t="shared" si="193"/>
        <v>-35000</v>
      </c>
      <c r="AH183" s="252">
        <f t="shared" si="193"/>
        <v>775</v>
      </c>
      <c r="AI183" s="369">
        <f t="shared" ref="AI183" si="195">SUM(AI184:AI186)</f>
        <v>15004</v>
      </c>
      <c r="AJ183" s="253">
        <f t="shared" si="193"/>
        <v>0</v>
      </c>
      <c r="AK183" s="254">
        <f t="shared" si="193"/>
        <v>1375</v>
      </c>
      <c r="AL183" s="545">
        <f t="shared" si="193"/>
        <v>0</v>
      </c>
      <c r="AM183" s="60"/>
    </row>
    <row r="184" spans="1:39" hidden="1" x14ac:dyDescent="0.25">
      <c r="B184" s="59"/>
      <c r="C184" s="258"/>
      <c r="D184" s="256"/>
      <c r="E184" s="285" t="s">
        <v>1275</v>
      </c>
      <c r="F184" s="85">
        <v>0</v>
      </c>
      <c r="G184" s="87">
        <v>104</v>
      </c>
      <c r="H184" s="482">
        <f t="shared" ref="H184:H186" si="196">SUM(AI184:AL184)</f>
        <v>104</v>
      </c>
      <c r="I184" s="81">
        <f>H184</f>
        <v>104</v>
      </c>
      <c r="J184" s="43"/>
      <c r="K184" s="43"/>
      <c r="L184" s="43"/>
      <c r="M184" s="1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2"/>
      <c r="Z184" s="81">
        <v>10000</v>
      </c>
      <c r="AA184" s="1">
        <v>20096</v>
      </c>
      <c r="AB184" s="1">
        <v>5000</v>
      </c>
      <c r="AC184" s="89"/>
      <c r="AD184" s="1">
        <v>8</v>
      </c>
      <c r="AE184" s="89"/>
      <c r="AF184" s="1"/>
      <c r="AG184" s="43">
        <v>-35000</v>
      </c>
      <c r="AH184" s="1"/>
      <c r="AI184" s="366">
        <f t="shared" ref="AI184:AI186" si="197">SUM(Z184:AH184)</f>
        <v>104</v>
      </c>
      <c r="AJ184" s="89"/>
      <c r="AK184" s="46"/>
      <c r="AL184" s="542"/>
      <c r="AM184" s="60"/>
    </row>
    <row r="185" spans="1:39" hidden="1" x14ac:dyDescent="0.25">
      <c r="B185" s="59"/>
      <c r="C185" s="291"/>
      <c r="D185" s="294"/>
      <c r="E185" s="285" t="s">
        <v>1185</v>
      </c>
      <c r="F185" s="85">
        <v>2000</v>
      </c>
      <c r="G185" s="87">
        <v>9475</v>
      </c>
      <c r="H185" s="482">
        <f t="shared" si="196"/>
        <v>9475</v>
      </c>
      <c r="I185" s="81"/>
      <c r="J185" s="43"/>
      <c r="K185" s="43"/>
      <c r="L185" s="43"/>
      <c r="M185" s="1"/>
      <c r="N185" s="89"/>
      <c r="O185" s="89"/>
      <c r="P185" s="89"/>
      <c r="Q185" s="89"/>
      <c r="R185" s="89"/>
      <c r="S185" s="89"/>
      <c r="T185" s="89">
        <f>H185</f>
        <v>9475</v>
      </c>
      <c r="U185" s="89"/>
      <c r="V185" s="89"/>
      <c r="W185" s="89"/>
      <c r="X185" s="89"/>
      <c r="Y185" s="82"/>
      <c r="Z185" s="81">
        <v>2100</v>
      </c>
      <c r="AA185" s="1">
        <v>4650</v>
      </c>
      <c r="AB185" s="1"/>
      <c r="AC185" s="89">
        <v>1050</v>
      </c>
      <c r="AD185" s="1">
        <v>1675</v>
      </c>
      <c r="AE185" s="89"/>
      <c r="AF185" s="1"/>
      <c r="AG185" s="43"/>
      <c r="AH185" s="1"/>
      <c r="AI185" s="366">
        <f t="shared" si="197"/>
        <v>9475</v>
      </c>
      <c r="AJ185" s="89"/>
      <c r="AK185" s="46"/>
      <c r="AL185" s="542"/>
      <c r="AM185" s="60"/>
    </row>
    <row r="186" spans="1:39" ht="15.75" hidden="1" thickBot="1" x14ac:dyDescent="0.3">
      <c r="B186" s="59"/>
      <c r="C186" s="258"/>
      <c r="D186" s="286"/>
      <c r="E186" s="287" t="s">
        <v>1165</v>
      </c>
      <c r="F186" s="85">
        <v>0</v>
      </c>
      <c r="G186" s="87">
        <v>4650</v>
      </c>
      <c r="H186" s="482">
        <f t="shared" si="196"/>
        <v>6800</v>
      </c>
      <c r="I186" s="81"/>
      <c r="J186" s="43"/>
      <c r="K186" s="43"/>
      <c r="L186" s="43"/>
      <c r="M186" s="1"/>
      <c r="N186" s="89"/>
      <c r="O186" s="89"/>
      <c r="P186" s="89"/>
      <c r="Q186" s="89"/>
      <c r="R186" s="89"/>
      <c r="S186" s="89"/>
      <c r="T186" s="89"/>
      <c r="U186" s="89">
        <f>H186</f>
        <v>6800</v>
      </c>
      <c r="V186" s="89"/>
      <c r="W186" s="89"/>
      <c r="X186" s="89"/>
      <c r="Y186" s="82"/>
      <c r="Z186" s="81"/>
      <c r="AA186" s="1">
        <v>650</v>
      </c>
      <c r="AB186" s="1">
        <v>4000</v>
      </c>
      <c r="AC186" s="89"/>
      <c r="AD186" s="1"/>
      <c r="AE186" s="89"/>
      <c r="AF186" s="1"/>
      <c r="AG186" s="43"/>
      <c r="AH186" s="1">
        <v>775</v>
      </c>
      <c r="AI186" s="366">
        <f t="shared" si="197"/>
        <v>5425</v>
      </c>
      <c r="AJ186" s="89"/>
      <c r="AK186" s="46">
        <v>1375</v>
      </c>
      <c r="AL186" s="542"/>
      <c r="AM186" s="60"/>
    </row>
    <row r="187" spans="1:39" ht="15.75" thickBot="1" x14ac:dyDescent="0.3">
      <c r="B187" s="109" t="s">
        <v>152</v>
      </c>
      <c r="C187" s="657" t="s">
        <v>153</v>
      </c>
      <c r="D187" s="699"/>
      <c r="E187" s="699"/>
      <c r="F187" s="92">
        <f>F188+F189+F192+F193+F196</f>
        <v>0</v>
      </c>
      <c r="G187" s="93">
        <f>G188+G189+G192+G193+G196</f>
        <v>5690000</v>
      </c>
      <c r="H187" s="479">
        <f t="shared" ref="H187:Y187" si="198">H188+H189+H192+H193+H196</f>
        <v>9372533</v>
      </c>
      <c r="I187" s="94">
        <f t="shared" si="198"/>
        <v>0</v>
      </c>
      <c r="J187" s="97">
        <f t="shared" ref="J187:L187" si="199">J188+J189+J192+J193+J196</f>
        <v>0</v>
      </c>
      <c r="K187" s="97">
        <f t="shared" si="199"/>
        <v>9372533</v>
      </c>
      <c r="L187" s="97">
        <f t="shared" si="199"/>
        <v>0</v>
      </c>
      <c r="M187" s="95">
        <f t="shared" si="198"/>
        <v>0</v>
      </c>
      <c r="N187" s="98">
        <f t="shared" ref="N187:X187" si="200">N188+N189+N192+N193+N196</f>
        <v>0</v>
      </c>
      <c r="O187" s="98">
        <f t="shared" si="200"/>
        <v>0</v>
      </c>
      <c r="P187" s="98">
        <f t="shared" si="200"/>
        <v>0</v>
      </c>
      <c r="Q187" s="98">
        <f t="shared" si="200"/>
        <v>0</v>
      </c>
      <c r="R187" s="98">
        <f t="shared" si="200"/>
        <v>0</v>
      </c>
      <c r="S187" s="98">
        <f t="shared" si="200"/>
        <v>0</v>
      </c>
      <c r="T187" s="98">
        <f t="shared" si="200"/>
        <v>0</v>
      </c>
      <c r="U187" s="98">
        <f t="shared" si="200"/>
        <v>0</v>
      </c>
      <c r="V187" s="98">
        <f t="shared" ref="V187" si="201">V188+V189+V192+V193+V196</f>
        <v>0</v>
      </c>
      <c r="W187" s="98">
        <f t="shared" si="200"/>
        <v>0</v>
      </c>
      <c r="X187" s="98">
        <f t="shared" si="200"/>
        <v>0</v>
      </c>
      <c r="Y187" s="96">
        <f t="shared" si="198"/>
        <v>0</v>
      </c>
      <c r="Z187" s="94">
        <f>SUM(Z188:Z189)</f>
        <v>0</v>
      </c>
      <c r="AA187" s="95">
        <f t="shared" ref="AA187:AL187" si="202">AA188+AA189+AA192+AA193+AA196</f>
        <v>0</v>
      </c>
      <c r="AB187" s="95">
        <f t="shared" si="202"/>
        <v>0</v>
      </c>
      <c r="AC187" s="98">
        <f t="shared" si="202"/>
        <v>1000000</v>
      </c>
      <c r="AD187" s="95">
        <f t="shared" si="202"/>
        <v>4690000</v>
      </c>
      <c r="AE187" s="98">
        <f t="shared" ref="AE187" si="203">AE188+AE189+AE192+AE193+AE196</f>
        <v>0</v>
      </c>
      <c r="AF187" s="95">
        <f t="shared" si="202"/>
        <v>0</v>
      </c>
      <c r="AG187" s="97">
        <f t="shared" si="202"/>
        <v>0</v>
      </c>
      <c r="AH187" s="95">
        <f t="shared" si="202"/>
        <v>0</v>
      </c>
      <c r="AI187" s="363">
        <f t="shared" ref="AI187" si="204">AI188+AI189+AI192+AI193+AI196</f>
        <v>5690000</v>
      </c>
      <c r="AJ187" s="98">
        <f t="shared" si="202"/>
        <v>2665000</v>
      </c>
      <c r="AK187" s="99">
        <f t="shared" si="202"/>
        <v>1017533</v>
      </c>
      <c r="AL187" s="539">
        <f t="shared" si="202"/>
        <v>0</v>
      </c>
      <c r="AM187" s="56"/>
    </row>
    <row r="188" spans="1:39" s="19" customFormat="1" hidden="1" x14ac:dyDescent="0.25">
      <c r="A188" s="139" t="s">
        <v>154</v>
      </c>
      <c r="B188" s="127" t="s">
        <v>1036</v>
      </c>
      <c r="C188" s="658" t="s">
        <v>695</v>
      </c>
      <c r="D188" s="659"/>
      <c r="E188" s="659"/>
      <c r="F188" s="101"/>
      <c r="G188" s="102"/>
      <c r="H188" s="483"/>
      <c r="I188" s="103"/>
      <c r="J188" s="106"/>
      <c r="K188" s="106"/>
      <c r="L188" s="106"/>
      <c r="M188" s="104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5"/>
      <c r="Z188" s="103"/>
      <c r="AA188" s="104"/>
      <c r="AB188" s="104"/>
      <c r="AC188" s="107"/>
      <c r="AD188" s="104"/>
      <c r="AE188" s="107"/>
      <c r="AF188" s="104"/>
      <c r="AG188" s="106"/>
      <c r="AH188" s="104"/>
      <c r="AI188" s="367"/>
      <c r="AJ188" s="107"/>
      <c r="AK188" s="108"/>
      <c r="AL188" s="543"/>
      <c r="AM188" s="56"/>
    </row>
    <row r="189" spans="1:39" s="19" customFormat="1" x14ac:dyDescent="0.25">
      <c r="A189" s="139" t="s">
        <v>155</v>
      </c>
      <c r="B189" s="100" t="s">
        <v>1037</v>
      </c>
      <c r="C189" s="688" t="s">
        <v>156</v>
      </c>
      <c r="D189" s="689"/>
      <c r="E189" s="689"/>
      <c r="F189" s="101">
        <f>F190+F191</f>
        <v>0</v>
      </c>
      <c r="G189" s="102">
        <f>G190+G191</f>
        <v>5690000</v>
      </c>
      <c r="H189" s="483">
        <f t="shared" ref="H189:Y189" si="205">H190+H191</f>
        <v>9372533</v>
      </c>
      <c r="I189" s="103">
        <f t="shared" si="205"/>
        <v>0</v>
      </c>
      <c r="J189" s="106">
        <f t="shared" ref="J189:L189" si="206">J190+J191</f>
        <v>0</v>
      </c>
      <c r="K189" s="106">
        <f t="shared" si="206"/>
        <v>9372533</v>
      </c>
      <c r="L189" s="106">
        <f t="shared" si="206"/>
        <v>0</v>
      </c>
      <c r="M189" s="104">
        <f t="shared" si="205"/>
        <v>0</v>
      </c>
      <c r="N189" s="107">
        <f t="shared" ref="N189:X189" si="207">N190+N191</f>
        <v>0</v>
      </c>
      <c r="O189" s="107">
        <f t="shared" si="207"/>
        <v>0</v>
      </c>
      <c r="P189" s="107">
        <f t="shared" si="207"/>
        <v>0</v>
      </c>
      <c r="Q189" s="107">
        <f t="shared" si="207"/>
        <v>0</v>
      </c>
      <c r="R189" s="107">
        <f t="shared" si="207"/>
        <v>0</v>
      </c>
      <c r="S189" s="107">
        <f t="shared" si="207"/>
        <v>0</v>
      </c>
      <c r="T189" s="107">
        <f t="shared" si="207"/>
        <v>0</v>
      </c>
      <c r="U189" s="107">
        <f t="shared" si="207"/>
        <v>0</v>
      </c>
      <c r="V189" s="107">
        <f t="shared" ref="V189" si="208">V190+V191</f>
        <v>0</v>
      </c>
      <c r="W189" s="107">
        <f t="shared" si="207"/>
        <v>0</v>
      </c>
      <c r="X189" s="107">
        <f t="shared" si="207"/>
        <v>0</v>
      </c>
      <c r="Y189" s="105">
        <f t="shared" si="205"/>
        <v>0</v>
      </c>
      <c r="Z189" s="103">
        <f t="shared" ref="Z189:AL189" si="209">Z190+Z191</f>
        <v>0</v>
      </c>
      <c r="AA189" s="104">
        <f>SUM(AA190:AA191)</f>
        <v>0</v>
      </c>
      <c r="AB189" s="104">
        <f t="shared" si="209"/>
        <v>0</v>
      </c>
      <c r="AC189" s="107">
        <f t="shared" si="209"/>
        <v>1000000</v>
      </c>
      <c r="AD189" s="104">
        <f t="shared" si="209"/>
        <v>4690000</v>
      </c>
      <c r="AE189" s="107">
        <f t="shared" ref="AE189" si="210">AE190+AE191</f>
        <v>0</v>
      </c>
      <c r="AF189" s="104">
        <f t="shared" si="209"/>
        <v>0</v>
      </c>
      <c r="AG189" s="106">
        <f t="shared" si="209"/>
        <v>0</v>
      </c>
      <c r="AH189" s="104">
        <f t="shared" si="209"/>
        <v>0</v>
      </c>
      <c r="AI189" s="367">
        <f t="shared" ref="AI189" si="211">AI190+AI191</f>
        <v>5690000</v>
      </c>
      <c r="AJ189" s="107">
        <f t="shared" si="209"/>
        <v>2665000</v>
      </c>
      <c r="AK189" s="108">
        <f t="shared" si="209"/>
        <v>1017533</v>
      </c>
      <c r="AL189" s="543">
        <f t="shared" si="209"/>
        <v>0</v>
      </c>
      <c r="AM189" s="56"/>
    </row>
    <row r="190" spans="1:39" hidden="1" x14ac:dyDescent="0.25">
      <c r="A190" s="139" t="s">
        <v>157</v>
      </c>
      <c r="B190" s="59"/>
      <c r="C190" s="2"/>
      <c r="D190" s="686" t="s">
        <v>610</v>
      </c>
      <c r="E190" s="686"/>
      <c r="F190" s="85"/>
      <c r="G190" s="87"/>
      <c r="H190" s="482"/>
      <c r="I190" s="81"/>
      <c r="J190" s="43"/>
      <c r="K190" s="43"/>
      <c r="L190" s="43"/>
      <c r="M190" s="1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2"/>
      <c r="Z190" s="81"/>
      <c r="AA190" s="1"/>
      <c r="AB190" s="1"/>
      <c r="AC190" s="89"/>
      <c r="AD190" s="1"/>
      <c r="AE190" s="89"/>
      <c r="AF190" s="1"/>
      <c r="AG190" s="43"/>
      <c r="AH190" s="1"/>
      <c r="AI190" s="366"/>
      <c r="AJ190" s="89"/>
      <c r="AK190" s="46"/>
      <c r="AL190" s="542"/>
      <c r="AM190" s="60"/>
    </row>
    <row r="191" spans="1:39" ht="15.75" thickBot="1" x14ac:dyDescent="0.3">
      <c r="A191" s="139" t="s">
        <v>158</v>
      </c>
      <c r="B191" s="59"/>
      <c r="C191" s="2"/>
      <c r="D191" s="686" t="s">
        <v>611</v>
      </c>
      <c r="E191" s="686"/>
      <c r="F191" s="85">
        <v>0</v>
      </c>
      <c r="G191" s="87">
        <v>5690000</v>
      </c>
      <c r="H191" s="482">
        <f>SUM(AI191:AL191)</f>
        <v>9372533</v>
      </c>
      <c r="I191" s="81"/>
      <c r="J191" s="43"/>
      <c r="K191" s="43">
        <f>H191</f>
        <v>9372533</v>
      </c>
      <c r="L191" s="43"/>
      <c r="M191" s="1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2"/>
      <c r="Z191" s="81"/>
      <c r="AA191" s="1"/>
      <c r="AB191" s="1"/>
      <c r="AC191" s="89">
        <v>1000000</v>
      </c>
      <c r="AD191" s="1">
        <v>4690000</v>
      </c>
      <c r="AE191" s="89"/>
      <c r="AF191" s="1"/>
      <c r="AG191" s="43"/>
      <c r="AH191" s="1"/>
      <c r="AI191" s="366">
        <f>SUM(Z191:AH191)</f>
        <v>5690000</v>
      </c>
      <c r="AJ191" s="89">
        <v>2665000</v>
      </c>
      <c r="AK191" s="46">
        <v>1017533</v>
      </c>
      <c r="AL191" s="542"/>
      <c r="AM191" s="60"/>
    </row>
    <row r="192" spans="1:39" s="19" customFormat="1" ht="15.75" hidden="1" thickBot="1" x14ac:dyDescent="0.3">
      <c r="A192" s="139" t="s">
        <v>159</v>
      </c>
      <c r="B192" s="100" t="s">
        <v>1038</v>
      </c>
      <c r="C192" s="694" t="s">
        <v>696</v>
      </c>
      <c r="D192" s="695"/>
      <c r="E192" s="695"/>
      <c r="F192" s="101"/>
      <c r="G192" s="102"/>
      <c r="H192" s="483"/>
      <c r="I192" s="103"/>
      <c r="J192" s="106"/>
      <c r="K192" s="106"/>
      <c r="L192" s="106"/>
      <c r="M192" s="104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5"/>
      <c r="Z192" s="103"/>
      <c r="AA192" s="104"/>
      <c r="AB192" s="104">
        <f>SUM(AB193:AB196)</f>
        <v>0</v>
      </c>
      <c r="AC192" s="107"/>
      <c r="AD192" s="104"/>
      <c r="AE192" s="107"/>
      <c r="AF192" s="104"/>
      <c r="AG192" s="106"/>
      <c r="AH192" s="104"/>
      <c r="AI192" s="367"/>
      <c r="AJ192" s="107"/>
      <c r="AK192" s="108"/>
      <c r="AL192" s="543"/>
      <c r="AM192" s="56"/>
    </row>
    <row r="193" spans="1:39" s="19" customFormat="1" ht="15.75" hidden="1" thickBot="1" x14ac:dyDescent="0.3">
      <c r="A193" s="139" t="s">
        <v>160</v>
      </c>
      <c r="B193" s="100" t="s">
        <v>1039</v>
      </c>
      <c r="C193" s="694" t="s">
        <v>161</v>
      </c>
      <c r="D193" s="695"/>
      <c r="E193" s="695"/>
      <c r="F193" s="101">
        <f>F194+F195</f>
        <v>0</v>
      </c>
      <c r="G193" s="102">
        <f>G194+G195</f>
        <v>0</v>
      </c>
      <c r="H193" s="483">
        <f t="shared" ref="H193:Y193" si="212">H194+H195</f>
        <v>0</v>
      </c>
      <c r="I193" s="103">
        <f t="shared" si="212"/>
        <v>0</v>
      </c>
      <c r="J193" s="106">
        <f t="shared" ref="J193:L193" si="213">J194+J195</f>
        <v>0</v>
      </c>
      <c r="K193" s="106">
        <f t="shared" si="213"/>
        <v>0</v>
      </c>
      <c r="L193" s="106">
        <f t="shared" si="213"/>
        <v>0</v>
      </c>
      <c r="M193" s="104">
        <f t="shared" si="212"/>
        <v>0</v>
      </c>
      <c r="N193" s="107">
        <f t="shared" ref="N193:X193" si="214">N194+N195</f>
        <v>0</v>
      </c>
      <c r="O193" s="107">
        <f t="shared" si="214"/>
        <v>0</v>
      </c>
      <c r="P193" s="107">
        <f t="shared" si="214"/>
        <v>0</v>
      </c>
      <c r="Q193" s="107">
        <f t="shared" si="214"/>
        <v>0</v>
      </c>
      <c r="R193" s="107">
        <f t="shared" si="214"/>
        <v>0</v>
      </c>
      <c r="S193" s="107">
        <f t="shared" si="214"/>
        <v>0</v>
      </c>
      <c r="T193" s="107">
        <f t="shared" si="214"/>
        <v>0</v>
      </c>
      <c r="U193" s="107">
        <f t="shared" si="214"/>
        <v>0</v>
      </c>
      <c r="V193" s="107">
        <f t="shared" ref="V193" si="215">V194+V195</f>
        <v>0</v>
      </c>
      <c r="W193" s="107">
        <f t="shared" si="214"/>
        <v>0</v>
      </c>
      <c r="X193" s="107">
        <f t="shared" si="214"/>
        <v>0</v>
      </c>
      <c r="Y193" s="105">
        <f t="shared" si="212"/>
        <v>0</v>
      </c>
      <c r="Z193" s="103">
        <f t="shared" ref="Z193:AL193" si="216">Z194+Z195</f>
        <v>0</v>
      </c>
      <c r="AA193" s="104">
        <f t="shared" si="216"/>
        <v>0</v>
      </c>
      <c r="AB193" s="104">
        <f t="shared" si="216"/>
        <v>0</v>
      </c>
      <c r="AC193" s="107">
        <f>SUM(AC194:AC195)</f>
        <v>0</v>
      </c>
      <c r="AD193" s="104">
        <f t="shared" si="216"/>
        <v>0</v>
      </c>
      <c r="AE193" s="107">
        <f t="shared" ref="AE193" si="217">AE194+AE195</f>
        <v>0</v>
      </c>
      <c r="AF193" s="104">
        <f t="shared" si="216"/>
        <v>0</v>
      </c>
      <c r="AG193" s="106">
        <f t="shared" si="216"/>
        <v>0</v>
      </c>
      <c r="AH193" s="104">
        <f t="shared" si="216"/>
        <v>0</v>
      </c>
      <c r="AI193" s="367">
        <f t="shared" ref="AI193" si="218">AI194+AI195</f>
        <v>0</v>
      </c>
      <c r="AJ193" s="107">
        <f t="shared" si="216"/>
        <v>0</v>
      </c>
      <c r="AK193" s="108">
        <f t="shared" si="216"/>
        <v>0</v>
      </c>
      <c r="AL193" s="543">
        <f t="shared" si="216"/>
        <v>0</v>
      </c>
      <c r="AM193" s="56"/>
    </row>
    <row r="194" spans="1:39" ht="15.75" hidden="1" thickBot="1" x14ac:dyDescent="0.3">
      <c r="A194" s="139" t="s">
        <v>162</v>
      </c>
      <c r="B194" s="59"/>
      <c r="C194" s="2"/>
      <c r="D194" s="686" t="s">
        <v>612</v>
      </c>
      <c r="E194" s="686"/>
      <c r="F194" s="85"/>
      <c r="G194" s="87"/>
      <c r="H194" s="482"/>
      <c r="I194" s="81"/>
      <c r="J194" s="43"/>
      <c r="K194" s="43"/>
      <c r="L194" s="43"/>
      <c r="M194" s="1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2"/>
      <c r="Z194" s="81"/>
      <c r="AA194" s="1"/>
      <c r="AB194" s="1"/>
      <c r="AC194" s="89"/>
      <c r="AD194" s="1"/>
      <c r="AE194" s="89"/>
      <c r="AF194" s="1"/>
      <c r="AG194" s="43"/>
      <c r="AH194" s="1"/>
      <c r="AI194" s="366"/>
      <c r="AJ194" s="89"/>
      <c r="AK194" s="46"/>
      <c r="AL194" s="542"/>
      <c r="AM194" s="60"/>
    </row>
    <row r="195" spans="1:39" ht="15.75" hidden="1" thickBot="1" x14ac:dyDescent="0.3">
      <c r="A195" s="139" t="s">
        <v>163</v>
      </c>
      <c r="B195" s="59"/>
      <c r="C195" s="2"/>
      <c r="D195" s="686" t="s">
        <v>613</v>
      </c>
      <c r="E195" s="686"/>
      <c r="F195" s="85"/>
      <c r="G195" s="87"/>
      <c r="H195" s="482"/>
      <c r="I195" s="81"/>
      <c r="J195" s="43"/>
      <c r="K195" s="43"/>
      <c r="L195" s="43"/>
      <c r="M195" s="1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2"/>
      <c r="Z195" s="81"/>
      <c r="AA195" s="1"/>
      <c r="AB195" s="1"/>
      <c r="AC195" s="89"/>
      <c r="AD195" s="1"/>
      <c r="AE195" s="89"/>
      <c r="AF195" s="1"/>
      <c r="AG195" s="43"/>
      <c r="AH195" s="1"/>
      <c r="AI195" s="366"/>
      <c r="AJ195" s="89"/>
      <c r="AK195" s="46"/>
      <c r="AL195" s="542"/>
      <c r="AM195" s="60"/>
    </row>
    <row r="196" spans="1:39" s="19" customFormat="1" ht="15.75" hidden="1" thickBot="1" x14ac:dyDescent="0.3">
      <c r="A196" s="139" t="s">
        <v>164</v>
      </c>
      <c r="B196" s="138" t="s">
        <v>1040</v>
      </c>
      <c r="C196" s="710" t="s">
        <v>697</v>
      </c>
      <c r="D196" s="711"/>
      <c r="E196" s="711"/>
      <c r="F196" s="101"/>
      <c r="G196" s="102"/>
      <c r="H196" s="483"/>
      <c r="I196" s="103"/>
      <c r="J196" s="106"/>
      <c r="K196" s="106"/>
      <c r="L196" s="106"/>
      <c r="M196" s="104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5"/>
      <c r="Z196" s="103"/>
      <c r="AA196" s="104"/>
      <c r="AB196" s="104"/>
      <c r="AC196" s="107"/>
      <c r="AD196" s="104"/>
      <c r="AE196" s="107"/>
      <c r="AF196" s="104"/>
      <c r="AG196" s="106"/>
      <c r="AH196" s="104"/>
      <c r="AI196" s="367"/>
      <c r="AJ196" s="107"/>
      <c r="AK196" s="108"/>
      <c r="AL196" s="543"/>
      <c r="AM196" s="56"/>
    </row>
    <row r="197" spans="1:39" ht="15.75" thickBot="1" x14ac:dyDescent="0.3">
      <c r="B197" s="109" t="s">
        <v>165</v>
      </c>
      <c r="C197" s="657" t="s">
        <v>166</v>
      </c>
      <c r="D197" s="699"/>
      <c r="E197" s="699"/>
      <c r="F197" s="92">
        <f>F198+F199+F200+F201+F211</f>
        <v>0</v>
      </c>
      <c r="G197" s="93">
        <f>G198+G199+G200+G201+G211</f>
        <v>29490</v>
      </c>
      <c r="H197" s="479">
        <f t="shared" ref="H197:Y197" si="219">H198+H199+H200+H201+H211</f>
        <v>29490</v>
      </c>
      <c r="I197" s="94">
        <f t="shared" si="219"/>
        <v>0</v>
      </c>
      <c r="J197" s="97">
        <f t="shared" ref="J197:L197" si="220">J198+J199+J200+J201+J211</f>
        <v>0</v>
      </c>
      <c r="K197" s="97">
        <f t="shared" si="220"/>
        <v>0</v>
      </c>
      <c r="L197" s="97">
        <f t="shared" si="220"/>
        <v>0</v>
      </c>
      <c r="M197" s="95">
        <f t="shared" si="219"/>
        <v>0</v>
      </c>
      <c r="N197" s="98">
        <f t="shared" ref="N197:X197" si="221">N198+N199+N200+N201+N211</f>
        <v>0</v>
      </c>
      <c r="O197" s="98">
        <f t="shared" si="221"/>
        <v>0</v>
      </c>
      <c r="P197" s="98">
        <f t="shared" si="221"/>
        <v>0</v>
      </c>
      <c r="Q197" s="98">
        <f t="shared" si="221"/>
        <v>0</v>
      </c>
      <c r="R197" s="98">
        <f t="shared" si="221"/>
        <v>0</v>
      </c>
      <c r="S197" s="98">
        <f t="shared" si="221"/>
        <v>0</v>
      </c>
      <c r="T197" s="98">
        <f t="shared" si="221"/>
        <v>0</v>
      </c>
      <c r="U197" s="98">
        <f t="shared" si="221"/>
        <v>0</v>
      </c>
      <c r="V197" s="98">
        <f t="shared" ref="V197" si="222">V198+V199+V200+V201+V211</f>
        <v>29490</v>
      </c>
      <c r="W197" s="98">
        <f t="shared" si="221"/>
        <v>0</v>
      </c>
      <c r="X197" s="98">
        <f t="shared" si="221"/>
        <v>0</v>
      </c>
      <c r="Y197" s="96">
        <f t="shared" si="219"/>
        <v>0</v>
      </c>
      <c r="Z197" s="94">
        <f t="shared" ref="Z197:AL197" si="223">Z198+Z199+Z200+Z201+Z211</f>
        <v>0</v>
      </c>
      <c r="AA197" s="95">
        <f t="shared" si="223"/>
        <v>0</v>
      </c>
      <c r="AB197" s="95">
        <f t="shared" si="223"/>
        <v>29490</v>
      </c>
      <c r="AC197" s="98">
        <f t="shared" si="223"/>
        <v>0</v>
      </c>
      <c r="AD197" s="95">
        <f t="shared" si="223"/>
        <v>0</v>
      </c>
      <c r="AE197" s="98">
        <f t="shared" si="223"/>
        <v>0</v>
      </c>
      <c r="AF197" s="95">
        <f t="shared" si="223"/>
        <v>0</v>
      </c>
      <c r="AG197" s="97">
        <f t="shared" si="223"/>
        <v>0</v>
      </c>
      <c r="AH197" s="95">
        <f t="shared" si="223"/>
        <v>0</v>
      </c>
      <c r="AI197" s="363">
        <f t="shared" ref="AI197" si="224">AI198+AI199+AI200+AI201+AI211</f>
        <v>29490</v>
      </c>
      <c r="AJ197" s="98">
        <f t="shared" si="223"/>
        <v>0</v>
      </c>
      <c r="AK197" s="99">
        <f t="shared" si="223"/>
        <v>0</v>
      </c>
      <c r="AL197" s="539">
        <f t="shared" si="223"/>
        <v>0</v>
      </c>
      <c r="AM197" s="56"/>
    </row>
    <row r="198" spans="1:39" s="19" customFormat="1" ht="25.5" hidden="1" customHeight="1" x14ac:dyDescent="0.25">
      <c r="A198" s="139" t="s">
        <v>167</v>
      </c>
      <c r="B198" s="100" t="s">
        <v>1041</v>
      </c>
      <c r="C198" s="683" t="s">
        <v>698</v>
      </c>
      <c r="D198" s="684"/>
      <c r="E198" s="684"/>
      <c r="F198" s="101"/>
      <c r="G198" s="102"/>
      <c r="H198" s="483"/>
      <c r="I198" s="103"/>
      <c r="J198" s="106"/>
      <c r="K198" s="106"/>
      <c r="L198" s="106"/>
      <c r="M198" s="104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5"/>
      <c r="Z198" s="103"/>
      <c r="AA198" s="104"/>
      <c r="AB198" s="104"/>
      <c r="AC198" s="107"/>
      <c r="AD198" s="104"/>
      <c r="AE198" s="107"/>
      <c r="AF198" s="104"/>
      <c r="AG198" s="106"/>
      <c r="AH198" s="104"/>
      <c r="AI198" s="367"/>
      <c r="AJ198" s="107"/>
      <c r="AK198" s="108"/>
      <c r="AL198" s="543"/>
      <c r="AM198" s="56"/>
    </row>
    <row r="199" spans="1:39" s="19" customFormat="1" ht="25.5" hidden="1" customHeight="1" x14ac:dyDescent="0.25">
      <c r="A199" s="139" t="s">
        <v>168</v>
      </c>
      <c r="B199" s="100" t="s">
        <v>1042</v>
      </c>
      <c r="C199" s="683" t="s">
        <v>169</v>
      </c>
      <c r="D199" s="684"/>
      <c r="E199" s="684"/>
      <c r="F199" s="101"/>
      <c r="G199" s="102"/>
      <c r="H199" s="483"/>
      <c r="I199" s="103"/>
      <c r="J199" s="106"/>
      <c r="K199" s="106"/>
      <c r="L199" s="106"/>
      <c r="M199" s="104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5"/>
      <c r="Z199" s="103"/>
      <c r="AA199" s="104"/>
      <c r="AB199" s="104"/>
      <c r="AC199" s="107"/>
      <c r="AD199" s="104"/>
      <c r="AE199" s="107"/>
      <c r="AF199" s="104"/>
      <c r="AG199" s="106"/>
      <c r="AH199" s="104"/>
      <c r="AI199" s="367"/>
      <c r="AJ199" s="107"/>
      <c r="AK199" s="108"/>
      <c r="AL199" s="543"/>
      <c r="AM199" s="56"/>
    </row>
    <row r="200" spans="1:39" s="19" customFormat="1" ht="25.5" hidden="1" customHeight="1" x14ac:dyDescent="0.25">
      <c r="A200" s="139" t="s">
        <v>170</v>
      </c>
      <c r="B200" s="100" t="s">
        <v>1043</v>
      </c>
      <c r="C200" s="683" t="s">
        <v>171</v>
      </c>
      <c r="D200" s="684"/>
      <c r="E200" s="684"/>
      <c r="F200" s="101"/>
      <c r="G200" s="102"/>
      <c r="H200" s="483"/>
      <c r="I200" s="103"/>
      <c r="J200" s="106"/>
      <c r="K200" s="106"/>
      <c r="L200" s="106"/>
      <c r="M200" s="104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5"/>
      <c r="Z200" s="103"/>
      <c r="AA200" s="104"/>
      <c r="AB200" s="104"/>
      <c r="AC200" s="107"/>
      <c r="AD200" s="104"/>
      <c r="AE200" s="107"/>
      <c r="AF200" s="104"/>
      <c r="AG200" s="106"/>
      <c r="AH200" s="104"/>
      <c r="AI200" s="367"/>
      <c r="AJ200" s="107"/>
      <c r="AK200" s="108"/>
      <c r="AL200" s="543"/>
      <c r="AM200" s="56"/>
    </row>
    <row r="201" spans="1:39" s="19" customFormat="1" ht="25.5" hidden="1" customHeight="1" x14ac:dyDescent="0.25">
      <c r="A201" s="139" t="s">
        <v>172</v>
      </c>
      <c r="B201" s="100" t="s">
        <v>1044</v>
      </c>
      <c r="C201" s="683" t="s">
        <v>890</v>
      </c>
      <c r="D201" s="684"/>
      <c r="E201" s="684"/>
      <c r="F201" s="101">
        <f>F202+F203+F204+F205+F206+F207+F208+F209+F210</f>
        <v>0</v>
      </c>
      <c r="G201" s="102">
        <f>G202+G203+G204+G205+G206+G207+G208+G209+G210</f>
        <v>0</v>
      </c>
      <c r="H201" s="483">
        <f t="shared" ref="H201:Y201" si="225">H202+H203+H204+H205+H206+H207+H208+H209+H210</f>
        <v>0</v>
      </c>
      <c r="I201" s="103">
        <f t="shared" si="225"/>
        <v>0</v>
      </c>
      <c r="J201" s="106">
        <f t="shared" ref="J201:L201" si="226">J202+J203+J204+J205+J206+J207+J208+J209+J210</f>
        <v>0</v>
      </c>
      <c r="K201" s="106">
        <f t="shared" si="226"/>
        <v>0</v>
      </c>
      <c r="L201" s="106">
        <f t="shared" si="226"/>
        <v>0</v>
      </c>
      <c r="M201" s="104">
        <f t="shared" si="225"/>
        <v>0</v>
      </c>
      <c r="N201" s="107">
        <f t="shared" ref="N201:X201" si="227">N202+N203+N204+N205+N206+N207+N208+N209+N210</f>
        <v>0</v>
      </c>
      <c r="O201" s="107">
        <f t="shared" si="227"/>
        <v>0</v>
      </c>
      <c r="P201" s="107">
        <f t="shared" si="227"/>
        <v>0</v>
      </c>
      <c r="Q201" s="107">
        <f t="shared" si="227"/>
        <v>0</v>
      </c>
      <c r="R201" s="107">
        <f t="shared" si="227"/>
        <v>0</v>
      </c>
      <c r="S201" s="107">
        <f t="shared" si="227"/>
        <v>0</v>
      </c>
      <c r="T201" s="107">
        <f t="shared" si="227"/>
        <v>0</v>
      </c>
      <c r="U201" s="107">
        <f t="shared" si="227"/>
        <v>0</v>
      </c>
      <c r="V201" s="107">
        <f t="shared" ref="V201" si="228">V202+V203+V204+V205+V206+V207+V208+V209+V210</f>
        <v>0</v>
      </c>
      <c r="W201" s="107">
        <f t="shared" si="227"/>
        <v>0</v>
      </c>
      <c r="X201" s="107">
        <f t="shared" si="227"/>
        <v>0</v>
      </c>
      <c r="Y201" s="105">
        <f t="shared" si="225"/>
        <v>0</v>
      </c>
      <c r="Z201" s="103">
        <f t="shared" ref="Z201:AL201" si="229">Z202+Z203+Z204+Z205+Z206+Z207+Z208+Z209+Z210</f>
        <v>0</v>
      </c>
      <c r="AA201" s="104">
        <f t="shared" si="229"/>
        <v>0</v>
      </c>
      <c r="AB201" s="104">
        <f t="shared" si="229"/>
        <v>0</v>
      </c>
      <c r="AC201" s="107">
        <f t="shared" si="229"/>
        <v>0</v>
      </c>
      <c r="AD201" s="104">
        <f t="shared" si="229"/>
        <v>0</v>
      </c>
      <c r="AE201" s="107">
        <f t="shared" ref="AE201" si="230">AE202+AE203+AE204+AE205+AE206+AE207+AE208+AE209+AE210</f>
        <v>0</v>
      </c>
      <c r="AF201" s="104">
        <f t="shared" si="229"/>
        <v>0</v>
      </c>
      <c r="AG201" s="106">
        <f>SUM(AG202:AG203)</f>
        <v>0</v>
      </c>
      <c r="AH201" s="104">
        <f t="shared" si="229"/>
        <v>0</v>
      </c>
      <c r="AI201" s="367">
        <f t="shared" ref="AI201" si="231">AI202+AI203+AI204+AI205+AI206+AI207+AI208+AI209+AI210</f>
        <v>0</v>
      </c>
      <c r="AJ201" s="107">
        <f t="shared" si="229"/>
        <v>0</v>
      </c>
      <c r="AK201" s="108">
        <f t="shared" si="229"/>
        <v>0</v>
      </c>
      <c r="AL201" s="543">
        <f t="shared" si="229"/>
        <v>0</v>
      </c>
      <c r="AM201" s="56"/>
    </row>
    <row r="202" spans="1:39" hidden="1" x14ac:dyDescent="0.25">
      <c r="A202" s="139" t="s">
        <v>173</v>
      </c>
      <c r="B202" s="59"/>
      <c r="C202" s="2"/>
      <c r="D202" s="686" t="s">
        <v>699</v>
      </c>
      <c r="E202" s="686"/>
      <c r="F202" s="85"/>
      <c r="G202" s="87"/>
      <c r="H202" s="482"/>
      <c r="I202" s="81"/>
      <c r="J202" s="43"/>
      <c r="K202" s="43"/>
      <c r="L202" s="43"/>
      <c r="M202" s="1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2"/>
      <c r="Z202" s="81"/>
      <c r="AA202" s="1"/>
      <c r="AB202" s="1"/>
      <c r="AC202" s="89"/>
      <c r="AD202" s="1"/>
      <c r="AE202" s="89"/>
      <c r="AF202" s="1"/>
      <c r="AG202" s="43"/>
      <c r="AH202" s="1"/>
      <c r="AI202" s="366"/>
      <c r="AJ202" s="89"/>
      <c r="AK202" s="46"/>
      <c r="AL202" s="542"/>
      <c r="AM202" s="60"/>
    </row>
    <row r="203" spans="1:39" hidden="1" x14ac:dyDescent="0.25">
      <c r="A203" s="139" t="s">
        <v>174</v>
      </c>
      <c r="B203" s="59"/>
      <c r="C203" s="2"/>
      <c r="D203" s="686" t="s">
        <v>701</v>
      </c>
      <c r="E203" s="686"/>
      <c r="F203" s="85"/>
      <c r="G203" s="87"/>
      <c r="H203" s="482"/>
      <c r="I203" s="81"/>
      <c r="J203" s="43"/>
      <c r="K203" s="43"/>
      <c r="L203" s="43"/>
      <c r="M203" s="1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2"/>
      <c r="Z203" s="81"/>
      <c r="AA203" s="1"/>
      <c r="AB203" s="1"/>
      <c r="AC203" s="89"/>
      <c r="AD203" s="1"/>
      <c r="AE203" s="89"/>
      <c r="AF203" s="1"/>
      <c r="AG203" s="43"/>
      <c r="AH203" s="1"/>
      <c r="AI203" s="366"/>
      <c r="AJ203" s="89"/>
      <c r="AK203" s="46"/>
      <c r="AL203" s="542"/>
      <c r="AM203" s="60"/>
    </row>
    <row r="204" spans="1:39" hidden="1" x14ac:dyDescent="0.25">
      <c r="A204" s="139" t="s">
        <v>175</v>
      </c>
      <c r="B204" s="59"/>
      <c r="C204" s="2"/>
      <c r="D204" s="686" t="s">
        <v>702</v>
      </c>
      <c r="E204" s="686"/>
      <c r="F204" s="85"/>
      <c r="G204" s="87"/>
      <c r="H204" s="482"/>
      <c r="I204" s="81"/>
      <c r="J204" s="43"/>
      <c r="K204" s="43"/>
      <c r="L204" s="43"/>
      <c r="M204" s="1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2"/>
      <c r="Z204" s="81"/>
      <c r="AA204" s="1"/>
      <c r="AB204" s="1"/>
      <c r="AC204" s="89"/>
      <c r="AD204" s="1"/>
      <c r="AE204" s="89"/>
      <c r="AF204" s="1"/>
      <c r="AG204" s="43"/>
      <c r="AH204" s="1"/>
      <c r="AI204" s="366"/>
      <c r="AJ204" s="89"/>
      <c r="AK204" s="46"/>
      <c r="AL204" s="542"/>
      <c r="AM204" s="60"/>
    </row>
    <row r="205" spans="1:39" hidden="1" x14ac:dyDescent="0.25">
      <c r="A205" s="139" t="s">
        <v>176</v>
      </c>
      <c r="B205" s="59"/>
      <c r="C205" s="2"/>
      <c r="D205" s="686" t="s">
        <v>700</v>
      </c>
      <c r="E205" s="686"/>
      <c r="F205" s="85"/>
      <c r="G205" s="87"/>
      <c r="H205" s="482"/>
      <c r="I205" s="81"/>
      <c r="J205" s="43"/>
      <c r="K205" s="43"/>
      <c r="L205" s="43"/>
      <c r="M205" s="1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2"/>
      <c r="Z205" s="81"/>
      <c r="AA205" s="1"/>
      <c r="AB205" s="1"/>
      <c r="AC205" s="89"/>
      <c r="AD205" s="1"/>
      <c r="AE205" s="89"/>
      <c r="AF205" s="1"/>
      <c r="AG205" s="43"/>
      <c r="AH205" s="1"/>
      <c r="AI205" s="366"/>
      <c r="AJ205" s="89"/>
      <c r="AK205" s="46"/>
      <c r="AL205" s="542"/>
      <c r="AM205" s="60"/>
    </row>
    <row r="206" spans="1:39" hidden="1" x14ac:dyDescent="0.25">
      <c r="A206" s="139" t="s">
        <v>177</v>
      </c>
      <c r="B206" s="59"/>
      <c r="C206" s="2"/>
      <c r="D206" s="686" t="s">
        <v>703</v>
      </c>
      <c r="E206" s="686"/>
      <c r="F206" s="85"/>
      <c r="G206" s="87"/>
      <c r="H206" s="482"/>
      <c r="I206" s="81"/>
      <c r="J206" s="43"/>
      <c r="K206" s="43"/>
      <c r="L206" s="43"/>
      <c r="M206" s="1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2"/>
      <c r="Z206" s="81"/>
      <c r="AA206" s="1"/>
      <c r="AB206" s="1"/>
      <c r="AC206" s="89"/>
      <c r="AD206" s="1"/>
      <c r="AE206" s="89"/>
      <c r="AF206" s="1"/>
      <c r="AG206" s="43"/>
      <c r="AH206" s="1"/>
      <c r="AI206" s="366"/>
      <c r="AJ206" s="89"/>
      <c r="AK206" s="46"/>
      <c r="AL206" s="542"/>
      <c r="AM206" s="60"/>
    </row>
    <row r="207" spans="1:39" ht="25.5" hidden="1" customHeight="1" x14ac:dyDescent="0.25">
      <c r="A207" s="139" t="s">
        <v>178</v>
      </c>
      <c r="B207" s="59"/>
      <c r="C207" s="2"/>
      <c r="D207" s="685" t="s">
        <v>777</v>
      </c>
      <c r="E207" s="685"/>
      <c r="F207" s="85"/>
      <c r="G207" s="87"/>
      <c r="H207" s="482"/>
      <c r="I207" s="81"/>
      <c r="J207" s="43"/>
      <c r="K207" s="43"/>
      <c r="L207" s="43"/>
      <c r="M207" s="1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2"/>
      <c r="Z207" s="81"/>
      <c r="AA207" s="1"/>
      <c r="AB207" s="1"/>
      <c r="AC207" s="89"/>
      <c r="AD207" s="1"/>
      <c r="AE207" s="89"/>
      <c r="AF207" s="1"/>
      <c r="AG207" s="43"/>
      <c r="AH207" s="1"/>
      <c r="AI207" s="366"/>
      <c r="AJ207" s="89"/>
      <c r="AK207" s="46"/>
      <c r="AL207" s="542"/>
      <c r="AM207" s="60"/>
    </row>
    <row r="208" spans="1:39" ht="25.5" hidden="1" customHeight="1" x14ac:dyDescent="0.25">
      <c r="A208" s="139" t="s">
        <v>179</v>
      </c>
      <c r="B208" s="59"/>
      <c r="C208" s="2"/>
      <c r="D208" s="685" t="s">
        <v>778</v>
      </c>
      <c r="E208" s="685"/>
      <c r="F208" s="85"/>
      <c r="G208" s="87"/>
      <c r="H208" s="482"/>
      <c r="I208" s="81"/>
      <c r="J208" s="43"/>
      <c r="K208" s="43"/>
      <c r="L208" s="43"/>
      <c r="M208" s="1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2"/>
      <c r="Z208" s="81"/>
      <c r="AA208" s="1"/>
      <c r="AB208" s="1"/>
      <c r="AC208" s="89"/>
      <c r="AD208" s="1"/>
      <c r="AE208" s="89"/>
      <c r="AF208" s="1"/>
      <c r="AG208" s="43"/>
      <c r="AH208" s="1"/>
      <c r="AI208" s="366"/>
      <c r="AJ208" s="89"/>
      <c r="AK208" s="46"/>
      <c r="AL208" s="542"/>
      <c r="AM208" s="60"/>
    </row>
    <row r="209" spans="1:39" hidden="1" x14ac:dyDescent="0.25">
      <c r="A209" s="139" t="s">
        <v>180</v>
      </c>
      <c r="B209" s="59"/>
      <c r="C209" s="2"/>
      <c r="D209" s="686" t="s">
        <v>704</v>
      </c>
      <c r="E209" s="686"/>
      <c r="F209" s="85"/>
      <c r="G209" s="87"/>
      <c r="H209" s="482"/>
      <c r="I209" s="81"/>
      <c r="J209" s="43"/>
      <c r="K209" s="43"/>
      <c r="L209" s="43"/>
      <c r="M209" s="1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2"/>
      <c r="Z209" s="81"/>
      <c r="AA209" s="1"/>
      <c r="AB209" s="1"/>
      <c r="AC209" s="89"/>
      <c r="AD209" s="1"/>
      <c r="AE209" s="89"/>
      <c r="AF209" s="1"/>
      <c r="AG209" s="43"/>
      <c r="AH209" s="1"/>
      <c r="AI209" s="366"/>
      <c r="AJ209" s="89"/>
      <c r="AK209" s="46"/>
      <c r="AL209" s="542"/>
      <c r="AM209" s="60"/>
    </row>
    <row r="210" spans="1:39" ht="26.25" hidden="1" customHeight="1" x14ac:dyDescent="0.25">
      <c r="A210" s="139" t="s">
        <v>181</v>
      </c>
      <c r="B210" s="59"/>
      <c r="C210" s="2"/>
      <c r="D210" s="685" t="s">
        <v>779</v>
      </c>
      <c r="E210" s="685"/>
      <c r="F210" s="85"/>
      <c r="G210" s="87"/>
      <c r="H210" s="482"/>
      <c r="I210" s="81"/>
      <c r="J210" s="43"/>
      <c r="K210" s="43"/>
      <c r="L210" s="43"/>
      <c r="M210" s="1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2"/>
      <c r="Z210" s="81"/>
      <c r="AA210" s="1"/>
      <c r="AB210" s="1"/>
      <c r="AC210" s="89"/>
      <c r="AD210" s="1"/>
      <c r="AE210" s="89"/>
      <c r="AF210" s="1"/>
      <c r="AG210" s="43"/>
      <c r="AH210" s="1"/>
      <c r="AI210" s="366"/>
      <c r="AJ210" s="89"/>
      <c r="AK210" s="46"/>
      <c r="AL210" s="542"/>
      <c r="AM210" s="60"/>
    </row>
    <row r="211" spans="1:39" s="19" customFormat="1" x14ac:dyDescent="0.25">
      <c r="A211" s="139" t="s">
        <v>182</v>
      </c>
      <c r="B211" s="100" t="s">
        <v>1045</v>
      </c>
      <c r="C211" s="694" t="s">
        <v>183</v>
      </c>
      <c r="D211" s="695"/>
      <c r="E211" s="695"/>
      <c r="F211" s="101">
        <f>F212+F213+F214+F215+F216+F217+F218+F219+F220+F221+F222</f>
        <v>0</v>
      </c>
      <c r="G211" s="102">
        <f>G212+G213+G214+G215+G216+G217+G218+G219+G220+G221+G222</f>
        <v>29490</v>
      </c>
      <c r="H211" s="483">
        <f t="shared" ref="H211:Y211" si="232">H212+H213+H214+H215+H216+H217+H218+H219+H220+H221+H222</f>
        <v>29490</v>
      </c>
      <c r="I211" s="103">
        <f t="shared" si="232"/>
        <v>0</v>
      </c>
      <c r="J211" s="106">
        <f t="shared" ref="J211:L211" si="233">J212+J213+J214+J215+J216+J217+J218+J219+J220+J221+J222</f>
        <v>0</v>
      </c>
      <c r="K211" s="106">
        <f t="shared" si="233"/>
        <v>0</v>
      </c>
      <c r="L211" s="106">
        <f t="shared" si="233"/>
        <v>0</v>
      </c>
      <c r="M211" s="104">
        <f t="shared" si="232"/>
        <v>0</v>
      </c>
      <c r="N211" s="107">
        <f t="shared" ref="N211:X211" si="234">N212+N213+N214+N215+N216+N217+N218+N219+N220+N221+N222</f>
        <v>0</v>
      </c>
      <c r="O211" s="107">
        <f t="shared" si="234"/>
        <v>0</v>
      </c>
      <c r="P211" s="107">
        <f t="shared" si="234"/>
        <v>0</v>
      </c>
      <c r="Q211" s="107">
        <f t="shared" si="234"/>
        <v>0</v>
      </c>
      <c r="R211" s="107">
        <f t="shared" si="234"/>
        <v>0</v>
      </c>
      <c r="S211" s="107">
        <f t="shared" si="234"/>
        <v>0</v>
      </c>
      <c r="T211" s="107">
        <f t="shared" si="234"/>
        <v>0</v>
      </c>
      <c r="U211" s="107">
        <f t="shared" si="234"/>
        <v>0</v>
      </c>
      <c r="V211" s="107">
        <f t="shared" ref="V211" si="235">V212+V213+V214+V215+V216+V217+V218+V219+V220+V221+V222</f>
        <v>29490</v>
      </c>
      <c r="W211" s="107">
        <f t="shared" si="234"/>
        <v>0</v>
      </c>
      <c r="X211" s="107">
        <f t="shared" si="234"/>
        <v>0</v>
      </c>
      <c r="Y211" s="105">
        <f t="shared" si="232"/>
        <v>0</v>
      </c>
      <c r="Z211" s="103">
        <f t="shared" ref="Z211:AL211" si="236">Z212+Z213+Z214+Z215+Z216+Z217+Z218+Z219+Z220+Z221+Z222</f>
        <v>0</v>
      </c>
      <c r="AA211" s="104">
        <f t="shared" si="236"/>
        <v>0</v>
      </c>
      <c r="AB211" s="104">
        <f t="shared" si="236"/>
        <v>29490</v>
      </c>
      <c r="AC211" s="107">
        <f t="shared" si="236"/>
        <v>0</v>
      </c>
      <c r="AD211" s="104">
        <f t="shared" si="236"/>
        <v>0</v>
      </c>
      <c r="AE211" s="107">
        <f t="shared" ref="AE211" si="237">AE212+AE213+AE214+AE215+AE216+AE217+AE218+AE219+AE220+AE221+AE222</f>
        <v>0</v>
      </c>
      <c r="AF211" s="104">
        <f t="shared" si="236"/>
        <v>0</v>
      </c>
      <c r="AG211" s="106">
        <f t="shared" si="236"/>
        <v>0</v>
      </c>
      <c r="AH211" s="104">
        <f t="shared" si="236"/>
        <v>0</v>
      </c>
      <c r="AI211" s="367">
        <f t="shared" ref="AI211" si="238">AI212+AI213+AI214+AI215+AI216+AI217+AI218+AI219+AI220+AI221+AI222</f>
        <v>29490</v>
      </c>
      <c r="AJ211" s="107">
        <f t="shared" si="236"/>
        <v>0</v>
      </c>
      <c r="AK211" s="108">
        <f t="shared" si="236"/>
        <v>0</v>
      </c>
      <c r="AL211" s="543">
        <f t="shared" si="236"/>
        <v>0</v>
      </c>
      <c r="AM211" s="56"/>
    </row>
    <row r="212" spans="1:39" hidden="1" x14ac:dyDescent="0.25">
      <c r="A212" s="139" t="s">
        <v>184</v>
      </c>
      <c r="B212" s="59"/>
      <c r="C212" s="2"/>
      <c r="D212" s="686" t="s">
        <v>705</v>
      </c>
      <c r="E212" s="686"/>
      <c r="F212" s="85"/>
      <c r="G212" s="87"/>
      <c r="H212" s="482"/>
      <c r="I212" s="81"/>
      <c r="J212" s="43"/>
      <c r="K212" s="43"/>
      <c r="L212" s="43"/>
      <c r="M212" s="1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2"/>
      <c r="Z212" s="81"/>
      <c r="AA212" s="1"/>
      <c r="AB212" s="1"/>
      <c r="AC212" s="89"/>
      <c r="AD212" s="1"/>
      <c r="AE212" s="89"/>
      <c r="AF212" s="1"/>
      <c r="AG212" s="43"/>
      <c r="AH212" s="1"/>
      <c r="AI212" s="366"/>
      <c r="AJ212" s="89"/>
      <c r="AK212" s="46"/>
      <c r="AL212" s="542"/>
      <c r="AM212" s="60"/>
    </row>
    <row r="213" spans="1:39" hidden="1" x14ac:dyDescent="0.25">
      <c r="A213" s="139" t="s">
        <v>185</v>
      </c>
      <c r="B213" s="59"/>
      <c r="C213" s="2"/>
      <c r="D213" s="686" t="s">
        <v>708</v>
      </c>
      <c r="E213" s="686"/>
      <c r="F213" s="85"/>
      <c r="G213" s="87"/>
      <c r="H213" s="482"/>
      <c r="I213" s="81"/>
      <c r="J213" s="43"/>
      <c r="K213" s="43"/>
      <c r="L213" s="43"/>
      <c r="M213" s="1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2"/>
      <c r="Z213" s="81"/>
      <c r="AA213" s="1"/>
      <c r="AB213" s="1"/>
      <c r="AC213" s="89"/>
      <c r="AD213" s="1"/>
      <c r="AE213" s="89"/>
      <c r="AF213" s="1"/>
      <c r="AG213" s="43"/>
      <c r="AH213" s="1"/>
      <c r="AI213" s="366"/>
      <c r="AJ213" s="89"/>
      <c r="AK213" s="46"/>
      <c r="AL213" s="542"/>
      <c r="AM213" s="60"/>
    </row>
    <row r="214" spans="1:39" ht="15.75" thickBot="1" x14ac:dyDescent="0.3">
      <c r="A214" s="139" t="s">
        <v>186</v>
      </c>
      <c r="B214" s="59"/>
      <c r="C214" s="2"/>
      <c r="D214" s="686" t="s">
        <v>709</v>
      </c>
      <c r="E214" s="686"/>
      <c r="F214" s="85">
        <v>0</v>
      </c>
      <c r="G214" s="87">
        <v>29490</v>
      </c>
      <c r="H214" s="482">
        <f>SUM(AI214:AL214)</f>
        <v>29490</v>
      </c>
      <c r="I214" s="81"/>
      <c r="J214" s="43"/>
      <c r="K214" s="43"/>
      <c r="L214" s="43"/>
      <c r="M214" s="1"/>
      <c r="N214" s="89"/>
      <c r="O214" s="89"/>
      <c r="P214" s="89"/>
      <c r="Q214" s="89"/>
      <c r="R214" s="89"/>
      <c r="S214" s="89"/>
      <c r="T214" s="89"/>
      <c r="U214" s="89"/>
      <c r="V214" s="89">
        <f>H214</f>
        <v>29490</v>
      </c>
      <c r="W214" s="89"/>
      <c r="X214" s="89"/>
      <c r="Y214" s="82"/>
      <c r="Z214" s="81"/>
      <c r="AA214" s="1"/>
      <c r="AB214" s="1">
        <v>29490</v>
      </c>
      <c r="AC214" s="89"/>
      <c r="AD214" s="1"/>
      <c r="AE214" s="89"/>
      <c r="AF214" s="1"/>
      <c r="AG214" s="43"/>
      <c r="AH214" s="1"/>
      <c r="AI214" s="366">
        <f>SUM(Z214:AH214)</f>
        <v>29490</v>
      </c>
      <c r="AJ214" s="89"/>
      <c r="AK214" s="46"/>
      <c r="AL214" s="542"/>
      <c r="AM214" s="60"/>
    </row>
    <row r="215" spans="1:39" ht="15.75" hidden="1" thickBot="1" x14ac:dyDescent="0.3">
      <c r="A215" s="139" t="s">
        <v>187</v>
      </c>
      <c r="B215" s="59"/>
      <c r="C215" s="2"/>
      <c r="D215" s="686" t="s">
        <v>706</v>
      </c>
      <c r="E215" s="686"/>
      <c r="F215" s="85"/>
      <c r="G215" s="87"/>
      <c r="H215" s="482"/>
      <c r="I215" s="81"/>
      <c r="J215" s="43"/>
      <c r="K215" s="43"/>
      <c r="L215" s="43"/>
      <c r="M215" s="1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2"/>
      <c r="Z215" s="81"/>
      <c r="AA215" s="1"/>
      <c r="AB215" s="1"/>
      <c r="AC215" s="89"/>
      <c r="AD215" s="1"/>
      <c r="AE215" s="89"/>
      <c r="AF215" s="1"/>
      <c r="AG215" s="43"/>
      <c r="AH215" s="1"/>
      <c r="AI215" s="366"/>
      <c r="AJ215" s="89"/>
      <c r="AK215" s="46"/>
      <c r="AL215" s="542"/>
      <c r="AM215" s="60"/>
    </row>
    <row r="216" spans="1:39" ht="15.75" hidden="1" thickBot="1" x14ac:dyDescent="0.3">
      <c r="A216" s="139" t="s">
        <v>188</v>
      </c>
      <c r="B216" s="59"/>
      <c r="C216" s="2"/>
      <c r="D216" s="686" t="s">
        <v>710</v>
      </c>
      <c r="E216" s="686"/>
      <c r="F216" s="85"/>
      <c r="G216" s="87"/>
      <c r="H216" s="482"/>
      <c r="I216" s="81"/>
      <c r="J216" s="43"/>
      <c r="K216" s="43"/>
      <c r="L216" s="43"/>
      <c r="M216" s="1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2"/>
      <c r="Z216" s="81"/>
      <c r="AA216" s="1"/>
      <c r="AB216" s="1"/>
      <c r="AC216" s="89"/>
      <c r="AD216" s="1"/>
      <c r="AE216" s="89"/>
      <c r="AF216" s="1"/>
      <c r="AG216" s="43"/>
      <c r="AH216" s="1"/>
      <c r="AI216" s="366"/>
      <c r="AJ216" s="89"/>
      <c r="AK216" s="46"/>
      <c r="AL216" s="542"/>
      <c r="AM216" s="60"/>
    </row>
    <row r="217" spans="1:39" ht="25.5" hidden="1" customHeight="1" x14ac:dyDescent="0.25">
      <c r="A217" s="139" t="s">
        <v>189</v>
      </c>
      <c r="B217" s="59"/>
      <c r="C217" s="2"/>
      <c r="D217" s="685" t="s">
        <v>780</v>
      </c>
      <c r="E217" s="685"/>
      <c r="F217" s="85"/>
      <c r="G217" s="87"/>
      <c r="H217" s="482"/>
      <c r="I217" s="81"/>
      <c r="J217" s="43"/>
      <c r="K217" s="43"/>
      <c r="L217" s="43"/>
      <c r="M217" s="1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2"/>
      <c r="Z217" s="81"/>
      <c r="AA217" s="1"/>
      <c r="AB217" s="1"/>
      <c r="AC217" s="89"/>
      <c r="AD217" s="1"/>
      <c r="AE217" s="89"/>
      <c r="AF217" s="1"/>
      <c r="AG217" s="43"/>
      <c r="AH217" s="1"/>
      <c r="AI217" s="366"/>
      <c r="AJ217" s="89"/>
      <c r="AK217" s="46"/>
      <c r="AL217" s="542"/>
      <c r="AM217" s="60"/>
    </row>
    <row r="218" spans="1:39" ht="25.5" hidden="1" customHeight="1" x14ac:dyDescent="0.25">
      <c r="A218" s="139" t="s">
        <v>190</v>
      </c>
      <c r="B218" s="59"/>
      <c r="C218" s="2"/>
      <c r="D218" s="685" t="s">
        <v>781</v>
      </c>
      <c r="E218" s="685"/>
      <c r="F218" s="85"/>
      <c r="G218" s="87"/>
      <c r="H218" s="482"/>
      <c r="I218" s="81"/>
      <c r="J218" s="43"/>
      <c r="K218" s="43"/>
      <c r="L218" s="43"/>
      <c r="M218" s="1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2"/>
      <c r="Z218" s="81"/>
      <c r="AA218" s="1"/>
      <c r="AB218" s="1"/>
      <c r="AC218" s="89"/>
      <c r="AD218" s="1"/>
      <c r="AE218" s="89"/>
      <c r="AF218" s="1"/>
      <c r="AG218" s="43"/>
      <c r="AH218" s="1"/>
      <c r="AI218" s="366"/>
      <c r="AJ218" s="89"/>
      <c r="AK218" s="46"/>
      <c r="AL218" s="542"/>
      <c r="AM218" s="60"/>
    </row>
    <row r="219" spans="1:39" ht="15.75" hidden="1" thickBot="1" x14ac:dyDescent="0.3">
      <c r="A219" s="139" t="s">
        <v>191</v>
      </c>
      <c r="B219" s="59"/>
      <c r="C219" s="2"/>
      <c r="D219" s="686" t="s">
        <v>711</v>
      </c>
      <c r="E219" s="686"/>
      <c r="F219" s="85"/>
      <c r="G219" s="87"/>
      <c r="H219" s="482"/>
      <c r="I219" s="81"/>
      <c r="J219" s="43"/>
      <c r="K219" s="43"/>
      <c r="L219" s="43"/>
      <c r="M219" s="1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2"/>
      <c r="Z219" s="81"/>
      <c r="AA219" s="1"/>
      <c r="AB219" s="1"/>
      <c r="AC219" s="89"/>
      <c r="AD219" s="1"/>
      <c r="AE219" s="89"/>
      <c r="AF219" s="1"/>
      <c r="AG219" s="43"/>
      <c r="AH219" s="1"/>
      <c r="AI219" s="366"/>
      <c r="AJ219" s="89"/>
      <c r="AK219" s="46"/>
      <c r="AL219" s="542"/>
      <c r="AM219" s="60"/>
    </row>
    <row r="220" spans="1:39" ht="15.75" hidden="1" thickBot="1" x14ac:dyDescent="0.3">
      <c r="A220" s="139" t="s">
        <v>192</v>
      </c>
      <c r="B220" s="59"/>
      <c r="C220" s="2"/>
      <c r="D220" s="686" t="s">
        <v>707</v>
      </c>
      <c r="E220" s="686"/>
      <c r="F220" s="85"/>
      <c r="G220" s="87"/>
      <c r="H220" s="482"/>
      <c r="I220" s="81"/>
      <c r="J220" s="43"/>
      <c r="K220" s="43"/>
      <c r="L220" s="43"/>
      <c r="M220" s="1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2"/>
      <c r="Z220" s="81"/>
      <c r="AA220" s="1"/>
      <c r="AB220" s="1"/>
      <c r="AC220" s="89"/>
      <c r="AD220" s="1"/>
      <c r="AE220" s="89"/>
      <c r="AF220" s="1"/>
      <c r="AG220" s="43"/>
      <c r="AH220" s="1"/>
      <c r="AI220" s="366"/>
      <c r="AJ220" s="89"/>
      <c r="AK220" s="46"/>
      <c r="AL220" s="542"/>
      <c r="AM220" s="60"/>
    </row>
    <row r="221" spans="1:39" ht="25.5" hidden="1" customHeight="1" x14ac:dyDescent="0.25">
      <c r="A221" s="139" t="s">
        <v>193</v>
      </c>
      <c r="B221" s="59"/>
      <c r="C221" s="2"/>
      <c r="D221" s="685" t="s">
        <v>782</v>
      </c>
      <c r="E221" s="685"/>
      <c r="F221" s="85"/>
      <c r="G221" s="87"/>
      <c r="H221" s="482"/>
      <c r="I221" s="81"/>
      <c r="J221" s="43"/>
      <c r="K221" s="43"/>
      <c r="L221" s="43"/>
      <c r="M221" s="1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2"/>
      <c r="Z221" s="81"/>
      <c r="AA221" s="1"/>
      <c r="AB221" s="1"/>
      <c r="AC221" s="89"/>
      <c r="AD221" s="1"/>
      <c r="AE221" s="89"/>
      <c r="AF221" s="1"/>
      <c r="AG221" s="43"/>
      <c r="AH221" s="1"/>
      <c r="AI221" s="366"/>
      <c r="AJ221" s="89"/>
      <c r="AK221" s="46"/>
      <c r="AL221" s="542"/>
      <c r="AM221" s="60"/>
    </row>
    <row r="222" spans="1:39" ht="15.75" hidden="1" thickBot="1" x14ac:dyDescent="0.3">
      <c r="A222" s="139" t="s">
        <v>194</v>
      </c>
      <c r="B222" s="61"/>
      <c r="C222" s="21"/>
      <c r="D222" s="700" t="s">
        <v>783</v>
      </c>
      <c r="E222" s="700"/>
      <c r="F222" s="85"/>
      <c r="G222" s="87"/>
      <c r="H222" s="482"/>
      <c r="I222" s="81"/>
      <c r="J222" s="43"/>
      <c r="K222" s="43"/>
      <c r="L222" s="43"/>
      <c r="M222" s="1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2"/>
      <c r="Z222" s="81"/>
      <c r="AA222" s="1"/>
      <c r="AB222" s="1"/>
      <c r="AC222" s="89"/>
      <c r="AD222" s="1"/>
      <c r="AE222" s="89"/>
      <c r="AF222" s="1"/>
      <c r="AG222" s="43"/>
      <c r="AH222" s="1"/>
      <c r="AI222" s="366"/>
      <c r="AJ222" s="89"/>
      <c r="AK222" s="46"/>
      <c r="AL222" s="542"/>
      <c r="AM222" s="60"/>
    </row>
    <row r="223" spans="1:39" ht="15.75" thickBot="1" x14ac:dyDescent="0.3">
      <c r="B223" s="109" t="s">
        <v>195</v>
      </c>
      <c r="C223" s="657" t="s">
        <v>196</v>
      </c>
      <c r="D223" s="699"/>
      <c r="E223" s="699"/>
      <c r="F223" s="92">
        <f>F224+F225+F226+F227+F237</f>
        <v>0</v>
      </c>
      <c r="G223" s="93">
        <f>G224+G225+G226+G227+G237</f>
        <v>0</v>
      </c>
      <c r="H223" s="479">
        <f t="shared" ref="H223:Y223" si="239">H224+H225+H226+H227+H237</f>
        <v>0</v>
      </c>
      <c r="I223" s="94">
        <f t="shared" si="239"/>
        <v>0</v>
      </c>
      <c r="J223" s="97">
        <f t="shared" ref="J223:L223" si="240">J224+J225+J226+J227+J237</f>
        <v>0</v>
      </c>
      <c r="K223" s="97">
        <f t="shared" si="240"/>
        <v>0</v>
      </c>
      <c r="L223" s="97">
        <f t="shared" si="240"/>
        <v>0</v>
      </c>
      <c r="M223" s="95">
        <f t="shared" si="239"/>
        <v>0</v>
      </c>
      <c r="N223" s="98">
        <f t="shared" ref="N223:X223" si="241">N224+N225+N226+N227+N237</f>
        <v>0</v>
      </c>
      <c r="O223" s="98">
        <f t="shared" si="241"/>
        <v>0</v>
      </c>
      <c r="P223" s="98">
        <f t="shared" si="241"/>
        <v>0</v>
      </c>
      <c r="Q223" s="98">
        <f t="shared" si="241"/>
        <v>0</v>
      </c>
      <c r="R223" s="98">
        <f t="shared" si="241"/>
        <v>0</v>
      </c>
      <c r="S223" s="98">
        <f t="shared" si="241"/>
        <v>0</v>
      </c>
      <c r="T223" s="98">
        <f t="shared" si="241"/>
        <v>0</v>
      </c>
      <c r="U223" s="98">
        <f t="shared" si="241"/>
        <v>0</v>
      </c>
      <c r="V223" s="98">
        <f t="shared" ref="V223" si="242">V224+V225+V226+V227+V237</f>
        <v>0</v>
      </c>
      <c r="W223" s="98">
        <f t="shared" si="241"/>
        <v>0</v>
      </c>
      <c r="X223" s="98">
        <f t="shared" si="241"/>
        <v>0</v>
      </c>
      <c r="Y223" s="96">
        <f t="shared" si="239"/>
        <v>0</v>
      </c>
      <c r="Z223" s="94">
        <f t="shared" ref="Z223:AL223" si="243">Z224+Z225+Z226+Z227+Z237</f>
        <v>0</v>
      </c>
      <c r="AA223" s="95">
        <f t="shared" si="243"/>
        <v>0</v>
      </c>
      <c r="AB223" s="95">
        <f t="shared" si="243"/>
        <v>0</v>
      </c>
      <c r="AC223" s="98">
        <f t="shared" si="243"/>
        <v>0</v>
      </c>
      <c r="AD223" s="95">
        <f t="shared" si="243"/>
        <v>0</v>
      </c>
      <c r="AE223" s="98">
        <f t="shared" ref="AE223" si="244">AE224+AE225+AE226+AE227+AE237</f>
        <v>0</v>
      </c>
      <c r="AF223" s="95">
        <f t="shared" si="243"/>
        <v>0</v>
      </c>
      <c r="AG223" s="97">
        <f t="shared" si="243"/>
        <v>0</v>
      </c>
      <c r="AH223" s="95">
        <f t="shared" si="243"/>
        <v>0</v>
      </c>
      <c r="AI223" s="363">
        <f t="shared" ref="AI223" si="245">AI224+AI225+AI226+AI227+AI237</f>
        <v>0</v>
      </c>
      <c r="AJ223" s="98">
        <f t="shared" si="243"/>
        <v>0</v>
      </c>
      <c r="AK223" s="99">
        <f t="shared" si="243"/>
        <v>0</v>
      </c>
      <c r="AL223" s="539">
        <f t="shared" si="243"/>
        <v>0</v>
      </c>
      <c r="AM223" s="56"/>
    </row>
    <row r="224" spans="1:39" s="19" customFormat="1" ht="25.5" hidden="1" customHeight="1" x14ac:dyDescent="0.25">
      <c r="A224" s="139" t="s">
        <v>197</v>
      </c>
      <c r="B224" s="127" t="s">
        <v>1046</v>
      </c>
      <c r="C224" s="712" t="s">
        <v>198</v>
      </c>
      <c r="D224" s="713"/>
      <c r="E224" s="713"/>
      <c r="F224" s="101"/>
      <c r="G224" s="102"/>
      <c r="H224" s="483"/>
      <c r="I224" s="103"/>
      <c r="J224" s="106"/>
      <c r="K224" s="106"/>
      <c r="L224" s="106"/>
      <c r="M224" s="104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5"/>
      <c r="Z224" s="103"/>
      <c r="AA224" s="104"/>
      <c r="AB224" s="104"/>
      <c r="AC224" s="107"/>
      <c r="AD224" s="104"/>
      <c r="AE224" s="107"/>
      <c r="AF224" s="104"/>
      <c r="AG224" s="106"/>
      <c r="AH224" s="104"/>
      <c r="AI224" s="367"/>
      <c r="AJ224" s="107"/>
      <c r="AK224" s="108"/>
      <c r="AL224" s="543"/>
      <c r="AM224" s="56"/>
    </row>
    <row r="225" spans="1:39" s="19" customFormat="1" ht="15.75" hidden="1" thickBot="1" x14ac:dyDescent="0.3">
      <c r="A225" s="139" t="s">
        <v>199</v>
      </c>
      <c r="B225" s="100" t="s">
        <v>1047</v>
      </c>
      <c r="C225" s="688" t="s">
        <v>712</v>
      </c>
      <c r="D225" s="689"/>
      <c r="E225" s="689"/>
      <c r="F225" s="101"/>
      <c r="G225" s="102"/>
      <c r="H225" s="483"/>
      <c r="I225" s="103"/>
      <c r="J225" s="106"/>
      <c r="K225" s="106"/>
      <c r="L225" s="106"/>
      <c r="M225" s="104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5"/>
      <c r="Z225" s="103"/>
      <c r="AA225" s="104"/>
      <c r="AB225" s="104"/>
      <c r="AC225" s="107"/>
      <c r="AD225" s="104"/>
      <c r="AE225" s="107"/>
      <c r="AF225" s="104"/>
      <c r="AG225" s="106"/>
      <c r="AH225" s="104"/>
      <c r="AI225" s="367"/>
      <c r="AJ225" s="107"/>
      <c r="AK225" s="108"/>
      <c r="AL225" s="543"/>
      <c r="AM225" s="56"/>
    </row>
    <row r="226" spans="1:39" s="19" customFormat="1" ht="15.75" hidden="1" thickBot="1" x14ac:dyDescent="0.3">
      <c r="A226" s="139" t="s">
        <v>200</v>
      </c>
      <c r="B226" s="100" t="s">
        <v>1048</v>
      </c>
      <c r="C226" s="688" t="s">
        <v>713</v>
      </c>
      <c r="D226" s="689"/>
      <c r="E226" s="689"/>
      <c r="F226" s="101"/>
      <c r="G226" s="102"/>
      <c r="H226" s="483"/>
      <c r="I226" s="103"/>
      <c r="J226" s="106"/>
      <c r="K226" s="106"/>
      <c r="L226" s="106"/>
      <c r="M226" s="104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5"/>
      <c r="Z226" s="103"/>
      <c r="AA226" s="104"/>
      <c r="AB226" s="104"/>
      <c r="AC226" s="107"/>
      <c r="AD226" s="104"/>
      <c r="AE226" s="107"/>
      <c r="AF226" s="104"/>
      <c r="AG226" s="106"/>
      <c r="AH226" s="104"/>
      <c r="AI226" s="367"/>
      <c r="AJ226" s="107"/>
      <c r="AK226" s="108"/>
      <c r="AL226" s="543"/>
      <c r="AM226" s="56"/>
    </row>
    <row r="227" spans="1:39" s="19" customFormat="1" ht="25.5" hidden="1" customHeight="1" x14ac:dyDescent="0.25">
      <c r="A227" s="139" t="s">
        <v>201</v>
      </c>
      <c r="B227" s="100" t="s">
        <v>1049</v>
      </c>
      <c r="C227" s="683" t="s">
        <v>202</v>
      </c>
      <c r="D227" s="684"/>
      <c r="E227" s="684"/>
      <c r="F227" s="101">
        <f>F228+F229+F230+F231+F232+F233+F234+F235+F236</f>
        <v>0</v>
      </c>
      <c r="G227" s="102">
        <f>G228+G229+G230+G231+G232+G233+G234+G235+G236</f>
        <v>0</v>
      </c>
      <c r="H227" s="483">
        <f t="shared" ref="H227:Y227" si="246">H228+H229+H230+H231+H232+H233+H234+H235+H236</f>
        <v>0</v>
      </c>
      <c r="I227" s="103">
        <f t="shared" si="246"/>
        <v>0</v>
      </c>
      <c r="J227" s="106">
        <f t="shared" ref="J227:L227" si="247">J228+J229+J230+J231+J232+J233+J234+J235+J236</f>
        <v>0</v>
      </c>
      <c r="K227" s="106">
        <f t="shared" si="247"/>
        <v>0</v>
      </c>
      <c r="L227" s="106">
        <f t="shared" si="247"/>
        <v>0</v>
      </c>
      <c r="M227" s="104">
        <f t="shared" si="246"/>
        <v>0</v>
      </c>
      <c r="N227" s="107">
        <f t="shared" ref="N227:X227" si="248">N228+N229+N230+N231+N232+N233+N234+N235+N236</f>
        <v>0</v>
      </c>
      <c r="O227" s="107">
        <f t="shared" si="248"/>
        <v>0</v>
      </c>
      <c r="P227" s="107">
        <f t="shared" si="248"/>
        <v>0</v>
      </c>
      <c r="Q227" s="107">
        <f t="shared" si="248"/>
        <v>0</v>
      </c>
      <c r="R227" s="107">
        <f t="shared" si="248"/>
        <v>0</v>
      </c>
      <c r="S227" s="107">
        <f t="shared" si="248"/>
        <v>0</v>
      </c>
      <c r="T227" s="107">
        <f t="shared" si="248"/>
        <v>0</v>
      </c>
      <c r="U227" s="107">
        <f t="shared" si="248"/>
        <v>0</v>
      </c>
      <c r="V227" s="107">
        <f t="shared" ref="V227" si="249">V228+V229+V230+V231+V232+V233+V234+V235+V236</f>
        <v>0</v>
      </c>
      <c r="W227" s="107">
        <f t="shared" si="248"/>
        <v>0</v>
      </c>
      <c r="X227" s="107">
        <f t="shared" si="248"/>
        <v>0</v>
      </c>
      <c r="Y227" s="105">
        <f t="shared" si="246"/>
        <v>0</v>
      </c>
      <c r="Z227" s="103">
        <f t="shared" ref="Z227:AL227" si="250">Z228+Z229+Z230+Z231+Z232+Z233+Z234+Z235+Z236</f>
        <v>0</v>
      </c>
      <c r="AA227" s="104">
        <f t="shared" si="250"/>
        <v>0</v>
      </c>
      <c r="AB227" s="104">
        <f t="shared" si="250"/>
        <v>0</v>
      </c>
      <c r="AC227" s="107">
        <f t="shared" si="250"/>
        <v>0</v>
      </c>
      <c r="AD227" s="104">
        <f t="shared" si="250"/>
        <v>0</v>
      </c>
      <c r="AE227" s="107">
        <f t="shared" ref="AE227" si="251">AE228+AE229+AE230+AE231+AE232+AE233+AE234+AE235+AE236</f>
        <v>0</v>
      </c>
      <c r="AF227" s="104">
        <f t="shared" si="250"/>
        <v>0</v>
      </c>
      <c r="AG227" s="106">
        <f t="shared" si="250"/>
        <v>0</v>
      </c>
      <c r="AH227" s="104">
        <f t="shared" si="250"/>
        <v>0</v>
      </c>
      <c r="AI227" s="367">
        <f t="shared" ref="AI227" si="252">AI228+AI229+AI230+AI231+AI232+AI233+AI234+AI235+AI236</f>
        <v>0</v>
      </c>
      <c r="AJ227" s="107">
        <f t="shared" si="250"/>
        <v>0</v>
      </c>
      <c r="AK227" s="108">
        <f t="shared" si="250"/>
        <v>0</v>
      </c>
      <c r="AL227" s="543">
        <f t="shared" si="250"/>
        <v>0</v>
      </c>
      <c r="AM227" s="56"/>
    </row>
    <row r="228" spans="1:39" ht="15.75" hidden="1" thickBot="1" x14ac:dyDescent="0.3">
      <c r="A228" s="139" t="s">
        <v>203</v>
      </c>
      <c r="B228" s="59"/>
      <c r="C228" s="2"/>
      <c r="D228" s="686" t="s">
        <v>714</v>
      </c>
      <c r="E228" s="686"/>
      <c r="F228" s="85"/>
      <c r="G228" s="87"/>
      <c r="H228" s="482"/>
      <c r="I228" s="81"/>
      <c r="J228" s="43"/>
      <c r="K228" s="43"/>
      <c r="L228" s="43"/>
      <c r="M228" s="1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2"/>
      <c r="Z228" s="81"/>
      <c r="AA228" s="1"/>
      <c r="AB228" s="1"/>
      <c r="AC228" s="89"/>
      <c r="AD228" s="1"/>
      <c r="AE228" s="89"/>
      <c r="AF228" s="1"/>
      <c r="AG228" s="43"/>
      <c r="AH228" s="1"/>
      <c r="AI228" s="366"/>
      <c r="AJ228" s="89"/>
      <c r="AK228" s="46"/>
      <c r="AL228" s="542"/>
      <c r="AM228" s="60"/>
    </row>
    <row r="229" spans="1:39" ht="15.75" hidden="1" thickBot="1" x14ac:dyDescent="0.3">
      <c r="A229" s="139" t="s">
        <v>204</v>
      </c>
      <c r="B229" s="59"/>
      <c r="C229" s="2"/>
      <c r="D229" s="686" t="s">
        <v>716</v>
      </c>
      <c r="E229" s="686"/>
      <c r="F229" s="85"/>
      <c r="G229" s="87"/>
      <c r="H229" s="482"/>
      <c r="I229" s="81"/>
      <c r="J229" s="43"/>
      <c r="K229" s="43"/>
      <c r="L229" s="43"/>
      <c r="M229" s="1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2"/>
      <c r="Z229" s="81"/>
      <c r="AA229" s="1"/>
      <c r="AB229" s="1"/>
      <c r="AC229" s="89"/>
      <c r="AD229" s="1"/>
      <c r="AE229" s="89"/>
      <c r="AF229" s="1"/>
      <c r="AG229" s="43"/>
      <c r="AH229" s="1"/>
      <c r="AI229" s="366"/>
      <c r="AJ229" s="89"/>
      <c r="AK229" s="46"/>
      <c r="AL229" s="542"/>
      <c r="AM229" s="60"/>
    </row>
    <row r="230" spans="1:39" ht="15.75" hidden="1" thickBot="1" x14ac:dyDescent="0.3">
      <c r="A230" s="139" t="s">
        <v>205</v>
      </c>
      <c r="B230" s="59"/>
      <c r="C230" s="2"/>
      <c r="D230" s="686" t="s">
        <v>717</v>
      </c>
      <c r="E230" s="686"/>
      <c r="F230" s="85"/>
      <c r="G230" s="87"/>
      <c r="H230" s="482"/>
      <c r="I230" s="81"/>
      <c r="J230" s="43"/>
      <c r="K230" s="43"/>
      <c r="L230" s="43"/>
      <c r="M230" s="1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2"/>
      <c r="Z230" s="81"/>
      <c r="AA230" s="1"/>
      <c r="AB230" s="1"/>
      <c r="AC230" s="89"/>
      <c r="AD230" s="1"/>
      <c r="AE230" s="89"/>
      <c r="AF230" s="1"/>
      <c r="AG230" s="43"/>
      <c r="AH230" s="1"/>
      <c r="AI230" s="366"/>
      <c r="AJ230" s="89"/>
      <c r="AK230" s="46"/>
      <c r="AL230" s="542"/>
      <c r="AM230" s="60"/>
    </row>
    <row r="231" spans="1:39" ht="15.75" hidden="1" thickBot="1" x14ac:dyDescent="0.3">
      <c r="A231" s="139" t="s">
        <v>206</v>
      </c>
      <c r="B231" s="59"/>
      <c r="C231" s="2"/>
      <c r="D231" s="686" t="s">
        <v>715</v>
      </c>
      <c r="E231" s="686"/>
      <c r="F231" s="85"/>
      <c r="G231" s="87"/>
      <c r="H231" s="482"/>
      <c r="I231" s="81"/>
      <c r="J231" s="43"/>
      <c r="K231" s="43"/>
      <c r="L231" s="43"/>
      <c r="M231" s="1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2"/>
      <c r="Z231" s="81"/>
      <c r="AA231" s="1"/>
      <c r="AB231" s="1"/>
      <c r="AC231" s="89"/>
      <c r="AD231" s="1"/>
      <c r="AE231" s="89"/>
      <c r="AF231" s="1"/>
      <c r="AG231" s="43"/>
      <c r="AH231" s="1"/>
      <c r="AI231" s="366"/>
      <c r="AJ231" s="89"/>
      <c r="AK231" s="46"/>
      <c r="AL231" s="542"/>
      <c r="AM231" s="60"/>
    </row>
    <row r="232" spans="1:39" ht="15.75" hidden="1" thickBot="1" x14ac:dyDescent="0.3">
      <c r="A232" s="139" t="s">
        <v>207</v>
      </c>
      <c r="B232" s="59"/>
      <c r="C232" s="2"/>
      <c r="D232" s="686" t="s">
        <v>718</v>
      </c>
      <c r="E232" s="686"/>
      <c r="F232" s="85"/>
      <c r="G232" s="87"/>
      <c r="H232" s="482"/>
      <c r="I232" s="81"/>
      <c r="J232" s="43"/>
      <c r="K232" s="43"/>
      <c r="L232" s="43"/>
      <c r="M232" s="1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2"/>
      <c r="Z232" s="81"/>
      <c r="AA232" s="1"/>
      <c r="AB232" s="1"/>
      <c r="AC232" s="89"/>
      <c r="AD232" s="1"/>
      <c r="AE232" s="89"/>
      <c r="AF232" s="1"/>
      <c r="AG232" s="43"/>
      <c r="AH232" s="1"/>
      <c r="AI232" s="366"/>
      <c r="AJ232" s="89"/>
      <c r="AK232" s="46"/>
      <c r="AL232" s="542"/>
      <c r="AM232" s="60"/>
    </row>
    <row r="233" spans="1:39" ht="25.5" hidden="1" customHeight="1" x14ac:dyDescent="0.25">
      <c r="A233" s="139" t="s">
        <v>208</v>
      </c>
      <c r="B233" s="59"/>
      <c r="C233" s="2"/>
      <c r="D233" s="685" t="s">
        <v>784</v>
      </c>
      <c r="E233" s="685"/>
      <c r="F233" s="85"/>
      <c r="G233" s="87"/>
      <c r="H233" s="482"/>
      <c r="I233" s="81"/>
      <c r="J233" s="43"/>
      <c r="K233" s="43"/>
      <c r="L233" s="43"/>
      <c r="M233" s="1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2"/>
      <c r="Z233" s="81"/>
      <c r="AA233" s="1"/>
      <c r="AB233" s="1"/>
      <c r="AC233" s="89"/>
      <c r="AD233" s="1"/>
      <c r="AE233" s="89"/>
      <c r="AF233" s="1"/>
      <c r="AG233" s="43"/>
      <c r="AH233" s="1"/>
      <c r="AI233" s="366"/>
      <c r="AJ233" s="89"/>
      <c r="AK233" s="46"/>
      <c r="AL233" s="542"/>
      <c r="AM233" s="60"/>
    </row>
    <row r="234" spans="1:39" ht="25.5" hidden="1" customHeight="1" x14ac:dyDescent="0.25">
      <c r="A234" s="139" t="s">
        <v>209</v>
      </c>
      <c r="B234" s="59"/>
      <c r="C234" s="2"/>
      <c r="D234" s="685" t="s">
        <v>785</v>
      </c>
      <c r="E234" s="685"/>
      <c r="F234" s="85"/>
      <c r="G234" s="87"/>
      <c r="H234" s="482"/>
      <c r="I234" s="81"/>
      <c r="J234" s="43"/>
      <c r="K234" s="43"/>
      <c r="L234" s="43"/>
      <c r="M234" s="1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2"/>
      <c r="Z234" s="81"/>
      <c r="AA234" s="1"/>
      <c r="AB234" s="1"/>
      <c r="AC234" s="89"/>
      <c r="AD234" s="1"/>
      <c r="AE234" s="89"/>
      <c r="AF234" s="1"/>
      <c r="AG234" s="43"/>
      <c r="AH234" s="1"/>
      <c r="AI234" s="366"/>
      <c r="AJ234" s="89"/>
      <c r="AK234" s="46"/>
      <c r="AL234" s="542"/>
      <c r="AM234" s="60"/>
    </row>
    <row r="235" spans="1:39" ht="15.75" hidden="1" thickBot="1" x14ac:dyDescent="0.3">
      <c r="A235" s="139" t="s">
        <v>210</v>
      </c>
      <c r="B235" s="59"/>
      <c r="C235" s="2"/>
      <c r="D235" s="686" t="s">
        <v>719</v>
      </c>
      <c r="E235" s="686"/>
      <c r="F235" s="85"/>
      <c r="G235" s="87"/>
      <c r="H235" s="482"/>
      <c r="I235" s="81"/>
      <c r="J235" s="43"/>
      <c r="K235" s="43"/>
      <c r="L235" s="43"/>
      <c r="M235" s="1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2"/>
      <c r="Z235" s="81"/>
      <c r="AA235" s="1"/>
      <c r="AB235" s="1"/>
      <c r="AC235" s="89"/>
      <c r="AD235" s="1"/>
      <c r="AE235" s="89"/>
      <c r="AF235" s="1"/>
      <c r="AG235" s="43"/>
      <c r="AH235" s="1"/>
      <c r="AI235" s="366"/>
      <c r="AJ235" s="89"/>
      <c r="AK235" s="46"/>
      <c r="AL235" s="542"/>
      <c r="AM235" s="60"/>
    </row>
    <row r="236" spans="1:39" ht="15.75" hidden="1" thickBot="1" x14ac:dyDescent="0.3">
      <c r="A236" s="139" t="s">
        <v>211</v>
      </c>
      <c r="B236" s="59"/>
      <c r="C236" s="2"/>
      <c r="D236" s="686" t="s">
        <v>786</v>
      </c>
      <c r="E236" s="686"/>
      <c r="F236" s="85"/>
      <c r="G236" s="87"/>
      <c r="H236" s="482"/>
      <c r="I236" s="81"/>
      <c r="J236" s="43"/>
      <c r="K236" s="43"/>
      <c r="L236" s="43"/>
      <c r="M236" s="1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2"/>
      <c r="Z236" s="81"/>
      <c r="AA236" s="1"/>
      <c r="AB236" s="1"/>
      <c r="AC236" s="89"/>
      <c r="AD236" s="1"/>
      <c r="AE236" s="89"/>
      <c r="AF236" s="1"/>
      <c r="AG236" s="43"/>
      <c r="AH236" s="1"/>
      <c r="AI236" s="366"/>
      <c r="AJ236" s="89"/>
      <c r="AK236" s="46"/>
      <c r="AL236" s="542"/>
      <c r="AM236" s="60"/>
    </row>
    <row r="237" spans="1:39" s="19" customFormat="1" ht="15.75" hidden="1" thickBot="1" x14ac:dyDescent="0.3">
      <c r="A237" s="139" t="s">
        <v>212</v>
      </c>
      <c r="B237" s="100" t="s">
        <v>1050</v>
      </c>
      <c r="C237" s="694" t="s">
        <v>213</v>
      </c>
      <c r="D237" s="695"/>
      <c r="E237" s="695"/>
      <c r="F237" s="101">
        <f>F238+F239+F240+F241+F242+F243+F244+F245+F246+F247+F248</f>
        <v>0</v>
      </c>
      <c r="G237" s="102">
        <f>G238+G239+G240+G241+G242+G243+G244+G245+G246+G247+G248</f>
        <v>0</v>
      </c>
      <c r="H237" s="483">
        <f t="shared" ref="H237:Y237" si="253">H238+H239+H240+H241+H242+H243+H244+H245+H246+H247+H248</f>
        <v>0</v>
      </c>
      <c r="I237" s="103">
        <f t="shared" si="253"/>
        <v>0</v>
      </c>
      <c r="J237" s="106">
        <f t="shared" ref="J237:L237" si="254">J238+J239+J240+J241+J242+J243+J244+J245+J246+J247+J248</f>
        <v>0</v>
      </c>
      <c r="K237" s="106">
        <f t="shared" si="254"/>
        <v>0</v>
      </c>
      <c r="L237" s="106">
        <f t="shared" si="254"/>
        <v>0</v>
      </c>
      <c r="M237" s="104">
        <f t="shared" si="253"/>
        <v>0</v>
      </c>
      <c r="N237" s="107">
        <f t="shared" ref="N237:X237" si="255">N238+N239+N240+N241+N242+N243+N244+N245+N246+N247+N248</f>
        <v>0</v>
      </c>
      <c r="O237" s="107">
        <f t="shared" si="255"/>
        <v>0</v>
      </c>
      <c r="P237" s="107">
        <f t="shared" si="255"/>
        <v>0</v>
      </c>
      <c r="Q237" s="107">
        <f t="shared" si="255"/>
        <v>0</v>
      </c>
      <c r="R237" s="107">
        <f t="shared" si="255"/>
        <v>0</v>
      </c>
      <c r="S237" s="107">
        <f t="shared" si="255"/>
        <v>0</v>
      </c>
      <c r="T237" s="107">
        <f t="shared" si="255"/>
        <v>0</v>
      </c>
      <c r="U237" s="107">
        <f t="shared" si="255"/>
        <v>0</v>
      </c>
      <c r="V237" s="107">
        <f t="shared" ref="V237" si="256">V238+V239+V240+V241+V242+V243+V244+V245+V246+V247+V248</f>
        <v>0</v>
      </c>
      <c r="W237" s="107">
        <f t="shared" si="255"/>
        <v>0</v>
      </c>
      <c r="X237" s="107">
        <f t="shared" si="255"/>
        <v>0</v>
      </c>
      <c r="Y237" s="105">
        <f t="shared" si="253"/>
        <v>0</v>
      </c>
      <c r="Z237" s="103">
        <f t="shared" ref="Z237:AL237" si="257">Z238+Z239+Z240+Z241+Z242+Z243+Z244+Z245+Z246+Z247+Z248</f>
        <v>0</v>
      </c>
      <c r="AA237" s="104">
        <f t="shared" si="257"/>
        <v>0</v>
      </c>
      <c r="AB237" s="104">
        <f t="shared" si="257"/>
        <v>0</v>
      </c>
      <c r="AC237" s="107">
        <f t="shared" si="257"/>
        <v>0</v>
      </c>
      <c r="AD237" s="104">
        <f t="shared" si="257"/>
        <v>0</v>
      </c>
      <c r="AE237" s="107">
        <f t="shared" ref="AE237" si="258">AE238+AE239+AE240+AE241+AE242+AE243+AE244+AE245+AE246+AE247+AE248</f>
        <v>0</v>
      </c>
      <c r="AF237" s="104">
        <f t="shared" si="257"/>
        <v>0</v>
      </c>
      <c r="AG237" s="106">
        <f t="shared" si="257"/>
        <v>0</v>
      </c>
      <c r="AH237" s="104">
        <f t="shared" si="257"/>
        <v>0</v>
      </c>
      <c r="AI237" s="367">
        <f t="shared" ref="AI237" si="259">AI238+AI239+AI240+AI241+AI242+AI243+AI244+AI245+AI246+AI247+AI248</f>
        <v>0</v>
      </c>
      <c r="AJ237" s="107">
        <f t="shared" si="257"/>
        <v>0</v>
      </c>
      <c r="AK237" s="108">
        <f t="shared" si="257"/>
        <v>0</v>
      </c>
      <c r="AL237" s="543">
        <f t="shared" si="257"/>
        <v>0</v>
      </c>
      <c r="AM237" s="56"/>
    </row>
    <row r="238" spans="1:39" ht="15.75" hidden="1" thickBot="1" x14ac:dyDescent="0.3">
      <c r="A238" s="139" t="s">
        <v>214</v>
      </c>
      <c r="B238" s="59"/>
      <c r="C238" s="2"/>
      <c r="D238" s="686" t="s">
        <v>720</v>
      </c>
      <c r="E238" s="686"/>
      <c r="F238" s="85"/>
      <c r="G238" s="87"/>
      <c r="H238" s="482"/>
      <c r="I238" s="81"/>
      <c r="J238" s="43"/>
      <c r="K238" s="43"/>
      <c r="L238" s="43"/>
      <c r="M238" s="1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2"/>
      <c r="Z238" s="81"/>
      <c r="AA238" s="1"/>
      <c r="AB238" s="1"/>
      <c r="AC238" s="89"/>
      <c r="AD238" s="1"/>
      <c r="AE238" s="89"/>
      <c r="AF238" s="1"/>
      <c r="AG238" s="43"/>
      <c r="AH238" s="1"/>
      <c r="AI238" s="366"/>
      <c r="AJ238" s="89"/>
      <c r="AK238" s="46"/>
      <c r="AL238" s="542"/>
      <c r="AM238" s="60"/>
    </row>
    <row r="239" spans="1:39" ht="15.75" hidden="1" thickBot="1" x14ac:dyDescent="0.3">
      <c r="A239" s="139" t="s">
        <v>215</v>
      </c>
      <c r="B239" s="59"/>
      <c r="C239" s="2"/>
      <c r="D239" s="686" t="s">
        <v>723</v>
      </c>
      <c r="E239" s="686"/>
      <c r="F239" s="85"/>
      <c r="G239" s="87"/>
      <c r="H239" s="482"/>
      <c r="I239" s="81"/>
      <c r="J239" s="43"/>
      <c r="K239" s="43"/>
      <c r="L239" s="43"/>
      <c r="M239" s="1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2"/>
      <c r="Z239" s="81"/>
      <c r="AA239" s="1"/>
      <c r="AB239" s="1"/>
      <c r="AC239" s="89"/>
      <c r="AD239" s="1"/>
      <c r="AE239" s="89"/>
      <c r="AF239" s="1"/>
      <c r="AG239" s="43"/>
      <c r="AH239" s="1"/>
      <c r="AI239" s="366"/>
      <c r="AJ239" s="89"/>
      <c r="AK239" s="46"/>
      <c r="AL239" s="542"/>
      <c r="AM239" s="60"/>
    </row>
    <row r="240" spans="1:39" ht="15.75" hidden="1" thickBot="1" x14ac:dyDescent="0.3">
      <c r="A240" s="139" t="s">
        <v>216</v>
      </c>
      <c r="B240" s="59"/>
      <c r="C240" s="2"/>
      <c r="D240" s="686" t="s">
        <v>724</v>
      </c>
      <c r="E240" s="686"/>
      <c r="F240" s="85"/>
      <c r="G240" s="87"/>
      <c r="H240" s="482"/>
      <c r="I240" s="81"/>
      <c r="J240" s="43"/>
      <c r="K240" s="43"/>
      <c r="L240" s="43"/>
      <c r="M240" s="1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2"/>
      <c r="Z240" s="81"/>
      <c r="AA240" s="1"/>
      <c r="AB240" s="1"/>
      <c r="AC240" s="89"/>
      <c r="AD240" s="1"/>
      <c r="AE240" s="89"/>
      <c r="AF240" s="1"/>
      <c r="AG240" s="43"/>
      <c r="AH240" s="1"/>
      <c r="AI240" s="366"/>
      <c r="AJ240" s="89"/>
      <c r="AK240" s="46"/>
      <c r="AL240" s="542"/>
      <c r="AM240" s="60"/>
    </row>
    <row r="241" spans="1:39" ht="15.75" hidden="1" thickBot="1" x14ac:dyDescent="0.3">
      <c r="A241" s="139" t="s">
        <v>217</v>
      </c>
      <c r="B241" s="59"/>
      <c r="C241" s="2"/>
      <c r="D241" s="686" t="s">
        <v>721</v>
      </c>
      <c r="E241" s="686"/>
      <c r="F241" s="85"/>
      <c r="G241" s="87"/>
      <c r="H241" s="482"/>
      <c r="I241" s="81"/>
      <c r="J241" s="43"/>
      <c r="K241" s="43"/>
      <c r="L241" s="43"/>
      <c r="M241" s="1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2"/>
      <c r="Z241" s="81"/>
      <c r="AA241" s="1"/>
      <c r="AB241" s="1"/>
      <c r="AC241" s="89"/>
      <c r="AD241" s="1"/>
      <c r="AE241" s="89"/>
      <c r="AF241" s="1"/>
      <c r="AG241" s="43"/>
      <c r="AH241" s="1"/>
      <c r="AI241" s="366"/>
      <c r="AJ241" s="89"/>
      <c r="AK241" s="46"/>
      <c r="AL241" s="542"/>
      <c r="AM241" s="60"/>
    </row>
    <row r="242" spans="1:39" ht="15.75" hidden="1" thickBot="1" x14ac:dyDescent="0.3">
      <c r="A242" s="139" t="s">
        <v>218</v>
      </c>
      <c r="B242" s="59"/>
      <c r="C242" s="2"/>
      <c r="D242" s="686" t="s">
        <v>725</v>
      </c>
      <c r="E242" s="686"/>
      <c r="F242" s="85"/>
      <c r="G242" s="87"/>
      <c r="H242" s="482"/>
      <c r="I242" s="81"/>
      <c r="J242" s="43"/>
      <c r="K242" s="43"/>
      <c r="L242" s="43"/>
      <c r="M242" s="1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2"/>
      <c r="Z242" s="81"/>
      <c r="AA242" s="1"/>
      <c r="AB242" s="1"/>
      <c r="AC242" s="89"/>
      <c r="AD242" s="1"/>
      <c r="AE242" s="89"/>
      <c r="AF242" s="1"/>
      <c r="AG242" s="43"/>
      <c r="AH242" s="1"/>
      <c r="AI242" s="366"/>
      <c r="AJ242" s="89"/>
      <c r="AK242" s="46"/>
      <c r="AL242" s="542"/>
      <c r="AM242" s="60"/>
    </row>
    <row r="243" spans="1:39" ht="25.5" hidden="1" customHeight="1" x14ac:dyDescent="0.25">
      <c r="A243" s="139" t="s">
        <v>219</v>
      </c>
      <c r="B243" s="59"/>
      <c r="C243" s="2"/>
      <c r="D243" s="685" t="s">
        <v>787</v>
      </c>
      <c r="E243" s="685"/>
      <c r="F243" s="85"/>
      <c r="G243" s="87"/>
      <c r="H243" s="482"/>
      <c r="I243" s="81"/>
      <c r="J243" s="43"/>
      <c r="K243" s="43"/>
      <c r="L243" s="43"/>
      <c r="M243" s="1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2"/>
      <c r="Z243" s="81"/>
      <c r="AA243" s="1"/>
      <c r="AB243" s="1"/>
      <c r="AC243" s="89"/>
      <c r="AD243" s="1"/>
      <c r="AE243" s="89"/>
      <c r="AF243" s="1"/>
      <c r="AG243" s="43"/>
      <c r="AH243" s="1"/>
      <c r="AI243" s="366"/>
      <c r="AJ243" s="89"/>
      <c r="AK243" s="46"/>
      <c r="AL243" s="542"/>
      <c r="AM243" s="60"/>
    </row>
    <row r="244" spans="1:39" ht="25.5" hidden="1" customHeight="1" x14ac:dyDescent="0.25">
      <c r="A244" s="139" t="s">
        <v>220</v>
      </c>
      <c r="B244" s="59"/>
      <c r="C244" s="2"/>
      <c r="D244" s="685" t="s">
        <v>788</v>
      </c>
      <c r="E244" s="685"/>
      <c r="F244" s="85"/>
      <c r="G244" s="87"/>
      <c r="H244" s="482"/>
      <c r="I244" s="81"/>
      <c r="J244" s="43"/>
      <c r="K244" s="43"/>
      <c r="L244" s="43"/>
      <c r="M244" s="1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2"/>
      <c r="Z244" s="81"/>
      <c r="AA244" s="1"/>
      <c r="AB244" s="1"/>
      <c r="AC244" s="89"/>
      <c r="AD244" s="1"/>
      <c r="AE244" s="89"/>
      <c r="AF244" s="1"/>
      <c r="AG244" s="43"/>
      <c r="AH244" s="1"/>
      <c r="AI244" s="366"/>
      <c r="AJ244" s="89"/>
      <c r="AK244" s="46"/>
      <c r="AL244" s="542"/>
      <c r="AM244" s="60"/>
    </row>
    <row r="245" spans="1:39" ht="15.75" hidden="1" thickBot="1" x14ac:dyDescent="0.3">
      <c r="A245" s="139" t="s">
        <v>221</v>
      </c>
      <c r="B245" s="59"/>
      <c r="C245" s="2"/>
      <c r="D245" s="686" t="s">
        <v>726</v>
      </c>
      <c r="E245" s="686"/>
      <c r="F245" s="85"/>
      <c r="G245" s="87"/>
      <c r="H245" s="482"/>
      <c r="I245" s="81"/>
      <c r="J245" s="43"/>
      <c r="K245" s="43"/>
      <c r="L245" s="43"/>
      <c r="M245" s="1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2"/>
      <c r="Z245" s="81"/>
      <c r="AA245" s="1"/>
      <c r="AB245" s="1"/>
      <c r="AC245" s="89"/>
      <c r="AD245" s="1"/>
      <c r="AE245" s="89"/>
      <c r="AF245" s="1"/>
      <c r="AG245" s="43"/>
      <c r="AH245" s="1"/>
      <c r="AI245" s="366"/>
      <c r="AJ245" s="89"/>
      <c r="AK245" s="46"/>
      <c r="AL245" s="542"/>
      <c r="AM245" s="60"/>
    </row>
    <row r="246" spans="1:39" ht="15.75" hidden="1" thickBot="1" x14ac:dyDescent="0.3">
      <c r="A246" s="139" t="s">
        <v>222</v>
      </c>
      <c r="B246" s="59"/>
      <c r="C246" s="2"/>
      <c r="D246" s="686" t="s">
        <v>722</v>
      </c>
      <c r="E246" s="686"/>
      <c r="F246" s="85"/>
      <c r="G246" s="87"/>
      <c r="H246" s="482"/>
      <c r="I246" s="81"/>
      <c r="J246" s="43"/>
      <c r="K246" s="43"/>
      <c r="L246" s="43"/>
      <c r="M246" s="1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2"/>
      <c r="Z246" s="81"/>
      <c r="AA246" s="1"/>
      <c r="AB246" s="1"/>
      <c r="AC246" s="89"/>
      <c r="AD246" s="1"/>
      <c r="AE246" s="89"/>
      <c r="AF246" s="1"/>
      <c r="AG246" s="43"/>
      <c r="AH246" s="1"/>
      <c r="AI246" s="366"/>
      <c r="AJ246" s="89"/>
      <c r="AK246" s="46"/>
      <c r="AL246" s="542"/>
      <c r="AM246" s="60"/>
    </row>
    <row r="247" spans="1:39" ht="25.5" hidden="1" customHeight="1" x14ac:dyDescent="0.25">
      <c r="A247" s="139" t="s">
        <v>223</v>
      </c>
      <c r="B247" s="59"/>
      <c r="C247" s="2"/>
      <c r="D247" s="685" t="s">
        <v>789</v>
      </c>
      <c r="E247" s="685"/>
      <c r="F247" s="85"/>
      <c r="G247" s="87"/>
      <c r="H247" s="482"/>
      <c r="I247" s="81"/>
      <c r="J247" s="43"/>
      <c r="K247" s="43"/>
      <c r="L247" s="43"/>
      <c r="M247" s="1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2"/>
      <c r="Z247" s="81"/>
      <c r="AA247" s="1"/>
      <c r="AB247" s="1"/>
      <c r="AC247" s="89"/>
      <c r="AD247" s="1"/>
      <c r="AE247" s="89"/>
      <c r="AF247" s="1"/>
      <c r="AG247" s="43"/>
      <c r="AH247" s="1"/>
      <c r="AI247" s="366"/>
      <c r="AJ247" s="89"/>
      <c r="AK247" s="46"/>
      <c r="AL247" s="542"/>
      <c r="AM247" s="60"/>
    </row>
    <row r="248" spans="1:39" ht="15.75" hidden="1" thickBot="1" x14ac:dyDescent="0.3">
      <c r="A248" s="139" t="s">
        <v>224</v>
      </c>
      <c r="B248" s="61"/>
      <c r="C248" s="21"/>
      <c r="D248" s="700" t="s">
        <v>790</v>
      </c>
      <c r="E248" s="700"/>
      <c r="F248" s="85"/>
      <c r="G248" s="87"/>
      <c r="H248" s="482"/>
      <c r="I248" s="81"/>
      <c r="J248" s="43"/>
      <c r="K248" s="43"/>
      <c r="L248" s="43"/>
      <c r="M248" s="1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2"/>
      <c r="Z248" s="81"/>
      <c r="AA248" s="1"/>
      <c r="AB248" s="1"/>
      <c r="AC248" s="89"/>
      <c r="AD248" s="1"/>
      <c r="AE248" s="89"/>
      <c r="AF248" s="1"/>
      <c r="AG248" s="43"/>
      <c r="AH248" s="1"/>
      <c r="AI248" s="366"/>
      <c r="AJ248" s="89"/>
      <c r="AK248" s="46"/>
      <c r="AL248" s="542"/>
      <c r="AM248" s="60"/>
    </row>
    <row r="249" spans="1:39" ht="15.75" thickBot="1" x14ac:dyDescent="0.3">
      <c r="B249" s="109" t="s">
        <v>225</v>
      </c>
      <c r="C249" s="701" t="s">
        <v>226</v>
      </c>
      <c r="D249" s="702"/>
      <c r="E249" s="702"/>
      <c r="F249" s="92">
        <f>F250+F269+F275</f>
        <v>20142000</v>
      </c>
      <c r="G249" s="93">
        <f>G250+G269+G275</f>
        <v>13409000</v>
      </c>
      <c r="H249" s="479">
        <f t="shared" ref="H249:Y249" si="260">H250+H269+H275</f>
        <v>13409000</v>
      </c>
      <c r="I249" s="94">
        <f t="shared" si="260"/>
        <v>0</v>
      </c>
      <c r="J249" s="97">
        <f t="shared" ref="J249:L249" si="261">J250+J269+J275</f>
        <v>0</v>
      </c>
      <c r="K249" s="97">
        <f t="shared" si="261"/>
        <v>0</v>
      </c>
      <c r="L249" s="97">
        <f t="shared" si="261"/>
        <v>0</v>
      </c>
      <c r="M249" s="95">
        <f t="shared" si="260"/>
        <v>13409000</v>
      </c>
      <c r="N249" s="98">
        <f t="shared" ref="N249:X249" si="262">N250+N269+N275</f>
        <v>0</v>
      </c>
      <c r="O249" s="98">
        <f t="shared" si="262"/>
        <v>0</v>
      </c>
      <c r="P249" s="98">
        <f t="shared" si="262"/>
        <v>0</v>
      </c>
      <c r="Q249" s="98">
        <f t="shared" si="262"/>
        <v>0</v>
      </c>
      <c r="R249" s="98">
        <f t="shared" si="262"/>
        <v>0</v>
      </c>
      <c r="S249" s="98">
        <f t="shared" si="262"/>
        <v>0</v>
      </c>
      <c r="T249" s="98">
        <f t="shared" si="262"/>
        <v>0</v>
      </c>
      <c r="U249" s="98">
        <f t="shared" si="262"/>
        <v>0</v>
      </c>
      <c r="V249" s="98">
        <f t="shared" ref="V249" si="263">V250+V269+V275</f>
        <v>0</v>
      </c>
      <c r="W249" s="98">
        <f t="shared" si="262"/>
        <v>0</v>
      </c>
      <c r="X249" s="98">
        <f t="shared" si="262"/>
        <v>0</v>
      </c>
      <c r="Y249" s="96">
        <f t="shared" si="260"/>
        <v>0</v>
      </c>
      <c r="Z249" s="94">
        <f t="shared" ref="Z249:AL249" si="264">Z250+Z269+Z275</f>
        <v>0</v>
      </c>
      <c r="AA249" s="95">
        <f t="shared" si="264"/>
        <v>0</v>
      </c>
      <c r="AB249" s="95">
        <f t="shared" si="264"/>
        <v>0</v>
      </c>
      <c r="AC249" s="98">
        <f t="shared" si="264"/>
        <v>0</v>
      </c>
      <c r="AD249" s="95">
        <f t="shared" si="264"/>
        <v>0</v>
      </c>
      <c r="AE249" s="98">
        <f t="shared" ref="AE249" si="265">AE250+AE269+AE275</f>
        <v>0</v>
      </c>
      <c r="AF249" s="95">
        <f t="shared" si="264"/>
        <v>13409000</v>
      </c>
      <c r="AG249" s="97">
        <f t="shared" si="264"/>
        <v>0</v>
      </c>
      <c r="AH249" s="95">
        <f t="shared" si="264"/>
        <v>0</v>
      </c>
      <c r="AI249" s="363">
        <f t="shared" ref="AI249" si="266">AI250+AI269+AI275</f>
        <v>13409000</v>
      </c>
      <c r="AJ249" s="98">
        <f t="shared" si="264"/>
        <v>0</v>
      </c>
      <c r="AK249" s="99">
        <f t="shared" si="264"/>
        <v>0</v>
      </c>
      <c r="AL249" s="539">
        <f t="shared" si="264"/>
        <v>0</v>
      </c>
      <c r="AM249" s="56"/>
    </row>
    <row r="250" spans="1:39" x14ac:dyDescent="0.25">
      <c r="B250" s="127" t="s">
        <v>1051</v>
      </c>
      <c r="C250" s="714" t="s">
        <v>227</v>
      </c>
      <c r="D250" s="715"/>
      <c r="E250" s="715"/>
      <c r="F250" s="128">
        <f>F251+F255+F263+F266+F267+F268</f>
        <v>20142000</v>
      </c>
      <c r="G250" s="129">
        <f>G251+G255+G263+G266+G267+G268</f>
        <v>13409000</v>
      </c>
      <c r="H250" s="480">
        <f t="shared" ref="H250:Y250" si="267">H251+H255+H263+H266+H267+H268</f>
        <v>13409000</v>
      </c>
      <c r="I250" s="130">
        <f t="shared" si="267"/>
        <v>0</v>
      </c>
      <c r="J250" s="133">
        <f t="shared" ref="J250:L250" si="268">J251+J255+J263+J266+J267+J268</f>
        <v>0</v>
      </c>
      <c r="K250" s="133">
        <f t="shared" si="268"/>
        <v>0</v>
      </c>
      <c r="L250" s="133">
        <f t="shared" si="268"/>
        <v>0</v>
      </c>
      <c r="M250" s="131">
        <f t="shared" si="267"/>
        <v>13409000</v>
      </c>
      <c r="N250" s="134">
        <f t="shared" ref="N250:X250" si="269">N251+N255+N263+N266+N267+N268</f>
        <v>0</v>
      </c>
      <c r="O250" s="134">
        <f t="shared" si="269"/>
        <v>0</v>
      </c>
      <c r="P250" s="134">
        <f t="shared" si="269"/>
        <v>0</v>
      </c>
      <c r="Q250" s="134">
        <f t="shared" si="269"/>
        <v>0</v>
      </c>
      <c r="R250" s="134">
        <f t="shared" si="269"/>
        <v>0</v>
      </c>
      <c r="S250" s="134">
        <f t="shared" si="269"/>
        <v>0</v>
      </c>
      <c r="T250" s="134">
        <f t="shared" si="269"/>
        <v>0</v>
      </c>
      <c r="U250" s="134">
        <f t="shared" si="269"/>
        <v>0</v>
      </c>
      <c r="V250" s="134">
        <f t="shared" ref="V250" si="270">V251+V255+V263+V266+V267+V268</f>
        <v>0</v>
      </c>
      <c r="W250" s="134">
        <f t="shared" si="269"/>
        <v>0</v>
      </c>
      <c r="X250" s="134">
        <f t="shared" si="269"/>
        <v>0</v>
      </c>
      <c r="Y250" s="132">
        <f t="shared" si="267"/>
        <v>0</v>
      </c>
      <c r="Z250" s="130">
        <f t="shared" ref="Z250:AL250" si="271">Z251+Z255+Z263+Z266+Z267+Z268</f>
        <v>0</v>
      </c>
      <c r="AA250" s="131">
        <f t="shared" si="271"/>
        <v>0</v>
      </c>
      <c r="AB250" s="131">
        <f t="shared" si="271"/>
        <v>0</v>
      </c>
      <c r="AC250" s="134">
        <f t="shared" si="271"/>
        <v>0</v>
      </c>
      <c r="AD250" s="131">
        <f t="shared" si="271"/>
        <v>0</v>
      </c>
      <c r="AE250" s="134">
        <f t="shared" ref="AE250" si="272">AE251+AE255+AE263+AE266+AE267+AE268</f>
        <v>0</v>
      </c>
      <c r="AF250" s="131">
        <f t="shared" si="271"/>
        <v>13409000</v>
      </c>
      <c r="AG250" s="133">
        <f t="shared" si="271"/>
        <v>0</v>
      </c>
      <c r="AH250" s="131">
        <f t="shared" si="271"/>
        <v>0</v>
      </c>
      <c r="AI250" s="364">
        <f t="shared" ref="AI250" si="273">AI251+AI255+AI263+AI266+AI267+AI268</f>
        <v>13409000</v>
      </c>
      <c r="AJ250" s="134">
        <f t="shared" si="271"/>
        <v>0</v>
      </c>
      <c r="AK250" s="135">
        <f t="shared" si="271"/>
        <v>0</v>
      </c>
      <c r="AL250" s="540">
        <f t="shared" si="271"/>
        <v>0</v>
      </c>
      <c r="AM250" s="56"/>
    </row>
    <row r="251" spans="1:39" s="19" customFormat="1" hidden="1" x14ac:dyDescent="0.25">
      <c r="A251" s="139"/>
      <c r="B251" s="57" t="s">
        <v>1052</v>
      </c>
      <c r="C251" s="653" t="s">
        <v>228</v>
      </c>
      <c r="D251" s="654"/>
      <c r="E251" s="654"/>
      <c r="F251" s="86">
        <f>F252+F253+F254</f>
        <v>0</v>
      </c>
      <c r="G251" s="88">
        <f>G252+G253+G254</f>
        <v>0</v>
      </c>
      <c r="H251" s="481">
        <f t="shared" ref="H251:Y251" si="274">H252+H253+H254</f>
        <v>0</v>
      </c>
      <c r="I251" s="83">
        <f t="shared" si="274"/>
        <v>0</v>
      </c>
      <c r="J251" s="44">
        <f t="shared" ref="J251:L251" si="275">J252+J253+J254</f>
        <v>0</v>
      </c>
      <c r="K251" s="44">
        <f t="shared" si="275"/>
        <v>0</v>
      </c>
      <c r="L251" s="44">
        <f t="shared" si="275"/>
        <v>0</v>
      </c>
      <c r="M251" s="13">
        <f t="shared" si="274"/>
        <v>0</v>
      </c>
      <c r="N251" s="90">
        <f t="shared" ref="N251:X251" si="276">N252+N253+N254</f>
        <v>0</v>
      </c>
      <c r="O251" s="90">
        <f t="shared" si="276"/>
        <v>0</v>
      </c>
      <c r="P251" s="90">
        <f t="shared" si="276"/>
        <v>0</v>
      </c>
      <c r="Q251" s="90">
        <f t="shared" si="276"/>
        <v>0</v>
      </c>
      <c r="R251" s="90">
        <f t="shared" si="276"/>
        <v>0</v>
      </c>
      <c r="S251" s="90">
        <f t="shared" si="276"/>
        <v>0</v>
      </c>
      <c r="T251" s="90">
        <f t="shared" si="276"/>
        <v>0</v>
      </c>
      <c r="U251" s="90">
        <f t="shared" si="276"/>
        <v>0</v>
      </c>
      <c r="V251" s="90">
        <f t="shared" ref="V251" si="277">V252+V253+V254</f>
        <v>0</v>
      </c>
      <c r="W251" s="90">
        <f t="shared" si="276"/>
        <v>0</v>
      </c>
      <c r="X251" s="90">
        <f t="shared" si="276"/>
        <v>0</v>
      </c>
      <c r="Y251" s="84">
        <f t="shared" si="274"/>
        <v>0</v>
      </c>
      <c r="Z251" s="83">
        <f t="shared" ref="Z251:AL251" si="278">Z252+Z253+Z254</f>
        <v>0</v>
      </c>
      <c r="AA251" s="13">
        <f t="shared" si="278"/>
        <v>0</v>
      </c>
      <c r="AB251" s="13">
        <f t="shared" si="278"/>
        <v>0</v>
      </c>
      <c r="AC251" s="90">
        <f t="shared" si="278"/>
        <v>0</v>
      </c>
      <c r="AD251" s="13">
        <f t="shared" si="278"/>
        <v>0</v>
      </c>
      <c r="AE251" s="90">
        <f t="shared" ref="AE251" si="279">AE252+AE253+AE254</f>
        <v>0</v>
      </c>
      <c r="AF251" s="13">
        <f t="shared" si="278"/>
        <v>0</v>
      </c>
      <c r="AG251" s="44">
        <f t="shared" si="278"/>
        <v>0</v>
      </c>
      <c r="AH251" s="13">
        <f t="shared" si="278"/>
        <v>0</v>
      </c>
      <c r="AI251" s="365">
        <f t="shared" ref="AI251" si="280">AI252+AI253+AI254</f>
        <v>0</v>
      </c>
      <c r="AJ251" s="90">
        <f t="shared" si="278"/>
        <v>0</v>
      </c>
      <c r="AK251" s="47">
        <f t="shared" si="278"/>
        <v>0</v>
      </c>
      <c r="AL251" s="541">
        <f t="shared" si="278"/>
        <v>0</v>
      </c>
      <c r="AM251" s="58"/>
    </row>
    <row r="252" spans="1:39" hidden="1" x14ac:dyDescent="0.25">
      <c r="A252" s="139" t="s">
        <v>229</v>
      </c>
      <c r="B252" s="59" t="s">
        <v>1054</v>
      </c>
      <c r="C252" s="50"/>
      <c r="D252" s="686" t="s">
        <v>671</v>
      </c>
      <c r="E252" s="686"/>
      <c r="F252" s="85"/>
      <c r="G252" s="87"/>
      <c r="H252" s="482"/>
      <c r="I252" s="81"/>
      <c r="J252" s="43"/>
      <c r="K252" s="43"/>
      <c r="L252" s="43"/>
      <c r="M252" s="1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2"/>
      <c r="Z252" s="81"/>
      <c r="AA252" s="1"/>
      <c r="AB252" s="1"/>
      <c r="AC252" s="89"/>
      <c r="AD252" s="1"/>
      <c r="AE252" s="89"/>
      <c r="AF252" s="1"/>
      <c r="AG252" s="43"/>
      <c r="AH252" s="1"/>
      <c r="AI252" s="366"/>
      <c r="AJ252" s="89"/>
      <c r="AK252" s="46"/>
      <c r="AL252" s="542"/>
      <c r="AM252" s="60"/>
    </row>
    <row r="253" spans="1:39" hidden="1" x14ac:dyDescent="0.25">
      <c r="A253" s="139" t="s">
        <v>230</v>
      </c>
      <c r="B253" s="59" t="s">
        <v>1055</v>
      </c>
      <c r="C253" s="50"/>
      <c r="D253" s="686" t="s">
        <v>670</v>
      </c>
      <c r="E253" s="686"/>
      <c r="F253" s="85"/>
      <c r="G253" s="87"/>
      <c r="H253" s="482"/>
      <c r="I253" s="81"/>
      <c r="J253" s="43"/>
      <c r="K253" s="43"/>
      <c r="L253" s="43"/>
      <c r="M253" s="1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2"/>
      <c r="Z253" s="81"/>
      <c r="AA253" s="1"/>
      <c r="AB253" s="1"/>
      <c r="AC253" s="89"/>
      <c r="AD253" s="1"/>
      <c r="AE253" s="89"/>
      <c r="AF253" s="1"/>
      <c r="AG253" s="43"/>
      <c r="AH253" s="1"/>
      <c r="AI253" s="366"/>
      <c r="AJ253" s="89"/>
      <c r="AK253" s="46"/>
      <c r="AL253" s="542"/>
      <c r="AM253" s="60"/>
    </row>
    <row r="254" spans="1:39" hidden="1" x14ac:dyDescent="0.25">
      <c r="A254" s="139" t="s">
        <v>231</v>
      </c>
      <c r="B254" s="59" t="s">
        <v>1056</v>
      </c>
      <c r="C254" s="50"/>
      <c r="D254" s="686" t="s">
        <v>669</v>
      </c>
      <c r="E254" s="686"/>
      <c r="F254" s="85"/>
      <c r="G254" s="87"/>
      <c r="H254" s="482"/>
      <c r="I254" s="81"/>
      <c r="J254" s="43"/>
      <c r="K254" s="43"/>
      <c r="L254" s="43"/>
      <c r="M254" s="1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2"/>
      <c r="Z254" s="81"/>
      <c r="AA254" s="1"/>
      <c r="AB254" s="1"/>
      <c r="AC254" s="89"/>
      <c r="AD254" s="1"/>
      <c r="AE254" s="89"/>
      <c r="AF254" s="1"/>
      <c r="AG254" s="43"/>
      <c r="AH254" s="1"/>
      <c r="AI254" s="366"/>
      <c r="AJ254" s="89"/>
      <c r="AK254" s="46"/>
      <c r="AL254" s="542"/>
      <c r="AM254" s="60"/>
    </row>
    <row r="255" spans="1:39" s="19" customFormat="1" hidden="1" x14ac:dyDescent="0.25">
      <c r="A255" s="139"/>
      <c r="B255" s="57" t="s">
        <v>1057</v>
      </c>
      <c r="C255" s="653" t="s">
        <v>232</v>
      </c>
      <c r="D255" s="654"/>
      <c r="E255" s="654"/>
      <c r="F255" s="86">
        <f>F256+F260+F261+F262</f>
        <v>0</v>
      </c>
      <c r="G255" s="88">
        <f>G256+G260+G261+G262</f>
        <v>0</v>
      </c>
      <c r="H255" s="481">
        <f t="shared" ref="H255:Y255" si="281">H256+H260+H261+H262</f>
        <v>0</v>
      </c>
      <c r="I255" s="83">
        <f t="shared" si="281"/>
        <v>0</v>
      </c>
      <c r="J255" s="44">
        <f t="shared" ref="J255:L255" si="282">J256+J260+J261+J262</f>
        <v>0</v>
      </c>
      <c r="K255" s="44">
        <f t="shared" si="282"/>
        <v>0</v>
      </c>
      <c r="L255" s="44">
        <f t="shared" si="282"/>
        <v>0</v>
      </c>
      <c r="M255" s="13">
        <f t="shared" si="281"/>
        <v>0</v>
      </c>
      <c r="N255" s="90">
        <f t="shared" ref="N255:X255" si="283">N256+N260+N261+N262</f>
        <v>0</v>
      </c>
      <c r="O255" s="90">
        <f t="shared" si="283"/>
        <v>0</v>
      </c>
      <c r="P255" s="90">
        <f t="shared" si="283"/>
        <v>0</v>
      </c>
      <c r="Q255" s="90">
        <f t="shared" si="283"/>
        <v>0</v>
      </c>
      <c r="R255" s="90">
        <f t="shared" si="283"/>
        <v>0</v>
      </c>
      <c r="S255" s="90">
        <f t="shared" si="283"/>
        <v>0</v>
      </c>
      <c r="T255" s="90">
        <f t="shared" si="283"/>
        <v>0</v>
      </c>
      <c r="U255" s="90">
        <f t="shared" si="283"/>
        <v>0</v>
      </c>
      <c r="V255" s="90">
        <f t="shared" ref="V255" si="284">V256+V260+V261+V262</f>
        <v>0</v>
      </c>
      <c r="W255" s="90">
        <f t="shared" si="283"/>
        <v>0</v>
      </c>
      <c r="X255" s="90">
        <f t="shared" si="283"/>
        <v>0</v>
      </c>
      <c r="Y255" s="84">
        <f t="shared" si="281"/>
        <v>0</v>
      </c>
      <c r="Z255" s="83">
        <f t="shared" ref="Z255:AL255" si="285">Z256+Z260+Z261+Z262</f>
        <v>0</v>
      </c>
      <c r="AA255" s="13">
        <f t="shared" si="285"/>
        <v>0</v>
      </c>
      <c r="AB255" s="13">
        <f t="shared" si="285"/>
        <v>0</v>
      </c>
      <c r="AC255" s="90">
        <f t="shared" si="285"/>
        <v>0</v>
      </c>
      <c r="AD255" s="13">
        <f t="shared" si="285"/>
        <v>0</v>
      </c>
      <c r="AE255" s="90">
        <f t="shared" ref="AE255" si="286">AE256+AE260+AE261+AE262</f>
        <v>0</v>
      </c>
      <c r="AF255" s="13">
        <f t="shared" si="285"/>
        <v>0</v>
      </c>
      <c r="AG255" s="44">
        <f t="shared" si="285"/>
        <v>0</v>
      </c>
      <c r="AH255" s="13">
        <f t="shared" si="285"/>
        <v>0</v>
      </c>
      <c r="AI255" s="365">
        <f t="shared" ref="AI255" si="287">AI256+AI260+AI261+AI262</f>
        <v>0</v>
      </c>
      <c r="AJ255" s="90">
        <f t="shared" si="285"/>
        <v>0</v>
      </c>
      <c r="AK255" s="47">
        <f t="shared" si="285"/>
        <v>0</v>
      </c>
      <c r="AL255" s="541">
        <f t="shared" si="285"/>
        <v>0</v>
      </c>
      <c r="AM255" s="58"/>
    </row>
    <row r="256" spans="1:39" hidden="1" x14ac:dyDescent="0.25">
      <c r="A256" s="139" t="s">
        <v>233</v>
      </c>
      <c r="B256" s="59" t="s">
        <v>1058</v>
      </c>
      <c r="C256" s="720" t="s">
        <v>234</v>
      </c>
      <c r="D256" s="686"/>
      <c r="E256" s="686"/>
      <c r="F256" s="85">
        <f>F257+F258+F259</f>
        <v>0</v>
      </c>
      <c r="G256" s="87">
        <f>G257+G258+G259</f>
        <v>0</v>
      </c>
      <c r="H256" s="482">
        <f t="shared" ref="H256:Y256" si="288">H257+H258+H259</f>
        <v>0</v>
      </c>
      <c r="I256" s="81">
        <f t="shared" si="288"/>
        <v>0</v>
      </c>
      <c r="J256" s="43">
        <f t="shared" ref="J256:L256" si="289">J257+J258+J259</f>
        <v>0</v>
      </c>
      <c r="K256" s="43">
        <f t="shared" si="289"/>
        <v>0</v>
      </c>
      <c r="L256" s="43">
        <f t="shared" si="289"/>
        <v>0</v>
      </c>
      <c r="M256" s="1">
        <f t="shared" si="288"/>
        <v>0</v>
      </c>
      <c r="N256" s="89">
        <f t="shared" ref="N256:X256" si="290">N257+N258+N259</f>
        <v>0</v>
      </c>
      <c r="O256" s="89">
        <f t="shared" si="290"/>
        <v>0</v>
      </c>
      <c r="P256" s="89">
        <f t="shared" si="290"/>
        <v>0</v>
      </c>
      <c r="Q256" s="89">
        <f t="shared" si="290"/>
        <v>0</v>
      </c>
      <c r="R256" s="89">
        <f t="shared" si="290"/>
        <v>0</v>
      </c>
      <c r="S256" s="89">
        <f t="shared" si="290"/>
        <v>0</v>
      </c>
      <c r="T256" s="89">
        <f t="shared" si="290"/>
        <v>0</v>
      </c>
      <c r="U256" s="89">
        <f t="shared" si="290"/>
        <v>0</v>
      </c>
      <c r="V256" s="89">
        <f t="shared" ref="V256" si="291">V257+V258+V259</f>
        <v>0</v>
      </c>
      <c r="W256" s="89">
        <f t="shared" si="290"/>
        <v>0</v>
      </c>
      <c r="X256" s="89">
        <f t="shared" si="290"/>
        <v>0</v>
      </c>
      <c r="Y256" s="82">
        <f t="shared" si="288"/>
        <v>0</v>
      </c>
      <c r="Z256" s="81">
        <f t="shared" ref="Z256:AL256" si="292">Z257+Z258+Z259</f>
        <v>0</v>
      </c>
      <c r="AA256" s="1">
        <f t="shared" si="292"/>
        <v>0</v>
      </c>
      <c r="AB256" s="1">
        <f t="shared" si="292"/>
        <v>0</v>
      </c>
      <c r="AC256" s="89">
        <f t="shared" si="292"/>
        <v>0</v>
      </c>
      <c r="AD256" s="1">
        <f t="shared" si="292"/>
        <v>0</v>
      </c>
      <c r="AE256" s="89">
        <f t="shared" ref="AE256" si="293">AE257+AE258+AE259</f>
        <v>0</v>
      </c>
      <c r="AF256" s="1">
        <f t="shared" si="292"/>
        <v>0</v>
      </c>
      <c r="AG256" s="43">
        <f t="shared" si="292"/>
        <v>0</v>
      </c>
      <c r="AH256" s="1">
        <f t="shared" si="292"/>
        <v>0</v>
      </c>
      <c r="AI256" s="366">
        <f t="shared" ref="AI256" si="294">AI257+AI258+AI259</f>
        <v>0</v>
      </c>
      <c r="AJ256" s="89">
        <f t="shared" si="292"/>
        <v>0</v>
      </c>
      <c r="AK256" s="46">
        <f t="shared" si="292"/>
        <v>0</v>
      </c>
      <c r="AL256" s="542">
        <f t="shared" si="292"/>
        <v>0</v>
      </c>
      <c r="AM256" s="60"/>
    </row>
    <row r="257" spans="1:39" hidden="1" x14ac:dyDescent="0.25">
      <c r="A257" s="139" t="s">
        <v>235</v>
      </c>
      <c r="B257" s="59"/>
      <c r="C257" s="2"/>
      <c r="D257" s="686" t="s">
        <v>667</v>
      </c>
      <c r="E257" s="686"/>
      <c r="F257" s="85"/>
      <c r="G257" s="87"/>
      <c r="H257" s="482"/>
      <c r="I257" s="81"/>
      <c r="J257" s="43"/>
      <c r="K257" s="43"/>
      <c r="L257" s="43"/>
      <c r="M257" s="1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2"/>
      <c r="Z257" s="81"/>
      <c r="AA257" s="1"/>
      <c r="AB257" s="1"/>
      <c r="AC257" s="89"/>
      <c r="AD257" s="1"/>
      <c r="AE257" s="89"/>
      <c r="AF257" s="1"/>
      <c r="AG257" s="43"/>
      <c r="AH257" s="1"/>
      <c r="AI257" s="366"/>
      <c r="AJ257" s="89"/>
      <c r="AK257" s="46"/>
      <c r="AL257" s="542"/>
      <c r="AM257" s="60"/>
    </row>
    <row r="258" spans="1:39" hidden="1" x14ac:dyDescent="0.25">
      <c r="A258" s="139" t="s">
        <v>236</v>
      </c>
      <c r="B258" s="59"/>
      <c r="C258" s="2"/>
      <c r="D258" s="686" t="s">
        <v>668</v>
      </c>
      <c r="E258" s="686"/>
      <c r="F258" s="85"/>
      <c r="G258" s="87"/>
      <c r="H258" s="482"/>
      <c r="I258" s="81"/>
      <c r="J258" s="43"/>
      <c r="K258" s="43"/>
      <c r="L258" s="43"/>
      <c r="M258" s="1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2"/>
      <c r="Z258" s="81"/>
      <c r="AA258" s="1"/>
      <c r="AB258" s="1"/>
      <c r="AC258" s="89"/>
      <c r="AD258" s="1"/>
      <c r="AE258" s="89"/>
      <c r="AF258" s="1"/>
      <c r="AG258" s="43"/>
      <c r="AH258" s="1"/>
      <c r="AI258" s="366"/>
      <c r="AJ258" s="89"/>
      <c r="AK258" s="46"/>
      <c r="AL258" s="542"/>
      <c r="AM258" s="60"/>
    </row>
    <row r="259" spans="1:39" hidden="1" x14ac:dyDescent="0.25">
      <c r="A259" s="139" t="s">
        <v>237</v>
      </c>
      <c r="B259" s="59"/>
      <c r="C259" s="2"/>
      <c r="D259" s="686" t="s">
        <v>727</v>
      </c>
      <c r="E259" s="686"/>
      <c r="F259" s="85"/>
      <c r="G259" s="87"/>
      <c r="H259" s="482"/>
      <c r="I259" s="81"/>
      <c r="J259" s="43"/>
      <c r="K259" s="43"/>
      <c r="L259" s="43"/>
      <c r="M259" s="1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2"/>
      <c r="Z259" s="81"/>
      <c r="AA259" s="1"/>
      <c r="AB259" s="1"/>
      <c r="AC259" s="89"/>
      <c r="AD259" s="1"/>
      <c r="AE259" s="89"/>
      <c r="AF259" s="1"/>
      <c r="AG259" s="43"/>
      <c r="AH259" s="1"/>
      <c r="AI259" s="366"/>
      <c r="AJ259" s="89"/>
      <c r="AK259" s="46"/>
      <c r="AL259" s="542"/>
      <c r="AM259" s="60"/>
    </row>
    <row r="260" spans="1:39" hidden="1" x14ac:dyDescent="0.25">
      <c r="A260" s="139" t="s">
        <v>238</v>
      </c>
      <c r="B260" s="59" t="s">
        <v>1059</v>
      </c>
      <c r="C260" s="720" t="s">
        <v>239</v>
      </c>
      <c r="D260" s="686"/>
      <c r="E260" s="686"/>
      <c r="F260" s="85"/>
      <c r="G260" s="87"/>
      <c r="H260" s="482"/>
      <c r="I260" s="81"/>
      <c r="J260" s="43"/>
      <c r="K260" s="43"/>
      <c r="L260" s="43"/>
      <c r="M260" s="1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2"/>
      <c r="Z260" s="81"/>
      <c r="AA260" s="1"/>
      <c r="AB260" s="1"/>
      <c r="AC260" s="89"/>
      <c r="AD260" s="1"/>
      <c r="AE260" s="89"/>
      <c r="AF260" s="1"/>
      <c r="AG260" s="43"/>
      <c r="AH260" s="1"/>
      <c r="AI260" s="366"/>
      <c r="AJ260" s="89"/>
      <c r="AK260" s="46"/>
      <c r="AL260" s="542"/>
      <c r="AM260" s="60"/>
    </row>
    <row r="261" spans="1:39" hidden="1" x14ac:dyDescent="0.25">
      <c r="A261" s="139" t="s">
        <v>240</v>
      </c>
      <c r="B261" s="59" t="s">
        <v>1060</v>
      </c>
      <c r="C261" s="720" t="s">
        <v>241</v>
      </c>
      <c r="D261" s="686"/>
      <c r="E261" s="686"/>
      <c r="F261" s="85"/>
      <c r="G261" s="87"/>
      <c r="H261" s="482"/>
      <c r="I261" s="81"/>
      <c r="J261" s="43"/>
      <c r="K261" s="43"/>
      <c r="L261" s="43"/>
      <c r="M261" s="1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2"/>
      <c r="Z261" s="81"/>
      <c r="AA261" s="1"/>
      <c r="AB261" s="1"/>
      <c r="AC261" s="89"/>
      <c r="AD261" s="1"/>
      <c r="AE261" s="89"/>
      <c r="AF261" s="1"/>
      <c r="AG261" s="43"/>
      <c r="AH261" s="1"/>
      <c r="AI261" s="366"/>
      <c r="AJ261" s="89"/>
      <c r="AK261" s="46"/>
      <c r="AL261" s="542"/>
      <c r="AM261" s="60"/>
    </row>
    <row r="262" spans="1:39" hidden="1" x14ac:dyDescent="0.25">
      <c r="A262" s="139" t="s">
        <v>242</v>
      </c>
      <c r="B262" s="59" t="s">
        <v>1061</v>
      </c>
      <c r="C262" s="720" t="s">
        <v>243</v>
      </c>
      <c r="D262" s="686"/>
      <c r="E262" s="686"/>
      <c r="F262" s="85"/>
      <c r="G262" s="87"/>
      <c r="H262" s="482"/>
      <c r="I262" s="81"/>
      <c r="J262" s="43"/>
      <c r="K262" s="43"/>
      <c r="L262" s="43"/>
      <c r="M262" s="1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2"/>
      <c r="Z262" s="81"/>
      <c r="AA262" s="1"/>
      <c r="AB262" s="1"/>
      <c r="AC262" s="89"/>
      <c r="AD262" s="1"/>
      <c r="AE262" s="89"/>
      <c r="AF262" s="1"/>
      <c r="AG262" s="43"/>
      <c r="AH262" s="1"/>
      <c r="AI262" s="366"/>
      <c r="AJ262" s="89"/>
      <c r="AK262" s="46"/>
      <c r="AL262" s="542"/>
      <c r="AM262" s="60"/>
    </row>
    <row r="263" spans="1:39" s="19" customFormat="1" x14ac:dyDescent="0.25">
      <c r="A263" s="139"/>
      <c r="B263" s="57" t="s">
        <v>1062</v>
      </c>
      <c r="C263" s="696" t="s">
        <v>244</v>
      </c>
      <c r="D263" s="697"/>
      <c r="E263" s="697"/>
      <c r="F263" s="86">
        <f>F264+F265</f>
        <v>20142000</v>
      </c>
      <c r="G263" s="88">
        <f>G264+G265</f>
        <v>13409000</v>
      </c>
      <c r="H263" s="481">
        <f t="shared" ref="H263:Y263" si="295">H264+H265</f>
        <v>13409000</v>
      </c>
      <c r="I263" s="83">
        <f t="shared" si="295"/>
        <v>0</v>
      </c>
      <c r="J263" s="44">
        <f t="shared" ref="J263:L263" si="296">J264+J265</f>
        <v>0</v>
      </c>
      <c r="K263" s="44">
        <f t="shared" si="296"/>
        <v>0</v>
      </c>
      <c r="L263" s="44">
        <f t="shared" si="296"/>
        <v>0</v>
      </c>
      <c r="M263" s="13">
        <f t="shared" si="295"/>
        <v>13409000</v>
      </c>
      <c r="N263" s="90">
        <f t="shared" ref="N263:X263" si="297">N264+N265</f>
        <v>0</v>
      </c>
      <c r="O263" s="90">
        <f t="shared" si="297"/>
        <v>0</v>
      </c>
      <c r="P263" s="90">
        <f t="shared" si="297"/>
        <v>0</v>
      </c>
      <c r="Q263" s="90">
        <f t="shared" si="297"/>
        <v>0</v>
      </c>
      <c r="R263" s="90">
        <f t="shared" si="297"/>
        <v>0</v>
      </c>
      <c r="S263" s="90">
        <f t="shared" si="297"/>
        <v>0</v>
      </c>
      <c r="T263" s="90">
        <f t="shared" si="297"/>
        <v>0</v>
      </c>
      <c r="U263" s="90">
        <f t="shared" si="297"/>
        <v>0</v>
      </c>
      <c r="V263" s="90">
        <f t="shared" ref="V263" si="298">V264+V265</f>
        <v>0</v>
      </c>
      <c r="W263" s="90">
        <f t="shared" si="297"/>
        <v>0</v>
      </c>
      <c r="X263" s="90">
        <f t="shared" si="297"/>
        <v>0</v>
      </c>
      <c r="Y263" s="84">
        <f t="shared" si="295"/>
        <v>0</v>
      </c>
      <c r="Z263" s="83">
        <f t="shared" ref="Z263:AL263" si="299">Z264+Z265</f>
        <v>0</v>
      </c>
      <c r="AA263" s="13">
        <f t="shared" si="299"/>
        <v>0</v>
      </c>
      <c r="AB263" s="13">
        <f t="shared" si="299"/>
        <v>0</v>
      </c>
      <c r="AC263" s="90">
        <f t="shared" si="299"/>
        <v>0</v>
      </c>
      <c r="AD263" s="13">
        <f t="shared" si="299"/>
        <v>0</v>
      </c>
      <c r="AE263" s="90">
        <f t="shared" ref="AE263" si="300">AE264+AE265</f>
        <v>0</v>
      </c>
      <c r="AF263" s="13">
        <f t="shared" si="299"/>
        <v>13409000</v>
      </c>
      <c r="AG263" s="44">
        <f t="shared" si="299"/>
        <v>0</v>
      </c>
      <c r="AH263" s="13">
        <f t="shared" si="299"/>
        <v>0</v>
      </c>
      <c r="AI263" s="365">
        <f t="shared" ref="AI263" si="301">AI264+AI265</f>
        <v>13409000</v>
      </c>
      <c r="AJ263" s="90">
        <f t="shared" si="299"/>
        <v>0</v>
      </c>
      <c r="AK263" s="47">
        <f t="shared" si="299"/>
        <v>0</v>
      </c>
      <c r="AL263" s="541">
        <f t="shared" si="299"/>
        <v>0</v>
      </c>
      <c r="AM263" s="58"/>
    </row>
    <row r="264" spans="1:39" ht="15.75" thickBot="1" x14ac:dyDescent="0.3">
      <c r="A264" s="139" t="s">
        <v>245</v>
      </c>
      <c r="B264" s="59" t="s">
        <v>1063</v>
      </c>
      <c r="C264" s="50"/>
      <c r="D264" s="686" t="s">
        <v>1053</v>
      </c>
      <c r="E264" s="686"/>
      <c r="F264" s="85">
        <v>20142000</v>
      </c>
      <c r="G264" s="87">
        <v>13409000</v>
      </c>
      <c r="H264" s="482">
        <f>SUM(AI264:AL264)</f>
        <v>13409000</v>
      </c>
      <c r="I264" s="81"/>
      <c r="J264" s="43"/>
      <c r="K264" s="43"/>
      <c r="L264" s="43"/>
      <c r="M264" s="1">
        <f>H264</f>
        <v>13409000</v>
      </c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2"/>
      <c r="Z264" s="81"/>
      <c r="AA264" s="1"/>
      <c r="AB264" s="1"/>
      <c r="AC264" s="89"/>
      <c r="AD264" s="1"/>
      <c r="AE264" s="89"/>
      <c r="AF264" s="1">
        <v>13409000</v>
      </c>
      <c r="AG264" s="43"/>
      <c r="AH264" s="1"/>
      <c r="AI264" s="366">
        <f>SUM(Z264:AH264)</f>
        <v>13409000</v>
      </c>
      <c r="AJ264" s="89"/>
      <c r="AK264" s="46"/>
      <c r="AL264" s="542"/>
      <c r="AM264" s="60"/>
    </row>
    <row r="265" spans="1:39" ht="15.75" hidden="1" thickBot="1" x14ac:dyDescent="0.3">
      <c r="A265" s="139" t="s">
        <v>246</v>
      </c>
      <c r="B265" s="59" t="s">
        <v>1064</v>
      </c>
      <c r="C265" s="50"/>
      <c r="D265" s="686" t="s">
        <v>1065</v>
      </c>
      <c r="E265" s="686"/>
      <c r="F265" s="85"/>
      <c r="G265" s="87"/>
      <c r="H265" s="482"/>
      <c r="I265" s="81"/>
      <c r="J265" s="43"/>
      <c r="K265" s="43"/>
      <c r="L265" s="43"/>
      <c r="M265" s="1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2"/>
      <c r="Z265" s="81"/>
      <c r="AA265" s="1"/>
      <c r="AB265" s="1"/>
      <c r="AC265" s="89"/>
      <c r="AD265" s="1"/>
      <c r="AE265" s="89"/>
      <c r="AF265" s="1"/>
      <c r="AG265" s="43"/>
      <c r="AH265" s="1"/>
      <c r="AI265" s="366"/>
      <c r="AJ265" s="89"/>
      <c r="AK265" s="46"/>
      <c r="AL265" s="542"/>
      <c r="AM265" s="60"/>
    </row>
    <row r="266" spans="1:39" s="42" customFormat="1" ht="15.75" hidden="1" thickBot="1" x14ac:dyDescent="0.3">
      <c r="A266" s="139" t="s">
        <v>247</v>
      </c>
      <c r="B266" s="57" t="s">
        <v>1066</v>
      </c>
      <c r="C266" s="696" t="s">
        <v>665</v>
      </c>
      <c r="D266" s="697"/>
      <c r="E266" s="697"/>
      <c r="F266" s="86"/>
      <c r="G266" s="88"/>
      <c r="H266" s="481"/>
      <c r="I266" s="83"/>
      <c r="J266" s="44"/>
      <c r="K266" s="44"/>
      <c r="L266" s="44"/>
      <c r="M266" s="13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84"/>
      <c r="Z266" s="83"/>
      <c r="AA266" s="13"/>
      <c r="AB266" s="13"/>
      <c r="AC266" s="90"/>
      <c r="AD266" s="13"/>
      <c r="AE266" s="90"/>
      <c r="AF266" s="13"/>
      <c r="AG266" s="44"/>
      <c r="AH266" s="13"/>
      <c r="AI266" s="365"/>
      <c r="AJ266" s="90"/>
      <c r="AK266" s="47"/>
      <c r="AL266" s="541"/>
      <c r="AM266" s="58"/>
    </row>
    <row r="267" spans="1:39" s="42" customFormat="1" ht="15.75" hidden="1" thickBot="1" x14ac:dyDescent="0.3">
      <c r="A267" s="139" t="s">
        <v>248</v>
      </c>
      <c r="B267" s="57" t="s">
        <v>1067</v>
      </c>
      <c r="C267" s="696" t="s">
        <v>666</v>
      </c>
      <c r="D267" s="697"/>
      <c r="E267" s="697"/>
      <c r="F267" s="86"/>
      <c r="G267" s="88"/>
      <c r="H267" s="481"/>
      <c r="I267" s="83"/>
      <c r="J267" s="44"/>
      <c r="K267" s="44"/>
      <c r="L267" s="44"/>
      <c r="M267" s="13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84"/>
      <c r="Z267" s="83"/>
      <c r="AA267" s="13"/>
      <c r="AB267" s="13"/>
      <c r="AC267" s="90"/>
      <c r="AD267" s="13"/>
      <c r="AE267" s="90"/>
      <c r="AF267" s="13"/>
      <c r="AG267" s="44"/>
      <c r="AH267" s="13"/>
      <c r="AI267" s="365"/>
      <c r="AJ267" s="90"/>
      <c r="AK267" s="47"/>
      <c r="AL267" s="541"/>
      <c r="AM267" s="58"/>
    </row>
    <row r="268" spans="1:39" s="42" customFormat="1" ht="15.75" hidden="1" thickBot="1" x14ac:dyDescent="0.3">
      <c r="A268" s="139" t="s">
        <v>249</v>
      </c>
      <c r="B268" s="57" t="s">
        <v>1068</v>
      </c>
      <c r="C268" s="696" t="s">
        <v>664</v>
      </c>
      <c r="D268" s="697"/>
      <c r="E268" s="697"/>
      <c r="F268" s="86"/>
      <c r="G268" s="88"/>
      <c r="H268" s="481"/>
      <c r="I268" s="83"/>
      <c r="J268" s="44"/>
      <c r="K268" s="44"/>
      <c r="L268" s="44"/>
      <c r="M268" s="13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84"/>
      <c r="Z268" s="83"/>
      <c r="AA268" s="13"/>
      <c r="AB268" s="13"/>
      <c r="AC268" s="90"/>
      <c r="AD268" s="13"/>
      <c r="AE268" s="90"/>
      <c r="AF268" s="13"/>
      <c r="AG268" s="44"/>
      <c r="AH268" s="13"/>
      <c r="AI268" s="365"/>
      <c r="AJ268" s="90"/>
      <c r="AK268" s="47"/>
      <c r="AL268" s="541"/>
      <c r="AM268" s="58"/>
    </row>
    <row r="269" spans="1:39" ht="15.75" hidden="1" thickBot="1" x14ac:dyDescent="0.3">
      <c r="B269" s="100" t="s">
        <v>1069</v>
      </c>
      <c r="C269" s="688" t="s">
        <v>250</v>
      </c>
      <c r="D269" s="689"/>
      <c r="E269" s="689"/>
      <c r="F269" s="101">
        <f>F270+F271+F272+F273+F274</f>
        <v>0</v>
      </c>
      <c r="G269" s="102">
        <f>G270+G271+G272+G273+G274</f>
        <v>0</v>
      </c>
      <c r="H269" s="483">
        <f t="shared" ref="H269:Y269" si="302">H270+H271+H272+H273+H274</f>
        <v>0</v>
      </c>
      <c r="I269" s="103">
        <f t="shared" si="302"/>
        <v>0</v>
      </c>
      <c r="J269" s="106">
        <f t="shared" ref="J269:L269" si="303">J270+J271+J272+J273+J274</f>
        <v>0</v>
      </c>
      <c r="K269" s="106">
        <f t="shared" si="303"/>
        <v>0</v>
      </c>
      <c r="L269" s="106">
        <f t="shared" si="303"/>
        <v>0</v>
      </c>
      <c r="M269" s="104">
        <f t="shared" si="302"/>
        <v>0</v>
      </c>
      <c r="N269" s="107">
        <f t="shared" ref="N269:X269" si="304">N270+N271+N272+N273+N274</f>
        <v>0</v>
      </c>
      <c r="O269" s="107">
        <f t="shared" si="304"/>
        <v>0</v>
      </c>
      <c r="P269" s="107">
        <f t="shared" si="304"/>
        <v>0</v>
      </c>
      <c r="Q269" s="107">
        <f t="shared" si="304"/>
        <v>0</v>
      </c>
      <c r="R269" s="107">
        <f t="shared" si="304"/>
        <v>0</v>
      </c>
      <c r="S269" s="107">
        <f t="shared" si="304"/>
        <v>0</v>
      </c>
      <c r="T269" s="107">
        <f t="shared" si="304"/>
        <v>0</v>
      </c>
      <c r="U269" s="107">
        <f t="shared" si="304"/>
        <v>0</v>
      </c>
      <c r="V269" s="107">
        <f t="shared" ref="V269" si="305">V270+V271+V272+V273+V274</f>
        <v>0</v>
      </c>
      <c r="W269" s="107">
        <f t="shared" si="304"/>
        <v>0</v>
      </c>
      <c r="X269" s="107">
        <f t="shared" si="304"/>
        <v>0</v>
      </c>
      <c r="Y269" s="105">
        <f t="shared" si="302"/>
        <v>0</v>
      </c>
      <c r="Z269" s="103">
        <f t="shared" ref="Z269:AL269" si="306">Z270+Z271+Z272+Z273+Z274</f>
        <v>0</v>
      </c>
      <c r="AA269" s="104">
        <f t="shared" si="306"/>
        <v>0</v>
      </c>
      <c r="AB269" s="104">
        <f t="shared" si="306"/>
        <v>0</v>
      </c>
      <c r="AC269" s="107">
        <f t="shared" si="306"/>
        <v>0</v>
      </c>
      <c r="AD269" s="104">
        <f t="shared" si="306"/>
        <v>0</v>
      </c>
      <c r="AE269" s="107">
        <f t="shared" ref="AE269" si="307">AE270+AE271+AE272+AE273+AE274</f>
        <v>0</v>
      </c>
      <c r="AF269" s="104">
        <f t="shared" si="306"/>
        <v>0</v>
      </c>
      <c r="AG269" s="106">
        <f t="shared" si="306"/>
        <v>0</v>
      </c>
      <c r="AH269" s="104">
        <f t="shared" si="306"/>
        <v>0</v>
      </c>
      <c r="AI269" s="367">
        <f t="shared" ref="AI269" si="308">AI270+AI271+AI272+AI273+AI274</f>
        <v>0</v>
      </c>
      <c r="AJ269" s="107">
        <f t="shared" si="306"/>
        <v>0</v>
      </c>
      <c r="AK269" s="108">
        <f t="shared" si="306"/>
        <v>0</v>
      </c>
      <c r="AL269" s="543">
        <f t="shared" si="306"/>
        <v>0</v>
      </c>
      <c r="AM269" s="56"/>
    </row>
    <row r="270" spans="1:39" ht="15.75" hidden="1" thickBot="1" x14ac:dyDescent="0.3">
      <c r="A270" s="139" t="s">
        <v>251</v>
      </c>
      <c r="B270" s="59" t="s">
        <v>1070</v>
      </c>
      <c r="C270" s="718" t="s">
        <v>659</v>
      </c>
      <c r="D270" s="719"/>
      <c r="E270" s="719"/>
      <c r="F270" s="85"/>
      <c r="G270" s="87"/>
      <c r="H270" s="482"/>
      <c r="I270" s="81"/>
      <c r="J270" s="43"/>
      <c r="K270" s="43"/>
      <c r="L270" s="43"/>
      <c r="M270" s="1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2"/>
      <c r="Z270" s="81"/>
      <c r="AA270" s="1"/>
      <c r="AB270" s="1"/>
      <c r="AC270" s="89"/>
      <c r="AD270" s="1"/>
      <c r="AE270" s="89"/>
      <c r="AF270" s="1"/>
      <c r="AG270" s="43"/>
      <c r="AH270" s="1"/>
      <c r="AI270" s="366"/>
      <c r="AJ270" s="89"/>
      <c r="AK270" s="46"/>
      <c r="AL270" s="542"/>
      <c r="AM270" s="60"/>
    </row>
    <row r="271" spans="1:39" ht="15.75" hidden="1" thickBot="1" x14ac:dyDescent="0.3">
      <c r="A271" s="139" t="s">
        <v>252</v>
      </c>
      <c r="B271" s="59" t="s">
        <v>1071</v>
      </c>
      <c r="C271" s="718" t="s">
        <v>660</v>
      </c>
      <c r="D271" s="719"/>
      <c r="E271" s="719"/>
      <c r="F271" s="85"/>
      <c r="G271" s="87"/>
      <c r="H271" s="482"/>
      <c r="I271" s="81"/>
      <c r="J271" s="43"/>
      <c r="K271" s="43"/>
      <c r="L271" s="43"/>
      <c r="M271" s="1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2"/>
      <c r="Z271" s="81"/>
      <c r="AA271" s="1"/>
      <c r="AB271" s="1"/>
      <c r="AC271" s="89"/>
      <c r="AD271" s="1"/>
      <c r="AE271" s="89"/>
      <c r="AF271" s="1"/>
      <c r="AG271" s="43"/>
      <c r="AH271" s="1"/>
      <c r="AI271" s="366"/>
      <c r="AJ271" s="89"/>
      <c r="AK271" s="46"/>
      <c r="AL271" s="542"/>
      <c r="AM271" s="60"/>
    </row>
    <row r="272" spans="1:39" ht="15.75" hidden="1" thickBot="1" x14ac:dyDescent="0.3">
      <c r="A272" s="139" t="s">
        <v>253</v>
      </c>
      <c r="B272" s="59" t="s">
        <v>1072</v>
      </c>
      <c r="C272" s="718" t="s">
        <v>661</v>
      </c>
      <c r="D272" s="719"/>
      <c r="E272" s="719"/>
      <c r="F272" s="85"/>
      <c r="G272" s="87"/>
      <c r="H272" s="482"/>
      <c r="I272" s="81"/>
      <c r="J272" s="43"/>
      <c r="K272" s="43"/>
      <c r="L272" s="43"/>
      <c r="M272" s="1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2"/>
      <c r="Z272" s="81"/>
      <c r="AA272" s="1"/>
      <c r="AB272" s="1"/>
      <c r="AC272" s="89"/>
      <c r="AD272" s="1"/>
      <c r="AE272" s="89"/>
      <c r="AF272" s="1"/>
      <c r="AG272" s="43"/>
      <c r="AH272" s="1"/>
      <c r="AI272" s="366"/>
      <c r="AJ272" s="89"/>
      <c r="AK272" s="46"/>
      <c r="AL272" s="542"/>
      <c r="AM272" s="60"/>
    </row>
    <row r="273" spans="1:39" ht="15.75" hidden="1" thickBot="1" x14ac:dyDescent="0.3">
      <c r="A273" s="139" t="s">
        <v>254</v>
      </c>
      <c r="B273" s="59" t="s">
        <v>1073</v>
      </c>
      <c r="C273" s="718" t="s">
        <v>662</v>
      </c>
      <c r="D273" s="719"/>
      <c r="E273" s="719"/>
      <c r="F273" s="85"/>
      <c r="G273" s="87"/>
      <c r="H273" s="482"/>
      <c r="I273" s="81"/>
      <c r="J273" s="43"/>
      <c r="K273" s="43"/>
      <c r="L273" s="43"/>
      <c r="M273" s="1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2"/>
      <c r="Z273" s="81"/>
      <c r="AA273" s="1"/>
      <c r="AB273" s="1"/>
      <c r="AC273" s="89"/>
      <c r="AD273" s="1"/>
      <c r="AE273" s="89"/>
      <c r="AF273" s="1"/>
      <c r="AG273" s="43"/>
      <c r="AH273" s="1"/>
      <c r="AI273" s="366"/>
      <c r="AJ273" s="89"/>
      <c r="AK273" s="46"/>
      <c r="AL273" s="542"/>
      <c r="AM273" s="60"/>
    </row>
    <row r="274" spans="1:39" ht="15.75" hidden="1" thickBot="1" x14ac:dyDescent="0.3">
      <c r="A274" s="139" t="s">
        <v>255</v>
      </c>
      <c r="B274" s="59" t="s">
        <v>1074</v>
      </c>
      <c r="C274" s="718" t="s">
        <v>663</v>
      </c>
      <c r="D274" s="719"/>
      <c r="E274" s="719"/>
      <c r="F274" s="85"/>
      <c r="G274" s="87"/>
      <c r="H274" s="482"/>
      <c r="I274" s="81"/>
      <c r="J274" s="43"/>
      <c r="K274" s="43"/>
      <c r="L274" s="43"/>
      <c r="M274" s="1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2"/>
      <c r="Z274" s="81"/>
      <c r="AA274" s="1"/>
      <c r="AB274" s="1"/>
      <c r="AC274" s="89"/>
      <c r="AD274" s="1"/>
      <c r="AE274" s="89"/>
      <c r="AF274" s="1"/>
      <c r="AG274" s="43"/>
      <c r="AH274" s="1"/>
      <c r="AI274" s="366"/>
      <c r="AJ274" s="89"/>
      <c r="AK274" s="46"/>
      <c r="AL274" s="542"/>
      <c r="AM274" s="60"/>
    </row>
    <row r="275" spans="1:39" s="19" customFormat="1" ht="15.75" hidden="1" thickBot="1" x14ac:dyDescent="0.3">
      <c r="A275" s="139" t="s">
        <v>256</v>
      </c>
      <c r="B275" s="138" t="s">
        <v>1075</v>
      </c>
      <c r="C275" s="710" t="s">
        <v>257</v>
      </c>
      <c r="D275" s="711"/>
      <c r="E275" s="711"/>
      <c r="F275" s="101"/>
      <c r="G275" s="102"/>
      <c r="H275" s="483"/>
      <c r="I275" s="103"/>
      <c r="J275" s="106"/>
      <c r="K275" s="106"/>
      <c r="L275" s="106"/>
      <c r="M275" s="104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5"/>
      <c r="Z275" s="103"/>
      <c r="AA275" s="104"/>
      <c r="AB275" s="104"/>
      <c r="AC275" s="107"/>
      <c r="AD275" s="104"/>
      <c r="AE275" s="107"/>
      <c r="AF275" s="104"/>
      <c r="AG275" s="106"/>
      <c r="AH275" s="104"/>
      <c r="AI275" s="367"/>
      <c r="AJ275" s="107"/>
      <c r="AK275" s="108"/>
      <c r="AL275" s="543"/>
      <c r="AM275" s="56"/>
    </row>
    <row r="276" spans="1:39" s="63" customFormat="1" ht="16.5" thickBot="1" x14ac:dyDescent="0.3">
      <c r="A276" s="140"/>
      <c r="B276" s="716" t="s">
        <v>258</v>
      </c>
      <c r="C276" s="717"/>
      <c r="D276" s="717"/>
      <c r="E276" s="717"/>
      <c r="F276" s="110">
        <f t="shared" ref="F276" si="309">F5+F61+F97+F128+F187+F197+F223+F249</f>
        <v>217318546</v>
      </c>
      <c r="G276" s="111">
        <f t="shared" ref="G276:AD276" si="310">G5+G61+G97+G128+G187+G197+G223+G249</f>
        <v>242621769</v>
      </c>
      <c r="H276" s="486">
        <f t="shared" si="310"/>
        <v>250641097</v>
      </c>
      <c r="I276" s="112">
        <f t="shared" si="310"/>
        <v>5142838</v>
      </c>
      <c r="J276" s="115">
        <f t="shared" si="310"/>
        <v>12000</v>
      </c>
      <c r="K276" s="115">
        <f t="shared" si="310"/>
        <v>20157645</v>
      </c>
      <c r="L276" s="115">
        <f t="shared" si="310"/>
        <v>134728184</v>
      </c>
      <c r="M276" s="113">
        <f t="shared" si="310"/>
        <v>13409000</v>
      </c>
      <c r="N276" s="116">
        <f t="shared" si="310"/>
        <v>0</v>
      </c>
      <c r="O276" s="116">
        <f t="shared" si="310"/>
        <v>50000</v>
      </c>
      <c r="P276" s="116">
        <f t="shared" si="310"/>
        <v>570644</v>
      </c>
      <c r="Q276" s="116">
        <f t="shared" si="310"/>
        <v>779272</v>
      </c>
      <c r="R276" s="116">
        <f t="shared" si="310"/>
        <v>4446300</v>
      </c>
      <c r="S276" s="116">
        <f t="shared" si="310"/>
        <v>4602582</v>
      </c>
      <c r="T276" s="116">
        <f t="shared" si="310"/>
        <v>17260</v>
      </c>
      <c r="U276" s="116">
        <f t="shared" si="310"/>
        <v>553898</v>
      </c>
      <c r="V276" s="116">
        <f t="shared" si="310"/>
        <v>29490</v>
      </c>
      <c r="W276" s="116">
        <f t="shared" si="310"/>
        <v>5697220</v>
      </c>
      <c r="X276" s="116">
        <f t="shared" si="310"/>
        <v>2522220</v>
      </c>
      <c r="Y276" s="114">
        <f t="shared" si="310"/>
        <v>57922544</v>
      </c>
      <c r="Z276" s="112">
        <f t="shared" si="310"/>
        <v>20281859</v>
      </c>
      <c r="AA276" s="113">
        <f t="shared" si="310"/>
        <v>17231336</v>
      </c>
      <c r="AB276" s="113">
        <f t="shared" si="310"/>
        <v>26454127</v>
      </c>
      <c r="AC276" s="116">
        <f t="shared" si="310"/>
        <v>18272882</v>
      </c>
      <c r="AD276" s="113">
        <f t="shared" si="310"/>
        <v>18802359</v>
      </c>
      <c r="AE276" s="116">
        <f t="shared" ref="AE276" si="311">AE5+AE61+AE97+AE128+AE187+AE197+AE223+AE249</f>
        <v>16979215</v>
      </c>
      <c r="AF276" s="113">
        <f>AF5+AF61+AF97+AF128+AF187+AF197+AF223+AF249</f>
        <v>27260418</v>
      </c>
      <c r="AG276" s="115">
        <f>AG5+AG61+AG97+AG128+AG187+AG197+AG223+AG249</f>
        <v>16807317</v>
      </c>
      <c r="AH276" s="113">
        <f>AH5+AH61+AH97+AH128+AH187+AH197+AH223+AH249</f>
        <v>26463663</v>
      </c>
      <c r="AI276" s="370">
        <f t="shared" ref="AI276" si="312">AI5+AI61+AI97+AI128+AI187+AI197+AI223+AI249</f>
        <v>180789887</v>
      </c>
      <c r="AJ276" s="116">
        <f>AJ5+AJ61+AJ97+AJ128+AJ187+AJ197+AJ223+AJ249</f>
        <v>17259272</v>
      </c>
      <c r="AK276" s="117">
        <f>AK5+AK61+AK97+AK128+AK187+AK197+AK223+AK249</f>
        <v>15970383</v>
      </c>
      <c r="AL276" s="546">
        <f>AL5+AL61+AL97+AL128+AL187+AL197+AL223+AL249</f>
        <v>36621555</v>
      </c>
      <c r="AM276" s="62"/>
    </row>
    <row r="277" spans="1:39" x14ac:dyDescent="0.25">
      <c r="A277" s="141"/>
      <c r="B277" s="28"/>
      <c r="C277" s="29"/>
      <c r="D277" s="29"/>
      <c r="E277" s="25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6"/>
    </row>
    <row r="278" spans="1:39" x14ac:dyDescent="0.25">
      <c r="A278" s="141"/>
      <c r="B278" s="28"/>
      <c r="C278" s="25"/>
      <c r="D278" s="25"/>
      <c r="E278" s="29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6"/>
    </row>
    <row r="279" spans="1:39" x14ac:dyDescent="0.25">
      <c r="A279" s="141"/>
      <c r="B279" s="28"/>
      <c r="C279" s="25"/>
      <c r="D279" s="25"/>
      <c r="E279" s="29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6"/>
    </row>
    <row r="280" spans="1:39" x14ac:dyDescent="0.25">
      <c r="A280" s="141"/>
      <c r="B280" s="28"/>
      <c r="C280" s="25"/>
      <c r="D280" s="25"/>
      <c r="E280" s="29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6"/>
    </row>
    <row r="281" spans="1:39" x14ac:dyDescent="0.25">
      <c r="A281" s="141"/>
      <c r="B281" s="28"/>
      <c r="C281" s="25"/>
      <c r="D281" s="25"/>
      <c r="E281" s="29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6"/>
    </row>
    <row r="282" spans="1:39" x14ac:dyDescent="0.25">
      <c r="A282" s="141"/>
      <c r="B282" s="28"/>
      <c r="C282" s="25"/>
      <c r="D282" s="25"/>
      <c r="E282" s="29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6"/>
    </row>
    <row r="283" spans="1:39" x14ac:dyDescent="0.25">
      <c r="A283" s="141"/>
      <c r="B283" s="28"/>
      <c r="C283" s="25"/>
      <c r="D283" s="25"/>
      <c r="E283" s="29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6"/>
    </row>
    <row r="284" spans="1:39" x14ac:dyDescent="0.25">
      <c r="A284" s="141"/>
      <c r="B284" s="28"/>
      <c r="C284" s="25"/>
      <c r="D284" s="25"/>
      <c r="E284" s="29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6"/>
    </row>
    <row r="285" spans="1:39" x14ac:dyDescent="0.25">
      <c r="A285" s="141"/>
      <c r="B285" s="28"/>
      <c r="C285" s="25"/>
      <c r="D285" s="25"/>
      <c r="E285" s="29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6"/>
    </row>
    <row r="286" spans="1:39" x14ac:dyDescent="0.25">
      <c r="A286" s="141"/>
      <c r="B286" s="28"/>
      <c r="C286" s="25"/>
      <c r="D286" s="25"/>
      <c r="E286" s="29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6"/>
    </row>
    <row r="287" spans="1:39" x14ac:dyDescent="0.25">
      <c r="A287" s="141"/>
      <c r="B287" s="28"/>
      <c r="C287" s="25"/>
      <c r="D287" s="25"/>
      <c r="E287" s="29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6"/>
    </row>
    <row r="288" spans="1:39" x14ac:dyDescent="0.25">
      <c r="A288" s="141"/>
      <c r="B288" s="28"/>
      <c r="C288" s="29"/>
      <c r="D288" s="29"/>
      <c r="E288" s="25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6"/>
    </row>
    <row r="289" spans="1:39" x14ac:dyDescent="0.25">
      <c r="A289" s="141"/>
      <c r="B289" s="28"/>
      <c r="C289" s="25"/>
      <c r="D289" s="25"/>
      <c r="E289" s="29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6"/>
    </row>
    <row r="290" spans="1:39" x14ac:dyDescent="0.25">
      <c r="A290" s="141"/>
      <c r="B290" s="28"/>
      <c r="C290" s="25"/>
      <c r="D290" s="25"/>
      <c r="E290" s="29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6"/>
    </row>
    <row r="291" spans="1:39" x14ac:dyDescent="0.25">
      <c r="A291" s="141"/>
      <c r="B291" s="28"/>
      <c r="C291" s="25"/>
      <c r="D291" s="25"/>
      <c r="E291" s="29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6"/>
    </row>
    <row r="292" spans="1:39" x14ac:dyDescent="0.25">
      <c r="A292" s="141"/>
      <c r="B292" s="28"/>
      <c r="C292" s="25"/>
      <c r="D292" s="25"/>
      <c r="E292" s="29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39" x14ac:dyDescent="0.25">
      <c r="B293" s="28"/>
      <c r="C293" s="25"/>
      <c r="D293" s="25"/>
      <c r="E293" s="29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41"/>
    </row>
    <row r="294" spans="1:39" s="12" customFormat="1" x14ac:dyDescent="0.25">
      <c r="A294" s="142"/>
      <c r="B294" s="28"/>
      <c r="C294" s="25"/>
      <c r="D294" s="25"/>
      <c r="E294" s="29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AM294" s="54"/>
    </row>
    <row r="295" spans="1:39" s="12" customFormat="1" x14ac:dyDescent="0.25">
      <c r="A295" s="142"/>
      <c r="B295" s="28"/>
      <c r="C295" s="25"/>
      <c r="D295" s="25"/>
      <c r="E295" s="29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AM295" s="54"/>
    </row>
    <row r="296" spans="1:39" s="12" customFormat="1" x14ac:dyDescent="0.25">
      <c r="A296" s="142"/>
      <c r="B296" s="28"/>
      <c r="C296" s="25"/>
      <c r="D296" s="25"/>
      <c r="E296" s="29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AM296" s="54"/>
    </row>
    <row r="297" spans="1:39" s="12" customFormat="1" x14ac:dyDescent="0.25">
      <c r="A297" s="142"/>
      <c r="B297" s="28"/>
      <c r="C297" s="25"/>
      <c r="D297" s="25"/>
      <c r="E297" s="29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AM297" s="54"/>
    </row>
    <row r="298" spans="1:39" s="12" customFormat="1" x14ac:dyDescent="0.25">
      <c r="A298" s="142"/>
      <c r="B298" s="28"/>
      <c r="C298" s="25"/>
      <c r="D298" s="25"/>
      <c r="E298" s="29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AM298" s="54"/>
    </row>
    <row r="299" spans="1:39" s="12" customFormat="1" x14ac:dyDescent="0.25">
      <c r="A299" s="142"/>
      <c r="B299" s="28"/>
      <c r="C299" s="29"/>
      <c r="D299" s="29"/>
      <c r="E299" s="25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AM299" s="54"/>
    </row>
    <row r="300" spans="1:39" s="12" customFormat="1" x14ac:dyDescent="0.25">
      <c r="A300" s="142"/>
      <c r="B300" s="28"/>
      <c r="C300" s="25"/>
      <c r="D300" s="25"/>
      <c r="E300" s="29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AM300" s="54"/>
    </row>
    <row r="301" spans="1:39" s="12" customFormat="1" x14ac:dyDescent="0.25">
      <c r="A301" s="142"/>
      <c r="B301" s="28"/>
      <c r="C301" s="25"/>
      <c r="D301" s="25"/>
      <c r="E301" s="29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AM301" s="54"/>
    </row>
    <row r="302" spans="1:39" s="12" customFormat="1" x14ac:dyDescent="0.25">
      <c r="A302" s="142"/>
      <c r="B302" s="28"/>
      <c r="C302" s="25"/>
      <c r="D302" s="25"/>
      <c r="E302" s="29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AM302" s="54"/>
    </row>
    <row r="303" spans="1:39" s="12" customFormat="1" x14ac:dyDescent="0.25">
      <c r="A303" s="142"/>
      <c r="B303" s="28"/>
      <c r="C303" s="25"/>
      <c r="D303" s="25"/>
      <c r="E303" s="29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AM303" s="54"/>
    </row>
    <row r="304" spans="1:39" s="12" customFormat="1" x14ac:dyDescent="0.25">
      <c r="A304" s="142"/>
      <c r="B304" s="28"/>
      <c r="C304" s="25"/>
      <c r="D304" s="25"/>
      <c r="E304" s="29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AM304" s="54"/>
    </row>
    <row r="305" spans="1:39" s="12" customFormat="1" x14ac:dyDescent="0.25">
      <c r="A305" s="142"/>
      <c r="B305" s="28"/>
      <c r="C305" s="25"/>
      <c r="D305" s="25"/>
      <c r="E305" s="29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AM305" s="54"/>
    </row>
    <row r="306" spans="1:39" s="12" customFormat="1" x14ac:dyDescent="0.25">
      <c r="A306" s="142"/>
      <c r="B306" s="28"/>
      <c r="C306" s="25"/>
      <c r="D306" s="25"/>
      <c r="E306" s="29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AM306" s="54"/>
    </row>
    <row r="307" spans="1:39" s="12" customFormat="1" x14ac:dyDescent="0.25">
      <c r="A307" s="142"/>
      <c r="B307" s="28"/>
      <c r="C307" s="25"/>
      <c r="D307" s="25"/>
      <c r="E307" s="29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AM307" s="54"/>
    </row>
    <row r="308" spans="1:39" s="12" customFormat="1" x14ac:dyDescent="0.25">
      <c r="A308" s="142"/>
      <c r="B308" s="28"/>
      <c r="C308" s="25"/>
      <c r="D308" s="25"/>
      <c r="E308" s="29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AM308" s="54"/>
    </row>
    <row r="309" spans="1:39" s="12" customFormat="1" x14ac:dyDescent="0.25">
      <c r="A309" s="142"/>
      <c r="B309" s="28"/>
      <c r="C309" s="25"/>
      <c r="D309" s="25"/>
      <c r="E309" s="29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AM309" s="54"/>
    </row>
    <row r="310" spans="1:39" x14ac:dyDescent="0.25">
      <c r="B310" s="30"/>
      <c r="C310" s="24"/>
      <c r="D310" s="24"/>
      <c r="E310" s="29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39" x14ac:dyDescent="0.25">
      <c r="B311" s="31"/>
      <c r="C311" s="27"/>
      <c r="D311" s="27"/>
      <c r="E311" s="25"/>
    </row>
    <row r="312" spans="1:39" x14ac:dyDescent="0.25">
      <c r="B312" s="28"/>
      <c r="C312" s="25"/>
      <c r="D312" s="25"/>
      <c r="E312" s="29"/>
    </row>
    <row r="313" spans="1:39" x14ac:dyDescent="0.25">
      <c r="B313" s="28"/>
      <c r="C313" s="29"/>
      <c r="D313" s="29"/>
      <c r="E313" s="25"/>
    </row>
    <row r="314" spans="1:39" x14ac:dyDescent="0.25">
      <c r="B314" s="28"/>
      <c r="C314" s="25"/>
      <c r="D314" s="25"/>
      <c r="E314" s="29"/>
    </row>
    <row r="315" spans="1:39" x14ac:dyDescent="0.25">
      <c r="B315" s="28"/>
      <c r="C315" s="25"/>
      <c r="D315" s="25"/>
      <c r="E315" s="29"/>
    </row>
    <row r="316" spans="1:39" x14ac:dyDescent="0.25">
      <c r="B316" s="28"/>
      <c r="C316" s="25"/>
      <c r="D316" s="25"/>
      <c r="E316" s="29"/>
    </row>
    <row r="317" spans="1:39" x14ac:dyDescent="0.25">
      <c r="B317" s="28"/>
      <c r="C317" s="25"/>
      <c r="D317" s="25"/>
      <c r="E317" s="29"/>
    </row>
    <row r="318" spans="1:39" x14ac:dyDescent="0.25">
      <c r="B318" s="28"/>
      <c r="C318" s="29"/>
      <c r="D318" s="29"/>
      <c r="E318" s="25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6"/>
    </row>
    <row r="319" spans="1:39" x14ac:dyDescent="0.25">
      <c r="B319" s="28"/>
      <c r="C319" s="25"/>
      <c r="D319" s="25"/>
      <c r="E319" s="29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6"/>
    </row>
    <row r="320" spans="1:39" x14ac:dyDescent="0.25">
      <c r="B320" s="28"/>
      <c r="C320" s="25"/>
      <c r="D320" s="25"/>
      <c r="E320" s="29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6"/>
    </row>
    <row r="321" spans="1:39" x14ac:dyDescent="0.25">
      <c r="B321" s="28"/>
      <c r="C321" s="29"/>
      <c r="D321" s="29"/>
      <c r="E321" s="25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6"/>
    </row>
    <row r="322" spans="1:39" x14ac:dyDescent="0.25">
      <c r="B322" s="28"/>
      <c r="C322" s="29"/>
      <c r="D322" s="29"/>
      <c r="E322" s="25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6"/>
    </row>
    <row r="323" spans="1:39" x14ac:dyDescent="0.25">
      <c r="B323" s="28"/>
      <c r="C323" s="25"/>
      <c r="D323" s="25"/>
      <c r="E323" s="29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6"/>
    </row>
    <row r="324" spans="1:39" x14ac:dyDescent="0.25">
      <c r="B324" s="28"/>
      <c r="C324" s="25"/>
      <c r="D324" s="25"/>
      <c r="E324" s="29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6"/>
    </row>
    <row r="325" spans="1:39" x14ac:dyDescent="0.25">
      <c r="A325" s="141"/>
      <c r="B325" s="28"/>
      <c r="C325" s="25"/>
      <c r="D325" s="25"/>
      <c r="E325" s="29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6"/>
    </row>
    <row r="326" spans="1:39" x14ac:dyDescent="0.25">
      <c r="A326" s="141"/>
      <c r="B326" s="28"/>
      <c r="C326" s="29"/>
      <c r="D326" s="29"/>
      <c r="E326" s="25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6"/>
    </row>
    <row r="327" spans="1:39" x14ac:dyDescent="0.25">
      <c r="A327" s="141"/>
      <c r="B327" s="28"/>
      <c r="C327" s="25"/>
      <c r="D327" s="25"/>
      <c r="E327" s="29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6"/>
    </row>
    <row r="328" spans="1:39" x14ac:dyDescent="0.25">
      <c r="A328" s="141"/>
      <c r="B328" s="28"/>
      <c r="C328" s="25"/>
      <c r="D328" s="25"/>
      <c r="E328" s="29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6"/>
    </row>
    <row r="329" spans="1:39" x14ac:dyDescent="0.25">
      <c r="A329" s="141"/>
      <c r="B329" s="28"/>
      <c r="C329" s="25"/>
      <c r="D329" s="25"/>
      <c r="E329" s="29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6"/>
    </row>
    <row r="330" spans="1:39" x14ac:dyDescent="0.25">
      <c r="A330" s="141"/>
      <c r="B330" s="28"/>
      <c r="C330" s="25"/>
      <c r="D330" s="25"/>
      <c r="E330" s="29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6"/>
    </row>
    <row r="331" spans="1:39" x14ac:dyDescent="0.25">
      <c r="A331" s="141"/>
      <c r="B331" s="28"/>
      <c r="C331" s="25"/>
      <c r="D331" s="25"/>
      <c r="E331" s="29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6"/>
    </row>
    <row r="332" spans="1:39" x14ac:dyDescent="0.25">
      <c r="A332" s="141"/>
      <c r="B332" s="28"/>
      <c r="C332" s="25"/>
      <c r="D332" s="25"/>
      <c r="E332" s="29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6"/>
    </row>
    <row r="333" spans="1:39" x14ac:dyDescent="0.25">
      <c r="A333" s="141"/>
      <c r="B333" s="28"/>
      <c r="C333" s="25"/>
      <c r="D333" s="25"/>
      <c r="E333" s="29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6"/>
    </row>
    <row r="334" spans="1:39" x14ac:dyDescent="0.25">
      <c r="A334" s="141"/>
      <c r="B334" s="28"/>
      <c r="C334" s="25"/>
      <c r="D334" s="25"/>
      <c r="E334" s="29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6"/>
    </row>
    <row r="335" spans="1:39" x14ac:dyDescent="0.25">
      <c r="A335" s="141"/>
      <c r="B335" s="28"/>
      <c r="C335" s="25"/>
      <c r="D335" s="25"/>
      <c r="E335" s="29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6"/>
    </row>
    <row r="336" spans="1:39" x14ac:dyDescent="0.25">
      <c r="A336" s="141"/>
      <c r="B336" s="28"/>
      <c r="C336" s="25"/>
      <c r="D336" s="25"/>
      <c r="E336" s="29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6"/>
    </row>
    <row r="337" spans="1:39" x14ac:dyDescent="0.25">
      <c r="A337" s="141"/>
      <c r="B337" s="30"/>
      <c r="C337" s="24"/>
      <c r="D337" s="24"/>
      <c r="E337" s="25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6"/>
    </row>
    <row r="338" spans="1:39" x14ac:dyDescent="0.25">
      <c r="A338" s="141"/>
      <c r="B338" s="28"/>
      <c r="C338" s="29"/>
      <c r="D338" s="29"/>
      <c r="E338" s="25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6"/>
    </row>
    <row r="339" spans="1:39" x14ac:dyDescent="0.25">
      <c r="A339" s="141"/>
      <c r="B339" s="28"/>
      <c r="C339" s="29"/>
      <c r="D339" s="29"/>
      <c r="E339" s="25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6"/>
    </row>
    <row r="340" spans="1:39" x14ac:dyDescent="0.25">
      <c r="A340" s="141"/>
      <c r="B340" s="28"/>
      <c r="C340" s="25"/>
      <c r="D340" s="25"/>
      <c r="E340" s="29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6"/>
    </row>
    <row r="341" spans="1:39" x14ac:dyDescent="0.25">
      <c r="A341" s="141"/>
      <c r="B341" s="28"/>
      <c r="C341" s="25"/>
      <c r="D341" s="25"/>
      <c r="E341" s="29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6"/>
    </row>
    <row r="342" spans="1:39" x14ac:dyDescent="0.25">
      <c r="A342" s="141"/>
      <c r="B342" s="28"/>
      <c r="C342" s="25"/>
      <c r="D342" s="25"/>
      <c r="E342" s="29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6"/>
    </row>
    <row r="343" spans="1:39" x14ac:dyDescent="0.25">
      <c r="A343" s="141"/>
      <c r="B343" s="28"/>
      <c r="C343" s="29"/>
      <c r="D343" s="29"/>
      <c r="E343" s="25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6"/>
    </row>
    <row r="344" spans="1:39" x14ac:dyDescent="0.25">
      <c r="A344" s="141"/>
      <c r="B344" s="28"/>
      <c r="C344" s="25"/>
      <c r="D344" s="25"/>
      <c r="E344" s="29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6"/>
    </row>
    <row r="345" spans="1:39" x14ac:dyDescent="0.25">
      <c r="A345" s="141"/>
      <c r="B345" s="28"/>
      <c r="C345" s="25"/>
      <c r="D345" s="25"/>
      <c r="E345" s="29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6"/>
    </row>
    <row r="346" spans="1:39" x14ac:dyDescent="0.25">
      <c r="A346" s="141"/>
      <c r="B346" s="28"/>
      <c r="C346" s="29"/>
      <c r="D346" s="29"/>
      <c r="E346" s="25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6"/>
    </row>
    <row r="347" spans="1:39" x14ac:dyDescent="0.25">
      <c r="A347" s="141"/>
      <c r="B347" s="28"/>
      <c r="C347" s="25"/>
      <c r="D347" s="25"/>
      <c r="E347" s="29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6"/>
    </row>
    <row r="348" spans="1:39" x14ac:dyDescent="0.25">
      <c r="A348" s="141"/>
      <c r="B348" s="28"/>
      <c r="C348" s="25"/>
      <c r="D348" s="25"/>
      <c r="E348" s="29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6"/>
    </row>
    <row r="349" spans="1:39" x14ac:dyDescent="0.25">
      <c r="A349" s="141"/>
      <c r="B349" s="28"/>
      <c r="C349" s="25"/>
      <c r="D349" s="25"/>
      <c r="E349" s="29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6"/>
    </row>
    <row r="350" spans="1:39" x14ac:dyDescent="0.25">
      <c r="A350" s="141"/>
      <c r="B350" s="28"/>
      <c r="C350" s="25"/>
      <c r="D350" s="25"/>
      <c r="E350" s="29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6"/>
    </row>
    <row r="351" spans="1:39" x14ac:dyDescent="0.25">
      <c r="A351" s="141"/>
      <c r="B351" s="28"/>
      <c r="C351" s="25"/>
      <c r="D351" s="25"/>
      <c r="E351" s="29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6"/>
    </row>
    <row r="352" spans="1:39" x14ac:dyDescent="0.25">
      <c r="A352" s="141"/>
      <c r="B352" s="28"/>
      <c r="C352" s="25"/>
      <c r="D352" s="25"/>
      <c r="E352" s="29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6"/>
    </row>
    <row r="353" spans="1:39" x14ac:dyDescent="0.25">
      <c r="A353" s="141"/>
      <c r="B353" s="28"/>
      <c r="C353" s="25"/>
      <c r="D353" s="25"/>
      <c r="E353" s="29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6"/>
    </row>
    <row r="354" spans="1:39" x14ac:dyDescent="0.25">
      <c r="A354" s="141"/>
      <c r="B354" s="28"/>
      <c r="C354" s="29"/>
      <c r="D354" s="29"/>
      <c r="E354" s="25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6"/>
    </row>
    <row r="355" spans="1:39" x14ac:dyDescent="0.25">
      <c r="A355" s="141"/>
      <c r="B355" s="28"/>
      <c r="C355" s="29"/>
      <c r="D355" s="29"/>
      <c r="E355" s="25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6"/>
    </row>
    <row r="356" spans="1:39" x14ac:dyDescent="0.25">
      <c r="A356" s="141"/>
      <c r="B356" s="28"/>
      <c r="C356" s="29"/>
      <c r="D356" s="29"/>
      <c r="E356" s="25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6"/>
    </row>
    <row r="357" spans="1:39" x14ac:dyDescent="0.25">
      <c r="A357" s="141"/>
      <c r="B357" s="28"/>
      <c r="C357" s="29"/>
      <c r="D357" s="29"/>
      <c r="E357" s="25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6"/>
    </row>
    <row r="358" spans="1:39" x14ac:dyDescent="0.25">
      <c r="A358" s="141"/>
      <c r="B358" s="28"/>
      <c r="C358" s="25"/>
      <c r="D358" s="25"/>
      <c r="E358" s="29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6"/>
    </row>
    <row r="359" spans="1:39" x14ac:dyDescent="0.25">
      <c r="A359" s="141"/>
      <c r="B359" s="28"/>
      <c r="C359" s="25"/>
      <c r="D359" s="25"/>
      <c r="E359" s="29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6"/>
    </row>
    <row r="360" spans="1:39" x14ac:dyDescent="0.25">
      <c r="A360" s="141"/>
      <c r="B360" s="28"/>
      <c r="C360" s="25"/>
      <c r="D360" s="25"/>
      <c r="E360" s="29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6"/>
    </row>
    <row r="361" spans="1:39" x14ac:dyDescent="0.25">
      <c r="A361" s="141"/>
      <c r="B361" s="28"/>
      <c r="C361" s="25"/>
      <c r="D361" s="25"/>
      <c r="E361" s="29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6"/>
    </row>
    <row r="362" spans="1:39" x14ac:dyDescent="0.25">
      <c r="A362" s="141"/>
      <c r="B362" s="28"/>
      <c r="C362" s="29"/>
      <c r="D362" s="29"/>
      <c r="E362" s="25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6"/>
    </row>
    <row r="363" spans="1:39" x14ac:dyDescent="0.25">
      <c r="A363" s="141"/>
      <c r="B363" s="28"/>
      <c r="C363" s="25"/>
      <c r="D363" s="25"/>
      <c r="E363" s="29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6"/>
    </row>
    <row r="364" spans="1:39" x14ac:dyDescent="0.25">
      <c r="A364" s="141"/>
      <c r="B364" s="28"/>
      <c r="C364" s="25"/>
      <c r="D364" s="25"/>
      <c r="E364" s="29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6"/>
    </row>
    <row r="365" spans="1:39" x14ac:dyDescent="0.25">
      <c r="A365" s="141"/>
      <c r="B365" s="28"/>
      <c r="C365" s="25"/>
      <c r="D365" s="25"/>
      <c r="E365" s="29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6"/>
    </row>
    <row r="366" spans="1:39" x14ac:dyDescent="0.25">
      <c r="A366" s="141"/>
      <c r="B366" s="28"/>
      <c r="C366" s="25"/>
      <c r="D366" s="25"/>
      <c r="E366" s="29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6"/>
    </row>
    <row r="367" spans="1:39" x14ac:dyDescent="0.25">
      <c r="A367" s="141"/>
      <c r="B367" s="28"/>
      <c r="C367" s="25"/>
      <c r="D367" s="25"/>
      <c r="E367" s="29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6"/>
    </row>
    <row r="368" spans="1:39" x14ac:dyDescent="0.25">
      <c r="A368" s="141"/>
      <c r="B368" s="28"/>
      <c r="C368" s="29"/>
      <c r="D368" s="29"/>
      <c r="E368" s="25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6"/>
    </row>
    <row r="369" spans="1:39" x14ac:dyDescent="0.25">
      <c r="A369" s="141"/>
      <c r="B369" s="28"/>
      <c r="C369" s="29"/>
      <c r="D369" s="29"/>
      <c r="E369" s="25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6"/>
    </row>
    <row r="370" spans="1:39" x14ac:dyDescent="0.25">
      <c r="A370" s="141"/>
      <c r="B370" s="28"/>
      <c r="C370" s="25"/>
      <c r="D370" s="25"/>
      <c r="E370" s="29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6"/>
    </row>
    <row r="371" spans="1:39" x14ac:dyDescent="0.25">
      <c r="A371" s="141"/>
      <c r="B371" s="28"/>
      <c r="C371" s="25"/>
      <c r="D371" s="25"/>
      <c r="E371" s="29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6"/>
    </row>
    <row r="372" spans="1:39" x14ac:dyDescent="0.25">
      <c r="A372" s="141"/>
      <c r="B372" s="28"/>
      <c r="C372" s="25"/>
      <c r="D372" s="25"/>
      <c r="E372" s="29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6"/>
    </row>
    <row r="373" spans="1:39" x14ac:dyDescent="0.25">
      <c r="A373" s="141"/>
      <c r="B373" s="30"/>
      <c r="C373" s="24"/>
      <c r="D373" s="24"/>
      <c r="E373" s="25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6"/>
    </row>
    <row r="374" spans="1:39" x14ac:dyDescent="0.25">
      <c r="A374" s="141"/>
      <c r="B374" s="28"/>
      <c r="C374" s="29"/>
      <c r="D374" s="29"/>
      <c r="E374" s="25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6"/>
    </row>
    <row r="375" spans="1:39" x14ac:dyDescent="0.25">
      <c r="A375" s="141"/>
      <c r="B375" s="28"/>
      <c r="C375" s="29"/>
      <c r="D375" s="29"/>
      <c r="E375" s="25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6"/>
    </row>
    <row r="376" spans="1:39" x14ac:dyDescent="0.25">
      <c r="A376" s="141"/>
      <c r="B376" s="28"/>
      <c r="C376" s="25"/>
      <c r="D376" s="25"/>
      <c r="E376" s="29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6"/>
    </row>
    <row r="377" spans="1:39" x14ac:dyDescent="0.25">
      <c r="A377" s="141"/>
      <c r="B377" s="28"/>
      <c r="C377" s="25"/>
      <c r="D377" s="25"/>
      <c r="E377" s="29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6"/>
    </row>
    <row r="378" spans="1:39" x14ac:dyDescent="0.25">
      <c r="A378" s="141"/>
      <c r="B378" s="28"/>
      <c r="C378" s="29"/>
      <c r="D378" s="29"/>
      <c r="E378" s="25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6"/>
    </row>
    <row r="379" spans="1:39" x14ac:dyDescent="0.25">
      <c r="A379" s="141"/>
      <c r="B379" s="28"/>
      <c r="C379" s="29"/>
      <c r="D379" s="29"/>
      <c r="E379" s="25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6"/>
    </row>
    <row r="380" spans="1:39" x14ac:dyDescent="0.25">
      <c r="A380" s="141"/>
      <c r="B380" s="28"/>
      <c r="C380" s="25"/>
      <c r="D380" s="25"/>
      <c r="E380" s="29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6"/>
    </row>
    <row r="381" spans="1:39" x14ac:dyDescent="0.25">
      <c r="A381" s="141"/>
      <c r="B381" s="28"/>
      <c r="C381" s="25"/>
      <c r="D381" s="25"/>
      <c r="E381" s="29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6"/>
    </row>
    <row r="382" spans="1:39" x14ac:dyDescent="0.25">
      <c r="A382" s="141"/>
      <c r="B382" s="28"/>
      <c r="C382" s="29"/>
      <c r="D382" s="29"/>
      <c r="E382" s="25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6"/>
    </row>
    <row r="383" spans="1:39" x14ac:dyDescent="0.25">
      <c r="A383" s="141"/>
      <c r="B383" s="30"/>
      <c r="C383" s="24"/>
      <c r="D383" s="24"/>
      <c r="E383" s="25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6"/>
    </row>
    <row r="384" spans="1:39" x14ac:dyDescent="0.25">
      <c r="A384" s="141"/>
      <c r="B384" s="28"/>
      <c r="C384" s="29"/>
      <c r="D384" s="29"/>
      <c r="E384" s="25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6"/>
    </row>
    <row r="385" spans="1:39" x14ac:dyDescent="0.25">
      <c r="A385" s="141"/>
      <c r="B385" s="28"/>
      <c r="C385" s="29"/>
      <c r="D385" s="29"/>
      <c r="E385" s="25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6"/>
    </row>
    <row r="386" spans="1:39" x14ac:dyDescent="0.25">
      <c r="A386" s="141"/>
      <c r="B386" s="28"/>
      <c r="C386" s="29"/>
      <c r="D386" s="29"/>
      <c r="E386" s="25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6"/>
    </row>
    <row r="387" spans="1:39" x14ac:dyDescent="0.25">
      <c r="A387" s="141"/>
      <c r="B387" s="28"/>
      <c r="C387" s="29"/>
      <c r="D387" s="29"/>
      <c r="E387" s="25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6"/>
    </row>
    <row r="388" spans="1:39" x14ac:dyDescent="0.25">
      <c r="A388" s="141"/>
      <c r="B388" s="28"/>
      <c r="C388" s="25"/>
      <c r="D388" s="25"/>
      <c r="E388" s="29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6"/>
    </row>
    <row r="389" spans="1:39" x14ac:dyDescent="0.25">
      <c r="A389" s="141"/>
      <c r="B389" s="28"/>
      <c r="C389" s="25"/>
      <c r="D389" s="25"/>
      <c r="E389" s="29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6"/>
    </row>
    <row r="390" spans="1:39" x14ac:dyDescent="0.25">
      <c r="A390" s="141"/>
      <c r="B390" s="28"/>
      <c r="C390" s="25"/>
      <c r="D390" s="25"/>
      <c r="E390" s="29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6"/>
    </row>
    <row r="391" spans="1:39" x14ac:dyDescent="0.25">
      <c r="A391" s="141"/>
      <c r="B391" s="28"/>
      <c r="C391" s="25"/>
      <c r="D391" s="25"/>
      <c r="E391" s="29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6"/>
    </row>
    <row r="392" spans="1:39" x14ac:dyDescent="0.25">
      <c r="A392" s="141"/>
      <c r="B392" s="28"/>
      <c r="C392" s="25"/>
      <c r="D392" s="25"/>
      <c r="E392" s="29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6"/>
    </row>
    <row r="393" spans="1:39" x14ac:dyDescent="0.25">
      <c r="A393" s="141"/>
      <c r="B393" s="28"/>
      <c r="C393" s="25"/>
      <c r="D393" s="25"/>
      <c r="E393" s="29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6"/>
    </row>
    <row r="394" spans="1:39" x14ac:dyDescent="0.25">
      <c r="A394" s="141"/>
      <c r="B394" s="28"/>
      <c r="C394" s="25"/>
      <c r="D394" s="25"/>
      <c r="E394" s="29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6"/>
    </row>
    <row r="395" spans="1:39" x14ac:dyDescent="0.25">
      <c r="A395" s="141"/>
      <c r="B395" s="28"/>
      <c r="C395" s="25"/>
      <c r="D395" s="25"/>
      <c r="E395" s="29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6"/>
    </row>
    <row r="396" spans="1:39" x14ac:dyDescent="0.25">
      <c r="A396" s="141"/>
      <c r="B396" s="28"/>
      <c r="C396" s="25"/>
      <c r="D396" s="25"/>
      <c r="E396" s="29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6"/>
    </row>
    <row r="397" spans="1:39" x14ac:dyDescent="0.25">
      <c r="A397" s="141"/>
      <c r="B397" s="28"/>
      <c r="C397" s="29"/>
      <c r="D397" s="29"/>
      <c r="E397" s="25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6"/>
    </row>
    <row r="398" spans="1:39" x14ac:dyDescent="0.25">
      <c r="A398" s="141"/>
      <c r="B398" s="28"/>
      <c r="C398" s="25"/>
      <c r="D398" s="25"/>
      <c r="E398" s="29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6"/>
    </row>
    <row r="399" spans="1:39" x14ac:dyDescent="0.25">
      <c r="A399" s="141"/>
      <c r="B399" s="28"/>
      <c r="C399" s="25"/>
      <c r="D399" s="25"/>
      <c r="E399" s="29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6"/>
    </row>
    <row r="400" spans="1:39" x14ac:dyDescent="0.25">
      <c r="A400" s="141"/>
      <c r="B400" s="28"/>
      <c r="C400" s="25"/>
      <c r="D400" s="25"/>
      <c r="E400" s="29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6"/>
    </row>
    <row r="401" spans="1:39" x14ac:dyDescent="0.25">
      <c r="A401" s="141"/>
      <c r="B401" s="28"/>
      <c r="C401" s="25"/>
      <c r="D401" s="25"/>
      <c r="E401" s="29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6"/>
    </row>
    <row r="402" spans="1:39" x14ac:dyDescent="0.25">
      <c r="A402" s="141"/>
      <c r="B402" s="28"/>
      <c r="C402" s="25"/>
      <c r="D402" s="25"/>
      <c r="E402" s="29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6"/>
    </row>
    <row r="403" spans="1:39" x14ac:dyDescent="0.25">
      <c r="A403" s="141"/>
      <c r="B403" s="28"/>
      <c r="C403" s="25"/>
      <c r="D403" s="25"/>
      <c r="E403" s="29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6"/>
    </row>
    <row r="404" spans="1:39" x14ac:dyDescent="0.25">
      <c r="A404" s="141"/>
      <c r="B404" s="28"/>
      <c r="C404" s="25"/>
      <c r="D404" s="25"/>
      <c r="E404" s="29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6"/>
    </row>
    <row r="405" spans="1:39" x14ac:dyDescent="0.25">
      <c r="A405" s="141"/>
      <c r="B405" s="28"/>
      <c r="C405" s="25"/>
      <c r="D405" s="25"/>
      <c r="E405" s="29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6"/>
    </row>
    <row r="406" spans="1:39" x14ac:dyDescent="0.25">
      <c r="A406" s="141"/>
      <c r="B406" s="28"/>
      <c r="C406" s="25"/>
      <c r="D406" s="25"/>
      <c r="E406" s="29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6"/>
    </row>
    <row r="407" spans="1:39" x14ac:dyDescent="0.25">
      <c r="A407" s="141"/>
      <c r="B407" s="28"/>
      <c r="C407" s="25"/>
      <c r="D407" s="25"/>
      <c r="E407" s="29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6"/>
    </row>
    <row r="408" spans="1:39" x14ac:dyDescent="0.25">
      <c r="A408" s="141"/>
      <c r="B408" s="28"/>
      <c r="C408" s="25"/>
      <c r="D408" s="25"/>
      <c r="E408" s="29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6"/>
    </row>
    <row r="409" spans="1:39" x14ac:dyDescent="0.25">
      <c r="A409" s="141"/>
      <c r="B409" s="30"/>
      <c r="C409" s="24"/>
      <c r="D409" s="24"/>
      <c r="E409" s="25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6"/>
    </row>
    <row r="410" spans="1:39" x14ac:dyDescent="0.25">
      <c r="A410" s="141"/>
      <c r="B410" s="28"/>
      <c r="C410" s="29"/>
      <c r="D410" s="29"/>
      <c r="E410" s="25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6"/>
    </row>
    <row r="411" spans="1:39" x14ac:dyDescent="0.25">
      <c r="A411" s="141"/>
      <c r="B411" s="28"/>
      <c r="C411" s="29"/>
      <c r="D411" s="29"/>
      <c r="E411" s="25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6"/>
    </row>
    <row r="412" spans="1:39" x14ac:dyDescent="0.25">
      <c r="A412" s="141"/>
      <c r="B412" s="28"/>
      <c r="C412" s="29"/>
      <c r="D412" s="29"/>
      <c r="E412" s="25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6"/>
    </row>
    <row r="413" spans="1:39" x14ac:dyDescent="0.25">
      <c r="A413" s="141"/>
      <c r="B413" s="28"/>
      <c r="C413" s="29"/>
      <c r="D413" s="29"/>
      <c r="E413" s="25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6"/>
    </row>
    <row r="414" spans="1:39" x14ac:dyDescent="0.25">
      <c r="A414" s="141"/>
      <c r="B414" s="28"/>
      <c r="C414" s="25"/>
      <c r="D414" s="25"/>
      <c r="E414" s="29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6"/>
    </row>
    <row r="415" spans="1:39" x14ac:dyDescent="0.25">
      <c r="A415" s="141"/>
      <c r="B415" s="28"/>
      <c r="C415" s="25"/>
      <c r="D415" s="25"/>
      <c r="E415" s="29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6"/>
    </row>
    <row r="416" spans="1:39" x14ac:dyDescent="0.25">
      <c r="A416" s="141"/>
      <c r="B416" s="28"/>
      <c r="C416" s="25"/>
      <c r="D416" s="25"/>
      <c r="E416" s="29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6"/>
    </row>
    <row r="417" spans="1:39" x14ac:dyDescent="0.25">
      <c r="A417" s="141"/>
      <c r="B417" s="28"/>
      <c r="C417" s="25"/>
      <c r="D417" s="25"/>
      <c r="E417" s="29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6"/>
    </row>
    <row r="418" spans="1:39" x14ac:dyDescent="0.25">
      <c r="A418" s="141"/>
      <c r="B418" s="28"/>
      <c r="C418" s="25"/>
      <c r="D418" s="25"/>
      <c r="E418" s="29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6"/>
    </row>
    <row r="419" spans="1:39" x14ac:dyDescent="0.25">
      <c r="A419" s="141"/>
      <c r="B419" s="28"/>
      <c r="C419" s="25"/>
      <c r="D419" s="25"/>
      <c r="E419" s="29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6"/>
    </row>
    <row r="420" spans="1:39" x14ac:dyDescent="0.25">
      <c r="A420" s="141"/>
      <c r="B420" s="28"/>
      <c r="C420" s="25"/>
      <c r="D420" s="25"/>
      <c r="E420" s="29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6"/>
    </row>
    <row r="421" spans="1:39" x14ac:dyDescent="0.25">
      <c r="A421" s="141"/>
      <c r="B421" s="28"/>
      <c r="C421" s="25"/>
      <c r="D421" s="25"/>
      <c r="E421" s="29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6"/>
    </row>
    <row r="422" spans="1:39" x14ac:dyDescent="0.25">
      <c r="A422" s="141"/>
      <c r="B422" s="28"/>
      <c r="C422" s="25"/>
      <c r="D422" s="25"/>
      <c r="E422" s="29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6"/>
    </row>
    <row r="423" spans="1:39" x14ac:dyDescent="0.25">
      <c r="A423" s="141"/>
      <c r="B423" s="28"/>
      <c r="C423" s="29"/>
      <c r="D423" s="29"/>
      <c r="E423" s="25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6"/>
    </row>
    <row r="424" spans="1:39" x14ac:dyDescent="0.25">
      <c r="A424" s="141"/>
      <c r="B424" s="28"/>
      <c r="C424" s="25"/>
      <c r="D424" s="25"/>
      <c r="E424" s="29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6"/>
    </row>
    <row r="425" spans="1:39" x14ac:dyDescent="0.25">
      <c r="A425" s="141"/>
      <c r="B425" s="28"/>
      <c r="C425" s="25"/>
      <c r="D425" s="25"/>
      <c r="E425" s="29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6"/>
    </row>
    <row r="426" spans="1:39" x14ac:dyDescent="0.25">
      <c r="A426" s="141"/>
      <c r="B426" s="28"/>
      <c r="C426" s="25"/>
      <c r="D426" s="25"/>
      <c r="E426" s="29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6"/>
    </row>
    <row r="427" spans="1:39" x14ac:dyDescent="0.25">
      <c r="A427" s="141"/>
      <c r="B427" s="28"/>
      <c r="C427" s="25"/>
      <c r="D427" s="25"/>
      <c r="E427" s="29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6"/>
    </row>
    <row r="428" spans="1:39" x14ac:dyDescent="0.25">
      <c r="A428" s="141"/>
      <c r="B428" s="28"/>
      <c r="C428" s="25"/>
      <c r="D428" s="25"/>
      <c r="E428" s="29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6"/>
    </row>
    <row r="429" spans="1:39" x14ac:dyDescent="0.25">
      <c r="A429" s="141"/>
      <c r="B429" s="28"/>
      <c r="C429" s="25"/>
      <c r="D429" s="25"/>
      <c r="E429" s="29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6"/>
    </row>
    <row r="430" spans="1:39" x14ac:dyDescent="0.25">
      <c r="A430" s="141"/>
      <c r="B430" s="28"/>
      <c r="C430" s="25"/>
      <c r="D430" s="25"/>
      <c r="E430" s="29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6"/>
    </row>
    <row r="431" spans="1:39" x14ac:dyDescent="0.25">
      <c r="A431" s="141"/>
      <c r="B431" s="28"/>
      <c r="C431" s="25"/>
      <c r="D431" s="25"/>
      <c r="E431" s="29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6"/>
    </row>
    <row r="432" spans="1:39" x14ac:dyDescent="0.25">
      <c r="A432" s="141"/>
      <c r="B432" s="28"/>
      <c r="C432" s="25"/>
      <c r="D432" s="25"/>
      <c r="E432" s="29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6"/>
    </row>
    <row r="433" spans="1:39" x14ac:dyDescent="0.25">
      <c r="A433" s="141"/>
      <c r="B433" s="28"/>
      <c r="C433" s="25"/>
      <c r="D433" s="25"/>
      <c r="E433" s="29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6"/>
    </row>
    <row r="434" spans="1:39" x14ac:dyDescent="0.25">
      <c r="A434" s="141"/>
      <c r="B434" s="28"/>
      <c r="C434" s="25"/>
      <c r="D434" s="25"/>
      <c r="E434" s="29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6"/>
    </row>
    <row r="435" spans="1:39" x14ac:dyDescent="0.25">
      <c r="A435" s="141"/>
      <c r="B435" s="30"/>
      <c r="C435" s="24"/>
      <c r="D435" s="24"/>
      <c r="E435" s="25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6"/>
    </row>
    <row r="436" spans="1:39" x14ac:dyDescent="0.25">
      <c r="A436" s="141"/>
      <c r="B436" s="33"/>
      <c r="C436" s="34"/>
      <c r="D436" s="34"/>
      <c r="E436" s="25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6"/>
    </row>
    <row r="437" spans="1:39" x14ac:dyDescent="0.25">
      <c r="A437" s="141"/>
      <c r="B437" s="35"/>
      <c r="C437" s="36"/>
      <c r="D437" s="36"/>
      <c r="E437" s="37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6"/>
    </row>
    <row r="438" spans="1:39" x14ac:dyDescent="0.25">
      <c r="A438" s="141"/>
      <c r="B438" s="20"/>
      <c r="C438" s="38"/>
      <c r="D438" s="38"/>
      <c r="E438" s="25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6"/>
    </row>
    <row r="439" spans="1:39" x14ac:dyDescent="0.25">
      <c r="A439" s="141"/>
      <c r="B439" s="20"/>
      <c r="C439" s="38"/>
      <c r="D439" s="38"/>
      <c r="E439" s="25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6"/>
    </row>
    <row r="440" spans="1:39" x14ac:dyDescent="0.25">
      <c r="A440" s="141"/>
      <c r="B440" s="20"/>
      <c r="C440" s="38"/>
      <c r="D440" s="38"/>
      <c r="E440" s="25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6"/>
    </row>
    <row r="441" spans="1:39" x14ac:dyDescent="0.25">
      <c r="A441" s="141"/>
      <c r="B441" s="35"/>
      <c r="C441" s="36"/>
      <c r="D441" s="36"/>
      <c r="E441" s="37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6"/>
    </row>
    <row r="442" spans="1:39" x14ac:dyDescent="0.25">
      <c r="A442" s="141"/>
      <c r="B442" s="20"/>
      <c r="C442" s="38"/>
      <c r="D442" s="38"/>
      <c r="E442" s="25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6"/>
    </row>
    <row r="443" spans="1:39" x14ac:dyDescent="0.25">
      <c r="A443" s="141"/>
      <c r="B443" s="20"/>
      <c r="C443" s="25"/>
      <c r="D443" s="25"/>
      <c r="E443" s="38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39" x14ac:dyDescent="0.25">
      <c r="A444" s="141"/>
      <c r="B444" s="20"/>
      <c r="C444" s="25"/>
      <c r="D444" s="25"/>
      <c r="E444" s="38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39" x14ac:dyDescent="0.25">
      <c r="A445" s="141"/>
      <c r="B445" s="20"/>
      <c r="C445" s="25"/>
      <c r="D445" s="25"/>
      <c r="E445" s="38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39" x14ac:dyDescent="0.25">
      <c r="A446" s="141"/>
      <c r="B446" s="20"/>
      <c r="C446" s="25"/>
      <c r="D446" s="25"/>
      <c r="E446" s="38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39" x14ac:dyDescent="0.25">
      <c r="A447" s="141"/>
      <c r="B447" s="20"/>
      <c r="C447" s="25"/>
      <c r="D447" s="25"/>
      <c r="E447" s="38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39" x14ac:dyDescent="0.25">
      <c r="A448" s="141"/>
      <c r="B448" s="20"/>
      <c r="C448" s="25"/>
      <c r="D448" s="25"/>
      <c r="E448" s="38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39" x14ac:dyDescent="0.25">
      <c r="A449" s="141"/>
      <c r="B449" s="35"/>
      <c r="C449" s="36"/>
      <c r="D449" s="36"/>
      <c r="E449" s="37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</row>
    <row r="450" spans="1:39" x14ac:dyDescent="0.25">
      <c r="A450" s="141"/>
      <c r="B450" s="20"/>
      <c r="C450" s="38"/>
      <c r="D450" s="38"/>
      <c r="E450" s="25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39" x14ac:dyDescent="0.25">
      <c r="A451" s="141"/>
      <c r="B451" s="20"/>
      <c r="C451" s="38"/>
      <c r="D451" s="38"/>
      <c r="E451" s="25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39" x14ac:dyDescent="0.25">
      <c r="A452" s="141"/>
      <c r="B452" s="20"/>
      <c r="C452" s="38"/>
      <c r="D452" s="38"/>
      <c r="E452" s="25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39" x14ac:dyDescent="0.25">
      <c r="B453" s="20"/>
      <c r="C453" s="38"/>
      <c r="D453" s="38"/>
      <c r="E453" s="25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41"/>
    </row>
    <row r="454" spans="1:39" s="12" customFormat="1" x14ac:dyDescent="0.25">
      <c r="A454" s="142"/>
      <c r="B454" s="20"/>
      <c r="C454" s="38"/>
      <c r="D454" s="38"/>
      <c r="E454" s="25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AM454" s="54"/>
    </row>
    <row r="455" spans="1:39" s="12" customFormat="1" x14ac:dyDescent="0.25">
      <c r="A455" s="142"/>
      <c r="B455" s="33"/>
      <c r="C455" s="34"/>
      <c r="D455" s="34"/>
      <c r="E455" s="25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AM455" s="54"/>
    </row>
    <row r="456" spans="1:39" s="12" customFormat="1" x14ac:dyDescent="0.25">
      <c r="A456" s="142"/>
      <c r="B456" s="20"/>
      <c r="C456" s="38"/>
      <c r="D456" s="38"/>
      <c r="E456" s="25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AM456" s="54"/>
    </row>
    <row r="457" spans="1:39" s="12" customFormat="1" x14ac:dyDescent="0.25">
      <c r="A457" s="142"/>
      <c r="B457" s="20"/>
      <c r="C457" s="38"/>
      <c r="D457" s="38"/>
      <c r="E457" s="25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AM457" s="54"/>
    </row>
    <row r="458" spans="1:39" s="12" customFormat="1" x14ac:dyDescent="0.25">
      <c r="A458" s="142"/>
      <c r="B458" s="20"/>
      <c r="C458" s="38"/>
      <c r="D458" s="38"/>
      <c r="E458" s="25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AM458" s="54"/>
    </row>
    <row r="459" spans="1:39" s="12" customFormat="1" x14ac:dyDescent="0.25">
      <c r="A459" s="142"/>
      <c r="B459" s="20"/>
      <c r="C459" s="38"/>
      <c r="D459" s="38"/>
      <c r="E459" s="25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AM459" s="54"/>
    </row>
    <row r="460" spans="1:39" s="12" customFormat="1" x14ac:dyDescent="0.25">
      <c r="A460" s="142"/>
      <c r="B460" s="20"/>
      <c r="C460" s="38"/>
      <c r="D460" s="38"/>
      <c r="E460" s="25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AM460" s="54"/>
    </row>
    <row r="461" spans="1:39" s="12" customFormat="1" x14ac:dyDescent="0.25">
      <c r="A461" s="142"/>
      <c r="B461" s="20"/>
      <c r="C461" s="38"/>
      <c r="D461" s="38"/>
      <c r="E461" s="25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AM461" s="54"/>
    </row>
  </sheetData>
  <mergeCells count="266">
    <mergeCell ref="D257:E257"/>
    <mergeCell ref="D258:E258"/>
    <mergeCell ref="D259:E259"/>
    <mergeCell ref="C260:E260"/>
    <mergeCell ref="C261:E261"/>
    <mergeCell ref="C262:E262"/>
    <mergeCell ref="C251:E251"/>
    <mergeCell ref="D252:E252"/>
    <mergeCell ref="C275:E275"/>
    <mergeCell ref="D253:E253"/>
    <mergeCell ref="D254:E254"/>
    <mergeCell ref="C255:E255"/>
    <mergeCell ref="C256:E256"/>
    <mergeCell ref="B276:E276"/>
    <mergeCell ref="C269:E269"/>
    <mergeCell ref="C270:E270"/>
    <mergeCell ref="C271:E271"/>
    <mergeCell ref="C272:E272"/>
    <mergeCell ref="C273:E273"/>
    <mergeCell ref="C274:E274"/>
    <mergeCell ref="C263:E263"/>
    <mergeCell ref="D264:E264"/>
    <mergeCell ref="D265:E265"/>
    <mergeCell ref="C266:E266"/>
    <mergeCell ref="C267:E267"/>
    <mergeCell ref="C268:E268"/>
    <mergeCell ref="D245:E245"/>
    <mergeCell ref="D246:E246"/>
    <mergeCell ref="D247:E247"/>
    <mergeCell ref="D248:E248"/>
    <mergeCell ref="C249:E249"/>
    <mergeCell ref="C250:E250"/>
    <mergeCell ref="D239:E239"/>
    <mergeCell ref="D240:E240"/>
    <mergeCell ref="D241:E241"/>
    <mergeCell ref="D242:E242"/>
    <mergeCell ref="D243:E243"/>
    <mergeCell ref="D244:E244"/>
    <mergeCell ref="D233:E233"/>
    <mergeCell ref="D234:E234"/>
    <mergeCell ref="D235:E235"/>
    <mergeCell ref="D236:E236"/>
    <mergeCell ref="C237:E237"/>
    <mergeCell ref="D238:E238"/>
    <mergeCell ref="C227:E227"/>
    <mergeCell ref="D228:E228"/>
    <mergeCell ref="D229:E229"/>
    <mergeCell ref="D230:E230"/>
    <mergeCell ref="D231:E231"/>
    <mergeCell ref="D232:E232"/>
    <mergeCell ref="D221:E221"/>
    <mergeCell ref="D222:E222"/>
    <mergeCell ref="C223:E223"/>
    <mergeCell ref="C224:E224"/>
    <mergeCell ref="C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D214:E214"/>
    <mergeCell ref="D203:E203"/>
    <mergeCell ref="D204:E204"/>
    <mergeCell ref="D205:E205"/>
    <mergeCell ref="D206:E206"/>
    <mergeCell ref="D207:E207"/>
    <mergeCell ref="D208:E208"/>
    <mergeCell ref="C197:E197"/>
    <mergeCell ref="C198:E198"/>
    <mergeCell ref="C199:E199"/>
    <mergeCell ref="C200:E200"/>
    <mergeCell ref="C201:E201"/>
    <mergeCell ref="D202:E202"/>
    <mergeCell ref="D191:E191"/>
    <mergeCell ref="C192:E192"/>
    <mergeCell ref="C193:E193"/>
    <mergeCell ref="D194:E194"/>
    <mergeCell ref="D195:E195"/>
    <mergeCell ref="C196:E196"/>
    <mergeCell ref="D182:E182"/>
    <mergeCell ref="D183:E183"/>
    <mergeCell ref="C187:E187"/>
    <mergeCell ref="C188:E188"/>
    <mergeCell ref="C189:E189"/>
    <mergeCell ref="D190:E190"/>
    <mergeCell ref="D174:E174"/>
    <mergeCell ref="D175:E175"/>
    <mergeCell ref="D176:E176"/>
    <mergeCell ref="C177:E177"/>
    <mergeCell ref="C180:E180"/>
    <mergeCell ref="D181:E181"/>
    <mergeCell ref="D178:E178"/>
    <mergeCell ref="D179:E179"/>
    <mergeCell ref="D169:E169"/>
    <mergeCell ref="D170:E170"/>
    <mergeCell ref="C171:E171"/>
    <mergeCell ref="D172:E172"/>
    <mergeCell ref="D173:E173"/>
    <mergeCell ref="D158:E158"/>
    <mergeCell ref="C159:E159"/>
    <mergeCell ref="C162:E162"/>
    <mergeCell ref="C166:E166"/>
    <mergeCell ref="C167:E167"/>
    <mergeCell ref="D168:E168"/>
    <mergeCell ref="D164:E164"/>
    <mergeCell ref="D163:E163"/>
    <mergeCell ref="D165:E165"/>
    <mergeCell ref="D152:E152"/>
    <mergeCell ref="D153:E153"/>
    <mergeCell ref="D154:E154"/>
    <mergeCell ref="D155:E155"/>
    <mergeCell ref="D156:E156"/>
    <mergeCell ref="D157:E157"/>
    <mergeCell ref="D160:E160"/>
    <mergeCell ref="D161:E161"/>
    <mergeCell ref="D132:E132"/>
    <mergeCell ref="D133:E133"/>
    <mergeCell ref="C140:E140"/>
    <mergeCell ref="D141:E141"/>
    <mergeCell ref="D145:E145"/>
    <mergeCell ref="C151:E151"/>
    <mergeCell ref="D126:E126"/>
    <mergeCell ref="D127:E127"/>
    <mergeCell ref="C128:E128"/>
    <mergeCell ref="C129:E129"/>
    <mergeCell ref="C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C117:E117"/>
    <mergeCell ref="D118:E118"/>
    <mergeCell ref="D119:E119"/>
    <mergeCell ref="D105:E105"/>
    <mergeCell ref="C106:E106"/>
    <mergeCell ref="D108:E108"/>
    <mergeCell ref="D109:E109"/>
    <mergeCell ref="C112:E112"/>
    <mergeCell ref="C113:E113"/>
    <mergeCell ref="D99:E99"/>
    <mergeCell ref="C100:E100"/>
    <mergeCell ref="D101:E101"/>
    <mergeCell ref="D102:E102"/>
    <mergeCell ref="D103:E103"/>
    <mergeCell ref="D104:E104"/>
    <mergeCell ref="C110:E110"/>
    <mergeCell ref="D111:E111"/>
    <mergeCell ref="D93:E93"/>
    <mergeCell ref="D94:E94"/>
    <mergeCell ref="D95:E95"/>
    <mergeCell ref="D96:E96"/>
    <mergeCell ref="C97:E97"/>
    <mergeCell ref="C98:E98"/>
    <mergeCell ref="D87:E87"/>
    <mergeCell ref="D88:E88"/>
    <mergeCell ref="D89:E89"/>
    <mergeCell ref="D90:E90"/>
    <mergeCell ref="D91:E91"/>
    <mergeCell ref="D92:E92"/>
    <mergeCell ref="D81:E81"/>
    <mergeCell ref="D82:E82"/>
    <mergeCell ref="D83:E83"/>
    <mergeCell ref="D84:E84"/>
    <mergeCell ref="D85:E85"/>
    <mergeCell ref="C86:E86"/>
    <mergeCell ref="C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D73:E73"/>
    <mergeCell ref="D74:E74"/>
    <mergeCell ref="C63:E63"/>
    <mergeCell ref="C64:E64"/>
    <mergeCell ref="D65:E65"/>
    <mergeCell ref="D66:E66"/>
    <mergeCell ref="D67:E67"/>
    <mergeCell ref="D68:E68"/>
    <mergeCell ref="D54:E54"/>
    <mergeCell ref="D58:E58"/>
    <mergeCell ref="D59:E59"/>
    <mergeCell ref="D60:E60"/>
    <mergeCell ref="C61:E61"/>
    <mergeCell ref="C62:E62"/>
    <mergeCell ref="D48:E48"/>
    <mergeCell ref="D49:E49"/>
    <mergeCell ref="D50:E50"/>
    <mergeCell ref="D51:E51"/>
    <mergeCell ref="D52:E52"/>
    <mergeCell ref="D53:E53"/>
    <mergeCell ref="D42:E42"/>
    <mergeCell ref="D43:E43"/>
    <mergeCell ref="D44:E44"/>
    <mergeCell ref="D45:E45"/>
    <mergeCell ref="D46:E46"/>
    <mergeCell ref="C47:E47"/>
    <mergeCell ref="C36:E36"/>
    <mergeCell ref="D37:E37"/>
    <mergeCell ref="D38:E38"/>
    <mergeCell ref="D39:E39"/>
    <mergeCell ref="D40:E40"/>
    <mergeCell ref="D41:E41"/>
    <mergeCell ref="D30:E30"/>
    <mergeCell ref="D31:E31"/>
    <mergeCell ref="D32:E32"/>
    <mergeCell ref="D33:E33"/>
    <mergeCell ref="D34:E34"/>
    <mergeCell ref="D35:E35"/>
    <mergeCell ref="Y3:Y4"/>
    <mergeCell ref="C24:E24"/>
    <mergeCell ref="C25:E25"/>
    <mergeCell ref="D26:E26"/>
    <mergeCell ref="D27:E27"/>
    <mergeCell ref="D28:E28"/>
    <mergeCell ref="D29:E29"/>
    <mergeCell ref="D16:E16"/>
    <mergeCell ref="D17:E17"/>
    <mergeCell ref="D20:E20"/>
    <mergeCell ref="D21:E21"/>
    <mergeCell ref="D22:E22"/>
    <mergeCell ref="C23:E23"/>
    <mergeCell ref="W3:W4"/>
    <mergeCell ref="X3:X4"/>
    <mergeCell ref="F2:F4"/>
    <mergeCell ref="Z3:AK3"/>
    <mergeCell ref="C107:E107"/>
    <mergeCell ref="C5:E5"/>
    <mergeCell ref="C6:E6"/>
    <mergeCell ref="D7:E7"/>
    <mergeCell ref="B2:E4"/>
    <mergeCell ref="G2:G4"/>
    <mergeCell ref="H2:H4"/>
    <mergeCell ref="I2:Y2"/>
    <mergeCell ref="Z2:AL2"/>
    <mergeCell ref="I3:I4"/>
    <mergeCell ref="J3:J4"/>
    <mergeCell ref="K3:K4"/>
    <mergeCell ref="L3:L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M3:M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2" orientation="landscape" horizontalDpi="4294967293" r:id="rId1"/>
  <headerFooter>
    <oddHeader>&amp;C&amp;"Times New Roman,Félkövér"&amp;12Szár Községi Önkormányzat bevételei 2016.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710"/>
  <sheetViews>
    <sheetView view="pageLayout" topLeftCell="A51" workbookViewId="0">
      <selection activeCell="C74" sqref="C74:E74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3.42578125" style="12" customWidth="1"/>
    <col min="8" max="8" width="12.5703125" style="12" customWidth="1"/>
    <col min="9" max="9" width="10.85546875" style="12" customWidth="1"/>
    <col min="10" max="10" width="12.42578125" style="53" bestFit="1" customWidth="1"/>
    <col min="11" max="19" width="11.28515625" style="12" bestFit="1" customWidth="1"/>
    <col min="20" max="20" width="14.28515625" style="12" customWidth="1"/>
    <col min="21" max="22" width="11.28515625" style="12" bestFit="1" customWidth="1"/>
    <col min="23" max="23" width="11.85546875" style="12" bestFit="1" customWidth="1"/>
    <col min="24" max="16384" width="9.140625" style="18"/>
  </cols>
  <sheetData>
    <row r="1" spans="1:23" ht="15.75" thickBot="1" x14ac:dyDescent="0.3">
      <c r="W1" s="11" t="s">
        <v>1121</v>
      </c>
    </row>
    <row r="2" spans="1:23" ht="15" customHeight="1" x14ac:dyDescent="0.25">
      <c r="B2" s="660" t="s">
        <v>0</v>
      </c>
      <c r="C2" s="661"/>
      <c r="D2" s="661"/>
      <c r="E2" s="661"/>
      <c r="F2" s="690" t="s">
        <v>1282</v>
      </c>
      <c r="G2" s="666" t="s">
        <v>1299</v>
      </c>
      <c r="H2" s="673" t="s">
        <v>1114</v>
      </c>
      <c r="I2" s="673"/>
      <c r="J2" s="674"/>
      <c r="K2" s="672" t="s">
        <v>1118</v>
      </c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5"/>
    </row>
    <row r="3" spans="1:23" ht="22.5" customHeight="1" x14ac:dyDescent="0.25">
      <c r="B3" s="662"/>
      <c r="C3" s="663"/>
      <c r="D3" s="663"/>
      <c r="E3" s="663"/>
      <c r="F3" s="691"/>
      <c r="G3" s="667"/>
      <c r="H3" s="740" t="s">
        <v>1160</v>
      </c>
      <c r="I3" s="742" t="s">
        <v>1161</v>
      </c>
      <c r="J3" s="744" t="s">
        <v>856</v>
      </c>
      <c r="K3" s="651" t="s">
        <v>1119</v>
      </c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739"/>
      <c r="W3" s="537" t="s">
        <v>1120</v>
      </c>
    </row>
    <row r="4" spans="1:23" ht="29.25" thickBot="1" x14ac:dyDescent="0.3">
      <c r="B4" s="664"/>
      <c r="C4" s="665"/>
      <c r="D4" s="665"/>
      <c r="E4" s="665"/>
      <c r="F4" s="692"/>
      <c r="G4" s="668"/>
      <c r="H4" s="741"/>
      <c r="I4" s="743"/>
      <c r="J4" s="745"/>
      <c r="K4" s="143" t="s">
        <v>878</v>
      </c>
      <c r="L4" s="71" t="s">
        <v>879</v>
      </c>
      <c r="M4" s="71" t="s">
        <v>880</v>
      </c>
      <c r="N4" s="71" t="s">
        <v>881</v>
      </c>
      <c r="O4" s="71" t="s">
        <v>882</v>
      </c>
      <c r="P4" s="361" t="s">
        <v>883</v>
      </c>
      <c r="Q4" s="325" t="s">
        <v>884</v>
      </c>
      <c r="R4" s="326" t="s">
        <v>885</v>
      </c>
      <c r="S4" s="535" t="s">
        <v>886</v>
      </c>
      <c r="T4" s="362" t="s">
        <v>1300</v>
      </c>
      <c r="U4" s="536" t="s">
        <v>887</v>
      </c>
      <c r="V4" s="535" t="s">
        <v>888</v>
      </c>
      <c r="W4" s="538" t="s">
        <v>889</v>
      </c>
    </row>
    <row r="5" spans="1:23" ht="15.75" thickBot="1" x14ac:dyDescent="0.3">
      <c r="B5" s="91" t="s">
        <v>259</v>
      </c>
      <c r="C5" s="746" t="s">
        <v>260</v>
      </c>
      <c r="D5" s="747"/>
      <c r="E5" s="747"/>
      <c r="F5" s="180">
        <f>Igazgatás!F5+Vagyongazd!F5+Községgazd!F5+Közfoglalkoztatás!F5+Közút!F5+Környezetvédelem!F5+Egészségügy!F5+Sport!F5+Közművelődés!F5+Étkeztetés!F5+Támogatás!F5</f>
        <v>29117000</v>
      </c>
      <c r="G5" s="457">
        <f>Igazgatás!G5+Vagyongazd!G5+Községgazd!G5+Közfoglalkoztatás!G5+Közút!G5+Környezetvédelem!G5+Egészségügy!G5+Sport!G5+Közművelődés!G5+Étkeztetés!G5+Támogatás!G5</f>
        <v>28301920</v>
      </c>
      <c r="H5" s="435">
        <f>Igazgatás!H5+Vagyongazd!H5+Községgazd!H5+Közfoglalkoztatás!H5+Közút!H5+Környezetvédelem!H5+Egészségügy!H5+Sport!H5+Közművelődés!H5+Étkeztetés!H5+Támogatás!H5</f>
        <v>28577440</v>
      </c>
      <c r="I5" s="198">
        <f>Igazgatás!I5+Vagyongazd!I5+Községgazd!I5+Közfoglalkoztatás!I5+Közút!I5+Környezetvédelem!I5+Egészségügy!I5+Sport!I5+Közművelődés!I5+Étkeztetés!I5+Támogatás!I5</f>
        <v>0</v>
      </c>
      <c r="J5" s="216">
        <f>Igazgatás!J5+Vagyongazd!J5+Községgazd!J5+Közfoglalkoztatás!J5+Közút!J5+Környezetvédelem!J5+Egészségügy!J5+Sport!J5+Közművelődés!J5+Étkeztetés!J5+Támogatás!J5</f>
        <v>28577440</v>
      </c>
      <c r="K5" s="94">
        <f>Igazgatás!K5+Vagyongazd!K5+Községgazd!N5+Közfoglalkoztatás!K5+Közút!K5+Környezetvédelem!N5+Egészségügy!N5+Sport!K5+Közművelődés!M5+Étkeztetés!M5+Támogatás!Q5</f>
        <v>2153687</v>
      </c>
      <c r="L5" s="95">
        <f>Igazgatás!L5+Vagyongazd!L5+Községgazd!O5+Közfoglalkoztatás!L5+Közút!L5+Környezetvédelem!O5+Egészségügy!O5+Sport!L5+Közművelődés!N5+Étkeztetés!N5+Támogatás!R5</f>
        <v>2203277</v>
      </c>
      <c r="M5" s="95">
        <f>Igazgatás!M5+Vagyongazd!M5+Községgazd!P5+Közfoglalkoztatás!M5+Közút!M5+Környezetvédelem!P5+Egészségügy!P5+Sport!M5+Közművelődés!O5+Étkeztetés!O5+Támogatás!S5</f>
        <v>2727042</v>
      </c>
      <c r="N5" s="95">
        <f>Igazgatás!N5+Vagyongazd!N5+Községgazd!Q5+Közfoglalkoztatás!N5+Közút!N5+Környezetvédelem!Q5+Egészségügy!Q5+Sport!N5+Közművelődés!P5+Étkeztetés!P5+Támogatás!T5</f>
        <v>2314200</v>
      </c>
      <c r="O5" s="95">
        <f>Igazgatás!O5+Vagyongazd!O5+Községgazd!R5+Közfoglalkoztatás!O5+Közút!O5+Környezetvédelem!R5+Egészségügy!R5+Sport!O5+Közművelődés!Q5+Étkeztetés!Q5+Támogatás!U5</f>
        <v>2167777</v>
      </c>
      <c r="P5" s="98">
        <f>Igazgatás!P5+Vagyongazd!P5+Községgazd!S5+Közfoglalkoztatás!P5+Közút!P5+Környezetvédelem!S5+Egészségügy!S5+Sport!P5+Közművelődés!R5+Étkeztetés!R5+Támogatás!V5</f>
        <v>2405440</v>
      </c>
      <c r="Q5" s="98">
        <f>Igazgatás!Q5+Vagyongazd!Q5+Községgazd!T5+Közfoglalkoztatás!Q5+Közút!Q5+Környezetvédelem!T5+Egészségügy!T5+Sport!Q5+Közművelődés!S5+Étkeztetés!S5+Támogatás!W5</f>
        <v>2372401</v>
      </c>
      <c r="R5" s="95">
        <f>Igazgatás!R5+Vagyongazd!R5+Községgazd!U5+Közfoglalkoztatás!R5+Közút!R5+Környezetvédelem!U5+Egészségügy!U5+Sport!R5+Közművelődés!T5+Étkeztetés!T5+Támogatás!X5</f>
        <v>2327000</v>
      </c>
      <c r="S5" s="98">
        <f>Igazgatás!S5+Vagyongazd!S5+Községgazd!V5+Közfoglalkoztatás!S5+Közút!S5+Környezetvédelem!V5+Egészségügy!V5+Sport!S5+Közművelődés!U5+Étkeztetés!U5+Támogatás!Y5</f>
        <v>2344919</v>
      </c>
      <c r="T5" s="363">
        <f>Igazgatás!T5+Vagyongazd!T5+Községgazd!W5+Közfoglalkoztatás!T5+Közút!T5+Környezetvédelem!W5+Egészségügy!W5+Sport!T5+Közművelődés!V5+Étkeztetés!V5+Támogatás!Z5</f>
        <v>21015743</v>
      </c>
      <c r="U5" s="97">
        <f>Igazgatás!U5+Vagyongazd!U5+Községgazd!X5+Közfoglalkoztatás!U5+Közút!U5+Környezetvédelem!X5+Egészségügy!X5+Sport!U5+Közművelődés!W5+Étkeztetés!W5+Támogatás!AA5</f>
        <v>2657056</v>
      </c>
      <c r="V5" s="98">
        <f>Igazgatás!V5+Vagyongazd!V5+Községgazd!Y5+Közfoglalkoztatás!V5+Közút!V5+Környezetvédelem!Y5+Egészségügy!Y5+Sport!V5+Közművelődés!X5+Étkeztetés!X5+Támogatás!AB5</f>
        <v>2397652</v>
      </c>
      <c r="W5" s="539">
        <f>Igazgatás!W5+Vagyongazd!W5+Községgazd!Z5+Közfoglalkoztatás!W5+Közút!W5+Környezetvédelem!Z5+Egészségügy!Z5+Sport!W5+Közművelődés!Y5+Étkeztetés!Y5+Támogatás!AC5</f>
        <v>2506989</v>
      </c>
    </row>
    <row r="6" spans="1:23" x14ac:dyDescent="0.25">
      <c r="B6" s="136" t="s">
        <v>894</v>
      </c>
      <c r="C6" s="658" t="s">
        <v>261</v>
      </c>
      <c r="D6" s="659"/>
      <c r="E6" s="659"/>
      <c r="F6" s="181">
        <f>Igazgatás!F6+Vagyongazd!F6+Községgazd!F6+Közfoglalkoztatás!F6+Közút!F6+Környezetvédelem!F6+Egészségügy!F6+Sport!F6+Közművelődés!F6+Étkeztetés!F6+Támogatás!F6</f>
        <v>20325000</v>
      </c>
      <c r="G6" s="458">
        <f>Igazgatás!G6+Vagyongazd!G6+Községgazd!G6+Közfoglalkoztatás!G6+Közút!G6+Környezetvédelem!G6+Egészségügy!G6+Sport!G6+Közművelődés!G6+Étkeztetés!G6+Támogatás!G6</f>
        <v>19387304</v>
      </c>
      <c r="H6" s="436">
        <f>Igazgatás!H6+Vagyongazd!H6+Községgazd!H6+Közfoglalkoztatás!H6+Közút!H6+Környezetvédelem!H6+Egészségügy!H6+Sport!H6+Közművelődés!H6+Étkeztetés!H6+Támogatás!H6</f>
        <v>19662820</v>
      </c>
      <c r="I6" s="199">
        <f>Igazgatás!I6+Vagyongazd!I6+Községgazd!I6+Közfoglalkoztatás!I6+Közút!I6+Környezetvédelem!I6+Egészségügy!I6+Sport!I6+Közművelődés!I6+Étkeztetés!I6+Támogatás!I6</f>
        <v>0</v>
      </c>
      <c r="J6" s="217">
        <f>Igazgatás!J6+Vagyongazd!J6+Községgazd!J6+Közfoglalkoztatás!J6+Közút!J6+Környezetvédelem!J6+Egészségügy!J6+Sport!J6+Közművelődés!J6+Étkeztetés!J6+Támogatás!J6</f>
        <v>19662820</v>
      </c>
      <c r="K6" s="130">
        <f>Igazgatás!K6+Vagyongazd!K6+Községgazd!N6+Közfoglalkoztatás!K6+Közút!K6+Környezetvédelem!N6+Egészségügy!N6+Sport!K6+Közművelődés!M6+Étkeztetés!M6+Támogatás!Q6</f>
        <v>1454957</v>
      </c>
      <c r="L6" s="131">
        <f>Igazgatás!L6+Vagyongazd!L6+Községgazd!O6+Közfoglalkoztatás!L6+Közút!L6+Környezetvédelem!O6+Egészségügy!O6+Sport!L6+Közművelődés!N6+Étkeztetés!N6+Támogatás!R6</f>
        <v>1687277</v>
      </c>
      <c r="M6" s="131">
        <f>Igazgatás!M6+Vagyongazd!M6+Községgazd!P6+Közfoglalkoztatás!M6+Közút!M6+Környezetvédelem!P6+Egészségügy!P6+Sport!M6+Közművelődés!O6+Étkeztetés!O6+Támogatás!S6</f>
        <v>1698942</v>
      </c>
      <c r="N6" s="131">
        <f>Igazgatás!N6+Vagyongazd!N6+Községgazd!Q6+Közfoglalkoztatás!N6+Közút!N6+Környezetvédelem!Q6+Egészségügy!Q6+Sport!N6+Közművelődés!P6+Étkeztetés!P6+Támogatás!T6</f>
        <v>1581499</v>
      </c>
      <c r="O6" s="131">
        <f>Igazgatás!O6+Vagyongazd!O6+Községgazd!R6+Közfoglalkoztatás!O6+Közút!O6+Környezetvédelem!R6+Egészségügy!R6+Sport!O6+Közművelődés!Q6+Étkeztetés!Q6+Támogatás!U6</f>
        <v>1435077</v>
      </c>
      <c r="P6" s="134">
        <f>Igazgatás!P6+Vagyongazd!P6+Községgazd!S6+Közfoglalkoztatás!P6+Közút!P6+Környezetvédelem!S6+Egészségügy!S6+Sport!P6+Közművelődés!R6+Étkeztetés!R6+Támogatás!V6</f>
        <v>1610785</v>
      </c>
      <c r="Q6" s="134">
        <f>Igazgatás!Q6+Vagyongazd!Q6+Községgazd!T6+Közfoglalkoztatás!Q6+Közút!Q6+Környezetvédelem!T6+Egészségügy!T6+Sport!Q6+Közművelődés!S6+Étkeztetés!S6+Támogatás!W6</f>
        <v>1698511</v>
      </c>
      <c r="R6" s="131">
        <f>Igazgatás!R6+Vagyongazd!R6+Községgazd!U6+Közfoglalkoztatás!R6+Közút!R6+Környezetvédelem!U6+Egészségügy!U6+Sport!R6+Közművelődés!T6+Étkeztetés!T6+Támogatás!X6</f>
        <v>1581909</v>
      </c>
      <c r="S6" s="134">
        <f>Igazgatás!S6+Vagyongazd!S6+Községgazd!V6+Közfoglalkoztatás!S6+Közút!S6+Környezetvédelem!V6+Egészségügy!V6+Sport!S6+Közművelődés!U6+Étkeztetés!U6+Támogatás!Y6</f>
        <v>1599828</v>
      </c>
      <c r="T6" s="364">
        <f>Igazgatás!T6+Vagyongazd!T6+Községgazd!W6+Közfoglalkoztatás!T6+Közút!T6+Környezetvédelem!W6+Egészségügy!W6+Sport!T6+Közművelődés!V6+Étkeztetés!V6+Támogatás!Z6</f>
        <v>14348785</v>
      </c>
      <c r="U6" s="133">
        <f>Igazgatás!U6+Vagyongazd!U6+Községgazd!X6+Közfoglalkoztatás!U6+Közút!U6+Környezetvédelem!X6+Egészségügy!X6+Sport!U6+Közművelődés!W6+Étkeztetés!W6+Támogatás!AA6</f>
        <v>1911965</v>
      </c>
      <c r="V6" s="134">
        <f>Igazgatás!V6+Vagyongazd!V6+Községgazd!Y6+Közfoglalkoztatás!V6+Közút!V6+Környezetvédelem!Y6+Egészségügy!Y6+Sport!V6+Közművelődés!X6+Étkeztetés!X6+Támogatás!AB6</f>
        <v>1652561</v>
      </c>
      <c r="W6" s="540">
        <f>Igazgatás!W6+Vagyongazd!W6+Községgazd!Z6+Közfoglalkoztatás!W6+Közút!W6+Környezetvédelem!Z6+Egészségügy!Z6+Sport!W6+Közművelődés!Y6+Étkeztetés!Y6+Támogatás!AC6</f>
        <v>1749509</v>
      </c>
    </row>
    <row r="7" spans="1:23" x14ac:dyDescent="0.25">
      <c r="A7" s="139" t="s">
        <v>262</v>
      </c>
      <c r="B7" s="59" t="s">
        <v>895</v>
      </c>
      <c r="C7" s="718" t="s">
        <v>263</v>
      </c>
      <c r="D7" s="719"/>
      <c r="E7" s="719"/>
      <c r="F7" s="182">
        <f>Igazgatás!F7+Vagyongazd!F7+Községgazd!F7+Közfoglalkoztatás!F7+Közút!F7+Környezetvédelem!F7+Egészségügy!F7+Sport!F7+Közművelődés!F7+Étkeztetés!F7+Támogatás!F7</f>
        <v>19915000</v>
      </c>
      <c r="G7" s="459">
        <f>Igazgatás!G7+Vagyongazd!G7+Községgazd!G7+Közfoglalkoztatás!G7+Közút!G7+Környezetvédelem!G7+Egészségügy!G7+Sport!G7+Közművelődés!G7+Étkeztetés!G7+Támogatás!G7</f>
        <v>19234279</v>
      </c>
      <c r="H7" s="437">
        <f>Igazgatás!H7+Vagyongazd!H7+Községgazd!H7+Közfoglalkoztatás!H7+Közút!H7+Környezetvédelem!H7+Egészségügy!H7+Sport!H7+Közművelődés!H7+Étkeztetés!H7+Támogatás!H7</f>
        <v>19508695</v>
      </c>
      <c r="I7" s="200">
        <f>Igazgatás!I7+Vagyongazd!I7+Községgazd!I7+Közfoglalkoztatás!I7+Közút!I7+Környezetvédelem!I7+Egészségügy!I7+Sport!I7+Közművelődés!I7+Étkeztetés!I7+Támogatás!I7</f>
        <v>0</v>
      </c>
      <c r="J7" s="219">
        <f>Igazgatás!J7+Vagyongazd!J7+Községgazd!J7+Közfoglalkoztatás!J7+Közút!J7+Környezetvédelem!J7+Egészségügy!J7+Sport!J7+Közművelődés!J7+Étkeztetés!J7+Támogatás!J7</f>
        <v>19508695</v>
      </c>
      <c r="K7" s="81">
        <f>Igazgatás!K7+Vagyongazd!K7+Községgazd!N7+Közfoglalkoztatás!K7+Közút!K7+Környezetvédelem!N7+Egészségügy!N7+Sport!K7+Közművelődés!M7+Étkeztetés!M7+Támogatás!Q7</f>
        <v>1447649</v>
      </c>
      <c r="L7" s="1">
        <f>Igazgatás!L7+Vagyongazd!L7+Községgazd!O7+Közfoglalkoztatás!L7+Közút!L7+Környezetvédelem!O7+Egészségügy!O7+Sport!L7+Közművelődés!N7+Étkeztetés!N7+Támogatás!R7</f>
        <v>1567004</v>
      </c>
      <c r="M7" s="1">
        <f>Igazgatás!M7+Vagyongazd!M7+Községgazd!P7+Közfoglalkoztatás!M7+Közút!M7+Környezetvédelem!P7+Egészségügy!P7+Sport!M7+Közművelődés!O7+Étkeztetés!O7+Támogatás!S7</f>
        <v>1690842</v>
      </c>
      <c r="N7" s="1">
        <f>Igazgatás!N7+Vagyongazd!N7+Községgazd!Q7+Közfoglalkoztatás!N7+Közút!N7+Környezetvédelem!Q7+Egészségügy!Q7+Sport!N7+Közművelődés!P7+Étkeztetés!P7+Támogatás!T7</f>
        <v>1572931</v>
      </c>
      <c r="O7" s="1">
        <f>Igazgatás!O7+Vagyongazd!O7+Községgazd!R7+Közfoglalkoztatás!O7+Közút!O7+Környezetvédelem!R7+Egészségügy!R7+Sport!O7+Közművelődés!Q7+Étkeztetés!Q7+Támogatás!U7</f>
        <v>1544753</v>
      </c>
      <c r="P7" s="89">
        <f>Igazgatás!P7+Vagyongazd!P7+Községgazd!S7+Közfoglalkoztatás!P7+Közút!P7+Környezetvédelem!S7+Egészségügy!S7+Sport!P7+Közművelődés!R7+Étkeztetés!R7+Támogatás!V7</f>
        <v>1610785</v>
      </c>
      <c r="Q7" s="89">
        <f>Igazgatás!Q7+Vagyongazd!Q7+Községgazd!T7+Közfoglalkoztatás!Q7+Közút!Q7+Környezetvédelem!T7+Egészségügy!T7+Sport!Q7+Közművelődés!S7+Étkeztetés!S7+Támogatás!W7</f>
        <v>1689943</v>
      </c>
      <c r="R7" s="1">
        <f>Igazgatás!R7+Vagyongazd!R7+Községgazd!U7+Közfoglalkoztatás!R7+Közút!R7+Környezetvédelem!U7+Egészségügy!U7+Sport!R7+Közművelődés!T7+Étkeztetés!T7+Támogatás!X7</f>
        <v>1577632</v>
      </c>
      <c r="S7" s="89">
        <f>Igazgatás!S7+Vagyongazd!S7+Községgazd!V7+Közfoglalkoztatás!S7+Közút!S7+Környezetvédelem!V7+Egészségügy!V7+Sport!S7+Közművelődés!U7+Étkeztetés!U7+Támogatás!Y7</f>
        <v>1566048</v>
      </c>
      <c r="T7" s="366">
        <f>Igazgatás!T7+Vagyongazd!T7+Községgazd!W7+Közfoglalkoztatás!T7+Közút!T7+Környezetvédelem!W7+Egészségügy!W7+Sport!T7+Közművelődés!V7+Étkeztetés!V7+Támogatás!Z7</f>
        <v>14267587</v>
      </c>
      <c r="U7" s="43">
        <f>Igazgatás!U7+Vagyongazd!U7+Községgazd!X7+Közfoglalkoztatás!U7+Közút!U7+Környezetvédelem!X7+Egészségügy!X7+Sport!U7+Közművelődés!W7+Étkeztetés!W7+Támogatás!AA7</f>
        <v>1888541</v>
      </c>
      <c r="V7" s="89">
        <f>Igazgatás!V7+Vagyongazd!V7+Községgazd!Y7+Közfoglalkoztatás!V7+Közút!V7+Környezetvédelem!Y7+Egészségügy!Y7+Sport!V7+Közművelődés!X7+Étkeztetés!X7+Támogatás!AB7</f>
        <v>1637561</v>
      </c>
      <c r="W7" s="542">
        <f>Igazgatás!W7+Vagyongazd!W7+Községgazd!Z7+Közfoglalkoztatás!W7+Közút!W7+Környezetvédelem!Z7+Egészségügy!Z7+Sport!W7+Közművelődés!Y7+Étkeztetés!Y7+Támogatás!AC7</f>
        <v>1715006</v>
      </c>
    </row>
    <row r="8" spans="1:23" hidden="1" x14ac:dyDescent="0.25">
      <c r="A8" s="139" t="s">
        <v>264</v>
      </c>
      <c r="B8" s="59" t="s">
        <v>896</v>
      </c>
      <c r="C8" s="718" t="s">
        <v>265</v>
      </c>
      <c r="D8" s="719"/>
      <c r="E8" s="719"/>
      <c r="F8" s="182">
        <f>Igazgatás!F8+Vagyongazd!F8+Községgazd!F8+Közfoglalkoztatás!F8+Közút!F8+Környezetvédelem!F8+Egészségügy!F11+Sport!F8+Közművelődés!F10+Étkeztetés!F8+Támogatás!F8</f>
        <v>0</v>
      </c>
      <c r="G8" s="459">
        <f>Igazgatás!G8+Vagyongazd!G8+Községgazd!G8+Közfoglalkoztatás!G8+Közút!G8+Környezetvédelem!G8+Egészségügy!G11+Sport!G8+Közművelődés!G10+Étkeztetés!G8+Támogatás!G8</f>
        <v>0</v>
      </c>
      <c r="H8" s="437">
        <f>Igazgatás!H8+Vagyongazd!H8+Községgazd!H8+Közfoglalkoztatás!H8+Közút!H8+Környezetvédelem!H8+Egészségügy!H11+Sport!H8+Közművelődés!H10+Étkeztetés!H8+Támogatás!H8</f>
        <v>0</v>
      </c>
      <c r="I8" s="200">
        <f>Igazgatás!I8+Vagyongazd!I8+Községgazd!I8+Közfoglalkoztatás!I8+Közút!I8+Környezetvédelem!I8+Egészségügy!I11+Sport!I8+Közművelődés!I10+Étkeztetés!I8+Támogatás!I8</f>
        <v>0</v>
      </c>
      <c r="J8" s="219">
        <f>Igazgatás!J8+Vagyongazd!J8+Községgazd!J8+Közfoglalkoztatás!J8+Közút!J8+Környezetvédelem!J8+Egészségügy!J11+Sport!J8+Közművelődés!J10+Étkeztetés!J8+Támogatás!J8</f>
        <v>0</v>
      </c>
      <c r="K8" s="81">
        <f>Igazgatás!K8+Vagyongazd!K8+Községgazd!N8+Közfoglalkoztatás!K8+Közút!K8+Környezetvédelem!N8+Egészségügy!N11+Sport!K8+Közművelődés!M10+Étkeztetés!M8+Támogatás!Q8</f>
        <v>0</v>
      </c>
      <c r="L8" s="1">
        <f>Igazgatás!L8+Vagyongazd!L8+Községgazd!O8+Közfoglalkoztatás!L8+Közút!L8+Környezetvédelem!O8+Egészségügy!O11+Sport!L8+Közművelődés!N10+Étkeztetés!N8+Támogatás!R8</f>
        <v>0</v>
      </c>
      <c r="M8" s="1">
        <f>Igazgatás!M8+Vagyongazd!M8+Községgazd!P8+Közfoglalkoztatás!M8+Közút!M8+Környezetvédelem!P8+Egészségügy!P11+Sport!M8+Közművelődés!O10+Étkeztetés!O8+Támogatás!S8</f>
        <v>0</v>
      </c>
      <c r="N8" s="1">
        <f>Igazgatás!N8+Vagyongazd!N8+Községgazd!Q8+Közfoglalkoztatás!N8+Közút!N8+Környezetvédelem!Q8+Egészségügy!Q11+Sport!N8+Közművelődés!P10+Étkeztetés!P8+Támogatás!T8</f>
        <v>0</v>
      </c>
      <c r="O8" s="1">
        <f>Igazgatás!O8+Vagyongazd!O8+Községgazd!R8+Közfoglalkoztatás!O8+Közút!O8+Környezetvédelem!R8+Egészségügy!R11+Sport!O8+Közművelődés!Q10+Étkeztetés!Q8+Támogatás!U8</f>
        <v>0</v>
      </c>
      <c r="P8" s="89">
        <f>Igazgatás!P8+Vagyongazd!P8+Községgazd!S8+Közfoglalkoztatás!P8+Közút!P8+Környezetvédelem!S8+Egészségügy!S11+Sport!P8+Közművelődés!R10+Étkeztetés!R8+Támogatás!V8</f>
        <v>0</v>
      </c>
      <c r="Q8" s="89">
        <f>Igazgatás!Q8+Vagyongazd!Q8+Községgazd!T8+Közfoglalkoztatás!Q8+Közút!Q8+Környezetvédelem!T8+Egészségügy!T11+Sport!Q8+Közművelődés!S10+Étkeztetés!S8+Támogatás!W8</f>
        <v>0</v>
      </c>
      <c r="R8" s="1">
        <f>Igazgatás!R8+Vagyongazd!R8+Községgazd!U8+Közfoglalkoztatás!R8+Közút!R8+Környezetvédelem!U8+Egészségügy!U11+Sport!R8+Közművelődés!T10+Étkeztetés!T8+Támogatás!X8</f>
        <v>0</v>
      </c>
      <c r="S8" s="89">
        <f>Igazgatás!S8+Vagyongazd!S8+Községgazd!V8+Közfoglalkoztatás!S8+Közút!S8+Környezetvédelem!V8+Egészségügy!V11+Sport!S8+Közművelődés!U10+Étkeztetés!U8+Támogatás!Y8</f>
        <v>0</v>
      </c>
      <c r="T8" s="366">
        <f>Igazgatás!T8+Vagyongazd!T8+Községgazd!W8+Közfoglalkoztatás!T8+Közút!T8+Környezetvédelem!W8+Egészségügy!W11+Sport!T8+Közművelődés!V10+Étkeztetés!V8+Támogatás!Z8</f>
        <v>0</v>
      </c>
      <c r="U8" s="43">
        <f>Igazgatás!U8+Vagyongazd!U8+Községgazd!X8+Közfoglalkoztatás!U8+Közút!U8+Környezetvédelem!X8+Egészségügy!X11+Sport!U8+Közművelődés!W10+Étkeztetés!W8+Támogatás!AA8</f>
        <v>0</v>
      </c>
      <c r="V8" s="89">
        <f>Igazgatás!V8+Vagyongazd!V8+Községgazd!Y8+Közfoglalkoztatás!V8+Közút!V8+Környezetvédelem!Y8+Egészségügy!Y11+Sport!V8+Közművelődés!X10+Étkeztetés!X8+Támogatás!AB8</f>
        <v>0</v>
      </c>
      <c r="W8" s="542">
        <f>Igazgatás!W8+Vagyongazd!W8+Községgazd!Z8+Közfoglalkoztatás!W8+Közút!W8+Környezetvédelem!Z8+Egészségügy!Z11+Sport!W8+Közművelődés!Y10+Étkeztetés!Y8+Támogatás!AC8</f>
        <v>0</v>
      </c>
    </row>
    <row r="9" spans="1:23" hidden="1" x14ac:dyDescent="0.25">
      <c r="A9" s="139" t="s">
        <v>266</v>
      </c>
      <c r="B9" s="59" t="s">
        <v>897</v>
      </c>
      <c r="C9" s="718" t="s">
        <v>267</v>
      </c>
      <c r="D9" s="719"/>
      <c r="E9" s="719"/>
      <c r="F9" s="182">
        <f>Igazgatás!F9+Vagyongazd!F9+Községgazd!F9+Közfoglalkoztatás!F9+Közút!F9+Környezetvédelem!F9+Egészségügy!F12+Sport!F9+Közművelődés!F11+Étkeztetés!F9+Támogatás!F9</f>
        <v>0</v>
      </c>
      <c r="G9" s="459">
        <f>Igazgatás!G9+Vagyongazd!G9+Községgazd!G9+Közfoglalkoztatás!G9+Közút!G9+Környezetvédelem!G9+Egészségügy!G12+Sport!G9+Közművelődés!G11+Étkeztetés!G9+Támogatás!G9</f>
        <v>0</v>
      </c>
      <c r="H9" s="437">
        <f>Igazgatás!H9+Vagyongazd!H9+Községgazd!H9+Közfoglalkoztatás!H9+Közút!H9+Környezetvédelem!H9+Egészségügy!H12+Sport!H9+Közművelődés!H11+Étkeztetés!H9+Támogatás!H9</f>
        <v>0</v>
      </c>
      <c r="I9" s="200">
        <f>Igazgatás!I9+Vagyongazd!I9+Községgazd!I9+Közfoglalkoztatás!I9+Közút!I9+Környezetvédelem!I9+Egészségügy!I12+Sport!I9+Közművelődés!I11+Étkeztetés!I9+Támogatás!I9</f>
        <v>0</v>
      </c>
      <c r="J9" s="219">
        <f>Igazgatás!J9+Vagyongazd!J9+Községgazd!J9+Közfoglalkoztatás!J9+Közút!J9+Környezetvédelem!J9+Egészségügy!J12+Sport!J9+Közművelődés!J11+Étkeztetés!J9+Támogatás!J9</f>
        <v>0</v>
      </c>
      <c r="K9" s="81">
        <f>Igazgatás!K9+Vagyongazd!K9+Községgazd!N9+Közfoglalkoztatás!K9+Közút!K9+Környezetvédelem!N9+Egészségügy!N12+Sport!K9+Közművelődés!M11+Étkeztetés!M9+Támogatás!Q9</f>
        <v>0</v>
      </c>
      <c r="L9" s="1">
        <f>Igazgatás!L9+Vagyongazd!L9+Községgazd!O9+Közfoglalkoztatás!L9+Közút!L9+Környezetvédelem!O9+Egészségügy!O12+Sport!L9+Közművelődés!N11+Étkeztetés!N9+Támogatás!R9</f>
        <v>0</v>
      </c>
      <c r="M9" s="1">
        <f>Igazgatás!M9+Vagyongazd!M9+Községgazd!P9+Közfoglalkoztatás!M9+Közút!M9+Környezetvédelem!P9+Egészségügy!P12+Sport!M9+Közművelődés!O11+Étkeztetés!O9+Támogatás!S9</f>
        <v>0</v>
      </c>
      <c r="N9" s="1">
        <f>Igazgatás!N9+Vagyongazd!N9+Községgazd!Q9+Közfoglalkoztatás!N9+Közút!N9+Környezetvédelem!Q9+Egészségügy!Q12+Sport!N9+Közművelődés!P11+Étkeztetés!P9+Támogatás!T9</f>
        <v>0</v>
      </c>
      <c r="O9" s="1">
        <f>Igazgatás!O9+Vagyongazd!O9+Községgazd!R9+Közfoglalkoztatás!O9+Közút!O9+Környezetvédelem!R9+Egészségügy!R12+Sport!O9+Közművelődés!Q11+Étkeztetés!Q9+Támogatás!U9</f>
        <v>0</v>
      </c>
      <c r="P9" s="89">
        <f>Igazgatás!P9+Vagyongazd!P9+Községgazd!S9+Közfoglalkoztatás!P9+Közút!P9+Környezetvédelem!S9+Egészségügy!S12+Sport!P9+Közművelődés!R11+Étkeztetés!R9+Támogatás!V9</f>
        <v>0</v>
      </c>
      <c r="Q9" s="89">
        <f>Igazgatás!Q9+Vagyongazd!Q9+Községgazd!T9+Közfoglalkoztatás!Q9+Közút!Q9+Környezetvédelem!T9+Egészségügy!T12+Sport!Q9+Közművelődés!S11+Étkeztetés!S9+Támogatás!W9</f>
        <v>0</v>
      </c>
      <c r="R9" s="1">
        <f>Igazgatás!R9+Vagyongazd!R9+Községgazd!U9+Közfoglalkoztatás!R9+Közút!R9+Környezetvédelem!U9+Egészségügy!U12+Sport!R9+Közművelődés!T11+Étkeztetés!T9+Támogatás!X9</f>
        <v>0</v>
      </c>
      <c r="S9" s="89">
        <f>Igazgatás!S9+Vagyongazd!S9+Községgazd!V9+Közfoglalkoztatás!S9+Közút!S9+Környezetvédelem!V9+Egészségügy!V12+Sport!S9+Közművelődés!U11+Étkeztetés!U9+Támogatás!Y9</f>
        <v>0</v>
      </c>
      <c r="T9" s="366">
        <f>Igazgatás!T9+Vagyongazd!T9+Községgazd!W9+Közfoglalkoztatás!T9+Közút!T9+Környezetvédelem!W9+Egészségügy!W12+Sport!T9+Közművelődés!V11+Étkeztetés!V9+Támogatás!Z9</f>
        <v>0</v>
      </c>
      <c r="U9" s="43">
        <f>Igazgatás!U9+Vagyongazd!U9+Községgazd!X9+Közfoglalkoztatás!U9+Közút!U9+Környezetvédelem!X9+Egészségügy!X12+Sport!U9+Közművelődés!W11+Étkeztetés!W9+Támogatás!AA9</f>
        <v>0</v>
      </c>
      <c r="V9" s="89">
        <f>Igazgatás!V9+Vagyongazd!V9+Községgazd!Y9+Közfoglalkoztatás!V9+Közút!V9+Környezetvédelem!Y9+Egészségügy!Y12+Sport!V9+Közművelődés!X11+Étkeztetés!X9+Támogatás!AB9</f>
        <v>0</v>
      </c>
      <c r="W9" s="542">
        <f>Igazgatás!W9+Vagyongazd!W9+Községgazd!Z9+Közfoglalkoztatás!W9+Közút!W9+Környezetvédelem!Z9+Egészségügy!Z12+Sport!W9+Közművelődés!Y11+Étkeztetés!Y9+Támogatás!AC9</f>
        <v>0</v>
      </c>
    </row>
    <row r="10" spans="1:23" hidden="1" x14ac:dyDescent="0.25">
      <c r="A10" s="139" t="s">
        <v>268</v>
      </c>
      <c r="B10" s="59" t="s">
        <v>898</v>
      </c>
      <c r="C10" s="718" t="s">
        <v>622</v>
      </c>
      <c r="D10" s="719"/>
      <c r="E10" s="719"/>
      <c r="F10" s="182">
        <f>Igazgatás!F10+Vagyongazd!F10+Községgazd!F10+Közfoglalkoztatás!F10+Közút!F10+Környezetvédelem!F10+Egészségügy!F13+Sport!F10+Közművelődés!F12+Étkeztetés!F10+Támogatás!F10</f>
        <v>0</v>
      </c>
      <c r="G10" s="459">
        <f>Igazgatás!G10+Vagyongazd!G10+Községgazd!G10+Közfoglalkoztatás!G10+Közút!G10+Környezetvédelem!G10+Egészségügy!G13+Sport!G10+Közművelődés!G12+Étkeztetés!G10+Támogatás!G10</f>
        <v>0</v>
      </c>
      <c r="H10" s="437">
        <f>Igazgatás!H10+Vagyongazd!H10+Községgazd!H10+Közfoglalkoztatás!H10+Közút!H10+Környezetvédelem!H10+Egészségügy!H13+Sport!H10+Közművelődés!H12+Étkeztetés!H10+Támogatás!H10</f>
        <v>0</v>
      </c>
      <c r="I10" s="200">
        <f>Igazgatás!I10+Vagyongazd!I10+Községgazd!I10+Közfoglalkoztatás!I10+Közút!I10+Környezetvédelem!I10+Egészségügy!I13+Sport!I10+Közművelődés!I12+Étkeztetés!I10+Támogatás!I10</f>
        <v>0</v>
      </c>
      <c r="J10" s="219">
        <f>Igazgatás!J10+Vagyongazd!J10+Községgazd!J10+Közfoglalkoztatás!J10+Közút!J10+Környezetvédelem!J10+Egészségügy!J13+Sport!J10+Közművelődés!J12+Étkeztetés!J10+Támogatás!J10</f>
        <v>0</v>
      </c>
      <c r="K10" s="81">
        <f>Igazgatás!K10+Vagyongazd!K10+Községgazd!N10+Közfoglalkoztatás!K10+Közút!K10+Környezetvédelem!N10+Egészségügy!N13+Sport!K10+Közművelődés!M12+Étkeztetés!M10+Támogatás!Q10</f>
        <v>0</v>
      </c>
      <c r="L10" s="1">
        <f>Igazgatás!L10+Vagyongazd!L10+Községgazd!O10+Közfoglalkoztatás!L10+Közút!L10+Környezetvédelem!O10+Egészségügy!O13+Sport!L10+Közművelődés!N12+Étkeztetés!N10+Támogatás!R10</f>
        <v>0</v>
      </c>
      <c r="M10" s="1">
        <f>Igazgatás!M10+Vagyongazd!M10+Községgazd!P10+Közfoglalkoztatás!M10+Közút!M10+Környezetvédelem!P10+Egészségügy!P13+Sport!M10+Közművelődés!O12+Étkeztetés!O10+Támogatás!S10</f>
        <v>0</v>
      </c>
      <c r="N10" s="1">
        <f>Igazgatás!N10+Vagyongazd!N10+Községgazd!Q10+Közfoglalkoztatás!N10+Közút!N10+Környezetvédelem!Q10+Egészségügy!Q13+Sport!N10+Közművelődés!P12+Étkeztetés!P10+Támogatás!T10</f>
        <v>0</v>
      </c>
      <c r="O10" s="1">
        <f>Igazgatás!O10+Vagyongazd!O10+Községgazd!R10+Közfoglalkoztatás!O10+Közút!O10+Környezetvédelem!R10+Egészségügy!R13+Sport!O10+Közművelődés!Q12+Étkeztetés!Q10+Támogatás!U10</f>
        <v>0</v>
      </c>
      <c r="P10" s="89">
        <f>Igazgatás!P10+Vagyongazd!P10+Községgazd!S10+Közfoglalkoztatás!P10+Közút!P10+Környezetvédelem!S10+Egészségügy!S13+Sport!P10+Közművelődés!R12+Étkeztetés!R10+Támogatás!V10</f>
        <v>0</v>
      </c>
      <c r="Q10" s="89">
        <f>Igazgatás!Q10+Vagyongazd!Q10+Községgazd!T10+Közfoglalkoztatás!Q10+Közút!Q10+Környezetvédelem!T10+Egészségügy!T13+Sport!Q10+Közművelődés!S12+Étkeztetés!S10+Támogatás!W10</f>
        <v>0</v>
      </c>
      <c r="R10" s="1">
        <f>Igazgatás!R10+Vagyongazd!R10+Községgazd!U10+Közfoglalkoztatás!R10+Közút!R10+Környezetvédelem!U10+Egészségügy!U13+Sport!R10+Közművelődés!T12+Étkeztetés!T10+Támogatás!X10</f>
        <v>0</v>
      </c>
      <c r="S10" s="89">
        <f>Igazgatás!S10+Vagyongazd!S10+Községgazd!V10+Közfoglalkoztatás!S10+Közút!S10+Környezetvédelem!V10+Egészségügy!V13+Sport!S10+Közművelődés!U12+Étkeztetés!U10+Támogatás!Y10</f>
        <v>0</v>
      </c>
      <c r="T10" s="366">
        <f>Igazgatás!T10+Vagyongazd!T10+Községgazd!W10+Közfoglalkoztatás!T10+Közút!T10+Környezetvédelem!W10+Egészségügy!W13+Sport!T10+Közművelődés!V12+Étkeztetés!V10+Támogatás!Z10</f>
        <v>0</v>
      </c>
      <c r="U10" s="43">
        <f>Igazgatás!U10+Vagyongazd!U10+Községgazd!X10+Közfoglalkoztatás!U10+Közút!U10+Környezetvédelem!X10+Egészségügy!X13+Sport!U10+Közművelődés!W12+Étkeztetés!W10+Támogatás!AA10</f>
        <v>0</v>
      </c>
      <c r="V10" s="89">
        <f>Igazgatás!V10+Vagyongazd!V10+Községgazd!Y10+Közfoglalkoztatás!V10+Közút!V10+Környezetvédelem!Y10+Egészségügy!Y13+Sport!V10+Közművelődés!X12+Étkeztetés!X10+Támogatás!AB10</f>
        <v>0</v>
      </c>
      <c r="W10" s="542">
        <f>Igazgatás!W10+Vagyongazd!W10+Községgazd!Z10+Közfoglalkoztatás!W10+Közút!W10+Környezetvédelem!Z10+Egészségügy!Z13+Sport!W10+Közművelődés!Y12+Étkeztetés!Y10+Támogatás!AC10</f>
        <v>0</v>
      </c>
    </row>
    <row r="11" spans="1:23" hidden="1" x14ac:dyDescent="0.25">
      <c r="A11" s="139" t="s">
        <v>269</v>
      </c>
      <c r="B11" s="59" t="s">
        <v>899</v>
      </c>
      <c r="C11" s="718" t="s">
        <v>270</v>
      </c>
      <c r="D11" s="719"/>
      <c r="E11" s="719"/>
      <c r="F11" s="182">
        <f>Igazgatás!F11+Vagyongazd!F11+Községgazd!F11+Közfoglalkoztatás!F11+Közút!F11+Környezetvédelem!F11+Egészségügy!F14+Sport!F11+Közművelődés!F13+Étkeztetés!F11+Támogatás!F11</f>
        <v>0</v>
      </c>
      <c r="G11" s="459">
        <f>Igazgatás!G11+Vagyongazd!G11+Községgazd!G11+Közfoglalkoztatás!G11+Közút!G11+Környezetvédelem!G11+Egészségügy!G14+Sport!G11+Közművelődés!G13+Étkeztetés!G11+Támogatás!G11</f>
        <v>0</v>
      </c>
      <c r="H11" s="437">
        <f>Igazgatás!H11+Vagyongazd!H11+Községgazd!H11+Közfoglalkoztatás!H11+Közút!H11+Környezetvédelem!H11+Egészségügy!H14+Sport!H11+Közművelődés!H13+Étkeztetés!H11+Támogatás!H11</f>
        <v>0</v>
      </c>
      <c r="I11" s="200">
        <f>Igazgatás!I11+Vagyongazd!I11+Községgazd!I11+Közfoglalkoztatás!I11+Közút!I11+Környezetvédelem!I11+Egészségügy!I14+Sport!I11+Közművelődés!I13+Étkeztetés!I11+Támogatás!I11</f>
        <v>0</v>
      </c>
      <c r="J11" s="219">
        <f>Igazgatás!J11+Vagyongazd!J11+Községgazd!J11+Közfoglalkoztatás!J11+Közút!J11+Környezetvédelem!J11+Egészségügy!J14+Sport!J11+Közművelődés!J13+Étkeztetés!J11+Támogatás!J11</f>
        <v>0</v>
      </c>
      <c r="K11" s="81">
        <f>Igazgatás!K11+Vagyongazd!K11+Községgazd!N11+Közfoglalkoztatás!K11+Közút!K11+Környezetvédelem!N11+Egészségügy!N14+Sport!K11+Közművelődés!M13+Étkeztetés!M11+Támogatás!Q11</f>
        <v>0</v>
      </c>
      <c r="L11" s="1">
        <f>Igazgatás!L11+Vagyongazd!L11+Községgazd!O11+Közfoglalkoztatás!L11+Közút!L11+Környezetvédelem!O11+Egészségügy!O14+Sport!L11+Közművelődés!N13+Étkeztetés!N11+Támogatás!R11</f>
        <v>0</v>
      </c>
      <c r="M11" s="1">
        <f>Igazgatás!M11+Vagyongazd!M11+Községgazd!P11+Közfoglalkoztatás!M11+Közút!M11+Környezetvédelem!P11+Egészségügy!P14+Sport!M11+Közművelődés!O13+Étkeztetés!O11+Támogatás!S11</f>
        <v>0</v>
      </c>
      <c r="N11" s="1">
        <f>Igazgatás!N11+Vagyongazd!N11+Községgazd!Q11+Közfoglalkoztatás!N11+Közút!N11+Környezetvédelem!Q11+Egészségügy!Q14+Sport!N11+Közművelődés!P13+Étkeztetés!P11+Támogatás!T11</f>
        <v>0</v>
      </c>
      <c r="O11" s="1">
        <f>Igazgatás!O11+Vagyongazd!O11+Községgazd!R11+Közfoglalkoztatás!O11+Közút!O11+Környezetvédelem!R11+Egészségügy!R14+Sport!O11+Közművelődés!Q13+Étkeztetés!Q11+Támogatás!U11</f>
        <v>0</v>
      </c>
      <c r="P11" s="89">
        <f>Igazgatás!P11+Vagyongazd!P11+Községgazd!S11+Közfoglalkoztatás!P11+Közút!P11+Környezetvédelem!S11+Egészségügy!S14+Sport!P11+Közművelődés!R13+Étkeztetés!R11+Támogatás!V11</f>
        <v>0</v>
      </c>
      <c r="Q11" s="89">
        <f>Igazgatás!Q11+Vagyongazd!Q11+Községgazd!T11+Közfoglalkoztatás!Q11+Közút!Q11+Környezetvédelem!T11+Egészségügy!T14+Sport!Q11+Közművelődés!S13+Étkeztetés!S11+Támogatás!W11</f>
        <v>0</v>
      </c>
      <c r="R11" s="1">
        <f>Igazgatás!R11+Vagyongazd!R11+Községgazd!U11+Közfoglalkoztatás!R11+Közút!R11+Környezetvédelem!U11+Egészségügy!U14+Sport!R11+Közművelődés!T13+Étkeztetés!T11+Támogatás!X11</f>
        <v>0</v>
      </c>
      <c r="S11" s="89">
        <f>Igazgatás!S11+Vagyongazd!S11+Községgazd!V11+Közfoglalkoztatás!S11+Közút!S11+Környezetvédelem!V11+Egészségügy!V14+Sport!S11+Közművelődés!U13+Étkeztetés!U11+Támogatás!Y11</f>
        <v>0</v>
      </c>
      <c r="T11" s="366">
        <f>Igazgatás!T11+Vagyongazd!T11+Községgazd!W11+Közfoglalkoztatás!T11+Közút!T11+Környezetvédelem!W11+Egészségügy!W14+Sport!T11+Közművelődés!V13+Étkeztetés!V11+Támogatás!Z11</f>
        <v>0</v>
      </c>
      <c r="U11" s="43">
        <f>Igazgatás!U11+Vagyongazd!U11+Községgazd!X11+Közfoglalkoztatás!U11+Közút!U11+Környezetvédelem!X11+Egészségügy!X14+Sport!U11+Közművelődés!W13+Étkeztetés!W11+Támogatás!AA11</f>
        <v>0</v>
      </c>
      <c r="V11" s="89">
        <f>Igazgatás!V11+Vagyongazd!V11+Községgazd!Y11+Közfoglalkoztatás!V11+Közút!V11+Környezetvédelem!Y11+Egészségügy!Y14+Sport!V11+Közművelődés!X13+Étkeztetés!X11+Támogatás!AB11</f>
        <v>0</v>
      </c>
      <c r="W11" s="542">
        <f>Igazgatás!W11+Vagyongazd!W11+Községgazd!Z11+Közfoglalkoztatás!W11+Közút!W11+Környezetvédelem!Z11+Egészségügy!Z14+Sport!W11+Közművelődés!Y13+Étkeztetés!Y11+Támogatás!AC11</f>
        <v>0</v>
      </c>
    </row>
    <row r="12" spans="1:23" hidden="1" x14ac:dyDescent="0.25">
      <c r="A12" s="139" t="s">
        <v>271</v>
      </c>
      <c r="B12" s="59" t="s">
        <v>900</v>
      </c>
      <c r="C12" s="718" t="s">
        <v>272</v>
      </c>
      <c r="D12" s="719"/>
      <c r="E12" s="719"/>
      <c r="F12" s="182">
        <f>Igazgatás!F12+Vagyongazd!F12+Községgazd!F12+Közfoglalkoztatás!F12+Közút!F12+Környezetvédelem!F12+Egészségügy!F15+Sport!F12+Közművelődés!F14+Étkeztetés!F12+Támogatás!F12</f>
        <v>0</v>
      </c>
      <c r="G12" s="459">
        <f>Igazgatás!G12+Vagyongazd!G12+Községgazd!G12+Közfoglalkoztatás!G12+Közút!G12+Környezetvédelem!G12+Egészségügy!G15+Sport!G12+Közművelődés!G14+Étkeztetés!G12+Támogatás!G12</f>
        <v>0</v>
      </c>
      <c r="H12" s="437">
        <f>Igazgatás!H12+Vagyongazd!H12+Községgazd!H12+Közfoglalkoztatás!H12+Közút!H12+Környezetvédelem!H12+Egészségügy!H15+Sport!H12+Közművelődés!H14+Étkeztetés!H12+Támogatás!H12</f>
        <v>0</v>
      </c>
      <c r="I12" s="200">
        <f>Igazgatás!I12+Vagyongazd!I12+Községgazd!I12+Közfoglalkoztatás!I12+Közút!I12+Környezetvédelem!I12+Egészségügy!I15+Sport!I12+Közművelődés!I14+Étkeztetés!I12+Támogatás!I12</f>
        <v>0</v>
      </c>
      <c r="J12" s="219">
        <f>Igazgatás!J12+Vagyongazd!J12+Községgazd!J12+Közfoglalkoztatás!J12+Közút!J12+Környezetvédelem!J12+Egészségügy!J15+Sport!J12+Közművelődés!J14+Étkeztetés!J12+Támogatás!J12</f>
        <v>0</v>
      </c>
      <c r="K12" s="81">
        <f>Igazgatás!K12+Vagyongazd!K12+Községgazd!N12+Közfoglalkoztatás!K12+Közút!K12+Környezetvédelem!N12+Egészségügy!N15+Sport!K12+Közművelődés!M14+Étkeztetés!M12+Támogatás!Q12</f>
        <v>0</v>
      </c>
      <c r="L12" s="1">
        <f>Igazgatás!L12+Vagyongazd!L12+Községgazd!O12+Közfoglalkoztatás!L12+Közút!L12+Környezetvédelem!O12+Egészségügy!O15+Sport!L12+Közművelődés!N14+Étkeztetés!N12+Támogatás!R12</f>
        <v>0</v>
      </c>
      <c r="M12" s="1">
        <f>Igazgatás!M12+Vagyongazd!M12+Községgazd!P12+Közfoglalkoztatás!M12+Közút!M12+Környezetvédelem!P12+Egészségügy!P15+Sport!M12+Közművelődés!O14+Étkeztetés!O12+Támogatás!S12</f>
        <v>0</v>
      </c>
      <c r="N12" s="1">
        <f>Igazgatás!N12+Vagyongazd!N12+Községgazd!Q12+Közfoglalkoztatás!N12+Közút!N12+Környezetvédelem!Q12+Egészségügy!Q15+Sport!N12+Közművelődés!P14+Étkeztetés!P12+Támogatás!T12</f>
        <v>0</v>
      </c>
      <c r="O12" s="1">
        <f>Igazgatás!O12+Vagyongazd!O12+Községgazd!R12+Közfoglalkoztatás!O12+Közút!O12+Környezetvédelem!R12+Egészségügy!R15+Sport!O12+Közművelődés!Q14+Étkeztetés!Q12+Támogatás!U12</f>
        <v>0</v>
      </c>
      <c r="P12" s="89">
        <f>Igazgatás!P12+Vagyongazd!P12+Községgazd!S12+Közfoglalkoztatás!P12+Közút!P12+Környezetvédelem!S12+Egészségügy!S15+Sport!P12+Közművelődés!R14+Étkeztetés!R12+Támogatás!V12</f>
        <v>0</v>
      </c>
      <c r="Q12" s="89">
        <f>Igazgatás!Q12+Vagyongazd!Q12+Községgazd!T12+Közfoglalkoztatás!Q12+Közút!Q12+Környezetvédelem!T12+Egészségügy!T15+Sport!Q12+Közművelődés!S14+Étkeztetés!S12+Támogatás!W12</f>
        <v>0</v>
      </c>
      <c r="R12" s="1">
        <f>Igazgatás!R12+Vagyongazd!R12+Községgazd!U12+Közfoglalkoztatás!R12+Közút!R12+Környezetvédelem!U12+Egészségügy!U15+Sport!R12+Közművelődés!T14+Étkeztetés!T12+Támogatás!X12</f>
        <v>0</v>
      </c>
      <c r="S12" s="89">
        <f>Igazgatás!S12+Vagyongazd!S12+Községgazd!V12+Közfoglalkoztatás!S12+Közút!S12+Környezetvédelem!V12+Egészségügy!V15+Sport!S12+Közművelődés!U14+Étkeztetés!U12+Támogatás!Y12</f>
        <v>0</v>
      </c>
      <c r="T12" s="366">
        <f>Igazgatás!T12+Vagyongazd!T12+Községgazd!W12+Közfoglalkoztatás!T12+Közút!T12+Környezetvédelem!W12+Egészségügy!W15+Sport!T12+Közművelődés!V14+Étkeztetés!V12+Támogatás!Z12</f>
        <v>0</v>
      </c>
      <c r="U12" s="43">
        <f>Igazgatás!U12+Vagyongazd!U12+Községgazd!X12+Közfoglalkoztatás!U12+Közút!U12+Környezetvédelem!X12+Egészségügy!X15+Sport!U12+Közművelődés!W14+Étkeztetés!W12+Támogatás!AA12</f>
        <v>0</v>
      </c>
      <c r="V12" s="89">
        <f>Igazgatás!V12+Vagyongazd!V12+Községgazd!Y12+Közfoglalkoztatás!V12+Közút!V12+Környezetvédelem!Y12+Egészségügy!Y15+Sport!V12+Közművelődés!X14+Étkeztetés!X12+Támogatás!AB12</f>
        <v>0</v>
      </c>
      <c r="W12" s="542">
        <f>Igazgatás!W12+Vagyongazd!W12+Községgazd!Z12+Közfoglalkoztatás!W12+Közút!W12+Környezetvédelem!Z12+Egészségügy!Z15+Sport!W12+Közművelődés!Y14+Étkeztetés!Y12+Támogatás!AC12</f>
        <v>0</v>
      </c>
    </row>
    <row r="13" spans="1:23" x14ac:dyDescent="0.25">
      <c r="A13" s="139" t="s">
        <v>273</v>
      </c>
      <c r="B13" s="59" t="s">
        <v>901</v>
      </c>
      <c r="C13" s="718" t="s">
        <v>274</v>
      </c>
      <c r="D13" s="719"/>
      <c r="E13" s="719"/>
      <c r="F13" s="182">
        <f>Igazgatás!F13+Vagyongazd!F13+Községgazd!F13+Közfoglalkoztatás!F13+Közút!F13+Környezetvédelem!F13+Egészségügy!F16+Sport!F13+Közművelődés!F15+Étkeztetés!F13+Támogatás!F13</f>
        <v>245000</v>
      </c>
      <c r="G13" s="459">
        <f>Igazgatás!G13+Vagyongazd!G13+Községgazd!G13+Közfoglalkoztatás!G13+Közút!G13+Környezetvédelem!G13+Egészségügy!G16+Sport!G13+Közművelődés!G15+Étkeztetés!G13+Támogatás!G13</f>
        <v>0</v>
      </c>
      <c r="H13" s="437">
        <f>Igazgatás!H13+Vagyongazd!H13+Községgazd!H13+Közfoglalkoztatás!H13+Közút!H13+Környezetvédelem!H13+Egészségügy!H16+Sport!H13+Közművelődés!H15+Étkeztetés!H13+Támogatás!H13</f>
        <v>0</v>
      </c>
      <c r="I13" s="200">
        <f>Igazgatás!I13+Vagyongazd!I13+Községgazd!I13+Közfoglalkoztatás!I13+Közút!I13+Környezetvédelem!I13+Egészségügy!I16+Sport!I13+Közművelődés!I15+Étkeztetés!I13+Támogatás!I13</f>
        <v>0</v>
      </c>
      <c r="J13" s="219">
        <f>Igazgatás!J13+Vagyongazd!J13+Községgazd!J13+Közfoglalkoztatás!J13+Közút!J13+Környezetvédelem!J13+Egészségügy!J16+Sport!J13+Közművelődés!J15+Étkeztetés!J13+Támogatás!J13</f>
        <v>0</v>
      </c>
      <c r="K13" s="81">
        <f>Igazgatás!K13+Vagyongazd!K13+Községgazd!N13+Közfoglalkoztatás!K13+Közút!K13+Környezetvédelem!N13+Egészségügy!N16+Sport!K13+Közművelődés!M15+Étkeztetés!M13+Támogatás!Q13</f>
        <v>0</v>
      </c>
      <c r="L13" s="1">
        <f>Igazgatás!L13+Vagyongazd!L13+Községgazd!O13+Közfoglalkoztatás!L13+Közút!L13+Környezetvédelem!O13+Egészségügy!O16+Sport!L13+Közművelődés!N15+Étkeztetés!N13+Támogatás!R13</f>
        <v>0</v>
      </c>
      <c r="M13" s="1">
        <f>Igazgatás!M13+Vagyongazd!M13+Községgazd!P13+Közfoglalkoztatás!M13+Közút!M13+Környezetvédelem!P13+Egészségügy!P16+Sport!M13+Közművelődés!O15+Étkeztetés!O13+Támogatás!S13</f>
        <v>0</v>
      </c>
      <c r="N13" s="1">
        <f>Igazgatás!N13+Vagyongazd!N13+Községgazd!Q13+Közfoglalkoztatás!N13+Közút!N13+Környezetvédelem!Q13+Egészségügy!Q16+Sport!N13+Közművelődés!P15+Étkeztetés!P13+Támogatás!T13</f>
        <v>0</v>
      </c>
      <c r="O13" s="1">
        <f>Igazgatás!O13+Vagyongazd!O13+Községgazd!R13+Közfoglalkoztatás!O13+Közút!O13+Környezetvédelem!R13+Egészségügy!R16+Sport!O13+Közművelődés!Q15+Étkeztetés!Q13+Támogatás!U13</f>
        <v>0</v>
      </c>
      <c r="P13" s="89">
        <f>Igazgatás!P13+Vagyongazd!P13+Községgazd!S13+Közfoglalkoztatás!P13+Közút!P13+Környezetvédelem!S13+Egészségügy!S16+Sport!P13+Közművelődés!R15+Étkeztetés!R13+Támogatás!V13</f>
        <v>0</v>
      </c>
      <c r="Q13" s="89">
        <f>Igazgatás!Q13+Vagyongazd!Q13+Községgazd!T13+Közfoglalkoztatás!Q13+Közút!Q13+Környezetvédelem!T13+Egészségügy!T16+Sport!Q13+Közművelődés!S15+Étkeztetés!S13+Támogatás!W13</f>
        <v>0</v>
      </c>
      <c r="R13" s="1">
        <f>Igazgatás!R13+Vagyongazd!R13+Községgazd!U13+Közfoglalkoztatás!R13+Közút!R13+Környezetvédelem!U13+Egészségügy!U16+Sport!R13+Közművelődés!T15+Étkeztetés!T13+Támogatás!X13</f>
        <v>0</v>
      </c>
      <c r="S13" s="89">
        <f>Igazgatás!S13+Vagyongazd!S13+Községgazd!V13+Közfoglalkoztatás!S13+Közút!S13+Környezetvédelem!V13+Egészségügy!V16+Sport!S13+Közművelődés!U15+Étkeztetés!U13+Támogatás!Y13</f>
        <v>0</v>
      </c>
      <c r="T13" s="366">
        <f>Igazgatás!T13+Vagyongazd!T13+Községgazd!W13+Közfoglalkoztatás!T13+Közút!T13+Környezetvédelem!W13+Egészségügy!W16+Sport!T13+Közművelődés!V15+Étkeztetés!V13+Támogatás!Z13</f>
        <v>0</v>
      </c>
      <c r="U13" s="43">
        <f>Igazgatás!U13+Vagyongazd!U13+Községgazd!X13+Közfoglalkoztatás!U13+Közút!U13+Környezetvédelem!X13+Egészségügy!X16+Sport!U13+Közművelődés!W15+Étkeztetés!W13+Támogatás!AA13</f>
        <v>0</v>
      </c>
      <c r="V13" s="89">
        <f>Igazgatás!V13+Vagyongazd!V13+Községgazd!Y13+Közfoglalkoztatás!V13+Közút!V13+Környezetvédelem!Y13+Egészségügy!Y16+Sport!V13+Közművelődés!X15+Étkeztetés!X13+Támogatás!AB13</f>
        <v>0</v>
      </c>
      <c r="W13" s="542">
        <f>Igazgatás!W13+Vagyongazd!W13+Községgazd!Z13+Közfoglalkoztatás!W13+Közút!W13+Környezetvédelem!Z13+Egészségügy!Z16+Sport!W13+Közművelődés!Y15+Étkeztetés!Y13+Támogatás!AC13</f>
        <v>0</v>
      </c>
    </row>
    <row r="14" spans="1:23" x14ac:dyDescent="0.25">
      <c r="A14" s="139" t="s">
        <v>275</v>
      </c>
      <c r="B14" s="59" t="s">
        <v>902</v>
      </c>
      <c r="C14" s="718" t="s">
        <v>276</v>
      </c>
      <c r="D14" s="719"/>
      <c r="E14" s="719"/>
      <c r="F14" s="182">
        <f>Igazgatás!F14+Vagyongazd!F14+Községgazd!F14+Közfoglalkoztatás!F14+Közút!F14+Környezetvédelem!F14+Egészségügy!F17+Sport!F14+Közművelődés!F16+Étkeztetés!F14+Támogatás!F14</f>
        <v>75000</v>
      </c>
      <c r="G14" s="459">
        <f>Igazgatás!G14+Vagyongazd!G14+Községgazd!G14+Közfoglalkoztatás!G14+Közút!G14+Környezetvédelem!G14+Egészségügy!G17+Sport!G14+Közművelődés!G16+Étkeztetés!G14+Támogatás!G14</f>
        <v>75000</v>
      </c>
      <c r="H14" s="437">
        <f>Igazgatás!H14+Vagyongazd!H14+Községgazd!H14+Közfoglalkoztatás!H14+Közút!H14+Környezetvédelem!H14+Egészségügy!H17+Sport!H14+Közművelődés!H16+Étkeztetés!H14+Támogatás!H14</f>
        <v>75000</v>
      </c>
      <c r="I14" s="200">
        <f>Igazgatás!I14+Vagyongazd!I14+Községgazd!I14+Közfoglalkoztatás!I14+Közút!I14+Környezetvédelem!I14+Egészségügy!I17+Sport!I14+Közművelődés!I16+Étkeztetés!I14+Támogatás!I14</f>
        <v>0</v>
      </c>
      <c r="J14" s="219">
        <f>Igazgatás!J14+Vagyongazd!J14+Községgazd!J14+Közfoglalkoztatás!J14+Közút!J14+Környezetvédelem!J14+Egészségügy!J17+Sport!J14+Közművelődés!J16+Étkeztetés!J14+Támogatás!J14</f>
        <v>75000</v>
      </c>
      <c r="K14" s="81">
        <f>Igazgatás!K14+Vagyongazd!K14+Községgazd!N14+Közfoglalkoztatás!K14+Közút!K14+Környezetvédelem!N14+Egészségügy!N17+Sport!K14+Közművelődés!M16+Étkeztetés!M14+Támogatás!Q14</f>
        <v>0</v>
      </c>
      <c r="L14" s="1">
        <f>Igazgatás!L14+Vagyongazd!L14+Községgazd!O14+Közfoglalkoztatás!L14+Közút!L14+Környezetvédelem!O14+Egészségügy!O17+Sport!L14+Közművelődés!N16+Étkeztetés!N14+Támogatás!R14</f>
        <v>0</v>
      </c>
      <c r="M14" s="1">
        <f>Igazgatás!M14+Vagyongazd!M14+Községgazd!P14+Közfoglalkoztatás!M14+Közút!M14+Környezetvédelem!P14+Egészségügy!P17+Sport!M14+Közművelődés!O16+Étkeztetés!O14+Támogatás!S14</f>
        <v>0</v>
      </c>
      <c r="N14" s="1">
        <f>Igazgatás!N14+Vagyongazd!N14+Községgazd!Q14+Közfoglalkoztatás!N14+Közút!N14+Környezetvédelem!Q14+Egészségügy!Q17+Sport!N14+Közművelődés!P16+Étkeztetés!P14+Támogatás!T14</f>
        <v>0</v>
      </c>
      <c r="O14" s="1">
        <f>Igazgatás!O14+Vagyongazd!O14+Községgazd!R14+Közfoglalkoztatás!O14+Közút!O14+Környezetvédelem!R14+Egészségügy!R17+Sport!O14+Közművelődés!Q16+Étkeztetés!Q14+Támogatás!U14</f>
        <v>0</v>
      </c>
      <c r="P14" s="89">
        <f>Igazgatás!P14+Vagyongazd!P14+Községgazd!S14+Közfoglalkoztatás!P14+Közút!P14+Környezetvédelem!S14+Egészségügy!S17+Sport!P14+Közművelődés!R16+Étkeztetés!R14+Támogatás!V14</f>
        <v>0</v>
      </c>
      <c r="Q14" s="89">
        <f>Igazgatás!Q14+Vagyongazd!Q14+Községgazd!T14+Közfoglalkoztatás!Q14+Közút!Q14+Környezetvédelem!T14+Egészségügy!T17+Sport!Q14+Közművelődés!S16+Étkeztetés!S14+Támogatás!W14</f>
        <v>0</v>
      </c>
      <c r="R14" s="1">
        <f>Igazgatás!R14+Vagyongazd!R14+Községgazd!U14+Közfoglalkoztatás!R14+Közút!R14+Környezetvédelem!U14+Egészségügy!U17+Sport!R14+Közművelődés!T16+Étkeztetés!T14+Támogatás!X14</f>
        <v>0</v>
      </c>
      <c r="S14" s="89">
        <f>Igazgatás!S14+Vagyongazd!S14+Községgazd!V14+Közfoglalkoztatás!S14+Közút!S14+Környezetvédelem!V14+Egészségügy!V17+Sport!S14+Közművelődés!U16+Étkeztetés!U14+Támogatás!Y14</f>
        <v>30000</v>
      </c>
      <c r="T14" s="366">
        <f>Igazgatás!T14+Vagyongazd!T14+Községgazd!W14+Közfoglalkoztatás!T14+Közút!T14+Környezetvédelem!W14+Egészségügy!W17+Sport!T14+Közművelődés!V16+Étkeztetés!V14+Támogatás!Z14</f>
        <v>30000</v>
      </c>
      <c r="U14" s="43">
        <f>Igazgatás!U14+Vagyongazd!U14+Községgazd!X14+Közfoglalkoztatás!U14+Közút!U14+Környezetvédelem!X14+Egészségügy!X17+Sport!U14+Közművelődés!W16+Étkeztetés!W14+Támogatás!AA14</f>
        <v>15000</v>
      </c>
      <c r="V14" s="89">
        <f>Igazgatás!V14+Vagyongazd!V14+Községgazd!Y14+Közfoglalkoztatás!V14+Közút!V14+Környezetvédelem!Y14+Egészségügy!Y17+Sport!V14+Közművelődés!X16+Étkeztetés!X14+Támogatás!AB14</f>
        <v>15000</v>
      </c>
      <c r="W14" s="542">
        <f>Igazgatás!W14+Vagyongazd!W14+Községgazd!Z14+Közfoglalkoztatás!W14+Közút!W14+Környezetvédelem!Z14+Egészségügy!Z17+Sport!W14+Közművelődés!Y16+Étkeztetés!Y14+Támogatás!AC14</f>
        <v>15000</v>
      </c>
    </row>
    <row r="15" spans="1:23" x14ac:dyDescent="0.25">
      <c r="A15" s="139" t="s">
        <v>277</v>
      </c>
      <c r="B15" s="59" t="s">
        <v>903</v>
      </c>
      <c r="C15" s="718" t="s">
        <v>278</v>
      </c>
      <c r="D15" s="719"/>
      <c r="E15" s="719"/>
      <c r="F15" s="182">
        <f>Igazgatás!F15+Vagyongazd!F15+Községgazd!F15+Közfoglalkoztatás!F15+Közút!F15+Környezetvédelem!F15+Egészségügy!F18+Sport!F15+Közművelődés!F17+Étkeztetés!F15+Támogatás!F15</f>
        <v>90000</v>
      </c>
      <c r="G15" s="459">
        <f>Igazgatás!G15+Vagyongazd!G15+Községgazd!G15+Közfoglalkoztatás!G15+Közút!G15+Környezetvédelem!G15+Egészségügy!G18+Sport!G15+Közművelődés!G17+Étkeztetés!G15+Támogatás!G15</f>
        <v>78025</v>
      </c>
      <c r="H15" s="437">
        <f>Igazgatás!H15+Vagyongazd!H15+Községgazd!H15+Közfoglalkoztatás!H15+Közút!H15+Környezetvédelem!H15+Egészségügy!H18+Sport!H15+Közművelődés!H17+Étkeztetés!H15+Támogatás!H15</f>
        <v>79125</v>
      </c>
      <c r="I15" s="200">
        <f>Igazgatás!I15+Vagyongazd!I15+Községgazd!I15+Közfoglalkoztatás!I15+Közút!I15+Környezetvédelem!I15+Egészségügy!I18+Sport!I15+Közművelődés!I17+Étkeztetés!I15+Támogatás!I15</f>
        <v>0</v>
      </c>
      <c r="J15" s="219">
        <f>Igazgatás!J15+Vagyongazd!J15+Községgazd!J15+Közfoglalkoztatás!J15+Közút!J15+Környezetvédelem!J15+Egészségügy!J18+Sport!J15+Közművelődés!J17+Étkeztetés!J15+Támogatás!J15</f>
        <v>79125</v>
      </c>
      <c r="K15" s="81">
        <f>Igazgatás!K15+Vagyongazd!K15+Községgazd!N15+Közfoglalkoztatás!K15+Közút!K15+Környezetvédelem!N15+Egészségügy!N18+Sport!K15+Közművelődés!M17+Étkeztetés!M15+Támogatás!Q15</f>
        <v>7308</v>
      </c>
      <c r="L15" s="1">
        <f>Igazgatás!L15+Vagyongazd!L15+Községgazd!O15+Közfoglalkoztatás!L15+Közút!L15+Környezetvédelem!O15+Egészségügy!O18+Sport!L15+Közművelődés!N17+Étkeztetés!N15+Támogatás!R15</f>
        <v>0</v>
      </c>
      <c r="M15" s="1">
        <f>Igazgatás!M15+Vagyongazd!M15+Községgazd!P15+Közfoglalkoztatás!M15+Közút!M15+Környezetvédelem!P15+Egészségügy!P18+Sport!M15+Közművelődés!O17+Étkeztetés!O15+Támogatás!S15</f>
        <v>8100</v>
      </c>
      <c r="N15" s="1">
        <f>Igazgatás!N15+Vagyongazd!N15+Községgazd!Q15+Közfoglalkoztatás!N15+Közút!N15+Környezetvédelem!Q15+Egészségügy!Q18+Sport!N15+Közművelődés!P17+Étkeztetés!P15+Támogatás!T15</f>
        <v>8568</v>
      </c>
      <c r="O15" s="1">
        <f>Igazgatás!O15+Vagyongazd!O15+Községgazd!R15+Közfoglalkoztatás!O15+Közút!O15+Környezetvédelem!R15+Egészségügy!R18+Sport!O15+Közművelődés!Q17+Étkeztetés!Q15+Támogatás!U15</f>
        <v>10597</v>
      </c>
      <c r="P15" s="89">
        <f>Igazgatás!P15+Vagyongazd!P15+Községgazd!S15+Közfoglalkoztatás!P15+Közút!P15+Környezetvédelem!S15+Egészségügy!S18+Sport!P15+Közművelődés!R17+Étkeztetés!R15+Támogatás!V15</f>
        <v>0</v>
      </c>
      <c r="Q15" s="89">
        <f>Igazgatás!Q15+Vagyongazd!Q15+Községgazd!T15+Közfoglalkoztatás!Q15+Közút!Q15+Környezetvédelem!T15+Egészségügy!T18+Sport!Q15+Közművelődés!S17+Étkeztetés!S15+Támogatás!W15</f>
        <v>8568</v>
      </c>
      <c r="R15" s="1">
        <f>Igazgatás!R15+Vagyongazd!R15+Községgazd!U15+Közfoglalkoztatás!R15+Közút!R15+Környezetvédelem!U15+Egészségügy!U18+Sport!R15+Közművelődés!T17+Étkeztetés!T15+Támogatás!X15</f>
        <v>4277</v>
      </c>
      <c r="S15" s="89">
        <f>Igazgatás!S15+Vagyongazd!S15+Községgazd!V15+Közfoglalkoztatás!S15+Közút!S15+Környezetvédelem!V15+Egészségügy!V18+Sport!S15+Közművelődés!U17+Étkeztetés!U15+Támogatás!Y15</f>
        <v>3780</v>
      </c>
      <c r="T15" s="366">
        <f>Igazgatás!T15+Vagyongazd!T15+Községgazd!W15+Közfoglalkoztatás!T15+Közút!T15+Környezetvédelem!W15+Egészségügy!W18+Sport!T15+Közművelődés!V17+Étkeztetés!V15+Támogatás!Z15</f>
        <v>51198</v>
      </c>
      <c r="U15" s="43">
        <f>Igazgatás!U15+Vagyongazd!U15+Községgazd!X15+Közfoglalkoztatás!U15+Közút!U15+Környezetvédelem!X15+Egészségügy!X18+Sport!U15+Közművelődés!W17+Étkeztetés!W15+Támogatás!AA15</f>
        <v>8424</v>
      </c>
      <c r="V15" s="89">
        <f>Igazgatás!V15+Vagyongazd!V15+Községgazd!Y15+Közfoglalkoztatás!V15+Közút!V15+Környezetvédelem!Y15+Egészségügy!Y18+Sport!V15+Közművelődés!X17+Étkeztetés!X15+Támogatás!AB15</f>
        <v>0</v>
      </c>
      <c r="W15" s="542">
        <f>Igazgatás!W15+Vagyongazd!W15+Községgazd!Z15+Közfoglalkoztatás!W15+Közút!W15+Környezetvédelem!Z15+Egészségügy!Z18+Sport!W15+Közművelődés!Y17+Étkeztetés!Y15+Támogatás!AC15</f>
        <v>19503</v>
      </c>
    </row>
    <row r="16" spans="1:23" hidden="1" x14ac:dyDescent="0.25">
      <c r="A16" s="139" t="s">
        <v>279</v>
      </c>
      <c r="B16" s="59" t="s">
        <v>904</v>
      </c>
      <c r="C16" s="718" t="s">
        <v>280</v>
      </c>
      <c r="D16" s="719"/>
      <c r="E16" s="719"/>
      <c r="F16" s="182">
        <f>Igazgatás!F16+Vagyongazd!F16+Községgazd!F16+Közfoglalkoztatás!F16+Közút!F16+Környezetvédelem!F16+Egészségügy!F19+Sport!F16+Közművelődés!F18+Étkeztetés!F16+Támogatás!F16</f>
        <v>0</v>
      </c>
      <c r="G16" s="459">
        <f>Igazgatás!G16+Vagyongazd!G16+Községgazd!G16+Közfoglalkoztatás!G16+Közút!G16+Környezetvédelem!G16+Egészségügy!G19+Sport!G16+Közművelődés!G18+Étkeztetés!G16+Támogatás!G16</f>
        <v>0</v>
      </c>
      <c r="H16" s="437">
        <f>Igazgatás!H16+Vagyongazd!H16+Községgazd!H16+Közfoglalkoztatás!H16+Közút!H16+Környezetvédelem!H16+Egészségügy!H19+Sport!H16+Közművelődés!H18+Étkeztetés!H16+Támogatás!H16</f>
        <v>0</v>
      </c>
      <c r="I16" s="200">
        <f>Igazgatás!I16+Vagyongazd!I16+Községgazd!I16+Közfoglalkoztatás!I16+Közút!I16+Környezetvédelem!I16+Egészségügy!I19+Sport!I16+Közművelődés!I18+Étkeztetés!I16+Támogatás!I16</f>
        <v>0</v>
      </c>
      <c r="J16" s="219">
        <f>Igazgatás!J16+Vagyongazd!J16+Községgazd!J16+Közfoglalkoztatás!J16+Közút!J16+Környezetvédelem!J16+Egészségügy!J19+Sport!J16+Közművelődés!J18+Étkeztetés!J16+Támogatás!J16</f>
        <v>0</v>
      </c>
      <c r="K16" s="81">
        <f>Igazgatás!K16+Vagyongazd!K16+Községgazd!N16+Közfoglalkoztatás!K16+Közút!K16+Környezetvédelem!N16+Egészségügy!N19+Sport!K16+Közművelődés!M18+Étkeztetés!M16+Támogatás!Q16</f>
        <v>0</v>
      </c>
      <c r="L16" s="1">
        <f>Igazgatás!L16+Vagyongazd!L16+Községgazd!O16+Közfoglalkoztatás!L16+Közút!L16+Környezetvédelem!O16+Egészségügy!O19+Sport!L16+Közművelődés!N18+Étkeztetés!N16+Támogatás!R16</f>
        <v>0</v>
      </c>
      <c r="M16" s="1">
        <f>Igazgatás!M16+Vagyongazd!M16+Községgazd!P16+Közfoglalkoztatás!M16+Közút!M16+Környezetvédelem!P16+Egészségügy!P19+Sport!M16+Közművelődés!O18+Étkeztetés!O16+Támogatás!S16</f>
        <v>0</v>
      </c>
      <c r="N16" s="1">
        <f>Igazgatás!N16+Vagyongazd!N16+Községgazd!Q16+Közfoglalkoztatás!N16+Közút!N16+Környezetvédelem!Q16+Egészségügy!Q19+Sport!N16+Közművelődés!P18+Étkeztetés!P16+Támogatás!T16</f>
        <v>0</v>
      </c>
      <c r="O16" s="1">
        <f>Igazgatás!O16+Vagyongazd!O16+Községgazd!R16+Közfoglalkoztatás!O16+Közút!O16+Környezetvédelem!R16+Egészségügy!R19+Sport!O16+Közművelődés!Q18+Étkeztetés!Q16+Támogatás!U16</f>
        <v>0</v>
      </c>
      <c r="P16" s="89">
        <f>Igazgatás!P16+Vagyongazd!P16+Községgazd!S16+Közfoglalkoztatás!P16+Közút!P16+Környezetvédelem!S16+Egészségügy!S19+Sport!P16+Közművelődés!R18+Étkeztetés!R16+Támogatás!V16</f>
        <v>0</v>
      </c>
      <c r="Q16" s="89">
        <f>Igazgatás!Q16+Vagyongazd!Q16+Községgazd!T16+Közfoglalkoztatás!Q16+Közút!Q16+Környezetvédelem!T16+Egészségügy!T19+Sport!Q16+Közművelődés!S18+Étkeztetés!S16+Támogatás!W16</f>
        <v>0</v>
      </c>
      <c r="R16" s="1">
        <f>Igazgatás!R16+Vagyongazd!R16+Községgazd!U16+Közfoglalkoztatás!R16+Közút!R16+Környezetvédelem!U16+Egészségügy!U19+Sport!R16+Közművelődés!T18+Étkeztetés!T16+Támogatás!X16</f>
        <v>0</v>
      </c>
      <c r="S16" s="89">
        <f>Igazgatás!S16+Vagyongazd!S16+Községgazd!V16+Közfoglalkoztatás!S16+Közút!S16+Környezetvédelem!V16+Egészségügy!V19+Sport!S16+Közművelődés!U18+Étkeztetés!U16+Támogatás!Y16</f>
        <v>0</v>
      </c>
      <c r="T16" s="366">
        <f>Igazgatás!T16+Vagyongazd!T16+Községgazd!W16+Közfoglalkoztatás!T16+Közút!T16+Környezetvédelem!W16+Egészségügy!W19+Sport!T16+Közművelődés!V18+Étkeztetés!V16+Támogatás!Z16</f>
        <v>0</v>
      </c>
      <c r="U16" s="43">
        <f>Igazgatás!U16+Vagyongazd!U16+Községgazd!X16+Közfoglalkoztatás!U16+Közút!U16+Környezetvédelem!X16+Egészségügy!X19+Sport!U16+Közművelődés!W18+Étkeztetés!W16+Támogatás!AA16</f>
        <v>0</v>
      </c>
      <c r="V16" s="89">
        <f>Igazgatás!V16+Vagyongazd!V16+Községgazd!Y16+Közfoglalkoztatás!V16+Közút!V16+Környezetvédelem!Y16+Egészségügy!Y19+Sport!V16+Közművelődés!X18+Étkeztetés!X16+Támogatás!AB16</f>
        <v>0</v>
      </c>
      <c r="W16" s="542">
        <f>Igazgatás!W16+Vagyongazd!W16+Községgazd!Z16+Közfoglalkoztatás!W16+Közút!W16+Környezetvédelem!Z16+Egészségügy!Z19+Sport!W16+Közművelődés!Y18+Étkeztetés!Y16+Támogatás!AC16</f>
        <v>0</v>
      </c>
    </row>
    <row r="17" spans="1:23" hidden="1" x14ac:dyDescent="0.25">
      <c r="A17" s="139" t="s">
        <v>281</v>
      </c>
      <c r="B17" s="59" t="s">
        <v>905</v>
      </c>
      <c r="C17" s="718" t="s">
        <v>282</v>
      </c>
      <c r="D17" s="719"/>
      <c r="E17" s="719"/>
      <c r="F17" s="182">
        <f>Igazgatás!F17+Vagyongazd!F17+Községgazd!F17+Közfoglalkoztatás!F17+Közút!F17+Környezetvédelem!F17+Egészségügy!F20+Sport!F17+Közművelődés!F19+Étkeztetés!F17+Támogatás!F17</f>
        <v>0</v>
      </c>
      <c r="G17" s="459">
        <f>Igazgatás!G17+Vagyongazd!G17+Községgazd!G17+Közfoglalkoztatás!G17+Közút!G17+Környezetvédelem!G17+Egészségügy!G20+Sport!G17+Közművelődés!G19+Étkeztetés!G17+Támogatás!G17</f>
        <v>0</v>
      </c>
      <c r="H17" s="437">
        <f>Igazgatás!H17+Vagyongazd!H17+Községgazd!H17+Közfoglalkoztatás!H17+Közút!H17+Környezetvédelem!H17+Egészségügy!H20+Sport!H17+Közművelődés!H19+Étkeztetés!H17+Támogatás!H17</f>
        <v>0</v>
      </c>
      <c r="I17" s="200">
        <f>Igazgatás!I17+Vagyongazd!I17+Községgazd!I17+Közfoglalkoztatás!I17+Közút!I17+Környezetvédelem!I17+Egészségügy!I20+Sport!I17+Közművelődés!I19+Étkeztetés!I17+Támogatás!I17</f>
        <v>0</v>
      </c>
      <c r="J17" s="219">
        <f>Igazgatás!J17+Vagyongazd!J17+Községgazd!J17+Közfoglalkoztatás!J17+Közút!J17+Környezetvédelem!J17+Egészségügy!J20+Sport!J17+Közművelődés!J19+Étkeztetés!J17+Támogatás!J17</f>
        <v>0</v>
      </c>
      <c r="K17" s="81">
        <f>Igazgatás!K17+Vagyongazd!K17+Községgazd!N17+Közfoglalkoztatás!K17+Közút!K17+Környezetvédelem!N17+Egészségügy!N20+Sport!K17+Közművelődés!M19+Étkeztetés!M17+Támogatás!Q17</f>
        <v>0</v>
      </c>
      <c r="L17" s="1">
        <f>Igazgatás!L17+Vagyongazd!L17+Községgazd!O17+Közfoglalkoztatás!L17+Közút!L17+Környezetvédelem!O17+Egészségügy!O20+Sport!L17+Közművelődés!N19+Étkeztetés!N17+Támogatás!R17</f>
        <v>0</v>
      </c>
      <c r="M17" s="1">
        <f>Igazgatás!M17+Vagyongazd!M17+Községgazd!P17+Közfoglalkoztatás!M17+Közút!M17+Környezetvédelem!P17+Egészségügy!P20+Sport!M17+Közművelődés!O19+Étkeztetés!O17+Támogatás!S17</f>
        <v>0</v>
      </c>
      <c r="N17" s="1">
        <f>Igazgatás!N17+Vagyongazd!N17+Községgazd!Q17+Közfoglalkoztatás!N17+Közút!N17+Környezetvédelem!Q17+Egészségügy!Q20+Sport!N17+Közművelődés!P19+Étkeztetés!P17+Támogatás!T17</f>
        <v>0</v>
      </c>
      <c r="O17" s="1">
        <f>Igazgatás!O17+Vagyongazd!O17+Községgazd!R17+Közfoglalkoztatás!O17+Közút!O17+Környezetvédelem!R17+Egészségügy!R20+Sport!O17+Közművelődés!Q19+Étkeztetés!Q17+Támogatás!U17</f>
        <v>0</v>
      </c>
      <c r="P17" s="89">
        <f>Igazgatás!P17+Vagyongazd!P17+Községgazd!S17+Közfoglalkoztatás!P17+Közút!P17+Környezetvédelem!S17+Egészségügy!S20+Sport!P17+Közművelődés!R19+Étkeztetés!R17+Támogatás!V17</f>
        <v>0</v>
      </c>
      <c r="Q17" s="89">
        <f>Igazgatás!Q17+Vagyongazd!Q17+Községgazd!T17+Közfoglalkoztatás!Q17+Közút!Q17+Környezetvédelem!T17+Egészségügy!T20+Sport!Q17+Közművelődés!S19+Étkeztetés!S17+Támogatás!W17</f>
        <v>0</v>
      </c>
      <c r="R17" s="1">
        <f>Igazgatás!R17+Vagyongazd!R17+Községgazd!U17+Közfoglalkoztatás!R17+Közút!R17+Környezetvédelem!U17+Egészségügy!U20+Sport!R17+Közművelődés!T19+Étkeztetés!T17+Támogatás!X17</f>
        <v>0</v>
      </c>
      <c r="S17" s="89">
        <f>Igazgatás!S17+Vagyongazd!S17+Községgazd!V17+Közfoglalkoztatás!S17+Közút!S17+Környezetvédelem!V17+Egészségügy!V20+Sport!S17+Közművelődés!U19+Étkeztetés!U17+Támogatás!Y17</f>
        <v>0</v>
      </c>
      <c r="T17" s="366">
        <f>Igazgatás!T17+Vagyongazd!T17+Községgazd!W17+Közfoglalkoztatás!T17+Közút!T17+Környezetvédelem!W17+Egészségügy!W20+Sport!T17+Közművelődés!V19+Étkeztetés!V17+Támogatás!Z17</f>
        <v>0</v>
      </c>
      <c r="U17" s="43">
        <f>Igazgatás!U17+Vagyongazd!U17+Községgazd!X17+Közfoglalkoztatás!U17+Közút!U17+Környezetvédelem!X17+Egészségügy!X20+Sport!U17+Közművelődés!W19+Étkeztetés!W17+Támogatás!AA17</f>
        <v>0</v>
      </c>
      <c r="V17" s="89">
        <f>Igazgatás!V17+Vagyongazd!V17+Községgazd!Y17+Közfoglalkoztatás!V17+Közút!V17+Környezetvédelem!Y17+Egészségügy!Y20+Sport!V17+Közművelődés!X19+Étkeztetés!X17+Támogatás!AB17</f>
        <v>0</v>
      </c>
      <c r="W17" s="542">
        <f>Igazgatás!W17+Vagyongazd!W17+Községgazd!Z17+Közfoglalkoztatás!W17+Közút!W17+Környezetvédelem!Z17+Egészségügy!Z20+Sport!W17+Közművelődés!Y19+Étkeztetés!Y17+Támogatás!AC17</f>
        <v>0</v>
      </c>
    </row>
    <row r="18" spans="1:23" hidden="1" x14ac:dyDescent="0.25">
      <c r="A18" s="139" t="s">
        <v>283</v>
      </c>
      <c r="B18" s="59" t="s">
        <v>906</v>
      </c>
      <c r="C18" s="718" t="s">
        <v>284</v>
      </c>
      <c r="D18" s="719"/>
      <c r="E18" s="719"/>
      <c r="F18" s="182">
        <f>Igazgatás!F18+Vagyongazd!F18+Községgazd!F18+Közfoglalkoztatás!F18+Közút!F18+Környezetvédelem!F18+Egészségügy!F21+Sport!F18+Közművelődés!F20+Étkeztetés!F18+Támogatás!F18</f>
        <v>0</v>
      </c>
      <c r="G18" s="459">
        <f>Igazgatás!G18+Vagyongazd!G18+Községgazd!G18+Közfoglalkoztatás!G18+Közút!G18+Környezetvédelem!G18+Egészségügy!G21+Sport!G18+Közművelődés!G20+Étkeztetés!G18+Támogatás!G18</f>
        <v>0</v>
      </c>
      <c r="H18" s="437">
        <f>Igazgatás!H18+Vagyongazd!H18+Községgazd!H18+Közfoglalkoztatás!H18+Közút!H18+Környezetvédelem!H18+Egészségügy!H21+Sport!H18+Közművelődés!H20+Étkeztetés!H18+Támogatás!H18</f>
        <v>0</v>
      </c>
      <c r="I18" s="200">
        <f>Igazgatás!I18+Vagyongazd!I18+Községgazd!I18+Közfoglalkoztatás!I18+Közút!I18+Környezetvédelem!I18+Egészségügy!I21+Sport!I18+Közművelődés!I20+Étkeztetés!I18+Támogatás!I18</f>
        <v>0</v>
      </c>
      <c r="J18" s="219">
        <f>Igazgatás!J18+Vagyongazd!J18+Községgazd!J18+Közfoglalkoztatás!J18+Közút!J18+Környezetvédelem!J18+Egészségügy!J21+Sport!J18+Közművelődés!J20+Étkeztetés!J18+Támogatás!J18</f>
        <v>0</v>
      </c>
      <c r="K18" s="81">
        <f>Igazgatás!K18+Vagyongazd!K18+Községgazd!N18+Közfoglalkoztatás!K18+Közút!K18+Környezetvédelem!N18+Egészségügy!N21+Sport!K18+Közművelődés!M20+Étkeztetés!M18+Támogatás!Q18</f>
        <v>0</v>
      </c>
      <c r="L18" s="1">
        <f>Igazgatás!L18+Vagyongazd!L18+Községgazd!O18+Közfoglalkoztatás!L18+Közút!L18+Környezetvédelem!O18+Egészségügy!O21+Sport!L18+Közművelődés!N20+Étkeztetés!N18+Támogatás!R18</f>
        <v>0</v>
      </c>
      <c r="M18" s="1">
        <f>Igazgatás!M18+Vagyongazd!M18+Községgazd!P18+Közfoglalkoztatás!M18+Közút!M18+Környezetvédelem!P18+Egészségügy!P21+Sport!M18+Közművelődés!O20+Étkeztetés!O18+Támogatás!S18</f>
        <v>0</v>
      </c>
      <c r="N18" s="1">
        <f>Igazgatás!N18+Vagyongazd!N18+Községgazd!Q18+Közfoglalkoztatás!N18+Közút!N18+Környezetvédelem!Q18+Egészségügy!Q21+Sport!N18+Közművelődés!P20+Étkeztetés!P18+Támogatás!T18</f>
        <v>0</v>
      </c>
      <c r="O18" s="1">
        <f>Igazgatás!O18+Vagyongazd!O18+Községgazd!R18+Közfoglalkoztatás!O18+Közút!O18+Környezetvédelem!R18+Egészségügy!R21+Sport!O18+Közművelődés!Q20+Étkeztetés!Q18+Támogatás!U18</f>
        <v>0</v>
      </c>
      <c r="P18" s="89">
        <f>Igazgatás!P18+Vagyongazd!P18+Községgazd!S18+Közfoglalkoztatás!P18+Közút!P18+Környezetvédelem!S18+Egészségügy!S21+Sport!P18+Közművelődés!R20+Étkeztetés!R18+Támogatás!V18</f>
        <v>0</v>
      </c>
      <c r="Q18" s="89">
        <f>Igazgatás!Q18+Vagyongazd!Q18+Községgazd!T18+Közfoglalkoztatás!Q18+Közút!Q18+Környezetvédelem!T18+Egészségügy!T21+Sport!Q18+Közművelődés!S20+Étkeztetés!S18+Támogatás!W18</f>
        <v>0</v>
      </c>
      <c r="R18" s="1">
        <f>Igazgatás!R18+Vagyongazd!R18+Községgazd!U18+Közfoglalkoztatás!R18+Közút!R18+Környezetvédelem!U18+Egészségügy!U21+Sport!R18+Közművelődés!T20+Étkeztetés!T18+Támogatás!X18</f>
        <v>0</v>
      </c>
      <c r="S18" s="89">
        <f>Igazgatás!S18+Vagyongazd!S18+Községgazd!V18+Közfoglalkoztatás!S18+Közút!S18+Környezetvédelem!V18+Egészségügy!V21+Sport!S18+Közművelődés!U20+Étkeztetés!U18+Támogatás!Y18</f>
        <v>0</v>
      </c>
      <c r="T18" s="366">
        <f>Igazgatás!T18+Vagyongazd!T18+Községgazd!W18+Közfoglalkoztatás!T18+Közút!T18+Környezetvédelem!W18+Egészségügy!W21+Sport!T18+Közművelődés!V20+Étkeztetés!V18+Támogatás!Z18</f>
        <v>0</v>
      </c>
      <c r="U18" s="43">
        <f>Igazgatás!U18+Vagyongazd!U18+Községgazd!X18+Közfoglalkoztatás!U18+Közút!U18+Környezetvédelem!X18+Egészségügy!X21+Sport!U18+Közművelődés!W20+Étkeztetés!W18+Támogatás!AA18</f>
        <v>0</v>
      </c>
      <c r="V18" s="89">
        <f>Igazgatás!V18+Vagyongazd!V18+Községgazd!Y18+Közfoglalkoztatás!V18+Közút!V18+Környezetvédelem!Y18+Egészségügy!Y21+Sport!V18+Közművelődés!X20+Étkeztetés!X18+Támogatás!AB18</f>
        <v>0</v>
      </c>
      <c r="W18" s="542">
        <f>Igazgatás!W18+Vagyongazd!W18+Községgazd!Z18+Közfoglalkoztatás!W18+Közút!W18+Környezetvédelem!Z18+Egészségügy!Z21+Sport!W18+Közművelődés!Y20+Étkeztetés!Y18+Támogatás!AC18</f>
        <v>0</v>
      </c>
    </row>
    <row r="19" spans="1:23" hidden="1" x14ac:dyDescent="0.25">
      <c r="A19" s="139" t="s">
        <v>285</v>
      </c>
      <c r="B19" s="59" t="s">
        <v>907</v>
      </c>
      <c r="C19" s="718" t="s">
        <v>286</v>
      </c>
      <c r="D19" s="719"/>
      <c r="E19" s="719"/>
      <c r="F19" s="182">
        <f>Igazgatás!F19+Vagyongazd!F19+Községgazd!F19+Közfoglalkoztatás!F19+Közút!F19+Környezetvédelem!F19+Egészségügy!F22+Sport!F19+Közművelődés!F21+Étkeztetés!F19+Támogatás!F19</f>
        <v>0</v>
      </c>
      <c r="G19" s="459">
        <f>Igazgatás!G19+Vagyongazd!G19+Községgazd!G19+Közfoglalkoztatás!G19+Közút!G19+Környezetvédelem!G19+Egészségügy!G22+Sport!G19+Közművelődés!G21+Étkeztetés!G19+Támogatás!G19</f>
        <v>0</v>
      </c>
      <c r="H19" s="437">
        <f>Igazgatás!H19+Vagyongazd!H19+Községgazd!H19+Közfoglalkoztatás!H19+Közút!H19+Környezetvédelem!H19+Egészségügy!H22+Sport!H19+Közművelődés!H21+Étkeztetés!H19+Támogatás!H19</f>
        <v>0</v>
      </c>
      <c r="I19" s="200">
        <f>Igazgatás!I19+Vagyongazd!I19+Községgazd!I19+Közfoglalkoztatás!I19+Közút!I19+Környezetvédelem!I19+Egészségügy!I22+Sport!I19+Közművelődés!I21+Étkeztetés!I19+Támogatás!I19</f>
        <v>0</v>
      </c>
      <c r="J19" s="219">
        <f>Igazgatás!J19+Vagyongazd!J19+Községgazd!J19+Közfoglalkoztatás!J19+Közút!J19+Környezetvédelem!J19+Egészségügy!J22+Sport!J19+Közművelődés!J21+Étkeztetés!J19+Támogatás!J19</f>
        <v>0</v>
      </c>
      <c r="K19" s="81">
        <f>Igazgatás!K19+Vagyongazd!K19+Községgazd!N19+Közfoglalkoztatás!K19+Közút!K19+Környezetvédelem!N19+Egészségügy!N22+Sport!K19+Közművelődés!M21+Étkeztetés!M19+Támogatás!Q19</f>
        <v>0</v>
      </c>
      <c r="L19" s="1">
        <f>Igazgatás!L19+Vagyongazd!L19+Községgazd!O19+Közfoglalkoztatás!L19+Közút!L19+Környezetvédelem!O19+Egészségügy!O22+Sport!L19+Közművelődés!N21+Étkeztetés!N19+Támogatás!R19</f>
        <v>120273</v>
      </c>
      <c r="M19" s="1">
        <f>Igazgatás!M19+Vagyongazd!M19+Községgazd!P19+Közfoglalkoztatás!M19+Közút!M19+Környezetvédelem!P19+Egészségügy!P22+Sport!M19+Közművelődés!O21+Étkeztetés!O19+Támogatás!S19</f>
        <v>0</v>
      </c>
      <c r="N19" s="1">
        <f>Igazgatás!N19+Vagyongazd!N19+Községgazd!Q19+Közfoglalkoztatás!N19+Közút!N19+Környezetvédelem!Q19+Egészségügy!Q22+Sport!N19+Közművelődés!P21+Étkeztetés!P19+Támogatás!T19</f>
        <v>0</v>
      </c>
      <c r="O19" s="1">
        <f>Igazgatás!O19+Vagyongazd!O19+Községgazd!R19+Közfoglalkoztatás!O19+Közút!O19+Környezetvédelem!R19+Egészségügy!R22+Sport!O19+Közművelődés!Q21+Étkeztetés!Q19+Támogatás!U19</f>
        <v>-120273</v>
      </c>
      <c r="P19" s="89">
        <f>Igazgatás!P19+Vagyongazd!P19+Községgazd!S19+Közfoglalkoztatás!P19+Közút!P19+Környezetvédelem!S19+Egészségügy!S22+Sport!P19+Közművelődés!R21+Étkeztetés!R19+Támogatás!V19</f>
        <v>0</v>
      </c>
      <c r="Q19" s="89">
        <f>Igazgatás!Q19+Vagyongazd!Q19+Községgazd!T19+Közfoglalkoztatás!Q19+Közút!Q19+Környezetvédelem!T19+Egészségügy!T22+Sport!Q19+Közművelődés!S21+Étkeztetés!S19+Támogatás!W19</f>
        <v>0</v>
      </c>
      <c r="R19" s="1">
        <f>Igazgatás!R19+Vagyongazd!R19+Községgazd!U19+Közfoglalkoztatás!R19+Közút!R19+Környezetvédelem!U19+Egészségügy!U22+Sport!R19+Közművelődés!T21+Étkeztetés!T19+Támogatás!X19</f>
        <v>0</v>
      </c>
      <c r="S19" s="89">
        <f>Igazgatás!S19+Vagyongazd!S19+Községgazd!V19+Közfoglalkoztatás!S19+Közút!S19+Környezetvédelem!V19+Egészségügy!V22+Sport!S19+Közművelődés!U21+Étkeztetés!U19+Támogatás!Y19</f>
        <v>0</v>
      </c>
      <c r="T19" s="366">
        <f>Igazgatás!T19+Vagyongazd!T19+Községgazd!W19+Közfoglalkoztatás!T19+Közút!T19+Környezetvédelem!W19+Egészségügy!W22+Sport!T19+Közművelődés!V21+Étkeztetés!V19+Támogatás!Z19</f>
        <v>0</v>
      </c>
      <c r="U19" s="43">
        <f>Igazgatás!U19+Vagyongazd!U19+Községgazd!X19+Közfoglalkoztatás!U19+Közút!U19+Környezetvédelem!X19+Egészségügy!X22+Sport!U19+Közművelődés!W21+Étkeztetés!W19+Támogatás!AA19</f>
        <v>0</v>
      </c>
      <c r="V19" s="89">
        <f>Igazgatás!V19+Vagyongazd!V19+Községgazd!Y19+Közfoglalkoztatás!V19+Közút!V19+Környezetvédelem!Y19+Egészségügy!Y22+Sport!V19+Közművelődés!X21+Étkeztetés!X19+Támogatás!AB19</f>
        <v>0</v>
      </c>
      <c r="W19" s="542">
        <f>Igazgatás!W19+Vagyongazd!W19+Községgazd!Z19+Közfoglalkoztatás!W19+Közút!W19+Környezetvédelem!Z19+Egészségügy!Z22+Sport!W19+Közművelődés!Y21+Étkeztetés!Y19+Támogatás!AC19</f>
        <v>0</v>
      </c>
    </row>
    <row r="20" spans="1:23" x14ac:dyDescent="0.25">
      <c r="B20" s="100" t="s">
        <v>908</v>
      </c>
      <c r="C20" s="688" t="s">
        <v>287</v>
      </c>
      <c r="D20" s="689"/>
      <c r="E20" s="689"/>
      <c r="F20" s="183">
        <f>Igazgatás!F20+Vagyongazd!F20+Községgazd!F20+Közfoglalkoztatás!F20+Közút!F20+Környezetvédelem!F20+Egészségügy!F23+Sport!F20+Közművelődés!F22+Étkeztetés!F20+Támogatás!F20</f>
        <v>8792000</v>
      </c>
      <c r="G20" s="460">
        <f>Igazgatás!G20+Vagyongazd!G20+Községgazd!G20+Közfoglalkoztatás!G20+Közút!G20+Környezetvédelem!G20+Egészségügy!G23+Sport!G20+Közművelődés!G22+Étkeztetés!G20+Támogatás!G20</f>
        <v>8914616</v>
      </c>
      <c r="H20" s="438">
        <f>Igazgatás!H20+Vagyongazd!H20+Községgazd!H20+Közfoglalkoztatás!H20+Közút!H20+Környezetvédelem!H20+Egészségügy!H23+Sport!H20+Közművelődés!H22+Étkeztetés!H20+Támogatás!H20</f>
        <v>8914620</v>
      </c>
      <c r="I20" s="201">
        <f>Igazgatás!I20+Vagyongazd!I20+Községgazd!I20+Közfoglalkoztatás!I20+Közút!I20+Környezetvédelem!I20+Egészségügy!I23+Sport!I20+Közművelődés!I22+Étkeztetés!I20+Támogatás!I20</f>
        <v>0</v>
      </c>
      <c r="J20" s="218">
        <f>Igazgatás!J20+Vagyongazd!J20+Községgazd!J20+Közfoglalkoztatás!J20+Közút!J20+Környezetvédelem!J20+Egészségügy!J23+Sport!J20+Közművelődés!J22+Étkeztetés!J20+Támogatás!J20</f>
        <v>8914620</v>
      </c>
      <c r="K20" s="103">
        <f>Igazgatás!K20+Vagyongazd!K20+Községgazd!N20+Közfoglalkoztatás!K20+Közút!K20+Környezetvédelem!N20+Egészségügy!N23+Sport!K20+Közművelődés!M22+Étkeztetés!M20+Támogatás!Q20</f>
        <v>698730</v>
      </c>
      <c r="L20" s="104">
        <f>Igazgatás!L20+Vagyongazd!L20+Községgazd!O20+Közfoglalkoztatás!L20+Közút!L20+Környezetvédelem!O20+Egészségügy!O23+Sport!L20+Közművelődés!N22+Étkeztetés!N20+Támogatás!R20</f>
        <v>516000</v>
      </c>
      <c r="M20" s="104">
        <f>Igazgatás!M20+Vagyongazd!M20+Községgazd!P20+Közfoglalkoztatás!M20+Közút!M20+Környezetvédelem!P20+Egészségügy!P23+Sport!M20+Közművelődés!O22+Étkeztetés!O20+Támogatás!S20</f>
        <v>1028100</v>
      </c>
      <c r="N20" s="104">
        <f>Igazgatás!N20+Vagyongazd!N20+Községgazd!Q20+Közfoglalkoztatás!N20+Közút!N20+Környezetvédelem!Q20+Egészségügy!Q23+Sport!N20+Közművelődés!P22+Étkeztetés!P20+Támogatás!T20</f>
        <v>732701</v>
      </c>
      <c r="O20" s="104">
        <f>Igazgatás!O20+Vagyongazd!O20+Községgazd!R20+Közfoglalkoztatás!O20+Közút!O20+Környezetvédelem!R20+Egészségügy!R23+Sport!O20+Közművelődés!Q22+Étkeztetés!Q20+Támogatás!U20</f>
        <v>732700</v>
      </c>
      <c r="P20" s="107">
        <f>Igazgatás!P20+Vagyongazd!P20+Községgazd!S20+Közfoglalkoztatás!P20+Közút!P20+Környezetvédelem!S20+Egészségügy!S23+Sport!P20+Közművelődés!R22+Étkeztetés!R20+Támogatás!V20</f>
        <v>794655</v>
      </c>
      <c r="Q20" s="107">
        <f>Igazgatás!Q20+Vagyongazd!Q20+Községgazd!T20+Közfoglalkoztatás!Q20+Közút!Q20+Környezetvédelem!T20+Egészségügy!T23+Sport!Q20+Közművelődés!S22+Étkeztetés!S20+Támogatás!W20</f>
        <v>673890</v>
      </c>
      <c r="R20" s="104">
        <f>Igazgatás!R20+Vagyongazd!R20+Községgazd!U20+Közfoglalkoztatás!R20+Közút!R20+Környezetvédelem!U20+Egészségügy!U23+Sport!R20+Közművelődés!T22+Étkeztetés!T20+Támogatás!X20</f>
        <v>745091</v>
      </c>
      <c r="S20" s="107">
        <f>Igazgatás!S20+Vagyongazd!S20+Községgazd!V20+Közfoglalkoztatás!S20+Közút!S20+Környezetvédelem!V20+Egészségügy!V23+Sport!S20+Közművelődés!U22+Étkeztetés!U20+Támogatás!Y20</f>
        <v>745091</v>
      </c>
      <c r="T20" s="367">
        <f>Igazgatás!T20+Vagyongazd!T20+Községgazd!W20+Közfoglalkoztatás!T20+Közút!T20+Környezetvédelem!W20+Egészségügy!W23+Sport!T20+Közművelődés!V22+Étkeztetés!V20+Támogatás!Z20</f>
        <v>6666958</v>
      </c>
      <c r="U20" s="106">
        <f>Igazgatás!U20+Vagyongazd!U20+Községgazd!X20+Közfoglalkoztatás!U20+Közút!U20+Környezetvédelem!X20+Egészségügy!X23+Sport!U20+Közművelődés!W22+Étkeztetés!W20+Támogatás!AA20</f>
        <v>745091</v>
      </c>
      <c r="V20" s="107">
        <f>Igazgatás!V20+Vagyongazd!V20+Községgazd!Y20+Közfoglalkoztatás!V20+Közút!V20+Környezetvédelem!Y20+Egészségügy!Y23+Sport!V20+Közművelődés!X22+Étkeztetés!X20+Támogatás!AB20</f>
        <v>745091</v>
      </c>
      <c r="W20" s="543">
        <f>Igazgatás!W20+Vagyongazd!W20+Községgazd!Z20+Közfoglalkoztatás!W20+Közút!W20+Környezetvédelem!Z20+Egészségügy!Z23+Sport!W20+Közművelődés!Y22+Étkeztetés!Y20+Támogatás!AC20</f>
        <v>757480</v>
      </c>
    </row>
    <row r="21" spans="1:23" x14ac:dyDescent="0.25">
      <c r="A21" s="139" t="s">
        <v>288</v>
      </c>
      <c r="B21" s="59" t="s">
        <v>909</v>
      </c>
      <c r="C21" s="718" t="s">
        <v>289</v>
      </c>
      <c r="D21" s="719"/>
      <c r="E21" s="719"/>
      <c r="F21" s="182">
        <f>Igazgatás!F21+Vagyongazd!F21+Községgazd!F21+Közfoglalkoztatás!F21+Közút!F21+Környezetvédelem!F21+Egészségügy!F24+Sport!F21+Közművelődés!F23+Étkeztetés!F21+Támogatás!F21</f>
        <v>6192000</v>
      </c>
      <c r="G21" s="459">
        <f>Igazgatás!G21+Vagyongazd!G21+Községgazd!G21+Közfoglalkoztatás!G21+Közút!G21+Környezetvédelem!G21+Egészségügy!G24+Sport!G21+Közművelődés!G23+Étkeztetés!G21+Támogatás!G21</f>
        <v>6286606</v>
      </c>
      <c r="H21" s="437">
        <f>Igazgatás!H21+Vagyongazd!H21+Községgazd!H21+Közfoglalkoztatás!H21+Közút!H21+Környezetvédelem!H21+Egészségügy!H24+Sport!H21+Közművelődés!H23+Étkeztetés!H21+Támogatás!H21</f>
        <v>6286610</v>
      </c>
      <c r="I21" s="200">
        <f>Igazgatás!I21+Vagyongazd!I21+Községgazd!I21+Közfoglalkoztatás!I21+Közút!I21+Környezetvédelem!I21+Egészségügy!I24+Sport!I21+Közművelődés!I23+Étkeztetés!I21+Támogatás!I21</f>
        <v>0</v>
      </c>
      <c r="J21" s="219">
        <f>Igazgatás!J21+Vagyongazd!J21+Községgazd!J21+Közfoglalkoztatás!J21+Közút!J21+Környezetvédelem!J21+Egészségügy!J24+Sport!J21+Közművelődés!J23+Étkeztetés!J21+Támogatás!J21</f>
        <v>6286610</v>
      </c>
      <c r="K21" s="81">
        <f>Igazgatás!K21+Vagyongazd!K21+Községgazd!N21+Közfoglalkoztatás!K21+Közút!K21+Környezetvédelem!N21+Egészségügy!N24+Sport!K21+Közművelődés!M23+Étkeztetés!M21+Támogatás!Q21</f>
        <v>461920</v>
      </c>
      <c r="L21" s="1">
        <f>Igazgatás!L21+Vagyongazd!L21+Községgazd!O21+Közfoglalkoztatás!L21+Közút!L21+Környezetvédelem!O21+Egészségügy!O24+Sport!L21+Közművelődés!N23+Étkeztetés!N21+Támogatás!R21</f>
        <v>516000</v>
      </c>
      <c r="M21" s="1">
        <f>Igazgatás!M21+Vagyongazd!M21+Községgazd!P21+Közfoglalkoztatás!M21+Közút!M21+Környezetvédelem!P21+Egészségügy!P24+Sport!M21+Közművelődés!O23+Étkeztetés!O21+Támogatás!S21</f>
        <v>516000</v>
      </c>
      <c r="N21" s="1">
        <f>Igazgatás!N21+Vagyongazd!N21+Községgazd!Q21+Közfoglalkoztatás!N21+Közút!N21+Környezetvédelem!Q21+Egészségügy!Q24+Sport!N21+Közművelődés!P23+Étkeztetés!P21+Támogatás!T21</f>
        <v>516001</v>
      </c>
      <c r="O21" s="1">
        <f>Igazgatás!O21+Vagyongazd!O21+Községgazd!R21+Közfoglalkoztatás!O21+Közút!O21+Környezetvédelem!R21+Egészségügy!R24+Sport!O21+Közművelődés!Q23+Étkeztetés!Q21+Támogatás!U21</f>
        <v>516000</v>
      </c>
      <c r="P21" s="89">
        <f>Igazgatás!P21+Vagyongazd!P21+Községgazd!S21+Közfoglalkoztatás!P21+Közút!P21+Környezetvédelem!S21+Egészségügy!S24+Sport!P21+Közművelődés!R23+Étkeztetés!R21+Támogatás!V21</f>
        <v>577955</v>
      </c>
      <c r="Q21" s="89">
        <f>Igazgatás!Q21+Vagyongazd!Q21+Községgazd!T21+Közfoglalkoztatás!Q21+Közút!Q21+Környezetvédelem!T21+Egészségügy!T24+Sport!Q21+Közművelődés!S23+Étkeztetés!S21+Támogatás!W21</f>
        <v>528390</v>
      </c>
      <c r="R21" s="1">
        <f>Igazgatás!R21+Vagyongazd!R21+Községgazd!U21+Közfoglalkoztatás!R21+Közút!R21+Környezetvédelem!U21+Egészségügy!U24+Sport!R21+Közművelődés!T23+Étkeztetés!T21+Támogatás!X21</f>
        <v>528391</v>
      </c>
      <c r="S21" s="89">
        <f>Igazgatás!S21+Vagyongazd!S21+Községgazd!V21+Közfoglalkoztatás!S21+Közút!S21+Környezetvédelem!V21+Egészségügy!V24+Sport!S21+Közművelődés!U23+Étkeztetés!U21+Támogatás!Y21</f>
        <v>528391</v>
      </c>
      <c r="T21" s="366">
        <f>Igazgatás!T21+Vagyongazd!T21+Községgazd!W21+Közfoglalkoztatás!T21+Közút!T21+Környezetvédelem!W21+Egészségügy!W24+Sport!T21+Közművelődés!V23+Étkeztetés!V21+Támogatás!Z21</f>
        <v>4689048</v>
      </c>
      <c r="U21" s="43">
        <f>Igazgatás!U21+Vagyongazd!U21+Községgazd!X21+Közfoglalkoztatás!U21+Közút!U21+Környezetvédelem!X21+Egészségügy!X24+Sport!U21+Közművelődés!W23+Étkeztetés!W21+Támogatás!AA21</f>
        <v>528391</v>
      </c>
      <c r="V21" s="89">
        <f>Igazgatás!V21+Vagyongazd!V21+Községgazd!Y21+Közfoglalkoztatás!V21+Közút!V21+Környezetvédelem!Y21+Egészségügy!Y24+Sport!V21+Közművelődés!X23+Étkeztetés!X21+Támogatás!AB21</f>
        <v>528391</v>
      </c>
      <c r="W21" s="542">
        <f>Igazgatás!W21+Vagyongazd!W21+Községgazd!Z21+Közfoglalkoztatás!W21+Közút!W21+Környezetvédelem!Z21+Egészségügy!Z24+Sport!W21+Közművelődés!Y23+Étkeztetés!Y21+Támogatás!AC21</f>
        <v>540780</v>
      </c>
    </row>
    <row r="22" spans="1:23" ht="15.75" thickBot="1" x14ac:dyDescent="0.3">
      <c r="A22" s="139" t="s">
        <v>290</v>
      </c>
      <c r="B22" s="59" t="s">
        <v>910</v>
      </c>
      <c r="C22" s="718" t="s">
        <v>291</v>
      </c>
      <c r="D22" s="719"/>
      <c r="E22" s="719"/>
      <c r="F22" s="182">
        <f>Igazgatás!F22+Vagyongazd!F22+Községgazd!F22+Közfoglalkoztatás!F22+Közút!F22+Környezetvédelem!F22+Egészségügy!F25+Sport!F22+Közművelődés!F24+Étkeztetés!F22+Támogatás!F22</f>
        <v>2600000</v>
      </c>
      <c r="G22" s="459">
        <f>Igazgatás!G22+Vagyongazd!G22+Községgazd!G22+Közfoglalkoztatás!G22+Közút!G22+Környezetvédelem!G22+Egészségügy!G25+Sport!G22+Közművelődés!G24+Étkeztetés!G22+Támogatás!G22</f>
        <v>2628010</v>
      </c>
      <c r="H22" s="437">
        <f>Igazgatás!H22+Vagyongazd!H22+Községgazd!H22+Közfoglalkoztatás!H22+Közút!H22+Környezetvédelem!H22+Egészségügy!H25+Sport!H22+Közművelődés!H24+Étkeztetés!H22+Támogatás!H22</f>
        <v>2628010</v>
      </c>
      <c r="I22" s="200">
        <f>Igazgatás!I22+Vagyongazd!I22+Községgazd!I22+Közfoglalkoztatás!I22+Közút!I22+Környezetvédelem!I22+Egészségügy!I25+Sport!I22+Közművelődés!I24+Étkeztetés!I22+Támogatás!I22</f>
        <v>0</v>
      </c>
      <c r="J22" s="219">
        <f>Igazgatás!J22+Vagyongazd!J22+Községgazd!J22+Közfoglalkoztatás!J22+Közút!J22+Környezetvédelem!J22+Egészségügy!J25+Sport!J22+Közművelődés!J24+Étkeztetés!J22+Támogatás!J22</f>
        <v>2628010</v>
      </c>
      <c r="K22" s="81">
        <f>Igazgatás!K22+Vagyongazd!K22+Községgazd!N22+Közfoglalkoztatás!K22+Közút!K22+Környezetvédelem!N22+Egészségügy!N25+Sport!K22+Közművelődés!M24+Étkeztetés!M22+Támogatás!Q22</f>
        <v>236810</v>
      </c>
      <c r="L22" s="1">
        <f>Igazgatás!L22+Vagyongazd!L22+Községgazd!O22+Közfoglalkoztatás!L22+Közút!L22+Környezetvédelem!O22+Egészségügy!O25+Sport!L22+Közművelődés!N24+Étkeztetés!N22+Támogatás!R22</f>
        <v>0</v>
      </c>
      <c r="M22" s="1">
        <f>Igazgatás!M22+Vagyongazd!M22+Községgazd!P22+Közfoglalkoztatás!M22+Közút!M22+Környezetvédelem!P22+Egészségügy!P25+Sport!M22+Közművelődés!O24+Étkeztetés!O22+Támogatás!S22</f>
        <v>512100</v>
      </c>
      <c r="N22" s="1">
        <f>Igazgatás!N22+Vagyongazd!N22+Községgazd!Q22+Közfoglalkoztatás!N22+Közút!N22+Környezetvédelem!Q22+Egészségügy!Q25+Sport!N22+Közművelődés!P24+Étkeztetés!P22+Támogatás!T22</f>
        <v>216700</v>
      </c>
      <c r="O22" s="1">
        <f>Igazgatás!O22+Vagyongazd!O22+Községgazd!R22+Közfoglalkoztatás!O22+Közút!O22+Környezetvédelem!R22+Egészségügy!R25+Sport!O22+Közművelődés!Q24+Étkeztetés!Q22+Támogatás!U22</f>
        <v>216700</v>
      </c>
      <c r="P22" s="89">
        <f>Igazgatás!P22+Vagyongazd!P22+Községgazd!S22+Közfoglalkoztatás!P22+Közút!P22+Környezetvédelem!S22+Egészségügy!S25+Sport!P22+Közművelődés!R24+Étkeztetés!R22+Támogatás!V22</f>
        <v>216700</v>
      </c>
      <c r="Q22" s="89">
        <f>Igazgatás!Q22+Vagyongazd!Q22+Községgazd!T22+Közfoglalkoztatás!Q22+Közút!Q22+Környezetvédelem!T22+Egészségügy!T25+Sport!Q22+Közművelődés!S24+Étkeztetés!S22+Támogatás!W22</f>
        <v>145500</v>
      </c>
      <c r="R22" s="1">
        <f>Igazgatás!R22+Vagyongazd!R22+Községgazd!U22+Közfoglalkoztatás!R22+Közút!R22+Környezetvédelem!U22+Egészségügy!U25+Sport!R22+Közművelődés!T24+Étkeztetés!T22+Támogatás!X22</f>
        <v>216700</v>
      </c>
      <c r="S22" s="89">
        <f>Igazgatás!S22+Vagyongazd!S22+Községgazd!V22+Közfoglalkoztatás!S22+Közút!S22+Környezetvédelem!V22+Egészségügy!V25+Sport!S22+Közművelődés!U24+Étkeztetés!U22+Támogatás!Y22</f>
        <v>216700</v>
      </c>
      <c r="T22" s="366">
        <f>Igazgatás!T22+Vagyongazd!T22+Községgazd!W22+Közfoglalkoztatás!T22+Közút!T22+Környezetvédelem!W22+Egészségügy!W25+Sport!T22+Közművelődés!V24+Étkeztetés!V22+Támogatás!Z22</f>
        <v>1977910</v>
      </c>
      <c r="U22" s="43">
        <f>Igazgatás!U22+Vagyongazd!U22+Községgazd!X22+Közfoglalkoztatás!U22+Közút!U22+Környezetvédelem!X22+Egészségügy!X25+Sport!U22+Közművelődés!W24+Étkeztetés!W22+Támogatás!AA22</f>
        <v>216700</v>
      </c>
      <c r="V22" s="89">
        <f>Igazgatás!V22+Vagyongazd!V22+Községgazd!Y22+Közfoglalkoztatás!V22+Közút!V22+Környezetvédelem!Y22+Egészségügy!Y25+Sport!V22+Közművelődés!X24+Étkeztetés!X22+Támogatás!AB22</f>
        <v>216700</v>
      </c>
      <c r="W22" s="542">
        <f>Igazgatás!W22+Vagyongazd!W22+Községgazd!Z22+Közfoglalkoztatás!W22+Közút!W22+Környezetvédelem!Z22+Egészségügy!Z25+Sport!W22+Közművelődés!Y24+Étkeztetés!Y22+Támogatás!AC22</f>
        <v>216700</v>
      </c>
    </row>
    <row r="23" spans="1:23" ht="15.75" hidden="1" thickBot="1" x14ac:dyDescent="0.3">
      <c r="A23" s="139" t="s">
        <v>292</v>
      </c>
      <c r="B23" s="61" t="s">
        <v>911</v>
      </c>
      <c r="C23" s="748" t="s">
        <v>293</v>
      </c>
      <c r="D23" s="749"/>
      <c r="E23" s="749"/>
      <c r="F23" s="184">
        <f>Igazgatás!F23+Vagyongazd!F23+Községgazd!F23+Közfoglalkoztatás!F23+Közút!F23+Környezetvédelem!F23+Egészségügy!F26+Sport!F23+Közművelődés!F25+Étkeztetés!F23+Támogatás!F23</f>
        <v>0</v>
      </c>
      <c r="G23" s="461">
        <f>Igazgatás!G23+Vagyongazd!G23+Községgazd!G23+Közfoglalkoztatás!G23+Közút!G23+Környezetvédelem!G23+Egészségügy!G26+Sport!G23+Közművelődés!G25+Étkeztetés!G23+Támogatás!G23</f>
        <v>0</v>
      </c>
      <c r="H23" s="439">
        <f>Igazgatás!H23+Vagyongazd!H23+Községgazd!H23+Közfoglalkoztatás!H23+Közút!H23+Környezetvédelem!H23+Egészségügy!H26+Sport!H23+Közművelődés!H25+Étkeztetés!H23+Támogatás!H23</f>
        <v>0</v>
      </c>
      <c r="I23" s="202">
        <f>Igazgatás!I23+Vagyongazd!I23+Községgazd!I23+Közfoglalkoztatás!I23+Közút!I23+Környezetvédelem!I23+Egészségügy!I26+Sport!I23+Közművelődés!I25+Étkeztetés!I23+Támogatás!I23</f>
        <v>0</v>
      </c>
      <c r="J23" s="219">
        <f>Igazgatás!J23+Vagyongazd!J23+Községgazd!J23+Közfoglalkoztatás!J23+Közút!J23+Környezetvédelem!J23+Egészségügy!J26+Sport!J23+Közművelődés!J25+Étkeztetés!J23+Támogatás!J23</f>
        <v>0</v>
      </c>
      <c r="K23" s="81">
        <f>Igazgatás!K23+Vagyongazd!K23+Községgazd!N23+Közfoglalkoztatás!K23+Közút!K23+Környezetvédelem!N23+Egészségügy!N26+Sport!K23+Közművelődés!M25+Étkeztetés!M23+Támogatás!Q23</f>
        <v>0</v>
      </c>
      <c r="L23" s="1">
        <f>Igazgatás!L23+Vagyongazd!L23+Községgazd!O23+Közfoglalkoztatás!L23+Közút!L23+Környezetvédelem!O23+Egészségügy!O26+Sport!L23+Közművelődés!N25+Étkeztetés!N23+Támogatás!R23</f>
        <v>0</v>
      </c>
      <c r="M23" s="1">
        <f>Igazgatás!M23+Vagyongazd!M23+Községgazd!P23+Közfoglalkoztatás!M23+Közút!M23+Környezetvédelem!P23+Egészségügy!P26+Sport!M23+Közművelődés!O25+Étkeztetés!O23+Támogatás!S23</f>
        <v>0</v>
      </c>
      <c r="N23" s="1">
        <f>Igazgatás!N23+Vagyongazd!N23+Községgazd!Q23+Közfoglalkoztatás!N23+Közút!N23+Környezetvédelem!Q23+Egészségügy!Q26+Sport!N23+Közművelődés!P25+Étkeztetés!P23+Támogatás!T23</f>
        <v>0</v>
      </c>
      <c r="O23" s="1">
        <f>Igazgatás!O23+Vagyongazd!O23+Községgazd!R23+Közfoglalkoztatás!O23+Közút!O23+Környezetvédelem!R23+Egészségügy!R26+Sport!O23+Közművelődés!Q25+Étkeztetés!Q23+Támogatás!U23</f>
        <v>0</v>
      </c>
      <c r="P23" s="89">
        <f>Igazgatás!P23+Vagyongazd!P23+Községgazd!S23+Közfoglalkoztatás!P23+Közút!P23+Környezetvédelem!S23+Egészségügy!S26+Sport!P23+Közművelődés!R25+Étkeztetés!R23+Támogatás!V23</f>
        <v>0</v>
      </c>
      <c r="Q23" s="89">
        <f>Igazgatás!Q23+Vagyongazd!Q23+Községgazd!T23+Közfoglalkoztatás!Q23+Közút!Q23+Környezetvédelem!T23+Egészségügy!T26+Sport!Q23+Közművelődés!S25+Étkeztetés!S23+Támogatás!W23</f>
        <v>0</v>
      </c>
      <c r="R23" s="1">
        <f>Igazgatás!R23+Vagyongazd!R23+Községgazd!U23+Közfoglalkoztatás!R23+Közút!R23+Környezetvédelem!U23+Egészségügy!U26+Sport!R23+Közművelődés!T25+Étkeztetés!T23+Támogatás!X23</f>
        <v>0</v>
      </c>
      <c r="S23" s="89">
        <f>Igazgatás!S23+Vagyongazd!S23+Községgazd!V23+Közfoglalkoztatás!S23+Közút!S23+Környezetvédelem!V23+Egészségügy!V26+Sport!S23+Közművelődés!U25+Étkeztetés!U23+Támogatás!Y23</f>
        <v>0</v>
      </c>
      <c r="T23" s="366">
        <f>Igazgatás!T23+Vagyongazd!T23+Községgazd!W23+Közfoglalkoztatás!T23+Közút!T23+Környezetvédelem!W23+Egészségügy!W26+Sport!T23+Közművelődés!V25+Étkeztetés!V23+Támogatás!Z23</f>
        <v>0</v>
      </c>
      <c r="U23" s="43">
        <f>Igazgatás!U23+Vagyongazd!U23+Községgazd!X23+Közfoglalkoztatás!U23+Közút!U23+Környezetvédelem!X23+Egészségügy!X26+Sport!U23+Közművelődés!W25+Étkeztetés!W23+Támogatás!AA23</f>
        <v>0</v>
      </c>
      <c r="V23" s="89">
        <f>Igazgatás!V23+Vagyongazd!V23+Községgazd!Y23+Közfoglalkoztatás!V23+Közút!V23+Környezetvédelem!Y23+Egészségügy!Y26+Sport!V23+Közművelődés!X25+Étkeztetés!X23+Támogatás!AB23</f>
        <v>0</v>
      </c>
      <c r="W23" s="542">
        <f>Igazgatás!W23+Vagyongazd!W23+Községgazd!Z23+Közfoglalkoztatás!W23+Közút!W23+Környezetvédelem!Z23+Egészségügy!Z26+Sport!W23+Közművelődés!Y25+Étkeztetés!Y23+Támogatás!AC23</f>
        <v>0</v>
      </c>
    </row>
    <row r="24" spans="1:23" ht="15.75" thickBot="1" x14ac:dyDescent="0.3">
      <c r="B24" s="91" t="s">
        <v>294</v>
      </c>
      <c r="C24" s="656" t="s">
        <v>1089</v>
      </c>
      <c r="D24" s="656"/>
      <c r="E24" s="657"/>
      <c r="F24" s="185">
        <f>Igazgatás!F24+Vagyongazd!F24+Községgazd!F24+Közfoglalkoztatás!F24+Közút!F24+Környezetvédelem!F24+Egészségügy!F27+Sport!F24+Közművelődés!F26+Étkeztetés!F24+Támogatás!F24</f>
        <v>7896000</v>
      </c>
      <c r="G24" s="462">
        <f>Igazgatás!G24+Vagyongazd!G24+Községgazd!G24+Közfoglalkoztatás!G24+Közút!G24+Környezetvédelem!G24+Egészségügy!G27+Sport!G24+Közművelődés!G26+Étkeztetés!G24+Támogatás!G24</f>
        <v>7352721.4900000002</v>
      </c>
      <c r="H24" s="440">
        <f>Igazgatás!H24+Vagyongazd!H24+Községgazd!H24+Közfoglalkoztatás!H24+Közút!H24+Környezetvédelem!H24+Egészségügy!H27+Sport!H24+Közművelődés!H26+Étkeztetés!H24+Támogatás!H24</f>
        <v>7437273.0700000003</v>
      </c>
      <c r="I24" s="203">
        <f>Igazgatás!I24+Vagyongazd!I24+Községgazd!I24+Közfoglalkoztatás!I24+Közút!I24+Környezetvédelem!I24+Egészségügy!I27+Sport!I24+Közművelődés!I26+Étkeztetés!I24+Támogatás!I24</f>
        <v>39000</v>
      </c>
      <c r="J24" s="216">
        <f>Igazgatás!J24+Vagyongazd!J24+Községgazd!J24+Közfoglalkoztatás!J24+Közút!J24+Környezetvédelem!J24+Egészségügy!J27+Sport!J24+Közművelődés!J26+Étkeztetés!J24+Támogatás!J24</f>
        <v>7476273.0700000003</v>
      </c>
      <c r="K24" s="94">
        <f>Igazgatás!K24+Vagyongazd!K24+Községgazd!N24+Közfoglalkoztatás!K24+Közút!K24+Környezetvédelem!N24+Egészségügy!N27+Sport!K24+Közművelődés!M26+Étkeztetés!M24+Támogatás!Q24</f>
        <v>621001</v>
      </c>
      <c r="L24" s="95">
        <f>Igazgatás!L24+Vagyongazd!L24+Községgazd!O24+Közfoglalkoztatás!L24+Közút!L24+Környezetvédelem!O24+Egészségügy!O27+Sport!L24+Közművelődés!N26+Étkeztetés!N24+Támogatás!R24</f>
        <v>499879</v>
      </c>
      <c r="M24" s="95">
        <f>Igazgatás!M24+Vagyongazd!M24+Községgazd!P24+Közfoglalkoztatás!M24+Közút!M24+Környezetvédelem!P24+Egészségügy!P27+Sport!M24+Közművelődés!O26+Étkeztetés!O24+Támogatás!S24</f>
        <v>688717.87</v>
      </c>
      <c r="N24" s="95">
        <f>Igazgatás!N24+Vagyongazd!N24+Községgazd!Q24+Közfoglalkoztatás!N24+Közút!N24+Környezetvédelem!Q24+Egészségügy!Q27+Sport!N24+Közművelődés!P26+Étkeztetés!P24+Támogatás!T24</f>
        <v>600407.87</v>
      </c>
      <c r="O24" s="95">
        <f>Igazgatás!O24+Vagyongazd!O24+Községgazd!R24+Közfoglalkoztatás!O24+Közút!O24+Környezetvédelem!R24+Egészségügy!R27+Sport!O24+Közművelődés!Q26+Étkeztetés!Q24+Támogatás!U24</f>
        <v>629251.58000000007</v>
      </c>
      <c r="P24" s="98">
        <f>Igazgatás!P24+Vagyongazd!P24+Községgazd!S24+Közfoglalkoztatás!P24+Közút!P24+Környezetvédelem!S24+Egészségügy!S27+Sport!P24+Közművelődés!R26+Étkeztetés!R24+Támogatás!V24</f>
        <v>626899.6</v>
      </c>
      <c r="Q24" s="98">
        <f>Igazgatás!Q24+Vagyongazd!Q24+Községgazd!T24+Közfoglalkoztatás!Q24+Közút!Q24+Környezetvédelem!T24+Egészségügy!T27+Sport!Q24+Közművelődés!S26+Étkeztetés!S24+Támogatás!W24</f>
        <v>603180.87</v>
      </c>
      <c r="R24" s="95">
        <f>Igazgatás!R24+Vagyongazd!R24+Községgazd!U24+Közfoglalkoztatás!R24+Közút!R24+Környezetvédelem!U24+Egészségügy!U27+Sport!R24+Közművelődés!T26+Étkeztetés!T24+Támogatás!X24</f>
        <v>594497.14</v>
      </c>
      <c r="S24" s="98">
        <f>Igazgatás!S24+Vagyongazd!S24+Községgazd!V24+Közfoglalkoztatás!S24+Közút!S24+Környezetvédelem!V24+Egészségügy!V27+Sport!S24+Közművelődés!U26+Étkeztetés!U24+Támogatás!Y24</f>
        <v>608064.14</v>
      </c>
      <c r="T24" s="363">
        <f>Igazgatás!T24+Vagyongazd!T24+Községgazd!W24+Közfoglalkoztatás!T24+Közút!T24+Környezetvédelem!W24+Egészségügy!W27+Sport!T24+Közművelődés!V26+Étkeztetés!V24+Támogatás!Z24</f>
        <v>5471899.0700000003</v>
      </c>
      <c r="U24" s="97">
        <f>Igazgatás!U24+Vagyongazd!U24+Községgazd!X24+Közfoglalkoztatás!U24+Közút!U24+Környezetvédelem!X24+Egészségügy!X27+Sport!U24+Közművelődés!W26+Étkeztetés!W24+Támogatás!AA24</f>
        <v>687442</v>
      </c>
      <c r="V24" s="98">
        <f>Igazgatás!V24+Vagyongazd!V24+Községgazd!Y24+Közfoglalkoztatás!V24+Közút!V24+Környezetvédelem!Y24+Egészségügy!Y27+Sport!V24+Közművelődés!X26+Étkeztetés!X24+Támogatás!AB24</f>
        <v>632112</v>
      </c>
      <c r="W24" s="539">
        <f>Igazgatás!W24+Vagyongazd!W24+Községgazd!Z24+Közfoglalkoztatás!W24+Közút!W24+Környezetvédelem!Z24+Egészségügy!Z27+Sport!W24+Közművelődés!Y26+Étkeztetés!Y24+Támogatás!AC24</f>
        <v>684820</v>
      </c>
    </row>
    <row r="25" spans="1:23" x14ac:dyDescent="0.25">
      <c r="A25" s="139" t="s">
        <v>296</v>
      </c>
      <c r="B25" s="65"/>
      <c r="C25" s="750" t="s">
        <v>297</v>
      </c>
      <c r="D25" s="751"/>
      <c r="E25" s="751"/>
      <c r="F25" s="186">
        <f>Igazgatás!F25+Vagyongazd!F25+Községgazd!F25+Közfoglalkoztatás!F25+Közút!F25+Környezetvédelem!F25+Egészségügy!F28+Sport!F25+Közművelődés!F27+Étkeztetés!F25+Támogatás!F25</f>
        <v>7752000</v>
      </c>
      <c r="G25" s="463">
        <f>Igazgatás!G25+Vagyongazd!G25+Községgazd!G25+Közfoglalkoztatás!G25+Közút!G25+Környezetvédelem!G25+Egészségügy!G28+Sport!G25+Közművelődés!G27+Étkeztetés!G25+Támogatás!G25</f>
        <v>7204190.4900000002</v>
      </c>
      <c r="H25" s="441">
        <f>Igazgatás!H25+Vagyongazd!H25+Községgazd!H25+Közfoglalkoztatás!H25+Közút!H25+Környezetvédelem!H25+Egészségügy!H28+Sport!H25+Közművelődés!H27+Étkeztetés!H25+Támogatás!H25</f>
        <v>7282604.0700000003</v>
      </c>
      <c r="I25" s="204">
        <f>Igazgatás!I25+Vagyongazd!I25+Községgazd!I25+Közfoglalkoztatás!I25+Közút!I25+Környezetvédelem!I25+Egészségügy!I28+Sport!I25+Közművelődés!I27+Étkeztetés!I25+Támogatás!I25</f>
        <v>0</v>
      </c>
      <c r="J25" s="219">
        <f>Igazgatás!J25+Vagyongazd!J25+Községgazd!J25+Közfoglalkoztatás!J25+Közút!J25+Környezetvédelem!J25+Egészségügy!J28+Sport!J25+Közművelődés!J27+Étkeztetés!J25+Támogatás!J25</f>
        <v>7282604.0700000003</v>
      </c>
      <c r="K25" s="81">
        <f>Igazgatás!K25+Vagyongazd!K25+Községgazd!N25+Közfoglalkoztatás!K25+Közút!K25+Környezetvédelem!N25+Egészségügy!N28+Sport!K25+Közművelődés!M27+Étkeztetés!M25+Támogatás!Q25</f>
        <v>567242</v>
      </c>
      <c r="L25" s="1">
        <f>Igazgatás!L25+Vagyongazd!L25+Községgazd!O25+Közfoglalkoztatás!L25+Közút!L25+Környezetvédelem!O25+Egészségügy!O28+Sport!L25+Közművelődés!N27+Étkeztetés!N25+Támogatás!R25</f>
        <v>493905</v>
      </c>
      <c r="M25" s="1">
        <f>Igazgatás!M25+Vagyongazd!M25+Községgazd!P25+Közfoglalkoztatás!M25+Közút!M25+Környezetvédelem!P25+Egészségügy!P28+Sport!M25+Közművelődés!O27+Étkeztetés!O25+Támogatás!S25</f>
        <v>688717.87</v>
      </c>
      <c r="N25" s="1">
        <f>Igazgatás!N25+Vagyongazd!N25+Községgazd!Q25+Közfoglalkoztatás!N25+Közút!N25+Környezetvédelem!Q25+Egészségügy!Q28+Sport!N25+Közművelődés!P27+Étkeztetés!P25+Támogatás!T25</f>
        <v>600407.87</v>
      </c>
      <c r="O25" s="1">
        <f>Igazgatás!O25+Vagyongazd!O25+Községgazd!R25+Közfoglalkoztatás!O25+Közút!O25+Környezetvédelem!R25+Egészségügy!R28+Sport!O25+Közművelődés!Q27+Étkeztetés!Q25+Támogatás!U25</f>
        <v>629251.58000000007</v>
      </c>
      <c r="P25" s="89">
        <f>Igazgatás!P25+Vagyongazd!P25+Községgazd!S25+Közfoglalkoztatás!P25+Közút!P25+Környezetvédelem!S25+Egészségügy!S28+Sport!P25+Közművelődés!R27+Étkeztetés!R25+Támogatás!V25</f>
        <v>605519.6</v>
      </c>
      <c r="Q25" s="89">
        <f>Igazgatás!Q25+Vagyongazd!Q25+Községgazd!T25+Közfoglalkoztatás!Q25+Közút!Q25+Környezetvédelem!T25+Egészségügy!T28+Sport!Q25+Közművelődés!S27+Étkeztetés!S25+Támogatás!W25</f>
        <v>598904.87</v>
      </c>
      <c r="R25" s="1">
        <f>Igazgatás!R25+Vagyongazd!R25+Községgazd!U25+Közfoglalkoztatás!R25+Közút!R25+Környezetvédelem!U25+Egészségügy!U28+Sport!R25+Közművelődés!T27+Étkeztetés!T25+Támogatás!X25</f>
        <v>590221.14</v>
      </c>
      <c r="S25" s="89">
        <f>Igazgatás!S25+Vagyongazd!S25+Községgazd!V25+Közfoglalkoztatás!S25+Közút!S25+Környezetvédelem!V25+Egészségügy!V28+Sport!S25+Közművelődés!U27+Étkeztetés!U25+Támogatás!Y25</f>
        <v>588792.14</v>
      </c>
      <c r="T25" s="366">
        <f>Igazgatás!T25+Vagyongazd!T25+Községgazd!W25+Közfoglalkoztatás!T25+Közút!T25+Környezetvédelem!W25+Egészségügy!W28+Sport!T25+Közművelődés!V27+Étkeztetés!V25+Támogatás!Z25</f>
        <v>5362962.07</v>
      </c>
      <c r="U25" s="43">
        <f>Igazgatás!U25+Vagyongazd!U25+Községgazd!X25+Közfoglalkoztatás!U25+Közút!U25+Környezetvédelem!X25+Egészségügy!X28+Sport!U25+Közművelődés!W27+Étkeztetés!W25+Támogatás!AA25</f>
        <v>673468</v>
      </c>
      <c r="V25" s="89">
        <f>Igazgatás!V25+Vagyongazd!V25+Községgazd!Y25+Közfoglalkoztatás!V25+Közút!V25+Környezetvédelem!Y25+Egészségügy!Y28+Sport!V25+Közművelődés!X27+Étkeztetés!X25+Támogatás!AB25</f>
        <v>616820</v>
      </c>
      <c r="W25" s="542">
        <f>Igazgatás!W25+Vagyongazd!W25+Községgazd!Z25+Közfoglalkoztatás!W25+Közút!W25+Környezetvédelem!Z25+Egészségügy!Z28+Sport!W25+Közművelődés!Y27+Étkeztetés!Y25+Támogatás!AC25</f>
        <v>629354</v>
      </c>
    </row>
    <row r="26" spans="1:23" hidden="1" x14ac:dyDescent="0.25">
      <c r="A26" s="139" t="s">
        <v>298</v>
      </c>
      <c r="B26" s="66"/>
      <c r="C26" s="735" t="s">
        <v>299</v>
      </c>
      <c r="D26" s="736"/>
      <c r="E26" s="736"/>
      <c r="F26" s="187">
        <f>Igazgatás!F26+Vagyongazd!F26+Községgazd!F26+Közfoglalkoztatás!F26+Közút!F26+Környezetvédelem!F26+Egészségügy!F32+Sport!F26+Közművelődés!F30+Étkeztetés!F26+Támogatás!F26</f>
        <v>0</v>
      </c>
      <c r="G26" s="464">
        <f>Igazgatás!G26+Vagyongazd!G26+Községgazd!G26+Közfoglalkoztatás!G26+Közút!G26+Környezetvédelem!G26+Egészségügy!G32+Sport!G26+Közművelődés!G30+Étkeztetés!G26+Támogatás!G26</f>
        <v>0</v>
      </c>
      <c r="H26" s="442">
        <f>Igazgatás!H26+Vagyongazd!H26+Községgazd!H26+Közfoglalkoztatás!H26+Közút!H26+Környezetvédelem!H26+Egészségügy!H32+Sport!H26+Közművelődés!H30+Étkeztetés!H26+Támogatás!H26</f>
        <v>0</v>
      </c>
      <c r="I26" s="205">
        <f>Igazgatás!I26+Vagyongazd!I26+Községgazd!I26+Közfoglalkoztatás!I26+Közút!I26+Környezetvédelem!I26+Egészségügy!I32+Sport!I26+Közművelődés!I30+Étkeztetés!I26+Támogatás!I26</f>
        <v>0</v>
      </c>
      <c r="J26" s="219">
        <f>Igazgatás!J26+Vagyongazd!J26+Községgazd!J26+Közfoglalkoztatás!J26+Közút!J26+Környezetvédelem!J26+Egészségügy!J32+Sport!J26+Közművelődés!J30+Étkeztetés!J26+Támogatás!J26</f>
        <v>0</v>
      </c>
      <c r="K26" s="81">
        <f>Igazgatás!K26+Vagyongazd!K26+Községgazd!N26+Közfoglalkoztatás!K26+Közút!K26+Környezetvédelem!N26+Egészségügy!N32+Sport!K26+Közművelődés!M30+Étkeztetés!M26+Támogatás!Q26</f>
        <v>0</v>
      </c>
      <c r="L26" s="1">
        <f>Igazgatás!L26+Vagyongazd!L26+Községgazd!O26+Közfoglalkoztatás!L26+Közút!L26+Környezetvédelem!O26+Egészségügy!O32+Sport!L26+Közművelődés!N30+Étkeztetés!N26+Támogatás!R26</f>
        <v>0</v>
      </c>
      <c r="M26" s="1">
        <f>Igazgatás!M26+Vagyongazd!M26+Községgazd!P26+Közfoglalkoztatás!M26+Közút!M26+Környezetvédelem!P26+Egészségügy!P32+Sport!M26+Közművelődés!O30+Étkeztetés!O26+Támogatás!S26</f>
        <v>0</v>
      </c>
      <c r="N26" s="1">
        <f>Igazgatás!N26+Vagyongazd!N26+Községgazd!Q26+Közfoglalkoztatás!N26+Közút!N26+Környezetvédelem!Q26+Egészségügy!Q32+Sport!N26+Közművelődés!P30+Étkeztetés!P26+Támogatás!T26</f>
        <v>0</v>
      </c>
      <c r="O26" s="1">
        <f>Igazgatás!O26+Vagyongazd!O26+Községgazd!R26+Közfoglalkoztatás!O26+Közút!O26+Környezetvédelem!R26+Egészségügy!R32+Sport!O26+Közművelődés!Q30+Étkeztetés!Q26+Támogatás!U26</f>
        <v>0</v>
      </c>
      <c r="P26" s="89">
        <f>Igazgatás!P26+Vagyongazd!P26+Községgazd!S26+Közfoglalkoztatás!P26+Közút!P26+Környezetvédelem!S26+Egészségügy!S32+Sport!P26+Közművelődés!R30+Étkeztetés!R26+Támogatás!V26</f>
        <v>0</v>
      </c>
      <c r="Q26" s="89">
        <f>Igazgatás!Q26+Vagyongazd!Q26+Községgazd!T26+Közfoglalkoztatás!Q26+Közút!Q26+Környezetvédelem!T26+Egészségügy!T32+Sport!Q26+Közművelődés!S30+Étkeztetés!S26+Támogatás!W26</f>
        <v>0</v>
      </c>
      <c r="R26" s="1">
        <f>Igazgatás!R26+Vagyongazd!R26+Községgazd!U26+Közfoglalkoztatás!R26+Közút!R26+Környezetvédelem!U26+Egészségügy!U32+Sport!R26+Közművelődés!T30+Étkeztetés!T26+Támogatás!X26</f>
        <v>0</v>
      </c>
      <c r="S26" s="89">
        <f>Igazgatás!S26+Vagyongazd!S26+Községgazd!V26+Közfoglalkoztatás!S26+Közút!S26+Környezetvédelem!V26+Egészségügy!V32+Sport!S26+Közművelődés!U30+Étkeztetés!U26+Támogatás!Y26</f>
        <v>0</v>
      </c>
      <c r="T26" s="366">
        <f>Igazgatás!T26+Vagyongazd!T26+Községgazd!W26+Közfoglalkoztatás!T26+Közút!T26+Környezetvédelem!W26+Egészségügy!W32+Sport!T26+Közművelődés!V30+Étkeztetés!V26+Támogatás!Z26</f>
        <v>0</v>
      </c>
      <c r="U26" s="43">
        <f>Igazgatás!U26+Vagyongazd!U26+Községgazd!X26+Közfoglalkoztatás!U26+Közút!U26+Környezetvédelem!X26+Egészségügy!X32+Sport!U26+Közművelődés!W30+Étkeztetés!W26+Támogatás!AA26</f>
        <v>0</v>
      </c>
      <c r="V26" s="89">
        <f>Igazgatás!V26+Vagyongazd!V26+Községgazd!Y26+Közfoglalkoztatás!V26+Közút!V26+Környezetvédelem!Y26+Egészségügy!Y32+Sport!V26+Közművelődés!X30+Étkeztetés!X26+Támogatás!AB26</f>
        <v>0</v>
      </c>
      <c r="W26" s="542">
        <f>Igazgatás!W26+Vagyongazd!W26+Községgazd!Z26+Közfoglalkoztatás!W26+Közút!W26+Környezetvédelem!Z26+Egészségügy!Z32+Sport!W26+Közművelődés!Y30+Étkeztetés!Y26+Támogatás!AC26</f>
        <v>0</v>
      </c>
    </row>
    <row r="27" spans="1:23" hidden="1" x14ac:dyDescent="0.25">
      <c r="A27" s="139" t="s">
        <v>300</v>
      </c>
      <c r="B27" s="66"/>
      <c r="C27" s="735" t="s">
        <v>301</v>
      </c>
      <c r="D27" s="736"/>
      <c r="E27" s="736"/>
      <c r="F27" s="187">
        <f>Igazgatás!F27+Vagyongazd!F27+Községgazd!F27+Közfoglalkoztatás!F27+Közút!F27+Környezetvédelem!F27+Egészségügy!F33+Sport!F27+Közművelődés!F31+Étkeztetés!F27+Támogatás!F27</f>
        <v>0</v>
      </c>
      <c r="G27" s="464">
        <f>Igazgatás!G27+Vagyongazd!G27+Községgazd!G27+Közfoglalkoztatás!G27+Közút!G27+Környezetvédelem!G27+Egészségügy!G33+Sport!G27+Közművelődés!G31+Étkeztetés!G27+Támogatás!G27</f>
        <v>0</v>
      </c>
      <c r="H27" s="442">
        <f>Igazgatás!H27+Vagyongazd!H27+Községgazd!H27+Közfoglalkoztatás!H27+Közút!H27+Környezetvédelem!H27+Egészségügy!H33+Sport!H27+Közművelődés!H31+Étkeztetés!H27+Támogatás!H27</f>
        <v>0</v>
      </c>
      <c r="I27" s="205">
        <f>Igazgatás!I27+Vagyongazd!I27+Községgazd!I27+Közfoglalkoztatás!I27+Közút!I27+Környezetvédelem!I27+Egészségügy!I33+Sport!I27+Közművelődés!I31+Étkeztetés!I27+Támogatás!I27</f>
        <v>0</v>
      </c>
      <c r="J27" s="219">
        <f>Igazgatás!J27+Vagyongazd!J27+Községgazd!J27+Közfoglalkoztatás!J27+Közút!J27+Környezetvédelem!J27+Egészségügy!J33+Sport!J27+Közművelődés!J31+Étkeztetés!J27+Támogatás!J27</f>
        <v>0</v>
      </c>
      <c r="K27" s="81">
        <f>Igazgatás!K27+Vagyongazd!K27+Községgazd!N27+Közfoglalkoztatás!K27+Közút!K27+Környezetvédelem!N27+Egészségügy!N33+Sport!K27+Közművelődés!M31+Étkeztetés!M27+Támogatás!Q27</f>
        <v>0</v>
      </c>
      <c r="L27" s="1">
        <f>Igazgatás!L27+Vagyongazd!L27+Községgazd!O27+Közfoglalkoztatás!L27+Közút!L27+Környezetvédelem!O27+Egészségügy!O33+Sport!L27+Közművelődés!N31+Étkeztetés!N27+Támogatás!R27</f>
        <v>0</v>
      </c>
      <c r="M27" s="1">
        <f>Igazgatás!M27+Vagyongazd!M27+Községgazd!P27+Közfoglalkoztatás!M27+Közút!M27+Környezetvédelem!P27+Egészségügy!P33+Sport!M27+Közművelődés!O31+Étkeztetés!O27+Támogatás!S27</f>
        <v>0</v>
      </c>
      <c r="N27" s="1">
        <f>Igazgatás!N27+Vagyongazd!N27+Községgazd!Q27+Közfoglalkoztatás!N27+Közút!N27+Környezetvédelem!Q27+Egészségügy!Q33+Sport!N27+Közművelődés!P31+Étkeztetés!P27+Támogatás!T27</f>
        <v>0</v>
      </c>
      <c r="O27" s="1">
        <f>Igazgatás!O27+Vagyongazd!O27+Községgazd!R27+Közfoglalkoztatás!O27+Közút!O27+Környezetvédelem!R27+Egészségügy!R33+Sport!O27+Közművelődés!Q31+Étkeztetés!Q27+Támogatás!U27</f>
        <v>0</v>
      </c>
      <c r="P27" s="89">
        <f>Igazgatás!P27+Vagyongazd!P27+Községgazd!S27+Közfoglalkoztatás!P27+Közút!P27+Környezetvédelem!S27+Egészségügy!S33+Sport!P27+Közművelődés!R31+Étkeztetés!R27+Támogatás!V27</f>
        <v>0</v>
      </c>
      <c r="Q27" s="89">
        <f>Igazgatás!Q27+Vagyongazd!Q27+Községgazd!T27+Közfoglalkoztatás!Q27+Közút!Q27+Környezetvédelem!T27+Egészségügy!T33+Sport!Q27+Közművelődés!S31+Étkeztetés!S27+Támogatás!W27</f>
        <v>0</v>
      </c>
      <c r="R27" s="1">
        <f>Igazgatás!R27+Vagyongazd!R27+Községgazd!U27+Közfoglalkoztatás!R27+Közút!R27+Környezetvédelem!U27+Egészségügy!U33+Sport!R27+Közművelődés!T31+Étkeztetés!T27+Támogatás!X27</f>
        <v>0</v>
      </c>
      <c r="S27" s="89">
        <f>Igazgatás!S27+Vagyongazd!S27+Községgazd!V27+Közfoglalkoztatás!S27+Közút!S27+Környezetvédelem!V27+Egészségügy!V33+Sport!S27+Közművelődés!U31+Étkeztetés!U27+Támogatás!Y27</f>
        <v>0</v>
      </c>
      <c r="T27" s="366">
        <f>Igazgatás!T27+Vagyongazd!T27+Községgazd!W27+Közfoglalkoztatás!T27+Közút!T27+Környezetvédelem!W27+Egészségügy!W33+Sport!T27+Közművelődés!V31+Étkeztetés!V27+Támogatás!Z27</f>
        <v>0</v>
      </c>
      <c r="U27" s="43">
        <f>Igazgatás!U27+Vagyongazd!U27+Községgazd!X27+Közfoglalkoztatás!U27+Közút!U27+Környezetvédelem!X27+Egészségügy!X33+Sport!U27+Közművelődés!W31+Étkeztetés!W27+Támogatás!AA27</f>
        <v>0</v>
      </c>
      <c r="V27" s="89">
        <f>Igazgatás!V27+Vagyongazd!V27+Községgazd!Y27+Közfoglalkoztatás!V27+Közút!V27+Környezetvédelem!Y27+Egészségügy!Y33+Sport!V27+Közművelődés!X31+Étkeztetés!X27+Támogatás!AB27</f>
        <v>0</v>
      </c>
      <c r="W27" s="542">
        <f>Igazgatás!W27+Vagyongazd!W27+Községgazd!Z27+Közfoglalkoztatás!W27+Közút!W27+Környezetvédelem!Z27+Egészségügy!Z33+Sport!W27+Közművelődés!Y31+Étkeztetés!Y27+Támogatás!AC27</f>
        <v>0</v>
      </c>
    </row>
    <row r="28" spans="1:23" x14ac:dyDescent="0.25">
      <c r="A28" s="139" t="s">
        <v>302</v>
      </c>
      <c r="B28" s="66"/>
      <c r="C28" s="735" t="s">
        <v>303</v>
      </c>
      <c r="D28" s="736"/>
      <c r="E28" s="736"/>
      <c r="F28" s="187">
        <f>Igazgatás!F28+Vagyongazd!F28+Községgazd!F28+Közfoglalkoztatás!F28+Közút!F28+Környezetvédelem!F28+Egészségügy!F34+Sport!F28+Közművelődés!F32+Étkeztetés!F28+Támogatás!F28</f>
        <v>65000</v>
      </c>
      <c r="G28" s="464">
        <f>Igazgatás!G28+Vagyongazd!G28+Községgazd!G28+Közfoglalkoztatás!G28+Közút!G28+Környezetvédelem!G28+Egészségügy!G34+Sport!G28+Közművelődés!G32+Étkeztetés!G28+Támogatás!G28</f>
        <v>67172</v>
      </c>
      <c r="H28" s="442">
        <f>Igazgatás!H28+Vagyongazd!H28+Községgazd!H28+Közfoglalkoztatás!H28+Közút!H28+Környezetvédelem!H28+Egészségügy!H34+Sport!H28+Közművelődés!H32+Étkeztetés!H28+Támogatás!H28</f>
        <v>67410</v>
      </c>
      <c r="I28" s="205">
        <f>Igazgatás!I28+Vagyongazd!I28+Községgazd!I28+Közfoglalkoztatás!I28+Közút!I28+Környezetvédelem!I28+Egészségügy!I34+Sport!I28+Közművelődés!I32+Étkeztetés!I28+Támogatás!I28</f>
        <v>25000</v>
      </c>
      <c r="J28" s="219">
        <f>Igazgatás!J28+Vagyongazd!J28+Községgazd!J28+Közfoglalkoztatás!J28+Közút!J28+Környezetvédelem!J28+Egészségügy!J34+Sport!J28+Közművelődés!J32+Étkeztetés!J28+Támogatás!J28</f>
        <v>92410</v>
      </c>
      <c r="K28" s="81">
        <f>Igazgatás!K28+Vagyongazd!K28+Községgazd!N28+Közfoglalkoztatás!K28+Közút!K28+Környezetvédelem!N28+Egészségügy!N34+Sport!K28+Közművelődés!M32+Étkeztetés!M28+Támogatás!Q28</f>
        <v>18306</v>
      </c>
      <c r="L28" s="1">
        <f>Igazgatás!L28+Vagyongazd!L28+Községgazd!O28+Közfoglalkoztatás!L28+Közút!L28+Környezetvédelem!O28+Egészségügy!O34+Sport!L28+Közművelődés!N32+Étkeztetés!N28+Támogatás!R28</f>
        <v>0</v>
      </c>
      <c r="M28" s="1">
        <f>Igazgatás!M28+Vagyongazd!M28+Községgazd!P28+Közfoglalkoztatás!M28+Közút!M28+Környezetvédelem!P28+Egészségügy!P34+Sport!M28+Közművelődés!O32+Étkeztetés!O28+Támogatás!S28</f>
        <v>0</v>
      </c>
      <c r="N28" s="1">
        <f>Igazgatás!N28+Vagyongazd!N28+Községgazd!Q28+Közfoglalkoztatás!N28+Közút!N28+Környezetvédelem!Q28+Egészségügy!Q34+Sport!N28+Közművelődés!P32+Étkeztetés!P28+Támogatás!T28</f>
        <v>0</v>
      </c>
      <c r="O28" s="1">
        <f>Igazgatás!O28+Vagyongazd!O28+Községgazd!R28+Közfoglalkoztatás!O28+Közút!O28+Környezetvédelem!R28+Egészségügy!R34+Sport!O28+Közművelődés!Q32+Étkeztetés!Q28+Támogatás!U28</f>
        <v>0</v>
      </c>
      <c r="P28" s="89">
        <f>Igazgatás!P28+Vagyongazd!P28+Községgazd!S28+Közfoglalkoztatás!P28+Közút!P28+Környezetvédelem!S28+Egészségügy!S34+Sport!P28+Közművelődés!R32+Étkeztetés!R28+Támogatás!V28</f>
        <v>10320</v>
      </c>
      <c r="Q28" s="89">
        <f>Igazgatás!Q28+Vagyongazd!Q28+Községgazd!T28+Közfoglalkoztatás!Q28+Közút!Q28+Környezetvédelem!T28+Egészségügy!T34+Sport!Q28+Közművelődés!S32+Étkeztetés!S28+Támogatás!W28</f>
        <v>2064</v>
      </c>
      <c r="R28" s="1">
        <f>Igazgatás!R28+Vagyongazd!R28+Községgazd!U28+Közfoglalkoztatás!R28+Közút!R28+Környezetvédelem!U28+Egészségügy!U34+Sport!R28+Közművelődés!T32+Étkeztetés!T28+Támogatás!X28</f>
        <v>2064</v>
      </c>
      <c r="S28" s="89">
        <f>Igazgatás!S28+Vagyongazd!S28+Községgazd!V28+Közfoglalkoztatás!S28+Közút!S28+Környezetvédelem!V28+Egészségügy!V34+Sport!S28+Közművelődés!U32+Étkeztetés!U28+Támogatás!Y28</f>
        <v>11704</v>
      </c>
      <c r="T28" s="366">
        <f>Igazgatás!T28+Vagyongazd!T28+Községgazd!W28+Közfoglalkoztatás!T28+Közút!T28+Környezetvédelem!W28+Egészségügy!W34+Sport!T28+Közművelődés!V32+Étkeztetés!V28+Támogatás!Z28</f>
        <v>44458</v>
      </c>
      <c r="U28" s="43">
        <f>Igazgatás!U28+Vagyongazd!U28+Községgazd!X28+Közfoglalkoztatás!U28+Közút!U28+Környezetvédelem!X28+Egészségügy!X34+Sport!U28+Közművelődés!W32+Étkeztetés!W28+Támogatás!AA28</f>
        <v>6884</v>
      </c>
      <c r="V28" s="89">
        <f>Igazgatás!V28+Vagyongazd!V28+Községgazd!Y28+Közfoglalkoztatás!V28+Közút!V28+Környezetvédelem!Y28+Egészségügy!Y34+Sport!V28+Közművelődés!X32+Étkeztetés!X28+Támogatás!AB28</f>
        <v>6884</v>
      </c>
      <c r="W28" s="542">
        <f>Igazgatás!W28+Vagyongazd!W28+Községgazd!Z28+Közfoglalkoztatás!W28+Közút!W28+Környezetvédelem!Z28+Egészségügy!Z34+Sport!W28+Közművelődés!Y32+Étkeztetés!Y28+Támogatás!AC28</f>
        <v>34184</v>
      </c>
    </row>
    <row r="29" spans="1:23" x14ac:dyDescent="0.25">
      <c r="A29" s="139" t="s">
        <v>304</v>
      </c>
      <c r="B29" s="66"/>
      <c r="C29" s="735" t="s">
        <v>305</v>
      </c>
      <c r="D29" s="736"/>
      <c r="E29" s="736"/>
      <c r="F29" s="187">
        <f>Igazgatás!F29+Vagyongazd!F29+Községgazd!F29+Közfoglalkoztatás!F29+Közút!F29+Környezetvédelem!F29+Egészségügy!F35+Sport!F29+Közművelődés!F33+Étkeztetés!F29+Támogatás!F29</f>
        <v>21000</v>
      </c>
      <c r="G29" s="464">
        <f>Igazgatás!G29+Vagyongazd!G29+Községgazd!G29+Közfoglalkoztatás!G29+Közút!G29+Környezetvédelem!G29+Egészségügy!G35+Sport!G29+Közművelődés!G33+Étkeztetés!G29+Támogatás!G29</f>
        <v>23151</v>
      </c>
      <c r="H29" s="442">
        <f>Igazgatás!H29+Vagyongazd!H29+Községgazd!H29+Közfoglalkoztatás!H29+Közút!H29+Környezetvédelem!H29+Egészségügy!H35+Sport!H29+Közművelődés!H33+Étkeztetés!H29+Támogatás!H29</f>
        <v>28869</v>
      </c>
      <c r="I29" s="205">
        <f>Igazgatás!I29+Vagyongazd!I29+Községgazd!I29+Közfoglalkoztatás!I29+Közút!I29+Környezetvédelem!I29+Egészségügy!I35+Sport!I29+Közművelődés!I33+Étkeztetés!I29+Támogatás!I29</f>
        <v>0</v>
      </c>
      <c r="J29" s="219">
        <f>Igazgatás!J29+Vagyongazd!J29+Községgazd!J29+Közfoglalkoztatás!J29+Közút!J29+Környezetvédelem!J29+Egészségügy!J35+Sport!J29+Közművelődés!J33+Étkeztetés!J29+Támogatás!J29</f>
        <v>28869</v>
      </c>
      <c r="K29" s="81">
        <f>Igazgatás!K29+Vagyongazd!K29+Községgazd!N29+Közfoglalkoztatás!K29+Közút!K29+Környezetvédelem!N29+Egészségügy!N35+Sport!K29+Közművelődés!M33+Étkeztetés!M29+Támogatás!Q29</f>
        <v>17177</v>
      </c>
      <c r="L29" s="1">
        <f>Igazgatás!L29+Vagyongazd!L29+Községgazd!O29+Közfoglalkoztatás!L29+Közút!L29+Környezetvédelem!O29+Egészségügy!O35+Sport!L29+Közművelődés!N33+Étkeztetés!N29+Támogatás!R29</f>
        <v>5974</v>
      </c>
      <c r="M29" s="1">
        <f>Igazgatás!M29+Vagyongazd!M29+Községgazd!P29+Közfoglalkoztatás!M29+Közút!M29+Környezetvédelem!P29+Egészségügy!P35+Sport!M29+Közművelődés!O33+Étkeztetés!O29+Támogatás!S29</f>
        <v>0</v>
      </c>
      <c r="N29" s="1">
        <f>Igazgatás!N29+Vagyongazd!N29+Községgazd!Q29+Közfoglalkoztatás!N29+Közút!N29+Környezetvédelem!Q29+Egészségügy!Q35+Sport!N29+Közművelődés!P33+Étkeztetés!P29+Támogatás!T29</f>
        <v>0</v>
      </c>
      <c r="O29" s="1">
        <f>Igazgatás!O29+Vagyongazd!O29+Községgazd!R29+Közfoglalkoztatás!O29+Közút!O29+Környezetvédelem!R29+Egészségügy!R35+Sport!O29+Közművelődés!Q33+Étkeztetés!Q29+Támogatás!U29</f>
        <v>0</v>
      </c>
      <c r="P29" s="89">
        <f>Igazgatás!P29+Vagyongazd!P29+Községgazd!S29+Közfoglalkoztatás!P29+Közút!P29+Környezetvédelem!S29+Egészségügy!S35+Sport!P29+Közművelődés!R33+Étkeztetés!R29+Támogatás!V29</f>
        <v>0</v>
      </c>
      <c r="Q29" s="89">
        <f>Igazgatás!Q29+Vagyongazd!Q29+Községgazd!T29+Közfoglalkoztatás!Q29+Közút!Q29+Környezetvédelem!T29+Egészségügy!T35+Sport!Q29+Közművelődés!S33+Étkeztetés!S29+Támogatás!W29</f>
        <v>0</v>
      </c>
      <c r="R29" s="1">
        <f>Igazgatás!R29+Vagyongazd!R29+Községgazd!U29+Közfoglalkoztatás!R29+Közút!R29+Környezetvédelem!U29+Egészségügy!U35+Sport!R29+Közművelődés!T33+Étkeztetés!T29+Támogatás!X29</f>
        <v>0</v>
      </c>
      <c r="S29" s="89">
        <f>Igazgatás!S29+Vagyongazd!S29+Községgazd!V29+Közfoglalkoztatás!S29+Közút!S29+Környezetvédelem!V29+Egészségügy!V35+Sport!S29+Közművelődés!U33+Étkeztetés!U29+Támogatás!Y29</f>
        <v>0</v>
      </c>
      <c r="T29" s="366">
        <f>Igazgatás!T29+Vagyongazd!T29+Községgazd!W29+Közfoglalkoztatás!T29+Közút!T29+Környezetvédelem!W29+Egészségügy!W35+Sport!T29+Közművelődés!V33+Étkeztetés!V29+Támogatás!Z29</f>
        <v>23151</v>
      </c>
      <c r="U29" s="43">
        <f>Igazgatás!U29+Vagyongazd!U29+Községgazd!X29+Közfoglalkoztatás!U29+Közút!U29+Környezetvédelem!X29+Egészségügy!X35+Sport!U29+Közművelődés!W33+Étkeztetés!W29+Támogatás!AA29</f>
        <v>2200</v>
      </c>
      <c r="V29" s="89">
        <f>Igazgatás!V29+Vagyongazd!V29+Községgazd!Y29+Közfoglalkoztatás!V29+Közút!V29+Környezetvédelem!Y29+Egészségügy!Y35+Sport!V29+Közművelődés!X33+Étkeztetés!X29+Támogatás!AB29</f>
        <v>3518</v>
      </c>
      <c r="W29" s="542">
        <f>Igazgatás!W29+Vagyongazd!W29+Községgazd!Z29+Közfoglalkoztatás!W29+Közút!W29+Környezetvédelem!Z29+Egészségügy!Z35+Sport!W29+Közművelődés!Y33+Étkeztetés!Y29+Támogatás!AC29</f>
        <v>0</v>
      </c>
    </row>
    <row r="30" spans="1:23" hidden="1" x14ac:dyDescent="0.25">
      <c r="A30" s="139" t="s">
        <v>306</v>
      </c>
      <c r="B30" s="66"/>
      <c r="C30" s="735" t="s">
        <v>307</v>
      </c>
      <c r="D30" s="736"/>
      <c r="E30" s="736"/>
      <c r="F30" s="187">
        <f>Igazgatás!F30+Vagyongazd!F30+Községgazd!F30+Közfoglalkoztatás!F30+Közút!F30+Környezetvédelem!F30+Egészségügy!F36+Sport!F30+Közművelődés!F34+Étkeztetés!F30+Támogatás!F30</f>
        <v>0</v>
      </c>
      <c r="G30" s="464">
        <f>Igazgatás!G30+Vagyongazd!G30+Községgazd!G30+Közfoglalkoztatás!G30+Közút!G30+Környezetvédelem!G30+Egészségügy!G36+Sport!G30+Közművelődés!G34+Étkeztetés!G30+Támogatás!G30</f>
        <v>0</v>
      </c>
      <c r="H30" s="442">
        <f>Igazgatás!H30+Vagyongazd!H30+Községgazd!H30+Közfoglalkoztatás!H30+Közút!H30+Környezetvédelem!H30+Egészségügy!H36+Sport!H30+Közművelődés!H34+Étkeztetés!H30+Támogatás!H30</f>
        <v>0</v>
      </c>
      <c r="I30" s="205">
        <f>Igazgatás!I30+Vagyongazd!I30+Községgazd!I30+Közfoglalkoztatás!I30+Közút!I30+Környezetvédelem!I30+Egészségügy!I36+Sport!I30+Közművelődés!I34+Étkeztetés!I30+Támogatás!I30</f>
        <v>0</v>
      </c>
      <c r="J30" s="219">
        <f>Igazgatás!J30+Vagyongazd!J30+Községgazd!J30+Közfoglalkoztatás!J30+Közút!J30+Környezetvédelem!J30+Egészségügy!J36+Sport!J30+Közművelődés!J34+Étkeztetés!J30+Támogatás!J30</f>
        <v>0</v>
      </c>
      <c r="K30" s="81">
        <f>Igazgatás!K30+Vagyongazd!K30+Községgazd!N30+Közfoglalkoztatás!K30+Közút!K30+Környezetvédelem!N30+Egészségügy!N36+Sport!K30+Közművelődés!M34+Étkeztetés!M30+Támogatás!Q30</f>
        <v>0</v>
      </c>
      <c r="L30" s="1">
        <f>Igazgatás!L30+Vagyongazd!L30+Községgazd!O30+Közfoglalkoztatás!L30+Közút!L30+Környezetvédelem!O30+Egészségügy!O36+Sport!L30+Közművelődés!N34+Étkeztetés!N30+Támogatás!R30</f>
        <v>0</v>
      </c>
      <c r="M30" s="1">
        <f>Igazgatás!M30+Vagyongazd!M30+Községgazd!P30+Közfoglalkoztatás!M30+Közút!M30+Környezetvédelem!P30+Egészségügy!P36+Sport!M30+Közművelődés!O34+Étkeztetés!O30+Támogatás!S30</f>
        <v>0</v>
      </c>
      <c r="N30" s="1">
        <f>Igazgatás!N30+Vagyongazd!N30+Községgazd!Q30+Közfoglalkoztatás!N30+Közút!N30+Környezetvédelem!Q30+Egészségügy!Q36+Sport!N30+Közművelődés!P34+Étkeztetés!P30+Támogatás!T30</f>
        <v>0</v>
      </c>
      <c r="O30" s="1">
        <f>Igazgatás!O30+Vagyongazd!O30+Községgazd!R30+Közfoglalkoztatás!O30+Közút!O30+Környezetvédelem!R30+Egészségügy!R36+Sport!O30+Közművelődés!Q34+Étkeztetés!Q30+Támogatás!U30</f>
        <v>0</v>
      </c>
      <c r="P30" s="89">
        <f>Igazgatás!P30+Vagyongazd!P30+Községgazd!S30+Közfoglalkoztatás!P30+Közút!P30+Környezetvédelem!S30+Egészségügy!S36+Sport!P30+Közművelődés!R34+Étkeztetés!R30+Támogatás!V30</f>
        <v>0</v>
      </c>
      <c r="Q30" s="89">
        <f>Igazgatás!Q30+Vagyongazd!Q30+Községgazd!T30+Közfoglalkoztatás!Q30+Közút!Q30+Környezetvédelem!T30+Egészségügy!T36+Sport!Q30+Közművelődés!S34+Étkeztetés!S30+Támogatás!W30</f>
        <v>0</v>
      </c>
      <c r="R30" s="1">
        <f>Igazgatás!R30+Vagyongazd!R30+Községgazd!U30+Közfoglalkoztatás!R30+Közút!R30+Környezetvédelem!U30+Egészségügy!U36+Sport!R30+Közművelődés!T34+Étkeztetés!T30+Támogatás!X30</f>
        <v>0</v>
      </c>
      <c r="S30" s="89">
        <f>Igazgatás!S30+Vagyongazd!S30+Községgazd!V30+Közfoglalkoztatás!S30+Közút!S30+Környezetvédelem!V30+Egészségügy!V36+Sport!S30+Közművelődés!U34+Étkeztetés!U30+Támogatás!Y30</f>
        <v>0</v>
      </c>
      <c r="T30" s="366">
        <f>Igazgatás!T30+Vagyongazd!T30+Községgazd!W30+Közfoglalkoztatás!T30+Közút!T30+Környezetvédelem!W30+Egészségügy!W36+Sport!T30+Közművelődés!V34+Étkeztetés!V30+Támogatás!Z30</f>
        <v>0</v>
      </c>
      <c r="U30" s="43">
        <f>Igazgatás!U30+Vagyongazd!U30+Községgazd!X30+Közfoglalkoztatás!U30+Közút!U30+Környezetvédelem!X30+Egészségügy!X36+Sport!U30+Közművelődés!W34+Étkeztetés!W30+Támogatás!AA30</f>
        <v>0</v>
      </c>
      <c r="V30" s="89">
        <f>Igazgatás!V30+Vagyongazd!V30+Községgazd!Y30+Közfoglalkoztatás!V30+Közút!V30+Környezetvédelem!Y30+Egészségügy!Y36+Sport!V30+Közművelődés!X34+Étkeztetés!X30+Támogatás!AB30</f>
        <v>0</v>
      </c>
      <c r="W30" s="542">
        <f>Igazgatás!W30+Vagyongazd!W30+Községgazd!Z30+Közfoglalkoztatás!W30+Közút!W30+Környezetvédelem!Z30+Egészségügy!Z36+Sport!W30+Közművelődés!Y34+Étkeztetés!Y30+Támogatás!AC30</f>
        <v>0</v>
      </c>
    </row>
    <row r="31" spans="1:23" ht="15.75" thickBot="1" x14ac:dyDescent="0.3">
      <c r="A31" s="139" t="s">
        <v>308</v>
      </c>
      <c r="B31" s="67"/>
      <c r="C31" s="737" t="s">
        <v>309</v>
      </c>
      <c r="D31" s="738"/>
      <c r="E31" s="738"/>
      <c r="F31" s="188">
        <f>Igazgatás!F31+Vagyongazd!F31+Községgazd!F31+Közfoglalkoztatás!F31+Közút!F31+Környezetvédelem!F31+Egészségügy!F37+Sport!F31+Közművelődés!F35+Étkeztetés!F31+Támogatás!F31</f>
        <v>58000</v>
      </c>
      <c r="G31" s="465">
        <f>Igazgatás!G31+Vagyongazd!G31+Községgazd!G31+Közfoglalkoztatás!G31+Közút!G31+Környezetvédelem!G31+Egészségügy!G37+Sport!G31+Közművelődés!G35+Étkeztetés!G31+Támogatás!G31</f>
        <v>58208</v>
      </c>
      <c r="H31" s="443">
        <f>Igazgatás!H31+Vagyongazd!H31+Községgazd!H31+Közfoglalkoztatás!H31+Közút!H31+Környezetvédelem!H31+Egészségügy!H37+Sport!H31+Közművelődés!H35+Étkeztetés!H31+Támogatás!H31</f>
        <v>58390</v>
      </c>
      <c r="I31" s="206">
        <f>Igazgatás!I31+Vagyongazd!I31+Községgazd!I31+Közfoglalkoztatás!I31+Közút!I31+Környezetvédelem!I31+Egészségügy!I37+Sport!I31+Közművelődés!I35+Étkeztetés!I31+Támogatás!I31</f>
        <v>14000</v>
      </c>
      <c r="J31" s="219">
        <f>Igazgatás!J31+Vagyongazd!J31+Községgazd!J31+Közfoglalkoztatás!J31+Közút!J31+Környezetvédelem!J31+Egészségügy!J37+Sport!J31+Közművelődés!J35+Étkeztetés!J31+Támogatás!J31</f>
        <v>72390</v>
      </c>
      <c r="K31" s="81">
        <f>Igazgatás!K31+Vagyongazd!K31+Községgazd!N31+Közfoglalkoztatás!K31+Közút!K31+Környezetvédelem!N31+Egészségügy!N37+Sport!K31+Közművelődés!M35+Étkeztetés!M31+Támogatás!Q31</f>
        <v>18276</v>
      </c>
      <c r="L31" s="1">
        <f>Igazgatás!L31+Vagyongazd!L31+Községgazd!O31+Közfoglalkoztatás!L31+Közút!L31+Környezetvédelem!O31+Egészségügy!O37+Sport!L31+Közművelődés!N35+Étkeztetés!N31+Támogatás!R31</f>
        <v>0</v>
      </c>
      <c r="M31" s="1">
        <f>Igazgatás!M31+Vagyongazd!M31+Községgazd!P31+Közfoglalkoztatás!M31+Közút!M31+Környezetvédelem!P31+Egészségügy!P37+Sport!M31+Közművelődés!O35+Étkeztetés!O31+Támogatás!S31</f>
        <v>0</v>
      </c>
      <c r="N31" s="1">
        <f>Igazgatás!N31+Vagyongazd!N31+Községgazd!Q31+Közfoglalkoztatás!N31+Közút!N31+Környezetvédelem!Q31+Egészségügy!Q37+Sport!N31+Közművelődés!P35+Étkeztetés!P31+Támogatás!T31</f>
        <v>0</v>
      </c>
      <c r="O31" s="1">
        <f>Igazgatás!O31+Vagyongazd!O31+Községgazd!R31+Közfoglalkoztatás!O31+Közút!O31+Környezetvédelem!R31+Egészségügy!R37+Sport!O31+Közművelődés!Q35+Étkeztetés!Q31+Támogatás!U31</f>
        <v>0</v>
      </c>
      <c r="P31" s="89">
        <f>Igazgatás!P31+Vagyongazd!P31+Községgazd!S31+Közfoglalkoztatás!P31+Közút!P31+Környezetvédelem!S31+Egészségügy!S37+Sport!P31+Közművelődés!R35+Étkeztetés!R31+Támogatás!V31</f>
        <v>11060</v>
      </c>
      <c r="Q31" s="89">
        <f>Igazgatás!Q31+Vagyongazd!Q31+Községgazd!T31+Közfoglalkoztatás!Q31+Közút!Q31+Környezetvédelem!T31+Egészségügy!T37+Sport!Q31+Közművelődés!S35+Étkeztetés!S31+Támogatás!W31</f>
        <v>2212</v>
      </c>
      <c r="R31" s="1">
        <f>Igazgatás!R31+Vagyongazd!R31+Községgazd!U31+Közfoglalkoztatás!R31+Közút!R31+Környezetvédelem!U31+Egészségügy!U37+Sport!R31+Közművelődés!T35+Étkeztetés!T31+Támogatás!X31</f>
        <v>2212</v>
      </c>
      <c r="S31" s="89">
        <f>Igazgatás!S31+Vagyongazd!S31+Községgazd!V31+Közfoglalkoztatás!S31+Közút!S31+Környezetvédelem!V31+Egészségügy!V37+Sport!S31+Közművelődés!U35+Étkeztetés!U31+Támogatás!Y31</f>
        <v>7568</v>
      </c>
      <c r="T31" s="366">
        <f>Igazgatás!T31+Vagyongazd!T31+Községgazd!W31+Közfoglalkoztatás!T31+Közút!T31+Környezetvédelem!W31+Egészségügy!W37+Sport!T31+Közművelődés!V35+Étkeztetés!V31+Támogatás!Z31</f>
        <v>41328</v>
      </c>
      <c r="U31" s="43">
        <f>Igazgatás!U31+Vagyongazd!U31+Községgazd!X31+Közfoglalkoztatás!U31+Közút!U31+Környezetvédelem!X31+Egészségügy!X37+Sport!U31+Közművelődés!W35+Étkeztetés!W31+Támogatás!AA31</f>
        <v>4890</v>
      </c>
      <c r="V31" s="89">
        <f>Igazgatás!V31+Vagyongazd!V31+Községgazd!Y31+Közfoglalkoztatás!V31+Közút!V31+Környezetvédelem!Y31+Egészségügy!Y37+Sport!V31+Közművelődés!X35+Étkeztetés!X31+Támogatás!AB31</f>
        <v>4890</v>
      </c>
      <c r="W31" s="542">
        <f>Igazgatás!W31+Vagyongazd!W31+Községgazd!Z31+Közfoglalkoztatás!W31+Közút!W31+Környezetvédelem!Z31+Egészségügy!Z37+Sport!W31+Közművelődés!Y35+Étkeztetés!Y31+Támogatás!AC31</f>
        <v>21282</v>
      </c>
    </row>
    <row r="32" spans="1:23" ht="15.75" thickBot="1" x14ac:dyDescent="0.3">
      <c r="B32" s="91" t="s">
        <v>310</v>
      </c>
      <c r="C32" s="657" t="s">
        <v>311</v>
      </c>
      <c r="D32" s="699"/>
      <c r="E32" s="699"/>
      <c r="F32" s="185">
        <f>Igazgatás!F32+Vagyongazd!F32+Községgazd!F32+Közfoglalkoztatás!F32+Közút!F32+Környezetvédelem!F32+Egészségügy!F38+Sport!F32+Közművelődés!F36+Étkeztetés!F32+Támogatás!F32</f>
        <v>34958000</v>
      </c>
      <c r="G32" s="462">
        <f>Igazgatás!G32+Vagyongazd!G32+Községgazd!G32+Közfoglalkoztatás!G32+Közút!G32+Környezetvédelem!G32+Egészségügy!G38+Sport!G32+Közművelődés!G36+Étkeztetés!G32+Támogatás!G32</f>
        <v>40544071</v>
      </c>
      <c r="H32" s="440">
        <f>Igazgatás!H32+Vagyongazd!H32+Községgazd!H32+Közfoglalkoztatás!H32+Közút!H32+Környezetvédelem!H32+Egészségügy!H38+Sport!H32+Közművelődés!H36+Étkeztetés!H32+Támogatás!H32</f>
        <v>40023654.5</v>
      </c>
      <c r="I32" s="203">
        <f>Igazgatás!I32+Vagyongazd!I32+Községgazd!I32+Közfoglalkoztatás!I32+Közút!I32+Környezetvédelem!I32+Egészségügy!I38+Sport!I32+Közművelődés!I36+Étkeztetés!I32+Támogatás!I32</f>
        <v>1379481</v>
      </c>
      <c r="J32" s="216">
        <f>Igazgatás!J32+Vagyongazd!J32+Községgazd!J32+Közfoglalkoztatás!J32+Közút!J32+Környezetvédelem!J32+Egészségügy!J38+Sport!J32+Közművelődés!J36+Étkeztetés!J32+Támogatás!J32</f>
        <v>41403135.5</v>
      </c>
      <c r="K32" s="94">
        <f>Igazgatás!K32+Vagyongazd!K32+Községgazd!N32+Közfoglalkoztatás!K32+Közút!K32+Környezetvédelem!N32+Egészségügy!N38+Sport!K32+Közművelődés!M36+Étkeztetés!M32+Támogatás!Q32</f>
        <v>4729489</v>
      </c>
      <c r="L32" s="95">
        <f>Igazgatás!L32+Vagyongazd!L32+Községgazd!O32+Közfoglalkoztatás!L32+Közút!L32+Környezetvédelem!O32+Egészségügy!O38+Sport!L32+Közművelődés!N36+Étkeztetés!N32+Támogatás!R32</f>
        <v>2263959</v>
      </c>
      <c r="M32" s="95">
        <f>Igazgatás!M32+Vagyongazd!M32+Községgazd!P32+Közfoglalkoztatás!M32+Közút!M32+Környezetvédelem!P32+Egészségügy!P38+Sport!M32+Közművelődés!O36+Étkeztetés!O32+Támogatás!S32</f>
        <v>3198062</v>
      </c>
      <c r="N32" s="95">
        <f>Igazgatás!N32+Vagyongazd!N32+Községgazd!Q32+Közfoglalkoztatás!N32+Közút!N32+Környezetvédelem!Q32+Egészségügy!Q38+Sport!N32+Közművelődés!P36+Étkeztetés!P32+Támogatás!T32</f>
        <v>2986394</v>
      </c>
      <c r="O32" s="95">
        <f>Igazgatás!O32+Vagyongazd!O32+Községgazd!R32+Közfoglalkoztatás!O32+Közút!O32+Környezetvédelem!R32+Egészségügy!R38+Sport!O32+Közművelődés!Q36+Étkeztetés!Q32+Támogatás!U32</f>
        <v>2526942</v>
      </c>
      <c r="P32" s="98">
        <f>Igazgatás!P32+Vagyongazd!P32+Községgazd!S32+Közfoglalkoztatás!P32+Közút!P32+Környezetvédelem!S32+Egészségügy!S38+Sport!P32+Közművelődés!R36+Étkeztetés!R32+Támogatás!V32</f>
        <v>4342391</v>
      </c>
      <c r="Q32" s="98">
        <f>Igazgatás!Q32+Vagyongazd!Q32+Községgazd!T32+Közfoglalkoztatás!Q32+Közút!Q32+Környezetvédelem!T32+Egészségügy!T38+Sport!Q32+Közművelődés!S36+Étkeztetés!S32+Támogatás!W32</f>
        <v>1429245.5</v>
      </c>
      <c r="R32" s="95">
        <f>Igazgatás!R32+Vagyongazd!R32+Községgazd!U32+Közfoglalkoztatás!R32+Közút!R32+Környezetvédelem!U32+Egészségügy!U38+Sport!R32+Közművelődés!T36+Étkeztetés!T32+Támogatás!X32</f>
        <v>2327852</v>
      </c>
      <c r="S32" s="98">
        <f>Igazgatás!S32+Vagyongazd!S32+Községgazd!V32+Közfoglalkoztatás!S32+Közút!S32+Környezetvédelem!V32+Egészségügy!V38+Sport!S32+Közművelődés!U36+Étkeztetés!U32+Támogatás!Y32</f>
        <v>2822444</v>
      </c>
      <c r="T32" s="363">
        <f>Igazgatás!T32+Vagyongazd!T32+Községgazd!W32+Közfoglalkoztatás!T32+Közút!T32+Környezetvédelem!W32+Egészségügy!W38+Sport!T32+Közművelődés!V36+Étkeztetés!V32+Támogatás!Z32</f>
        <v>26626778.5</v>
      </c>
      <c r="U32" s="97">
        <f>Igazgatás!U32+Vagyongazd!U32+Községgazd!X32+Közfoglalkoztatás!U32+Közút!U32+Környezetvédelem!X32+Egészségügy!X38+Sport!U32+Közművelődés!W36+Étkeztetés!W32+Támogatás!AA32</f>
        <v>2759452</v>
      </c>
      <c r="V32" s="98">
        <f>Igazgatás!V32+Vagyongazd!V32+Községgazd!Y32+Közfoglalkoztatás!V32+Közút!V32+Környezetvédelem!Y32+Egészségügy!Y38+Sport!V32+Közművelődés!X36+Étkeztetés!X32+Támogatás!AB32</f>
        <v>3681615</v>
      </c>
      <c r="W32" s="539">
        <f>Igazgatás!W32+Vagyongazd!W32+Községgazd!Z32+Közfoglalkoztatás!W32+Közút!W32+Környezetvédelem!Z32+Egészségügy!Z38+Sport!W32+Közművelődés!Y36+Étkeztetés!Y32+Támogatás!AC32</f>
        <v>8335290</v>
      </c>
    </row>
    <row r="33" spans="1:23" x14ac:dyDescent="0.25">
      <c r="B33" s="136" t="s">
        <v>912</v>
      </c>
      <c r="C33" s="658" t="s">
        <v>312</v>
      </c>
      <c r="D33" s="659"/>
      <c r="E33" s="659"/>
      <c r="F33" s="181">
        <f>Igazgatás!F33+Vagyongazd!F33+Községgazd!F33+Közfoglalkoztatás!F33+Közút!F33+Környezetvédelem!F33+Egészségügy!F39+Sport!F33+Közművelődés!F37+Étkeztetés!F33+Támogatás!F33</f>
        <v>12599000</v>
      </c>
      <c r="G33" s="458">
        <f>Igazgatás!G33+Vagyongazd!G33+Községgazd!G33+Közfoglalkoztatás!G33+Közút!G33+Környezetvédelem!G33+Egészségügy!G39+Sport!G33+Közművelődés!G37+Étkeztetés!G33+Támogatás!G33</f>
        <v>12223978</v>
      </c>
      <c r="H33" s="436">
        <f>Igazgatás!H33+Vagyongazd!H33+Községgazd!H33+Közfoglalkoztatás!H33+Közút!H33+Környezetvédelem!H33+Egészségügy!H39+Sport!H33+Közművelődés!H37+Étkeztetés!H33+Támogatás!H33</f>
        <v>12024704</v>
      </c>
      <c r="I33" s="199">
        <f>Igazgatás!I33+Vagyongazd!I33+Községgazd!I33+Közfoglalkoztatás!I33+Közút!I33+Környezetvédelem!I33+Egészségügy!I39+Sport!I33+Közművelődés!I37+Étkeztetés!I33+Támogatás!I33</f>
        <v>0</v>
      </c>
      <c r="J33" s="217">
        <f>Igazgatás!J33+Vagyongazd!J33+Községgazd!J33+Közfoglalkoztatás!J33+Közút!J33+Környezetvédelem!J33+Egészségügy!J39+Sport!J33+Közművelődés!J37+Étkeztetés!J33+Támogatás!J33</f>
        <v>12024704</v>
      </c>
      <c r="K33" s="130">
        <f>Igazgatás!K33+Vagyongazd!K33+Községgazd!N33+Közfoglalkoztatás!K33+Közút!K33+Környezetvédelem!N33+Egészségügy!N39+Sport!K33+Közművelődés!M37+Étkeztetés!M33+Támogatás!Q33</f>
        <v>1116709</v>
      </c>
      <c r="L33" s="131">
        <f>Igazgatás!L33+Vagyongazd!L33+Községgazd!O33+Közfoglalkoztatás!L33+Közút!L33+Környezetvédelem!O33+Egészségügy!O39+Sport!L33+Közművelődés!N37+Étkeztetés!N33+Támogatás!R33</f>
        <v>703936</v>
      </c>
      <c r="M33" s="131">
        <f>Igazgatás!M33+Vagyongazd!M33+Községgazd!P33+Közfoglalkoztatás!M33+Közút!M33+Környezetvédelem!P33+Egészségügy!P39+Sport!M33+Közművelődés!O37+Étkeztetés!O33+Támogatás!S33</f>
        <v>1078383</v>
      </c>
      <c r="N33" s="131">
        <f>Igazgatás!N33+Vagyongazd!N33+Községgazd!Q33+Közfoglalkoztatás!N33+Közút!N33+Környezetvédelem!Q33+Egészségügy!Q39+Sport!N33+Közművelődés!P37+Étkeztetés!P33+Támogatás!T33</f>
        <v>816212</v>
      </c>
      <c r="O33" s="131">
        <f>Igazgatás!O33+Vagyongazd!O33+Községgazd!R33+Közfoglalkoztatás!O33+Közút!O33+Környezetvédelem!R33+Egészségügy!R39+Sport!O33+Közművelődés!Q37+Étkeztetés!Q33+Támogatás!U33</f>
        <v>1211003</v>
      </c>
      <c r="P33" s="134">
        <f>Igazgatás!P33+Vagyongazd!P33+Községgazd!S33+Közfoglalkoztatás!P33+Közút!P33+Környezetvédelem!S33+Egészségügy!S39+Sport!P33+Közművelődés!R37+Étkeztetés!R33+Támogatás!V33</f>
        <v>1168032</v>
      </c>
      <c r="Q33" s="134">
        <f>Igazgatás!Q33+Vagyongazd!Q33+Községgazd!T33+Közfoglalkoztatás!Q33+Közút!Q33+Környezetvédelem!T33+Egészségügy!T39+Sport!Q33+Közművelődés!S37+Étkeztetés!S33+Támogatás!W33</f>
        <v>214141</v>
      </c>
      <c r="R33" s="131">
        <f>Igazgatás!R33+Vagyongazd!R33+Községgazd!U33+Közfoglalkoztatás!R33+Közút!R33+Környezetvédelem!U33+Egészségügy!U39+Sport!R33+Közművelődés!T37+Étkeztetés!T33+Támogatás!X33</f>
        <v>596612</v>
      </c>
      <c r="S33" s="134">
        <f>Igazgatás!S33+Vagyongazd!S33+Községgazd!V33+Közfoglalkoztatás!S33+Közút!S33+Környezetvédelem!V33+Egészségügy!V39+Sport!S33+Közművelődés!U37+Étkeztetés!U33+Támogatás!Y33</f>
        <v>1124234</v>
      </c>
      <c r="T33" s="364">
        <f>Igazgatás!T33+Vagyongazd!T33+Községgazd!W33+Közfoglalkoztatás!T33+Közút!T33+Környezetvédelem!W33+Egészségügy!W39+Sport!T33+Közművelődés!V37+Étkeztetés!V33+Támogatás!Z33</f>
        <v>8029262</v>
      </c>
      <c r="U33" s="133">
        <f>Igazgatás!U33+Vagyongazd!U33+Községgazd!X33+Közfoglalkoztatás!U33+Közút!U33+Környezetvédelem!X33+Egészségügy!X39+Sport!U33+Közművelődés!W37+Étkeztetés!W33+Támogatás!AA33</f>
        <v>1138433</v>
      </c>
      <c r="V33" s="134">
        <f>Igazgatás!V33+Vagyongazd!V33+Községgazd!Y33+Közfoglalkoztatás!V33+Közút!V33+Környezetvédelem!Y33+Egészségügy!Y39+Sport!V33+Közművelődés!X37+Étkeztetés!X33+Támogatás!AB33</f>
        <v>1309162</v>
      </c>
      <c r="W33" s="540">
        <f>Igazgatás!W33+Vagyongazd!W33+Községgazd!Z33+Közfoglalkoztatás!W33+Közút!W33+Környezetvédelem!Z33+Egészségügy!Z39+Sport!W33+Közművelődés!Y37+Étkeztetés!Y33+Támogatás!AC33</f>
        <v>1547847</v>
      </c>
    </row>
    <row r="34" spans="1:23" x14ac:dyDescent="0.25">
      <c r="A34" s="139" t="s">
        <v>313</v>
      </c>
      <c r="B34" s="59" t="s">
        <v>913</v>
      </c>
      <c r="C34" s="718" t="s">
        <v>314</v>
      </c>
      <c r="D34" s="719"/>
      <c r="E34" s="719"/>
      <c r="F34" s="182">
        <f>Igazgatás!F34+Vagyongazd!F34+Községgazd!F34+Közfoglalkoztatás!F34+Közút!F34+Környezetvédelem!F34+Egészségügy!F40+Sport!F34+Közművelődés!F38+Étkeztetés!F34+Támogatás!F34</f>
        <v>307000</v>
      </c>
      <c r="G34" s="459">
        <f>Igazgatás!G34+Vagyongazd!G34+Községgazd!G34+Közfoglalkoztatás!G34+Közút!G34+Környezetvédelem!G34+Egészségügy!G40+Sport!G34+Közművelődés!G38+Étkeztetés!G34+Támogatás!G34</f>
        <v>413691</v>
      </c>
      <c r="H34" s="437">
        <f>Igazgatás!H34+Vagyongazd!H34+Községgazd!H34+Közfoglalkoztatás!H34+Közút!H34+Környezetvédelem!H34+Egészségügy!H40+Sport!H34+Közművelődés!H38+Étkeztetés!H34+Támogatás!H34</f>
        <v>462732</v>
      </c>
      <c r="I34" s="200">
        <f>Igazgatás!I34+Vagyongazd!I34+Községgazd!I34+Közfoglalkoztatás!I34+Közút!I34+Környezetvédelem!I34+Egészségügy!I40+Sport!I34+Közművelődés!I38+Étkeztetés!I34+Támogatás!I34</f>
        <v>0</v>
      </c>
      <c r="J34" s="219">
        <f>Igazgatás!J34+Vagyongazd!J34+Községgazd!J34+Közfoglalkoztatás!J34+Közút!J34+Környezetvédelem!J34+Egészségügy!J40+Sport!J34+Közművelődés!J38+Étkeztetés!J34+Támogatás!J34</f>
        <v>462732</v>
      </c>
      <c r="K34" s="81">
        <f>Igazgatás!K34+Vagyongazd!K34+Községgazd!N34+Közfoglalkoztatás!K34+Közút!K34+Környezetvédelem!N34+Egészségügy!N40+Sport!K34+Közművelődés!M38+Étkeztetés!M34+Támogatás!Q34</f>
        <v>22929</v>
      </c>
      <c r="L34" s="1">
        <f>Igazgatás!L34+Vagyongazd!L34+Községgazd!O34+Közfoglalkoztatás!L34+Közút!L34+Környezetvédelem!O34+Egészségügy!O40+Sport!L34+Közművelődés!N38+Étkeztetés!N34+Támogatás!R34</f>
        <v>21563</v>
      </c>
      <c r="M34" s="1">
        <f>Igazgatás!M34+Vagyongazd!M34+Községgazd!P34+Közfoglalkoztatás!M34+Közút!M34+Környezetvédelem!P34+Egészségügy!P40+Sport!M34+Közművelődés!O38+Étkeztetés!O34+Támogatás!S34</f>
        <v>18170</v>
      </c>
      <c r="N34" s="1">
        <f>Igazgatás!N34+Vagyongazd!N34+Községgazd!Q34+Közfoglalkoztatás!N34+Közút!N34+Környezetvédelem!Q34+Egészségügy!Q40+Sport!N34+Közművelődés!P38+Étkeztetés!P34+Támogatás!T34</f>
        <v>17594</v>
      </c>
      <c r="O34" s="1">
        <f>Igazgatás!O34+Vagyongazd!O34+Községgazd!R34+Közfoglalkoztatás!O34+Közút!O34+Környezetvédelem!R34+Egészségügy!R40+Sport!O34+Közművelődés!Q38+Étkeztetés!Q34+Támogatás!U34</f>
        <v>22800</v>
      </c>
      <c r="P34" s="89">
        <f>Igazgatás!P34+Vagyongazd!P34+Községgazd!S34+Közfoglalkoztatás!P34+Közút!P34+Környezetvédelem!S34+Egészségügy!S40+Sport!P34+Közművelődés!R38+Étkeztetés!R34+Támogatás!V34</f>
        <v>85943</v>
      </c>
      <c r="Q34" s="89">
        <f>Igazgatás!Q34+Vagyongazd!Q34+Községgazd!T34+Közfoglalkoztatás!Q34+Közút!Q34+Környezetvédelem!T34+Egészségügy!T40+Sport!Q34+Közművelődés!S38+Étkeztetés!S34+Támogatás!W34</f>
        <v>6000</v>
      </c>
      <c r="R34" s="1">
        <f>Igazgatás!R34+Vagyongazd!R34+Községgazd!U34+Közfoglalkoztatás!R34+Közút!R34+Környezetvédelem!U34+Egészségügy!U40+Sport!R34+Közművelődés!T38+Étkeztetés!T34+Támogatás!X34</f>
        <v>34565</v>
      </c>
      <c r="S34" s="89">
        <f>Igazgatás!S34+Vagyongazd!S34+Községgazd!V34+Közfoglalkoztatás!S34+Közút!S34+Környezetvédelem!V34+Egészségügy!V40+Sport!S34+Közművelődés!U38+Étkeztetés!U34+Támogatás!Y34</f>
        <v>55899</v>
      </c>
      <c r="T34" s="366">
        <f>Igazgatás!T34+Vagyongazd!T34+Községgazd!W34+Közfoglalkoztatás!T34+Közút!T34+Környezetvédelem!W34+Egészségügy!W40+Sport!T34+Közművelődés!V38+Étkeztetés!V34+Támogatás!Z34</f>
        <v>285463</v>
      </c>
      <c r="U34" s="43">
        <f>Igazgatás!U34+Vagyongazd!U34+Községgazd!X34+Közfoglalkoztatás!U34+Közút!U34+Környezetvédelem!X34+Egészségügy!X40+Sport!U34+Közművelődés!W38+Étkeztetés!W34+Támogatás!AA34</f>
        <v>24850</v>
      </c>
      <c r="V34" s="89">
        <f>Igazgatás!V34+Vagyongazd!V34+Községgazd!Y34+Közfoglalkoztatás!V34+Közút!V34+Környezetvédelem!Y34+Egészségügy!Y40+Sport!V34+Közművelődés!X38+Étkeztetés!X34+Támogatás!AB34</f>
        <v>111434</v>
      </c>
      <c r="W34" s="542">
        <f>Igazgatás!W34+Vagyongazd!W34+Községgazd!Z34+Közfoglalkoztatás!W34+Közút!W34+Környezetvédelem!Z34+Egészségügy!Z40+Sport!W34+Közművelődés!Y38+Étkeztetés!Y34+Támogatás!AC34</f>
        <v>40985</v>
      </c>
    </row>
    <row r="35" spans="1:23" x14ac:dyDescent="0.25">
      <c r="A35" s="139" t="s">
        <v>315</v>
      </c>
      <c r="B35" s="59" t="s">
        <v>914</v>
      </c>
      <c r="C35" s="718" t="s">
        <v>316</v>
      </c>
      <c r="D35" s="719"/>
      <c r="E35" s="719"/>
      <c r="F35" s="182">
        <f>Igazgatás!F35+Vagyongazd!F35+Községgazd!F35+Közfoglalkoztatás!F35+Közút!F35+Környezetvédelem!F35+Egészségügy!F41+Sport!F35+Közművelődés!F39+Étkeztetés!F37+Támogatás!F35</f>
        <v>12292000</v>
      </c>
      <c r="G35" s="459">
        <f>Igazgatás!G35+Vagyongazd!G35+Községgazd!G35+Közfoglalkoztatás!G35+Közút!G35+Környezetvédelem!G35+Egészségügy!G41+Sport!G35+Közművelődés!G39+Étkeztetés!G37+Támogatás!G35</f>
        <v>11810287</v>
      </c>
      <c r="H35" s="437">
        <f>Igazgatás!H35+Vagyongazd!H35+Községgazd!H35+Közfoglalkoztatás!H35+Közút!H35+Környezetvédelem!H35+Egészségügy!H41+Sport!H35+Közművelődés!H39+Étkeztetés!H37+Támogatás!H35</f>
        <v>11561972</v>
      </c>
      <c r="I35" s="200">
        <f>Igazgatás!I35+Vagyongazd!I35+Községgazd!I35+Közfoglalkoztatás!I35+Közút!I35+Környezetvédelem!I35+Egészségügy!I41+Sport!I35+Közművelődés!I39+Étkeztetés!I37+Támogatás!I35</f>
        <v>0</v>
      </c>
      <c r="J35" s="219">
        <f>Igazgatás!J35+Vagyongazd!J35+Községgazd!J35+Közfoglalkoztatás!J35+Közút!J35+Környezetvédelem!J35+Egészségügy!J41+Sport!J35+Közművelődés!J39+Étkeztetés!J37+Támogatás!J35</f>
        <v>11561972</v>
      </c>
      <c r="K35" s="81">
        <f>Igazgatás!K35+Vagyongazd!K35+Községgazd!N35+Közfoglalkoztatás!K35+Közút!K35+Környezetvédelem!N35+Egészségügy!N41+Sport!K35+Közművelődés!M39+Étkeztetés!M37+Támogatás!Q35</f>
        <v>1093780</v>
      </c>
      <c r="L35" s="1">
        <f>Igazgatás!L35+Vagyongazd!L35+Községgazd!O35+Közfoglalkoztatás!L35+Közút!L35+Környezetvédelem!O35+Egészségügy!O41+Sport!L35+Közművelődés!N39+Étkeztetés!N37+Támogatás!R35</f>
        <v>682373</v>
      </c>
      <c r="M35" s="1">
        <f>Igazgatás!M35+Vagyongazd!M35+Községgazd!P35+Közfoglalkoztatás!M35+Közút!M35+Környezetvédelem!P35+Egészségügy!P41+Sport!M35+Közművelődés!O39+Étkeztetés!O37+Támogatás!S35</f>
        <v>1060213</v>
      </c>
      <c r="N35" s="1">
        <f>Igazgatás!N35+Vagyongazd!N35+Községgazd!Q35+Közfoglalkoztatás!N35+Közút!N35+Környezetvédelem!Q35+Egészségügy!Q41+Sport!N35+Közművelődés!P39+Étkeztetés!P37+Támogatás!T35</f>
        <v>798618</v>
      </c>
      <c r="O35" s="1">
        <f>Igazgatás!O35+Vagyongazd!O35+Községgazd!R35+Közfoglalkoztatás!O35+Közút!O35+Környezetvédelem!R35+Egészségügy!R41+Sport!O35+Közművelődés!Q39+Étkeztetés!Q37+Támogatás!U35</f>
        <v>1188203</v>
      </c>
      <c r="P35" s="89">
        <f>Igazgatás!P35+Vagyongazd!P35+Községgazd!S35+Közfoglalkoztatás!P35+Közút!P35+Környezetvédelem!S35+Egészségügy!S41+Sport!P35+Közművelődés!R39+Étkeztetés!R37+Támogatás!V35</f>
        <v>1082089</v>
      </c>
      <c r="Q35" s="89">
        <f>Igazgatás!Q35+Vagyongazd!Q35+Községgazd!T35+Közfoglalkoztatás!Q35+Közút!Q35+Környezetvédelem!T35+Egészségügy!T41+Sport!Q35+Közművelődés!S39+Étkeztetés!S37+Támogatás!W35</f>
        <v>208141</v>
      </c>
      <c r="R35" s="1">
        <f>Igazgatás!R35+Vagyongazd!R35+Községgazd!U35+Közfoglalkoztatás!R35+Közút!R35+Környezetvédelem!U35+Egészségügy!U41+Sport!R35+Közművelődés!T39+Étkeztetés!T37+Támogatás!X35</f>
        <v>562047</v>
      </c>
      <c r="S35" s="89">
        <f>Igazgatás!S35+Vagyongazd!S35+Községgazd!V35+Közfoglalkoztatás!S35+Közút!S35+Környezetvédelem!V35+Egészségügy!V41+Sport!S35+Közművelődés!U39+Étkeztetés!U37+Támogatás!Y35</f>
        <v>1068335</v>
      </c>
      <c r="T35" s="366">
        <f>Igazgatás!T35+Vagyongazd!T35+Községgazd!W35+Közfoglalkoztatás!T35+Közút!T35+Környezetvédelem!W35+Egészségügy!W41+Sport!T35+Közművelődés!V39+Étkeztetés!V37+Támogatás!Z35</f>
        <v>7743799</v>
      </c>
      <c r="U35" s="43">
        <f>Igazgatás!U35+Vagyongazd!U35+Községgazd!X35+Közfoglalkoztatás!U35+Közút!U35+Környezetvédelem!X35+Egészségügy!X41+Sport!U35+Közművelődés!W39+Étkeztetés!W37+Támogatás!AA35</f>
        <v>1113583</v>
      </c>
      <c r="V35" s="89">
        <f>Igazgatás!V35+Vagyongazd!V35+Községgazd!Y35+Közfoglalkoztatás!V35+Közút!V35+Környezetvédelem!Y35+Egészségügy!Y41+Sport!V35+Közművelődés!X39+Étkeztetés!X37+Támogatás!AB35</f>
        <v>1197728</v>
      </c>
      <c r="W35" s="542">
        <f>Igazgatás!W35+Vagyongazd!W35+Községgazd!Z35+Közfoglalkoztatás!W35+Közút!W35+Környezetvédelem!Z35+Egészségügy!Z41+Sport!W35+Közművelődés!Y39+Étkeztetés!Y37+Támogatás!AC35</f>
        <v>1506862</v>
      </c>
    </row>
    <row r="36" spans="1:23" hidden="1" x14ac:dyDescent="0.25">
      <c r="A36" s="139" t="s">
        <v>317</v>
      </c>
      <c r="B36" s="59" t="s">
        <v>915</v>
      </c>
      <c r="C36" s="718" t="s">
        <v>318</v>
      </c>
      <c r="D36" s="719"/>
      <c r="E36" s="719"/>
      <c r="F36" s="182">
        <f>Igazgatás!F36+Vagyongazd!F36+Községgazd!F36+Közfoglalkoztatás!F36+Közút!F36+Környezetvédelem!F36+Egészségügy!F45+Sport!F36+Közművelődés!F42+Étkeztetés!F42+Támogatás!F36</f>
        <v>0</v>
      </c>
      <c r="G36" s="459">
        <f>Igazgatás!G36+Vagyongazd!G36+Községgazd!G36+Közfoglalkoztatás!G36+Közút!G36+Környezetvédelem!G36+Egészségügy!G45+Sport!G36+Közművelődés!G42+Étkeztetés!G42+Támogatás!G36</f>
        <v>0</v>
      </c>
      <c r="H36" s="437">
        <f>Igazgatás!H36+Vagyongazd!H36+Községgazd!H36+Közfoglalkoztatás!H36+Közút!H36+Környezetvédelem!H36+Egészségügy!H45+Sport!H36+Közművelődés!H42+Étkeztetés!H42+Támogatás!H36</f>
        <v>0</v>
      </c>
      <c r="I36" s="200">
        <f>Igazgatás!I36+Vagyongazd!I36+Községgazd!I36+Közfoglalkoztatás!I36+Közút!I36+Környezetvédelem!I36+Egészségügy!I45+Sport!I36+Közművelődés!I42+Étkeztetés!I42+Támogatás!I36</f>
        <v>0</v>
      </c>
      <c r="J36" s="219">
        <f>Igazgatás!J36+Vagyongazd!J36+Községgazd!J36+Közfoglalkoztatás!J36+Közút!J36+Környezetvédelem!J36+Egészségügy!J45+Sport!J36+Közművelődés!J42+Étkeztetés!J42+Támogatás!J36</f>
        <v>0</v>
      </c>
      <c r="K36" s="81">
        <f>Igazgatás!K36+Vagyongazd!K36+Községgazd!N36+Közfoglalkoztatás!K36+Közút!K36+Környezetvédelem!N36+Egészségügy!N45+Sport!K36+Közművelődés!M42+Étkeztetés!M42+Támogatás!Q36</f>
        <v>0</v>
      </c>
      <c r="L36" s="1">
        <f>Igazgatás!L36+Vagyongazd!L36+Községgazd!O36+Közfoglalkoztatás!L36+Közút!L36+Környezetvédelem!O36+Egészségügy!O45+Sport!L36+Közművelődés!N42+Étkeztetés!N42+Támogatás!R36</f>
        <v>0</v>
      </c>
      <c r="M36" s="1">
        <f>Igazgatás!M36+Vagyongazd!M36+Községgazd!P36+Közfoglalkoztatás!M36+Közút!M36+Környezetvédelem!P36+Egészségügy!P45+Sport!M36+Közművelődés!O42+Étkeztetés!O42+Támogatás!S36</f>
        <v>0</v>
      </c>
      <c r="N36" s="1">
        <f>Igazgatás!N36+Vagyongazd!N36+Községgazd!Q36+Közfoglalkoztatás!N36+Közút!N36+Környezetvédelem!Q36+Egészségügy!Q45+Sport!N36+Közművelődés!P42+Étkeztetés!P42+Támogatás!T36</f>
        <v>0</v>
      </c>
      <c r="O36" s="1">
        <f>Igazgatás!O36+Vagyongazd!O36+Községgazd!R36+Közfoglalkoztatás!O36+Közút!O36+Környezetvédelem!R36+Egészségügy!R45+Sport!O36+Közművelődés!Q42+Étkeztetés!Q42+Támogatás!U36</f>
        <v>0</v>
      </c>
      <c r="P36" s="89">
        <f>Igazgatás!P36+Vagyongazd!P36+Községgazd!S36+Közfoglalkoztatás!P36+Közút!P36+Környezetvédelem!S36+Egészségügy!S45+Sport!P36+Közművelődés!R42+Étkeztetés!R42+Támogatás!V36</f>
        <v>0</v>
      </c>
      <c r="Q36" s="89">
        <f>Igazgatás!Q36+Vagyongazd!Q36+Községgazd!T36+Közfoglalkoztatás!Q36+Közút!Q36+Környezetvédelem!T36+Egészségügy!T45+Sport!Q36+Közművelődés!S42+Étkeztetés!S42+Támogatás!W36</f>
        <v>0</v>
      </c>
      <c r="R36" s="1">
        <f>Igazgatás!R36+Vagyongazd!R36+Községgazd!U36+Közfoglalkoztatás!R36+Közút!R36+Környezetvédelem!U36+Egészségügy!U45+Sport!R36+Közművelődés!T42+Étkeztetés!T42+Támogatás!X36</f>
        <v>0</v>
      </c>
      <c r="S36" s="89">
        <f>Igazgatás!S36+Vagyongazd!S36+Községgazd!V36+Közfoglalkoztatás!S36+Közút!S36+Környezetvédelem!V36+Egészségügy!V45+Sport!S36+Közművelődés!U42+Étkeztetés!U42+Támogatás!Y36</f>
        <v>0</v>
      </c>
      <c r="T36" s="366">
        <f>Igazgatás!T36+Vagyongazd!T36+Községgazd!W36+Közfoglalkoztatás!T36+Közút!T36+Környezetvédelem!W36+Egészségügy!W45+Sport!T36+Közművelődés!V42+Étkeztetés!V42+Támogatás!Z36</f>
        <v>0</v>
      </c>
      <c r="U36" s="43">
        <f>Igazgatás!U36+Vagyongazd!U36+Községgazd!X36+Közfoglalkoztatás!U36+Közút!U36+Környezetvédelem!X36+Egészségügy!X45+Sport!U36+Közművelődés!W42+Étkeztetés!W42+Támogatás!AA36</f>
        <v>0</v>
      </c>
      <c r="V36" s="89">
        <f>Igazgatás!V36+Vagyongazd!V36+Községgazd!Y36+Közfoglalkoztatás!V36+Közút!V36+Környezetvédelem!Y36+Egészségügy!Y45+Sport!V36+Közművelődés!X42+Étkeztetés!X42+Támogatás!AB36</f>
        <v>0</v>
      </c>
      <c r="W36" s="542">
        <f>Igazgatás!W36+Vagyongazd!W36+Községgazd!Z36+Közfoglalkoztatás!W36+Közút!W36+Környezetvédelem!Z36+Egészségügy!Z45+Sport!W36+Közművelődés!Y42+Étkeztetés!Y42+Támogatás!AC36</f>
        <v>0</v>
      </c>
    </row>
    <row r="37" spans="1:23" x14ac:dyDescent="0.25">
      <c r="B37" s="100" t="s">
        <v>916</v>
      </c>
      <c r="C37" s="688" t="s">
        <v>319</v>
      </c>
      <c r="D37" s="689"/>
      <c r="E37" s="689"/>
      <c r="F37" s="183">
        <f>Igazgatás!F37+Vagyongazd!F37+Községgazd!F37+Közfoglalkoztatás!F37+Közút!F37+Környezetvédelem!F37+Egészségügy!F46+Sport!F37+Közművelődés!F43+Étkeztetés!F43+Támogatás!F37</f>
        <v>1302000</v>
      </c>
      <c r="G37" s="460">
        <f>Igazgatás!G37+Vagyongazd!G37+Községgazd!G37+Közfoglalkoztatás!G37+Közút!G37+Környezetvédelem!G37+Egészségügy!G46+Sport!G37+Közművelődés!G43+Étkeztetés!G43+Támogatás!G37</f>
        <v>1090013</v>
      </c>
      <c r="H37" s="438">
        <f>Igazgatás!H37+Vagyongazd!H37+Községgazd!H37+Közfoglalkoztatás!H37+Közút!H37+Környezetvédelem!H37+Egészségügy!H46+Sport!H37+Közművelődés!H43+Étkeztetés!H43+Támogatás!H37</f>
        <v>1128822</v>
      </c>
      <c r="I37" s="201">
        <f>Igazgatás!I37+Vagyongazd!I37+Községgazd!I37+Közfoglalkoztatás!I37+Közút!I37+Környezetvédelem!I37+Egészségügy!I46+Sport!I37+Közművelődés!I43+Étkeztetés!I43+Támogatás!I37</f>
        <v>0</v>
      </c>
      <c r="J37" s="218">
        <f>Igazgatás!J37+Vagyongazd!J37+Községgazd!J37+Közfoglalkoztatás!J37+Közút!J37+Környezetvédelem!J37+Egészségügy!J46+Sport!J37+Közművelődés!J43+Étkeztetés!J43+Támogatás!J37</f>
        <v>1128822</v>
      </c>
      <c r="K37" s="103">
        <f>Igazgatás!K37+Vagyongazd!K37+Községgazd!N37+Közfoglalkoztatás!K37+Közút!K37+Környezetvédelem!N37+Egészségügy!N46+Sport!K37+Közművelődés!M43+Étkeztetés!M43+Támogatás!Q37</f>
        <v>136898</v>
      </c>
      <c r="L37" s="104">
        <f>Igazgatás!L37+Vagyongazd!L37+Községgazd!O37+Közfoglalkoztatás!L37+Közút!L37+Környezetvédelem!O37+Egészségügy!O46+Sport!L37+Közművelődés!N43+Étkeztetés!N43+Támogatás!R37</f>
        <v>78897</v>
      </c>
      <c r="M37" s="104">
        <f>Igazgatás!M37+Vagyongazd!M37+Községgazd!P37+Közfoglalkoztatás!M37+Közút!M37+Környezetvédelem!P37+Egészségügy!P46+Sport!M37+Közművelődés!O43+Étkeztetés!O43+Támogatás!S37</f>
        <v>72684</v>
      </c>
      <c r="N37" s="104">
        <f>Igazgatás!N37+Vagyongazd!N37+Községgazd!Q37+Közfoglalkoztatás!N37+Közút!N37+Környezetvédelem!Q37+Egészségügy!Q46+Sport!N37+Közművelődés!P43+Étkeztetés!P43+Támogatás!T37</f>
        <v>49393</v>
      </c>
      <c r="O37" s="104">
        <f>Igazgatás!O37+Vagyongazd!O37+Községgazd!R37+Közfoglalkoztatás!O37+Közút!O37+Környezetvédelem!R37+Egészségügy!R46+Sport!O37+Közművelődés!Q43+Étkeztetés!Q43+Támogatás!U37</f>
        <v>87195</v>
      </c>
      <c r="P37" s="107">
        <f>Igazgatás!P37+Vagyongazd!P37+Községgazd!S37+Közfoglalkoztatás!P37+Közút!P37+Környezetvédelem!S37+Egészségügy!S46+Sport!P37+Közművelődés!R43+Étkeztetés!R43+Támogatás!V37</f>
        <v>163515</v>
      </c>
      <c r="Q37" s="107">
        <f>Igazgatás!Q37+Vagyongazd!Q37+Községgazd!T37+Közfoglalkoztatás!Q37+Közút!Q37+Környezetvédelem!T37+Egészségügy!T46+Sport!Q37+Közművelődés!S43+Étkeztetés!S43+Támogatás!W37</f>
        <v>68137</v>
      </c>
      <c r="R37" s="104">
        <f>Igazgatás!R37+Vagyongazd!R37+Községgazd!U37+Közfoglalkoztatás!R37+Közút!R37+Környezetvédelem!U37+Egészségügy!U46+Sport!R37+Közművelődés!T43+Étkeztetés!T43+Támogatás!X37</f>
        <v>71217</v>
      </c>
      <c r="S37" s="107">
        <f>Igazgatás!S37+Vagyongazd!S37+Községgazd!V37+Közfoglalkoztatás!S37+Közút!S37+Környezetvédelem!V37+Egészségügy!V46+Sport!S37+Közművelődés!U43+Étkeztetés!U43+Támogatás!Y37</f>
        <v>86503</v>
      </c>
      <c r="T37" s="367">
        <f>Igazgatás!T37+Vagyongazd!T37+Községgazd!W37+Közfoglalkoztatás!T37+Közút!T37+Környezetvédelem!W37+Egészségügy!W46+Sport!T37+Közművelődés!V43+Étkeztetés!V43+Támogatás!Z37</f>
        <v>814439</v>
      </c>
      <c r="U37" s="106">
        <f>Igazgatás!U37+Vagyongazd!U37+Községgazd!X37+Közfoglalkoztatás!U37+Közút!U37+Környezetvédelem!X37+Egészségügy!X46+Sport!U37+Közművelődés!W43+Étkeztetés!W43+Támogatás!AA37</f>
        <v>71774</v>
      </c>
      <c r="V37" s="107">
        <f>Igazgatás!V37+Vagyongazd!V37+Községgazd!Y37+Közfoglalkoztatás!V37+Közút!V37+Környezetvédelem!Y37+Egészségügy!Y46+Sport!V37+Közművelődés!X43+Étkeztetés!X43+Támogatás!AB37</f>
        <v>83491</v>
      </c>
      <c r="W37" s="543">
        <f>Igazgatás!W37+Vagyongazd!W37+Községgazd!Z37+Közfoglalkoztatás!W37+Közút!W37+Környezetvédelem!Z37+Egészségügy!Z46+Sport!W37+Közművelődés!Y43+Étkeztetés!Y43+Támogatás!AC37</f>
        <v>159118</v>
      </c>
    </row>
    <row r="38" spans="1:23" x14ac:dyDescent="0.25">
      <c r="A38" s="139" t="s">
        <v>320</v>
      </c>
      <c r="B38" s="59" t="s">
        <v>917</v>
      </c>
      <c r="C38" s="718" t="s">
        <v>321</v>
      </c>
      <c r="D38" s="719"/>
      <c r="E38" s="719"/>
      <c r="F38" s="182">
        <f>Igazgatás!F38+Vagyongazd!F38+Községgazd!F38+Közfoglalkoztatás!F38+Közút!F38+Környezetvédelem!F38+Egészségügy!F47+Sport!F38+Közművelődés!F44+Étkeztetés!F44+Támogatás!F38</f>
        <v>1120000</v>
      </c>
      <c r="G38" s="459">
        <f>Igazgatás!G38+Vagyongazd!G38+Községgazd!G38+Közfoglalkoztatás!G38+Közút!G38+Környezetvédelem!G38+Egészségügy!G47+Sport!G38+Közművelődés!G44+Étkeztetés!G44+Támogatás!G38</f>
        <v>938434</v>
      </c>
      <c r="H38" s="437">
        <f>Igazgatás!H38+Vagyongazd!H38+Községgazd!H38+Közfoglalkoztatás!H38+Közút!H38+Környezetvédelem!H38+Egészségügy!H47+Sport!H38+Közművelődés!H44+Étkeztetés!H44+Támogatás!H38</f>
        <v>973975</v>
      </c>
      <c r="I38" s="200">
        <f>Igazgatás!I38+Vagyongazd!I38+Községgazd!I38+Közfoglalkoztatás!I38+Közút!I38+Környezetvédelem!I38+Egészségügy!I47+Sport!I38+Közművelődés!I44+Étkeztetés!I44+Támogatás!I38</f>
        <v>0</v>
      </c>
      <c r="J38" s="219">
        <f>Igazgatás!J38+Vagyongazd!J38+Községgazd!J38+Közfoglalkoztatás!J38+Közút!J38+Környezetvédelem!J38+Egészségügy!J47+Sport!J38+Közművelődés!J44+Étkeztetés!J44+Támogatás!J38</f>
        <v>973975</v>
      </c>
      <c r="K38" s="81">
        <f>Igazgatás!K38+Vagyongazd!K38+Községgazd!N38+Közfoglalkoztatás!K38+Közút!K38+Környezetvédelem!N38+Egészségügy!N47+Sport!K38+Közművelődés!M44+Étkeztetés!M44+Támogatás!Q38</f>
        <v>112400</v>
      </c>
      <c r="L38" s="1">
        <f>Igazgatás!L38+Vagyongazd!L38+Községgazd!O38+Közfoglalkoztatás!L38+Közút!L38+Környezetvédelem!O38+Egészségügy!O47+Sport!L38+Közművelődés!N44+Étkeztetés!N44+Támogatás!R38</f>
        <v>61005</v>
      </c>
      <c r="M38" s="1">
        <f>Igazgatás!M38+Vagyongazd!M38+Községgazd!P38+Közfoglalkoztatás!M38+Közút!M38+Környezetvédelem!P38+Egészségügy!P47+Sport!M38+Közművelődés!O44+Étkeztetés!O44+Támogatás!S38</f>
        <v>59399</v>
      </c>
      <c r="N38" s="1">
        <f>Igazgatás!N38+Vagyongazd!N38+Községgazd!Q38+Közfoglalkoztatás!N38+Közút!N38+Környezetvédelem!Q38+Egészségügy!Q47+Sport!N38+Közművelődés!P44+Étkeztetés!P44+Támogatás!T38</f>
        <v>40150</v>
      </c>
      <c r="O38" s="1">
        <f>Igazgatás!O38+Vagyongazd!O38+Községgazd!R38+Közfoglalkoztatás!O38+Közút!O38+Környezetvédelem!R38+Egészségügy!R47+Sport!O38+Közművelődés!Q44+Étkeztetés!Q44+Támogatás!U38</f>
        <v>77700</v>
      </c>
      <c r="P38" s="89">
        <f>Igazgatás!P38+Vagyongazd!P38+Községgazd!S38+Közfoglalkoztatás!P38+Közút!P38+Környezetvédelem!S38+Egészségügy!S47+Sport!P38+Közművelődés!R44+Étkeztetés!R44+Támogatás!V38</f>
        <v>152309</v>
      </c>
      <c r="Q38" s="89">
        <f>Igazgatás!Q38+Vagyongazd!Q38+Községgazd!T38+Közfoglalkoztatás!Q38+Közút!Q38+Környezetvédelem!T38+Egészségügy!T47+Sport!Q38+Közművelődés!S44+Étkeztetés!S44+Támogatás!W38</f>
        <v>60199</v>
      </c>
      <c r="R38" s="1">
        <f>Igazgatás!R38+Vagyongazd!R38+Községgazd!U38+Közfoglalkoztatás!R38+Közút!R38+Környezetvédelem!U38+Egészségügy!U47+Sport!R38+Közművelődés!T44+Étkeztetés!T44+Támogatás!X38</f>
        <v>60200</v>
      </c>
      <c r="S38" s="89">
        <f>Igazgatás!S38+Vagyongazd!S38+Községgazd!V38+Közfoglalkoztatás!S38+Közút!S38+Környezetvédelem!V38+Egészségügy!V47+Sport!S38+Közművelődés!U44+Étkeztetés!U44+Támogatás!Y38</f>
        <v>77700</v>
      </c>
      <c r="T38" s="366">
        <f>Igazgatás!T38+Vagyongazd!T38+Községgazd!W38+Közfoglalkoztatás!T38+Közút!T38+Környezetvédelem!W38+Egészségügy!W47+Sport!T38+Közművelődés!V44+Étkeztetés!V44+Támogatás!Z38</f>
        <v>701062</v>
      </c>
      <c r="U38" s="43">
        <f>Igazgatás!U38+Vagyongazd!U38+Községgazd!X38+Közfoglalkoztatás!U38+Közút!U38+Környezetvédelem!X38+Egészségügy!X47+Sport!U38+Közművelődés!W44+Étkeztetés!W44+Támogatás!AA38</f>
        <v>62200</v>
      </c>
      <c r="V38" s="89">
        <f>Igazgatás!V38+Vagyongazd!V38+Községgazd!Y38+Közfoglalkoztatás!V38+Közút!V38+Környezetvédelem!Y38+Egészségügy!Y47+Sport!V38+Közművelődés!X44+Étkeztetés!X44+Támogatás!AB38</f>
        <v>66700</v>
      </c>
      <c r="W38" s="542">
        <f>Igazgatás!W38+Vagyongazd!W38+Községgazd!Z38+Közfoglalkoztatás!W38+Közút!W38+Környezetvédelem!Z38+Egészségügy!Z47+Sport!W38+Közművelődés!Y44+Étkeztetés!Y44+Támogatás!AC38</f>
        <v>144013</v>
      </c>
    </row>
    <row r="39" spans="1:23" x14ac:dyDescent="0.25">
      <c r="A39" s="139" t="s">
        <v>322</v>
      </c>
      <c r="B39" s="59" t="s">
        <v>918</v>
      </c>
      <c r="C39" s="718" t="s">
        <v>323</v>
      </c>
      <c r="D39" s="719"/>
      <c r="E39" s="719"/>
      <c r="F39" s="182">
        <f>Igazgatás!F42+Vagyongazd!F39+Községgazd!F39+Közfoglalkoztatás!F39+Közút!F39+Környezetvédelem!F39+Egészségügy!F48+Sport!F39+Közművelődés!F47+Étkeztetés!F47+Támogatás!F39</f>
        <v>182000</v>
      </c>
      <c r="G39" s="459">
        <f>Igazgatás!G42+Vagyongazd!G39+Községgazd!G39+Közfoglalkoztatás!G39+Közút!G39+Környezetvédelem!G39+Egészségügy!G48+Sport!G39+Közművelődés!G47+Étkeztetés!G47+Támogatás!G39</f>
        <v>151579</v>
      </c>
      <c r="H39" s="437">
        <f>Igazgatás!H42+Vagyongazd!H39+Községgazd!H39+Közfoglalkoztatás!H39+Közút!H39+Környezetvédelem!H39+Egészségügy!H48+Sport!H39+Közművelődés!H47+Étkeztetés!H47+Támogatás!H39</f>
        <v>154847</v>
      </c>
      <c r="I39" s="200">
        <f>Igazgatás!I42+Vagyongazd!I39+Községgazd!I39+Közfoglalkoztatás!I39+Közút!I39+Környezetvédelem!I39+Egészségügy!I48+Sport!I39+Közművelődés!I47+Étkeztetés!I47+Támogatás!I39</f>
        <v>0</v>
      </c>
      <c r="J39" s="219">
        <f>Igazgatás!J42+Vagyongazd!J39+Községgazd!J39+Közfoglalkoztatás!J39+Közút!J39+Környezetvédelem!J39+Egészségügy!J48+Sport!J39+Közművelődés!J47+Étkeztetés!J47+Támogatás!J39</f>
        <v>154847</v>
      </c>
      <c r="K39" s="81">
        <f>Igazgatás!K42+Vagyongazd!K39+Községgazd!N39+Közfoglalkoztatás!K39+Közút!K39+Környezetvédelem!N39+Egészségügy!N48+Sport!K39+Közművelődés!M47+Étkeztetés!M47+Támogatás!Q39</f>
        <v>24498</v>
      </c>
      <c r="L39" s="1">
        <f>Igazgatás!L42+Vagyongazd!L39+Községgazd!O39+Közfoglalkoztatás!L39+Közút!L39+Környezetvédelem!O39+Egészségügy!O48+Sport!L39+Közművelődés!N47+Étkeztetés!N47+Támogatás!R39</f>
        <v>17892</v>
      </c>
      <c r="M39" s="1">
        <f>Igazgatás!M42+Vagyongazd!M39+Községgazd!P39+Közfoglalkoztatás!M39+Közút!M39+Környezetvédelem!P39+Egészségügy!P48+Sport!M39+Közművelődés!O47+Étkeztetés!O47+Támogatás!S39</f>
        <v>13285</v>
      </c>
      <c r="N39" s="1">
        <f>Igazgatás!N42+Vagyongazd!N39+Községgazd!Q39+Közfoglalkoztatás!N39+Közút!N39+Környezetvédelem!Q39+Egészségügy!Q48+Sport!N39+Közművelődés!P47+Étkeztetés!P47+Támogatás!T39</f>
        <v>9243</v>
      </c>
      <c r="O39" s="1">
        <f>Igazgatás!O42+Vagyongazd!O39+Községgazd!R39+Közfoglalkoztatás!O39+Közút!O39+Környezetvédelem!R39+Egészségügy!R48+Sport!O39+Közművelődés!Q47+Étkeztetés!Q47+Támogatás!U39</f>
        <v>9495</v>
      </c>
      <c r="P39" s="89">
        <f>Igazgatás!P42+Vagyongazd!P39+Községgazd!S39+Közfoglalkoztatás!P39+Közút!P39+Környezetvédelem!S39+Egészségügy!S48+Sport!P39+Közművelődés!R47+Étkeztetés!R47+Támogatás!V39</f>
        <v>11206</v>
      </c>
      <c r="Q39" s="89">
        <f>Igazgatás!Q42+Vagyongazd!Q39+Községgazd!T39+Közfoglalkoztatás!Q39+Közút!Q39+Környezetvédelem!T39+Egészségügy!T48+Sport!Q39+Közművelődés!S47+Étkeztetés!S47+Támogatás!W39</f>
        <v>7938</v>
      </c>
      <c r="R39" s="1">
        <f>Igazgatás!R42+Vagyongazd!R39+Községgazd!U39+Közfoglalkoztatás!R39+Közút!R39+Környezetvédelem!U39+Egészségügy!U48+Sport!R39+Közművelődés!T47+Étkeztetés!T47+Támogatás!X39</f>
        <v>11017</v>
      </c>
      <c r="S39" s="89">
        <f>Igazgatás!S42+Vagyongazd!S39+Községgazd!V39+Közfoglalkoztatás!S39+Közút!S39+Környezetvédelem!V39+Egészségügy!V48+Sport!S39+Közművelődés!U47+Étkeztetés!U47+Támogatás!Y39</f>
        <v>8803</v>
      </c>
      <c r="T39" s="366">
        <f>Igazgatás!T42+Vagyongazd!T39+Községgazd!W39+Közfoglalkoztatás!T39+Közút!T39+Környezetvédelem!W39+Egészségügy!W48+Sport!T39+Közművelődés!V47+Étkeztetés!V47+Támogatás!Z39</f>
        <v>113377</v>
      </c>
      <c r="U39" s="43">
        <f>Igazgatás!U42+Vagyongazd!U39+Községgazd!X39+Közfoglalkoztatás!U39+Közút!U39+Környezetvédelem!X39+Egészségügy!X48+Sport!U39+Közművelődés!W47+Étkeztetés!W47+Támogatás!AA39</f>
        <v>9574</v>
      </c>
      <c r="V39" s="89">
        <f>Igazgatás!V42+Vagyongazd!V39+Községgazd!Y39+Közfoglalkoztatás!V39+Közút!V39+Környezetvédelem!Y39+Egészségügy!Y48+Sport!V39+Közművelődés!X47+Étkeztetés!X47+Támogatás!AB39</f>
        <v>16791</v>
      </c>
      <c r="W39" s="542">
        <f>Igazgatás!W42+Vagyongazd!W39+Községgazd!Z39+Közfoglalkoztatás!W39+Közút!W39+Környezetvédelem!Z39+Egészségügy!Z48+Sport!W39+Közművelődés!Y47+Étkeztetés!Y47+Támogatás!AC39</f>
        <v>15105</v>
      </c>
    </row>
    <row r="40" spans="1:23" x14ac:dyDescent="0.25">
      <c r="B40" s="100" t="s">
        <v>919</v>
      </c>
      <c r="C40" s="688" t="s">
        <v>324</v>
      </c>
      <c r="D40" s="689"/>
      <c r="E40" s="689"/>
      <c r="F40" s="183">
        <f>Igazgatás!F43+Vagyongazd!F40+Községgazd!F40+Közfoglalkoztatás!F40+Közút!F40+Környezetvédelem!F40+Egészségügy!F49+Sport!F40+Közművelődés!F50+Étkeztetés!F50+Támogatás!F40</f>
        <v>19874000</v>
      </c>
      <c r="G40" s="460">
        <f>Igazgatás!G43+Vagyongazd!G40+Községgazd!G40+Közfoglalkoztatás!G40+Közút!G40+Környezetvédelem!G40+Egészségügy!G49+Sport!G40+Közművelődés!G50+Étkeztetés!G50+Támogatás!G40</f>
        <v>16923267</v>
      </c>
      <c r="H40" s="438">
        <f>Igazgatás!H43+Vagyongazd!H40+Községgazd!H40+Közfoglalkoztatás!H40+Közút!H40+Környezetvédelem!H40+Egészségügy!H49+Sport!H40+Közművelődés!H50+Étkeztetés!H50+Támogatás!H40</f>
        <v>17976592.5</v>
      </c>
      <c r="I40" s="201">
        <f>Igazgatás!I43+Vagyongazd!I40+Községgazd!I40+Közfoglalkoztatás!I40+Közút!I40+Környezetvédelem!I40+Egészségügy!I49+Sport!I40+Közművelődés!I50+Étkeztetés!I50+Támogatás!I40</f>
        <v>0</v>
      </c>
      <c r="J40" s="218">
        <f>Igazgatás!J43+Vagyongazd!J40+Községgazd!J40+Közfoglalkoztatás!J40+Közút!J40+Környezetvédelem!J40+Egészségügy!J49+Sport!J40+Közművelődés!J50+Étkeztetés!J50+Támogatás!J40</f>
        <v>17976592.5</v>
      </c>
      <c r="K40" s="103">
        <f>Igazgatás!K43+Vagyongazd!K40+Községgazd!N40+Közfoglalkoztatás!K40+Közút!K40+Környezetvédelem!N40+Egészségügy!N49+Sport!K40+Közművelődés!M50+Étkeztetés!M50+Támogatás!Q40</f>
        <v>2295230</v>
      </c>
      <c r="L40" s="104">
        <f>Igazgatás!L43+Vagyongazd!L40+Községgazd!O40+Közfoglalkoztatás!L40+Közút!L40+Környezetvédelem!O40+Egészségügy!O49+Sport!L40+Közművelődés!N50+Étkeztetés!N50+Támogatás!R40</f>
        <v>1177851</v>
      </c>
      <c r="M40" s="104">
        <f>Igazgatás!M43+Vagyongazd!M40+Községgazd!P40+Közfoglalkoztatás!M40+Közút!M40+Környezetvédelem!P40+Egészségügy!P49+Sport!M40+Közművelődés!O50+Étkeztetés!O50+Támogatás!S40</f>
        <v>1442849</v>
      </c>
      <c r="N40" s="104">
        <f>Igazgatás!N43+Vagyongazd!N40+Községgazd!Q40+Közfoglalkoztatás!N40+Közút!N40+Környezetvédelem!Q40+Egészségügy!Q49+Sport!N40+Közművelődés!P50+Étkeztetés!P50+Támogatás!T40</f>
        <v>1307181</v>
      </c>
      <c r="O40" s="104">
        <f>Igazgatás!O43+Vagyongazd!O40+Községgazd!R40+Közfoglalkoztatás!O40+Közút!O40+Környezetvédelem!R40+Egészségügy!R49+Sport!O40+Közművelődés!Q50+Étkeztetés!Q50+Támogatás!U40</f>
        <v>684661</v>
      </c>
      <c r="P40" s="107">
        <f>Igazgatás!P43+Vagyongazd!P40+Községgazd!S40+Közfoglalkoztatás!P40+Közút!P40+Környezetvédelem!S40+Egészségügy!S49+Sport!P40+Közművelődés!R50+Étkeztetés!R50+Támogatás!V40</f>
        <v>1578795</v>
      </c>
      <c r="Q40" s="107">
        <f>Igazgatás!Q43+Vagyongazd!Q40+Községgazd!T40+Közfoglalkoztatás!Q40+Közút!Q40+Környezetvédelem!T40+Egészségügy!T49+Sport!Q40+Közművelődés!S50+Étkeztetés!S50+Támogatás!W40</f>
        <v>866597.5</v>
      </c>
      <c r="R40" s="104">
        <f>Igazgatás!R43+Vagyongazd!R40+Községgazd!U40+Közfoglalkoztatás!R40+Közút!R40+Környezetvédelem!U40+Egészségügy!U49+Sport!R40+Közművelődés!T50+Étkeztetés!T50+Támogatás!X40</f>
        <v>1231781</v>
      </c>
      <c r="S40" s="107">
        <f>Igazgatás!S43+Vagyongazd!S40+Községgazd!V40+Közfoglalkoztatás!S40+Közút!S40+Környezetvédelem!V40+Egészségügy!V49+Sport!S40+Közművelődés!U50+Étkeztetés!U50+Támogatás!Y40</f>
        <v>886113</v>
      </c>
      <c r="T40" s="367">
        <f>Igazgatás!T43+Vagyongazd!T40+Községgazd!W40+Közfoglalkoztatás!T40+Közút!T40+Környezetvédelem!W40+Egészségügy!W49+Sport!T40+Közművelődés!V50+Étkeztetés!V50+Támogatás!Z40</f>
        <v>11471058.5</v>
      </c>
      <c r="U40" s="106">
        <f>Igazgatás!U43+Vagyongazd!U40+Községgazd!X40+Közfoglalkoztatás!U40+Közút!U40+Környezetvédelem!X40+Egészségügy!X49+Sport!U40+Közművelődés!W50+Étkeztetés!W50+Támogatás!AA40</f>
        <v>585071</v>
      </c>
      <c r="V40" s="107">
        <f>Igazgatás!V43+Vagyongazd!V40+Községgazd!Y40+Közfoglalkoztatás!V40+Közút!V40+Környezetvédelem!Y40+Egészségügy!Y49+Sport!V40+Közművelődés!X50+Étkeztetés!X50+Támogatás!AB40</f>
        <v>1727279</v>
      </c>
      <c r="W40" s="543">
        <f>Igazgatás!W43+Vagyongazd!W40+Községgazd!Z40+Közfoglalkoztatás!W40+Közút!W40+Környezetvédelem!Z40+Egészségügy!Z49+Sport!W40+Közművelődés!Y50+Étkeztetés!Y50+Támogatás!AC40</f>
        <v>4193184</v>
      </c>
    </row>
    <row r="41" spans="1:23" s="42" customFormat="1" x14ac:dyDescent="0.25">
      <c r="A41" s="139" t="s">
        <v>325</v>
      </c>
      <c r="B41" s="57" t="s">
        <v>920</v>
      </c>
      <c r="C41" s="696" t="s">
        <v>326</v>
      </c>
      <c r="D41" s="697"/>
      <c r="E41" s="697"/>
      <c r="F41" s="189">
        <f>Igazgatás!F44+Vagyongazd!F41+Községgazd!F41+Közfoglalkoztatás!F41+Közút!F41+Környezetvédelem!F41+Egészségügy!F50+Sport!F41+Közművelődés!F51+Étkeztetés!F51+Támogatás!F41</f>
        <v>12461000</v>
      </c>
      <c r="G41" s="466">
        <f>Igazgatás!G44+Vagyongazd!G41+Községgazd!G41+Közfoglalkoztatás!G41+Közút!G41+Környezetvédelem!G41+Egészségügy!G50+Sport!G41+Közművelődés!G51+Étkeztetés!G51+Támogatás!G41</f>
        <v>9355204</v>
      </c>
      <c r="H41" s="444">
        <f>Igazgatás!H44+Vagyongazd!H41+Községgazd!H41+Közfoglalkoztatás!H41+Közút!H41+Környezetvédelem!H41+Egészségügy!H50+Sport!H41+Közművelődés!H51+Étkeztetés!H51+Támogatás!H41</f>
        <v>9138828</v>
      </c>
      <c r="I41" s="207">
        <f>Igazgatás!I44+Vagyongazd!I41+Községgazd!I41+Közfoglalkoztatás!I41+Közút!I41+Környezetvédelem!I41+Egészségügy!I50+Sport!I41+Közművelődés!I51+Étkeztetés!I51+Támogatás!I41</f>
        <v>0</v>
      </c>
      <c r="J41" s="220">
        <f>Igazgatás!J44+Vagyongazd!J41+Községgazd!J41+Közfoglalkoztatás!J41+Közút!J41+Környezetvédelem!J41+Egészségügy!J50+Sport!J41+Közművelődés!J51+Étkeztetés!J51+Támogatás!J41</f>
        <v>9138828</v>
      </c>
      <c r="K41" s="83">
        <f>Igazgatás!K44+Vagyongazd!K41+Községgazd!N41+Közfoglalkoztatás!K41+Közút!K41+Környezetvédelem!N41+Egészségügy!N50+Sport!K41+Közművelődés!M51+Étkeztetés!M51+Támogatás!Q41</f>
        <v>1609518</v>
      </c>
      <c r="L41" s="13">
        <f>Igazgatás!L44+Vagyongazd!L41+Községgazd!O41+Közfoglalkoztatás!L41+Közút!L41+Környezetvédelem!O41+Egészségügy!O50+Sport!L41+Közművelődés!N51+Étkeztetés!N51+Támogatás!R41</f>
        <v>799965</v>
      </c>
      <c r="M41" s="13">
        <f>Igazgatás!M44+Vagyongazd!M41+Községgazd!P41+Közfoglalkoztatás!M41+Közút!M41+Környezetvédelem!P41+Egészségügy!P50+Sport!M41+Közművelődés!O51+Étkeztetés!O51+Támogatás!S41</f>
        <v>809882</v>
      </c>
      <c r="N41" s="13">
        <f>Igazgatás!N44+Vagyongazd!N41+Községgazd!Q41+Közfoglalkoztatás!N41+Közút!N41+Környezetvédelem!Q41+Egészségügy!Q50+Sport!N41+Közművelődés!P51+Étkeztetés!P51+Támogatás!T41</f>
        <v>800679</v>
      </c>
      <c r="O41" s="13">
        <f>Igazgatás!O44+Vagyongazd!O41+Községgazd!R41+Közfoglalkoztatás!O41+Közút!O41+Környezetvédelem!R41+Egészségügy!R50+Sport!O41+Közművelődés!Q51+Étkeztetés!Q51+Támogatás!U41</f>
        <v>244500</v>
      </c>
      <c r="P41" s="90">
        <f>Igazgatás!P44+Vagyongazd!P41+Községgazd!S41+Közfoglalkoztatás!P41+Közút!P41+Környezetvédelem!S41+Egészségügy!S50+Sport!P41+Közművelődés!R51+Étkeztetés!R51+Támogatás!V41</f>
        <v>1231554</v>
      </c>
      <c r="Q41" s="90">
        <f>Igazgatás!Q44+Vagyongazd!Q41+Községgazd!T41+Közfoglalkoztatás!Q41+Közút!Q41+Környezetvédelem!T41+Egészségügy!T50+Sport!Q41+Közművelődés!S51+Étkeztetés!S51+Támogatás!W41</f>
        <v>372129</v>
      </c>
      <c r="R41" s="13">
        <f>Igazgatás!R44+Vagyongazd!R41+Községgazd!U41+Közfoglalkoztatás!R41+Közút!R41+Környezetvédelem!U41+Egészségügy!U50+Sport!R41+Közművelődés!T51+Étkeztetés!T51+Támogatás!X41</f>
        <v>298183</v>
      </c>
      <c r="S41" s="90">
        <f>Igazgatás!S44+Vagyongazd!S41+Községgazd!V41+Közfoglalkoztatás!S41+Közút!S41+Környezetvédelem!V41+Egészségügy!V50+Sport!S41+Közművelődés!U51+Étkeztetés!U51+Támogatás!Y41</f>
        <v>286338</v>
      </c>
      <c r="T41" s="365">
        <f>Igazgatás!T44+Vagyongazd!T41+Községgazd!W41+Közfoglalkoztatás!T41+Közút!T41+Környezetvédelem!W41+Egészségügy!W50+Sport!T41+Közművelődés!V51+Étkeztetés!V51+Támogatás!Z41</f>
        <v>6452748</v>
      </c>
      <c r="U41" s="44">
        <f>Igazgatás!U44+Vagyongazd!U41+Községgazd!X41+Közfoglalkoztatás!U41+Közút!U41+Környezetvédelem!X41+Egészségügy!X50+Sport!U41+Közművelődés!W51+Étkeztetés!W51+Támogatás!AA41</f>
        <v>110435</v>
      </c>
      <c r="V41" s="90">
        <f>Igazgatás!V44+Vagyongazd!V41+Községgazd!Y41+Közfoglalkoztatás!V41+Közút!V41+Környezetvédelem!Y41+Egészségügy!Y50+Sport!V41+Közművelődés!X51+Étkeztetés!X51+Támogatás!AB41</f>
        <v>621787</v>
      </c>
      <c r="W41" s="541">
        <f>Igazgatás!W44+Vagyongazd!W41+Községgazd!Z41+Közfoglalkoztatás!W41+Közút!W41+Környezetvédelem!Z41+Egészségügy!Z50+Sport!W41+Közművelődés!Y51+Étkeztetés!Y51+Támogatás!AC41</f>
        <v>1953858</v>
      </c>
    </row>
    <row r="42" spans="1:23" s="42" customFormat="1" hidden="1" x14ac:dyDescent="0.25">
      <c r="A42" s="139" t="s">
        <v>327</v>
      </c>
      <c r="B42" s="57" t="s">
        <v>921</v>
      </c>
      <c r="C42" s="696" t="s">
        <v>328</v>
      </c>
      <c r="D42" s="697"/>
      <c r="E42" s="697"/>
      <c r="F42" s="189">
        <f>Igazgatás!F48+Vagyongazd!F47+Községgazd!F47+Közfoglalkoztatás!F42+Közút!F42+Környezetvédelem!F42+Egészségügy!F63+Sport!F45+Közművelődés!F64+Étkeztetés!F52+Támogatás!F42</f>
        <v>0</v>
      </c>
      <c r="G42" s="466">
        <f>Igazgatás!G48+Vagyongazd!G47+Községgazd!G47+Közfoglalkoztatás!G42+Közút!G42+Környezetvédelem!G42+Egészségügy!G63+Sport!G45+Közművelődés!G64+Étkeztetés!G52+Támogatás!G42</f>
        <v>0</v>
      </c>
      <c r="H42" s="444">
        <f>Igazgatás!H48+Vagyongazd!H47+Községgazd!H47+Közfoglalkoztatás!H42+Közút!H42+Környezetvédelem!H42+Egészségügy!H63+Sport!H45+Közművelődés!H64+Étkeztetés!H52+Támogatás!H42</f>
        <v>0</v>
      </c>
      <c r="I42" s="207">
        <f>Igazgatás!I48+Vagyongazd!I47+Községgazd!I47+Közfoglalkoztatás!I42+Közút!I42+Környezetvédelem!I42+Egészségügy!I63+Sport!I45+Közművelődés!I64+Étkeztetés!I52+Támogatás!I42</f>
        <v>0</v>
      </c>
      <c r="J42" s="220">
        <f>Igazgatás!J48+Vagyongazd!J47+Községgazd!J47+Közfoglalkoztatás!J42+Közút!J42+Környezetvédelem!J42+Egészségügy!J63+Sport!J45+Közművelődés!J64+Étkeztetés!J52+Támogatás!J42</f>
        <v>0</v>
      </c>
      <c r="K42" s="83">
        <f>Igazgatás!K48+Vagyongazd!K47+Községgazd!N47+Közfoglalkoztatás!K42+Közút!K42+Környezetvédelem!N42+Egészségügy!N63+Sport!K45+Közművelődés!M64+Étkeztetés!M52+Támogatás!Q42</f>
        <v>0</v>
      </c>
      <c r="L42" s="13">
        <f>Igazgatás!L48+Vagyongazd!L47+Községgazd!O47+Közfoglalkoztatás!L42+Közút!L42+Környezetvédelem!O42+Egészségügy!O63+Sport!L45+Közművelődés!N64+Étkeztetés!N52+Támogatás!R42</f>
        <v>0</v>
      </c>
      <c r="M42" s="13">
        <f>Igazgatás!M48+Vagyongazd!M47+Községgazd!P47+Közfoglalkoztatás!M42+Közút!M42+Környezetvédelem!P42+Egészségügy!P63+Sport!M45+Közművelődés!O64+Étkeztetés!O52+Támogatás!S42</f>
        <v>0</v>
      </c>
      <c r="N42" s="13">
        <f>Igazgatás!N48+Vagyongazd!N47+Községgazd!Q47+Közfoglalkoztatás!N42+Közút!N42+Környezetvédelem!Q42+Egészségügy!Q63+Sport!N45+Közművelődés!P64+Étkeztetés!P52+Támogatás!T42</f>
        <v>0</v>
      </c>
      <c r="O42" s="13">
        <f>Igazgatás!O48+Vagyongazd!O47+Községgazd!R47+Közfoglalkoztatás!O42+Közút!O42+Környezetvédelem!R42+Egészségügy!R63+Sport!O45+Közművelődés!Q64+Étkeztetés!Q52+Támogatás!U42</f>
        <v>0</v>
      </c>
      <c r="P42" s="90">
        <f>Igazgatás!P48+Vagyongazd!P47+Községgazd!S47+Közfoglalkoztatás!P42+Közút!P42+Környezetvédelem!S42+Egészségügy!S63+Sport!P45+Közművelődés!R64+Étkeztetés!R52+Támogatás!V42</f>
        <v>0</v>
      </c>
      <c r="Q42" s="90">
        <f>Igazgatás!Q48+Vagyongazd!Q47+Községgazd!T47+Közfoglalkoztatás!Q42+Közút!Q42+Környezetvédelem!T42+Egészségügy!T63+Sport!Q45+Közművelődés!S64+Étkeztetés!S52+Támogatás!W42</f>
        <v>0</v>
      </c>
      <c r="R42" s="13">
        <f>Igazgatás!R48+Vagyongazd!R47+Községgazd!U47+Közfoglalkoztatás!R42+Közút!R42+Környezetvédelem!U42+Egészségügy!U63+Sport!R45+Közművelődés!T64+Étkeztetés!T52+Támogatás!X42</f>
        <v>0</v>
      </c>
      <c r="S42" s="90">
        <f>Igazgatás!S48+Vagyongazd!S47+Községgazd!V47+Közfoglalkoztatás!S42+Közút!S42+Környezetvédelem!V42+Egészségügy!V63+Sport!S45+Közművelődés!U64+Étkeztetés!U52+Támogatás!Y42</f>
        <v>0</v>
      </c>
      <c r="T42" s="365">
        <f>Igazgatás!T48+Vagyongazd!T47+Községgazd!W47+Közfoglalkoztatás!T42+Közút!T42+Környezetvédelem!W42+Egészségügy!W63+Sport!T45+Közművelődés!V64+Étkeztetés!V52+Támogatás!Z42</f>
        <v>0</v>
      </c>
      <c r="U42" s="44">
        <f>Igazgatás!U48+Vagyongazd!U47+Községgazd!X47+Közfoglalkoztatás!U42+Közút!U42+Környezetvédelem!X42+Egészségügy!X63+Sport!U45+Közművelődés!W64+Étkeztetés!W52+Támogatás!AA42</f>
        <v>0</v>
      </c>
      <c r="V42" s="90">
        <f>Igazgatás!V48+Vagyongazd!V47+Községgazd!Y47+Közfoglalkoztatás!V42+Közút!V42+Környezetvédelem!Y42+Egészségügy!Y63+Sport!V45+Közművelődés!X64+Étkeztetés!X52+Támogatás!AB42</f>
        <v>0</v>
      </c>
      <c r="W42" s="541">
        <f>Igazgatás!W48+Vagyongazd!W47+Községgazd!Z47+Közfoglalkoztatás!W42+Közút!W42+Környezetvédelem!Z42+Egészségügy!Z63+Sport!W45+Közművelődés!Y64+Étkeztetés!Y52+Támogatás!AC42</f>
        <v>0</v>
      </c>
    </row>
    <row r="43" spans="1:23" s="42" customFormat="1" x14ac:dyDescent="0.25">
      <c r="A43" s="139" t="s">
        <v>329</v>
      </c>
      <c r="B43" s="57" t="s">
        <v>922</v>
      </c>
      <c r="C43" s="696" t="s">
        <v>330</v>
      </c>
      <c r="D43" s="697"/>
      <c r="E43" s="697"/>
      <c r="F43" s="189">
        <f>Igazgatás!F49+Vagyongazd!F48+Községgazd!F48+Közfoglalkoztatás!F43+Közút!F43+Környezetvédelem!F43+Egészségügy!F64+Sport!F46+Közművelődés!F65+Étkeztetés!F53+Támogatás!F43</f>
        <v>122000</v>
      </c>
      <c r="G43" s="466">
        <f>Igazgatás!G49+Vagyongazd!G48+Községgazd!G48+Közfoglalkoztatás!G43+Közút!G43+Környezetvédelem!G43+Egészségügy!G64+Sport!G46+Közművelődés!G65+Étkeztetés!G53+Támogatás!G43</f>
        <v>192160</v>
      </c>
      <c r="H43" s="444">
        <f>Igazgatás!H49+Vagyongazd!H48+Községgazd!H48+Közfoglalkoztatás!H43+Közút!H43+Környezetvédelem!H43+Egészségügy!H64+Sport!H46+Közművelődés!H65+Étkeztetés!H53+Támogatás!H43</f>
        <v>226000</v>
      </c>
      <c r="I43" s="207">
        <f>Igazgatás!I49+Vagyongazd!I48+Községgazd!I48+Közfoglalkoztatás!I43+Közút!I43+Környezetvédelem!I43+Egészségügy!I64+Sport!I46+Közművelődés!I65+Étkeztetés!I53+Támogatás!I43</f>
        <v>0</v>
      </c>
      <c r="J43" s="220">
        <f>Igazgatás!J49+Vagyongazd!J48+Községgazd!J48+Közfoglalkoztatás!J43+Közút!J43+Környezetvédelem!J43+Egészségügy!J64+Sport!J46+Közművelődés!J65+Étkeztetés!J53+Támogatás!J43</f>
        <v>226000</v>
      </c>
      <c r="K43" s="83">
        <f>Igazgatás!K49+Vagyongazd!K48+Községgazd!N48+Közfoglalkoztatás!K43+Közút!K43+Környezetvédelem!N43+Egészségügy!N64+Sport!K46+Közművelődés!M65+Étkeztetés!M53+Támogatás!Q43</f>
        <v>36790</v>
      </c>
      <c r="L43" s="13">
        <f>Igazgatás!L49+Vagyongazd!L48+Községgazd!O48+Közfoglalkoztatás!L43+Közút!L43+Környezetvédelem!O43+Egészségügy!O64+Sport!L46+Közművelődés!N65+Étkeztetés!N53+Támogatás!R43</f>
        <v>6000</v>
      </c>
      <c r="M43" s="13">
        <f>Igazgatás!M49+Vagyongazd!M48+Községgazd!P48+Közfoglalkoztatás!M43+Közút!M43+Környezetvédelem!P43+Egészségügy!P64+Sport!M46+Közművelődés!O65+Étkeztetés!O53+Támogatás!S43</f>
        <v>45370</v>
      </c>
      <c r="N43" s="13">
        <f>Igazgatás!N49+Vagyongazd!N48+Községgazd!Q48+Közfoglalkoztatás!N43+Közút!N43+Környezetvédelem!Q43+Egészségügy!Q64+Sport!N46+Közművelődés!P65+Étkeztetés!P53+Támogatás!T43</f>
        <v>6000</v>
      </c>
      <c r="O43" s="13">
        <f>Igazgatás!O49+Vagyongazd!O48+Községgazd!R48+Közfoglalkoztatás!O43+Közút!O43+Környezetvédelem!R43+Egészségügy!R64+Sport!O46+Közművelődés!Q65+Étkeztetés!Q53+Támogatás!U43</f>
        <v>6000</v>
      </c>
      <c r="P43" s="90">
        <f>Igazgatás!P49+Vagyongazd!P48+Községgazd!S48+Közfoglalkoztatás!P43+Közút!P43+Környezetvédelem!S43+Egészségügy!S64+Sport!P46+Közművelődés!R65+Étkeztetés!R53+Támogatás!V43</f>
        <v>0</v>
      </c>
      <c r="Q43" s="90">
        <f>Igazgatás!Q49+Vagyongazd!Q48+Községgazd!T48+Közfoglalkoztatás!Q43+Közút!Q43+Környezetvédelem!T43+Egészségügy!T64+Sport!Q46+Közművelődés!S65+Étkeztetés!S53+Támogatás!W43</f>
        <v>12000</v>
      </c>
      <c r="R43" s="13">
        <f>Igazgatás!R49+Vagyongazd!R48+Községgazd!U48+Közfoglalkoztatás!R43+Közút!R43+Környezetvédelem!U43+Egészségügy!U64+Sport!R46+Közművelődés!T65+Étkeztetés!T53+Támogatás!X43</f>
        <v>3000</v>
      </c>
      <c r="S43" s="90">
        <f>Igazgatás!S49+Vagyongazd!S48+Községgazd!V48+Közfoglalkoztatás!S43+Közút!S43+Környezetvédelem!V43+Egészségügy!V64+Sport!S46+Közművelődés!U65+Étkeztetés!U53+Támogatás!Y43</f>
        <v>0</v>
      </c>
      <c r="T43" s="365">
        <f>Igazgatás!T49+Vagyongazd!T48+Községgazd!W48+Közfoglalkoztatás!T43+Közút!T43+Környezetvédelem!W43+Egészségügy!W64+Sport!T46+Közművelődés!V65+Étkeztetés!V53+Támogatás!Z43</f>
        <v>115160</v>
      </c>
      <c r="U43" s="44">
        <f>Igazgatás!U49+Vagyongazd!U48+Községgazd!X48+Közfoglalkoztatás!U43+Közút!U43+Környezetvédelem!X43+Egészségügy!X64+Sport!U46+Közművelődés!W65+Étkeztetés!W53+Támogatás!AA43</f>
        <v>0</v>
      </c>
      <c r="V43" s="90">
        <f>Igazgatás!V49+Vagyongazd!V48+Községgazd!Y48+Közfoglalkoztatás!V43+Közút!V43+Környezetvédelem!Y43+Egészségügy!Y64+Sport!V46+Közművelődés!X65+Étkeztetés!X53+Támogatás!AB43</f>
        <v>26000</v>
      </c>
      <c r="W43" s="541">
        <f>Igazgatás!W49+Vagyongazd!W48+Községgazd!Z48+Közfoglalkoztatás!W43+Közút!W43+Környezetvédelem!Z43+Egészségügy!Z64+Sport!W46+Közművelődés!Y65+Étkeztetés!Y53+Támogatás!AC43</f>
        <v>84840</v>
      </c>
    </row>
    <row r="44" spans="1:23" s="42" customFormat="1" x14ac:dyDescent="0.25">
      <c r="A44" s="139" t="s">
        <v>331</v>
      </c>
      <c r="B44" s="57" t="s">
        <v>923</v>
      </c>
      <c r="C44" s="696" t="s">
        <v>332</v>
      </c>
      <c r="D44" s="697"/>
      <c r="E44" s="697"/>
      <c r="F44" s="189">
        <f>Igazgatás!F50+Vagyongazd!F49+Községgazd!F49+Közfoglalkoztatás!F44+Közút!F44+Környezetvédelem!F44+Egészségügy!F65+Sport!F47+Közművelődés!F68+Étkeztetés!F54+Támogatás!F44</f>
        <v>2221000</v>
      </c>
      <c r="G44" s="466">
        <f>Igazgatás!G50+Vagyongazd!G49+Községgazd!G49+Közfoglalkoztatás!G44+Közút!G44+Környezetvédelem!G44+Egészségügy!G65+Sport!G47+Közművelődés!G68+Étkeztetés!G54+Támogatás!G44</f>
        <v>1550221</v>
      </c>
      <c r="H44" s="444">
        <f>Igazgatás!H50+Vagyongazd!H49+Községgazd!H49+Közfoglalkoztatás!H44+Közút!H44+Környezetvédelem!H44+Egészségügy!H65+Sport!H47+Közművelődés!H68+Étkeztetés!H54+Támogatás!H44</f>
        <v>1479131</v>
      </c>
      <c r="I44" s="207">
        <f>Igazgatás!I50+Vagyongazd!I49+Községgazd!I49+Közfoglalkoztatás!I44+Közút!I44+Környezetvédelem!I44+Egészségügy!I65+Sport!I47+Közművelődés!I68+Étkeztetés!I54+Támogatás!I44</f>
        <v>0</v>
      </c>
      <c r="J44" s="220">
        <f>Igazgatás!J50+Vagyongazd!J49+Községgazd!J49+Közfoglalkoztatás!J44+Közút!J44+Környezetvédelem!J44+Egészségügy!J65+Sport!J47+Közművelődés!J68+Étkeztetés!J54+Támogatás!J44</f>
        <v>1479131</v>
      </c>
      <c r="K44" s="83">
        <f>Igazgatás!K50+Vagyongazd!K49+Községgazd!N49+Közfoglalkoztatás!K44+Közút!K44+Környezetvédelem!N44+Egészségügy!N65+Sport!K47+Közművelődés!M68+Étkeztetés!M54+Támogatás!Q44</f>
        <v>250660</v>
      </c>
      <c r="L44" s="13">
        <f>Igazgatás!L50+Vagyongazd!L49+Községgazd!O49+Közfoglalkoztatás!L44+Közút!L44+Környezetvédelem!O44+Egészségügy!O65+Sport!L47+Közművelődés!N68+Étkeztetés!N54+Támogatás!R44</f>
        <v>56868</v>
      </c>
      <c r="M44" s="13">
        <f>Igazgatás!M50+Vagyongazd!M49+Községgazd!P49+Közfoglalkoztatás!M44+Közút!M44+Környezetvédelem!P44+Egészségügy!P65+Sport!M47+Közművelődés!O68+Étkeztetés!O54+Támogatás!S44</f>
        <v>44627</v>
      </c>
      <c r="N44" s="13">
        <f>Igazgatás!N50+Vagyongazd!N49+Községgazd!Q49+Közfoglalkoztatás!N44+Közút!N44+Környezetvédelem!Q44+Egészségügy!Q65+Sport!N47+Közművelődés!P68+Étkeztetés!P54+Támogatás!T44</f>
        <v>130332</v>
      </c>
      <c r="O44" s="13">
        <f>Igazgatás!O50+Vagyongazd!O49+Községgazd!R49+Közfoglalkoztatás!O44+Közút!O44+Környezetvédelem!R44+Egészségügy!R65+Sport!O47+Közművelődés!Q68+Étkeztetés!Q54+Támogatás!U44</f>
        <v>84081</v>
      </c>
      <c r="P44" s="90">
        <f>Igazgatás!P50+Vagyongazd!P49+Községgazd!S49+Közfoglalkoztatás!P44+Közút!P44+Környezetvédelem!S44+Egészségügy!S65+Sport!P47+Közművelődés!R68+Étkeztetés!R54+Támogatás!V44</f>
        <v>94116</v>
      </c>
      <c r="Q44" s="90">
        <f>Igazgatás!Q50+Vagyongazd!Q49+Községgazd!T49+Közfoglalkoztatás!Q44+Közút!Q44+Környezetvédelem!T44+Egészségügy!T65+Sport!Q47+Közművelődés!S68+Étkeztetés!S54+Támogatás!W44</f>
        <v>165556</v>
      </c>
      <c r="R44" s="13">
        <f>Igazgatás!R50+Vagyongazd!R49+Községgazd!U49+Közfoglalkoztatás!R44+Közút!R44+Környezetvédelem!U44+Egészségügy!U65+Sport!R47+Közművelődés!T68+Étkeztetés!T54+Támogatás!X44</f>
        <v>59182</v>
      </c>
      <c r="S44" s="90">
        <f>Igazgatás!S50+Vagyongazd!S49+Községgazd!V49+Közfoglalkoztatás!S44+Közút!S44+Környezetvédelem!V44+Egészségügy!V65+Sport!S47+Közművelődés!U68+Étkeztetés!U54+Támogatás!Y44</f>
        <v>75551</v>
      </c>
      <c r="T44" s="365">
        <f>Igazgatás!T50+Vagyongazd!T49+Községgazd!W49+Közfoglalkoztatás!T44+Közút!T44+Környezetvédelem!W44+Egészségügy!W65+Sport!T47+Közművelődés!V68+Étkeztetés!V54+Támogatás!Z44</f>
        <v>960973</v>
      </c>
      <c r="U44" s="44">
        <f>Igazgatás!U50+Vagyongazd!U49+Községgazd!X49+Közfoglalkoztatás!U44+Közút!U44+Környezetvédelem!X44+Egészségügy!X65+Sport!U47+Közművelődés!W68+Étkeztetés!W54+Támogatás!AA44</f>
        <v>68247</v>
      </c>
      <c r="V44" s="90">
        <f>Igazgatás!V50+Vagyongazd!V49+Községgazd!Y49+Közfoglalkoztatás!V44+Közút!V44+Környezetvédelem!Y44+Egészségügy!Y65+Sport!V47+Közművelődés!X68+Étkeztetés!X54+Támogatás!AB44</f>
        <v>84980</v>
      </c>
      <c r="W44" s="541">
        <f>Igazgatás!W50+Vagyongazd!W49+Községgazd!Z49+Közfoglalkoztatás!W44+Közút!W44+Környezetvédelem!Z44+Egészségügy!Z65+Sport!W47+Közművelődés!Y68+Étkeztetés!Y54+Támogatás!AC44</f>
        <v>364931</v>
      </c>
    </row>
    <row r="45" spans="1:23" s="19" customFormat="1" hidden="1" x14ac:dyDescent="0.25">
      <c r="A45" s="139" t="s">
        <v>333</v>
      </c>
      <c r="B45" s="57" t="s">
        <v>924</v>
      </c>
      <c r="C45" s="696" t="s">
        <v>334</v>
      </c>
      <c r="D45" s="697"/>
      <c r="E45" s="697"/>
      <c r="F45" s="189">
        <f>Igazgatás!F51+Vagyongazd!F50+Községgazd!F50+Közfoglalkoztatás!F45+Közút!F45+Környezetvédelem!F45+Egészségügy!F69+Sport!F48+Közművelődés!F72+Étkeztetés!F57+Támogatás!F45</f>
        <v>0</v>
      </c>
      <c r="G45" s="466">
        <f>Igazgatás!G51+Vagyongazd!G50+Községgazd!G50+Közfoglalkoztatás!G45+Közút!G45+Környezetvédelem!G45+Egészségügy!G69+Sport!G48+Közművelődés!G72+Étkeztetés!G57+Támogatás!G45</f>
        <v>0</v>
      </c>
      <c r="H45" s="444">
        <f>Igazgatás!H51+Vagyongazd!H50+Községgazd!H50+Közfoglalkoztatás!H45+Közút!H45+Környezetvédelem!H45+Egészségügy!H69+Sport!H48+Közművelődés!H72+Étkeztetés!H57+Támogatás!H45</f>
        <v>690000</v>
      </c>
      <c r="I45" s="207">
        <f>Igazgatás!I51+Vagyongazd!I50+Községgazd!I50+Közfoglalkoztatás!I45+Közút!I45+Környezetvédelem!I45+Egészségügy!I69+Sport!I48+Közművelődés!I72+Étkeztetés!I57+Támogatás!I45</f>
        <v>0</v>
      </c>
      <c r="J45" s="220">
        <f>Igazgatás!J51+Vagyongazd!J50+Községgazd!J50+Közfoglalkoztatás!J45+Közút!J45+Környezetvédelem!J45+Egészségügy!J69+Sport!J48+Közművelődés!J72+Étkeztetés!J57+Támogatás!J45</f>
        <v>690000</v>
      </c>
      <c r="K45" s="83">
        <f>Igazgatás!K51+Vagyongazd!K50+Községgazd!N50+Közfoglalkoztatás!K45+Közút!K45+Környezetvédelem!N45+Egészségügy!N69+Sport!K48+Közművelődés!M72+Étkeztetés!M57+Támogatás!Q45</f>
        <v>0</v>
      </c>
      <c r="L45" s="13">
        <f>Igazgatás!L51+Vagyongazd!L50+Községgazd!O50+Közfoglalkoztatás!L45+Közút!L45+Környezetvédelem!O45+Egészségügy!O69+Sport!L48+Közművelődés!N72+Étkeztetés!N57+Támogatás!R45</f>
        <v>0</v>
      </c>
      <c r="M45" s="13">
        <f>Igazgatás!M51+Vagyongazd!M50+Községgazd!P50+Közfoglalkoztatás!M45+Közút!M45+Környezetvédelem!P45+Egészségügy!P69+Sport!M48+Közművelődés!O72+Étkeztetés!O57+Támogatás!S45</f>
        <v>0</v>
      </c>
      <c r="N45" s="13">
        <f>Igazgatás!N51+Vagyongazd!N50+Községgazd!Q50+Közfoglalkoztatás!N45+Közút!N45+Környezetvédelem!Q45+Egészségügy!Q69+Sport!N48+Közművelődés!P72+Étkeztetés!P57+Támogatás!T45</f>
        <v>0</v>
      </c>
      <c r="O45" s="13">
        <f>Igazgatás!O51+Vagyongazd!O50+Községgazd!R50+Közfoglalkoztatás!O45+Közút!O45+Környezetvédelem!R45+Egészségügy!R69+Sport!O48+Közművelődés!Q72+Étkeztetés!Q57+Támogatás!U45</f>
        <v>0</v>
      </c>
      <c r="P45" s="90">
        <f>Igazgatás!P51+Vagyongazd!P50+Községgazd!S50+Közfoglalkoztatás!P45+Közút!P45+Környezetvédelem!S45+Egészségügy!S69+Sport!P48+Közművelődés!R72+Étkeztetés!R57+Támogatás!V45</f>
        <v>0</v>
      </c>
      <c r="Q45" s="90">
        <f>Igazgatás!Q51+Vagyongazd!Q50+Községgazd!T50+Közfoglalkoztatás!Q45+Közút!Q45+Környezetvédelem!T45+Egészségügy!T69+Sport!Q48+Közművelődés!S72+Étkeztetés!S57+Támogatás!W45</f>
        <v>0</v>
      </c>
      <c r="R45" s="13">
        <f>Igazgatás!R51+Vagyongazd!R50+Községgazd!U50+Közfoglalkoztatás!R45+Közút!R45+Környezetvédelem!U45+Egészségügy!U69+Sport!R48+Közművelődés!T72+Étkeztetés!T57+Támogatás!X45</f>
        <v>0</v>
      </c>
      <c r="S45" s="90">
        <f>Igazgatás!S51+Vagyongazd!S50+Községgazd!V50+Közfoglalkoztatás!S45+Közút!S45+Környezetvédelem!V45+Egészségügy!V69+Sport!S48+Közművelődés!U72+Étkeztetés!U57+Támogatás!Y45</f>
        <v>0</v>
      </c>
      <c r="T45" s="365">
        <f>Igazgatás!T51+Vagyongazd!T50+Községgazd!W50+Közfoglalkoztatás!T45+Közút!T45+Környezetvédelem!W45+Egészségügy!W69+Sport!T48+Közművelődés!V72+Étkeztetés!V57+Támogatás!Z45</f>
        <v>0</v>
      </c>
      <c r="U45" s="44">
        <f>Igazgatás!U51+Vagyongazd!U50+Községgazd!X50+Közfoglalkoztatás!U45+Közút!U45+Környezetvédelem!X45+Egészségügy!X69+Sport!U48+Közművelődés!W72+Étkeztetés!W57+Támogatás!AA45</f>
        <v>0</v>
      </c>
      <c r="V45" s="90">
        <f>Igazgatás!V51+Vagyongazd!V50+Községgazd!Y50+Közfoglalkoztatás!V45+Közút!V45+Környezetvédelem!Y45+Egészségügy!Y69+Sport!V48+Közművelődés!X72+Étkeztetés!X57+Támogatás!AB45</f>
        <v>0</v>
      </c>
      <c r="W45" s="541">
        <f>Igazgatás!W51+Vagyongazd!W50+Községgazd!Z50+Közfoglalkoztatás!W45+Közút!W45+Környezetvédelem!Z45+Egészségügy!Z69+Sport!W48+Közművelődés!Y72+Étkeztetés!Y57+Támogatás!AC45</f>
        <v>690000</v>
      </c>
    </row>
    <row r="46" spans="1:23" hidden="1" x14ac:dyDescent="0.25">
      <c r="A46" s="139" t="s">
        <v>335</v>
      </c>
      <c r="B46" s="59"/>
      <c r="C46" s="49"/>
      <c r="D46" s="686" t="s">
        <v>336</v>
      </c>
      <c r="E46" s="686"/>
      <c r="F46" s="182">
        <f>Igazgatás!F52+Vagyongazd!F51+Községgazd!F51+Közfoglalkoztatás!F46+Közút!F46+Környezetvédelem!F46+Egészségügy!F70+Sport!F49+Közművelődés!F73+Étkeztetés!F58+Támogatás!F46</f>
        <v>0</v>
      </c>
      <c r="G46" s="459">
        <f>Igazgatás!G52+Vagyongazd!G51+Községgazd!G51+Közfoglalkoztatás!G46+Közút!G46+Környezetvédelem!G46+Egészségügy!G70+Sport!G49+Közművelődés!G73+Étkeztetés!G58+Támogatás!G46</f>
        <v>0</v>
      </c>
      <c r="H46" s="437">
        <f>Igazgatás!H52+Vagyongazd!H51+Községgazd!H51+Közfoglalkoztatás!H46+Közút!H46+Környezetvédelem!H46+Egészségügy!H70+Sport!H49+Közművelődés!H73+Étkeztetés!H58+Támogatás!H46</f>
        <v>690000</v>
      </c>
      <c r="I46" s="200">
        <f>Igazgatás!I52+Vagyongazd!I51+Községgazd!I51+Közfoglalkoztatás!I46+Közút!I46+Környezetvédelem!I46+Egészségügy!I70+Sport!I49+Közművelődés!I73+Étkeztetés!I58+Támogatás!I46</f>
        <v>0</v>
      </c>
      <c r="J46" s="219">
        <f>Igazgatás!J52+Vagyongazd!J51+Községgazd!J51+Közfoglalkoztatás!J46+Közút!J46+Környezetvédelem!J46+Egészségügy!J70+Sport!J49+Közművelődés!J73+Étkeztetés!J58+Támogatás!J46</f>
        <v>690000</v>
      </c>
      <c r="K46" s="81">
        <f>Igazgatás!K52+Vagyongazd!K51+Községgazd!N51+Közfoglalkoztatás!K46+Közút!K46+Környezetvédelem!N46+Egészségügy!N70+Sport!K49+Közművelődés!M73+Étkeztetés!M58+Támogatás!Q46</f>
        <v>0</v>
      </c>
      <c r="L46" s="1">
        <f>Igazgatás!L52+Vagyongazd!L51+Községgazd!O51+Közfoglalkoztatás!L46+Közút!L46+Környezetvédelem!O46+Egészségügy!O70+Sport!L49+Közművelődés!N73+Étkeztetés!N58+Támogatás!R46</f>
        <v>0</v>
      </c>
      <c r="M46" s="1">
        <f>Igazgatás!M52+Vagyongazd!M51+Községgazd!P51+Közfoglalkoztatás!M46+Közút!M46+Környezetvédelem!P46+Egészségügy!P70+Sport!M49+Közművelődés!O73+Étkeztetés!O58+Támogatás!S46</f>
        <v>0</v>
      </c>
      <c r="N46" s="1">
        <f>Igazgatás!N52+Vagyongazd!N51+Községgazd!Q51+Közfoglalkoztatás!N46+Közút!N46+Környezetvédelem!Q46+Egészségügy!Q70+Sport!N49+Közművelődés!P73+Étkeztetés!P58+Támogatás!T46</f>
        <v>0</v>
      </c>
      <c r="O46" s="1">
        <f>Igazgatás!O52+Vagyongazd!O51+Községgazd!R51+Közfoglalkoztatás!O46+Közút!O46+Környezetvédelem!R46+Egészségügy!R70+Sport!O49+Közművelődés!Q73+Étkeztetés!Q58+Támogatás!U46</f>
        <v>0</v>
      </c>
      <c r="P46" s="89">
        <f>Igazgatás!P52+Vagyongazd!P51+Községgazd!S51+Közfoglalkoztatás!P46+Közút!P46+Környezetvédelem!S46+Egészségügy!S70+Sport!P49+Közművelődés!R73+Étkeztetés!R58+Támogatás!V46</f>
        <v>0</v>
      </c>
      <c r="Q46" s="89">
        <f>Igazgatás!Q52+Vagyongazd!Q51+Községgazd!T51+Közfoglalkoztatás!Q46+Közút!Q46+Környezetvédelem!T46+Egészségügy!T70+Sport!Q49+Közművelődés!S73+Étkeztetés!S58+Támogatás!W46</f>
        <v>0</v>
      </c>
      <c r="R46" s="1">
        <f>Igazgatás!R52+Vagyongazd!R51+Községgazd!U51+Közfoglalkoztatás!R46+Közút!R46+Környezetvédelem!U46+Egészségügy!U70+Sport!R49+Közművelődés!T73+Étkeztetés!T58+Támogatás!X46</f>
        <v>0</v>
      </c>
      <c r="S46" s="89">
        <f>Igazgatás!S52+Vagyongazd!S51+Községgazd!V51+Közfoglalkoztatás!S46+Közút!S46+Környezetvédelem!V46+Egészségügy!V70+Sport!S49+Közművelődés!U73+Étkeztetés!U58+Támogatás!Y46</f>
        <v>0</v>
      </c>
      <c r="T46" s="366">
        <f>Igazgatás!T52+Vagyongazd!T51+Községgazd!W51+Közfoglalkoztatás!T46+Közút!T46+Környezetvédelem!W46+Egészségügy!W70+Sport!T49+Közművelődés!V73+Étkeztetés!V58+Támogatás!Z46</f>
        <v>0</v>
      </c>
      <c r="U46" s="43">
        <f>Igazgatás!U52+Vagyongazd!U51+Községgazd!X51+Közfoglalkoztatás!U46+Közút!U46+Környezetvédelem!X46+Egészségügy!X70+Sport!U49+Közművelődés!W73+Étkeztetés!W58+Támogatás!AA46</f>
        <v>0</v>
      </c>
      <c r="V46" s="89">
        <f>Igazgatás!V52+Vagyongazd!V51+Községgazd!Y51+Közfoglalkoztatás!V46+Közút!V46+Környezetvédelem!Y46+Egészségügy!Y70+Sport!V49+Közművelődés!X73+Étkeztetés!X58+Támogatás!AB46</f>
        <v>0</v>
      </c>
      <c r="W46" s="542">
        <f>Igazgatás!W52+Vagyongazd!W51+Községgazd!Z51+Közfoglalkoztatás!W46+Közút!W46+Környezetvédelem!Z46+Egészségügy!Z70+Sport!W49+Közművelődés!Y73+Étkeztetés!Y58+Támogatás!AC46</f>
        <v>690000</v>
      </c>
    </row>
    <row r="47" spans="1:23" hidden="1" x14ac:dyDescent="0.25">
      <c r="A47" s="139" t="s">
        <v>337</v>
      </c>
      <c r="B47" s="59"/>
      <c r="C47" s="49"/>
      <c r="D47" s="686" t="s">
        <v>338</v>
      </c>
      <c r="E47" s="686"/>
      <c r="F47" s="182">
        <f>Igazgatás!F53+Vagyongazd!F52+Községgazd!F52+Közfoglalkoztatás!F47+Közút!F47+Környezetvédelem!F47+Egészségügy!F71+Sport!F50+Közművelődés!F74+Étkeztetés!F59+Támogatás!F47</f>
        <v>0</v>
      </c>
      <c r="G47" s="459">
        <f>Igazgatás!G53+Vagyongazd!G52+Községgazd!G52+Közfoglalkoztatás!G47+Közút!G47+Környezetvédelem!G47+Egészségügy!G71+Sport!G50+Közművelődés!G74+Étkeztetés!G59+Támogatás!G47</f>
        <v>0</v>
      </c>
      <c r="H47" s="437">
        <f>Igazgatás!H53+Vagyongazd!H52+Községgazd!H52+Közfoglalkoztatás!H47+Közút!H47+Környezetvédelem!H47+Egészségügy!H71+Sport!H50+Közművelődés!H74+Étkeztetés!H59+Támogatás!H47</f>
        <v>0</v>
      </c>
      <c r="I47" s="200">
        <f>Igazgatás!I53+Vagyongazd!I52+Községgazd!I52+Közfoglalkoztatás!I47+Közút!I47+Környezetvédelem!I47+Egészségügy!I71+Sport!I50+Közművelődés!I74+Étkeztetés!I59+Támogatás!I47</f>
        <v>0</v>
      </c>
      <c r="J47" s="219">
        <f>Igazgatás!J53+Vagyongazd!J52+Községgazd!J52+Közfoglalkoztatás!J47+Közút!J47+Környezetvédelem!J47+Egészségügy!J71+Sport!J50+Közművelődés!J74+Étkeztetés!J59+Támogatás!J47</f>
        <v>0</v>
      </c>
      <c r="K47" s="81">
        <f>Igazgatás!K53+Vagyongazd!K52+Községgazd!N52+Közfoglalkoztatás!K47+Közút!K47+Környezetvédelem!N47+Egészségügy!N71+Sport!K50+Közművelődés!M74+Étkeztetés!M59+Támogatás!Q47</f>
        <v>0</v>
      </c>
      <c r="L47" s="1">
        <f>Igazgatás!L53+Vagyongazd!L52+Községgazd!O52+Közfoglalkoztatás!L47+Közút!L47+Környezetvédelem!O47+Egészségügy!O71+Sport!L50+Közművelődés!N74+Étkeztetés!N59+Támogatás!R47</f>
        <v>0</v>
      </c>
      <c r="M47" s="1">
        <f>Igazgatás!M53+Vagyongazd!M52+Községgazd!P52+Közfoglalkoztatás!M47+Közút!M47+Környezetvédelem!P47+Egészségügy!P71+Sport!M50+Közművelődés!O74+Étkeztetés!O59+Támogatás!S47</f>
        <v>0</v>
      </c>
      <c r="N47" s="1">
        <f>Igazgatás!N53+Vagyongazd!N52+Községgazd!Q52+Közfoglalkoztatás!N47+Közút!N47+Környezetvédelem!Q47+Egészségügy!Q71+Sport!N50+Közművelődés!P74+Étkeztetés!P59+Támogatás!T47</f>
        <v>0</v>
      </c>
      <c r="O47" s="1">
        <f>Igazgatás!O53+Vagyongazd!O52+Községgazd!R52+Közfoglalkoztatás!O47+Közút!O47+Környezetvédelem!R47+Egészségügy!R71+Sport!O50+Közművelődés!Q74+Étkeztetés!Q59+Támogatás!U47</f>
        <v>0</v>
      </c>
      <c r="P47" s="89">
        <f>Igazgatás!P53+Vagyongazd!P52+Községgazd!S52+Közfoglalkoztatás!P47+Közút!P47+Környezetvédelem!S47+Egészségügy!S71+Sport!P50+Közművelődés!R74+Étkeztetés!R59+Támogatás!V47</f>
        <v>0</v>
      </c>
      <c r="Q47" s="89">
        <f>Igazgatás!Q53+Vagyongazd!Q52+Községgazd!T52+Közfoglalkoztatás!Q47+Közút!Q47+Környezetvédelem!T47+Egészségügy!T71+Sport!Q50+Közművelődés!S74+Étkeztetés!S59+Támogatás!W47</f>
        <v>0</v>
      </c>
      <c r="R47" s="1">
        <f>Igazgatás!R53+Vagyongazd!R52+Községgazd!U52+Közfoglalkoztatás!R47+Közút!R47+Környezetvédelem!U47+Egészségügy!U71+Sport!R50+Közművelődés!T74+Étkeztetés!T59+Támogatás!X47</f>
        <v>0</v>
      </c>
      <c r="S47" s="89">
        <f>Igazgatás!S53+Vagyongazd!S52+Községgazd!V52+Közfoglalkoztatás!S47+Közút!S47+Környezetvédelem!V47+Egészségügy!V71+Sport!S50+Közművelődés!U74+Étkeztetés!U59+Támogatás!Y47</f>
        <v>0</v>
      </c>
      <c r="T47" s="366">
        <f>Igazgatás!T53+Vagyongazd!T52+Községgazd!W52+Közfoglalkoztatás!T47+Közút!T47+Környezetvédelem!W47+Egészségügy!W71+Sport!T50+Közművelődés!V74+Étkeztetés!V59+Támogatás!Z47</f>
        <v>0</v>
      </c>
      <c r="U47" s="43">
        <f>Igazgatás!U53+Vagyongazd!U52+Községgazd!X52+Közfoglalkoztatás!U47+Közút!U47+Környezetvédelem!X47+Egészségügy!X71+Sport!U50+Közművelődés!W74+Étkeztetés!W59+Támogatás!AA47</f>
        <v>0</v>
      </c>
      <c r="V47" s="89">
        <f>Igazgatás!V53+Vagyongazd!V52+Községgazd!Y52+Közfoglalkoztatás!V47+Közút!V47+Környezetvédelem!Y47+Egészségügy!Y71+Sport!V50+Közművelődés!X74+Étkeztetés!X59+Támogatás!AB47</f>
        <v>0</v>
      </c>
      <c r="W47" s="542">
        <f>Igazgatás!W53+Vagyongazd!W52+Községgazd!Z52+Közfoglalkoztatás!W47+Közút!W47+Környezetvédelem!Z47+Egészségügy!Z71+Sport!W50+Közművelődés!Y74+Étkeztetés!Y59+Támogatás!AC47</f>
        <v>0</v>
      </c>
    </row>
    <row r="48" spans="1:23" s="42" customFormat="1" x14ac:dyDescent="0.25">
      <c r="A48" s="139" t="s">
        <v>339</v>
      </c>
      <c r="B48" s="57" t="s">
        <v>925</v>
      </c>
      <c r="C48" s="653" t="s">
        <v>340</v>
      </c>
      <c r="D48" s="654"/>
      <c r="E48" s="654"/>
      <c r="F48" s="189">
        <f>Igazgatás!F54+Vagyongazd!F53+Községgazd!F53+Közfoglalkoztatás!F48+Közút!F48+Környezetvédelem!F48+Egészségügy!F72+Sport!F51+Közművelődés!F75+Étkeztetés!F60+Támogatás!F48</f>
        <v>1344000</v>
      </c>
      <c r="G48" s="466">
        <f>Igazgatás!G54+Vagyongazd!G53+Községgazd!G53+Közfoglalkoztatás!G48+Közút!G48+Környezetvédelem!G48+Egészségügy!G72+Sport!G51+Közművelődés!G75+Étkeztetés!G60+Támogatás!G48</f>
        <v>2082500</v>
      </c>
      <c r="H48" s="444">
        <f>Igazgatás!H54+Vagyongazd!H53+Községgazd!H53+Közfoglalkoztatás!H48+Közút!H48+Környezetvédelem!H48+Egészségügy!H72+Sport!H51+Közművelődés!H75+Étkeztetés!H60+Támogatás!H48</f>
        <v>1892500</v>
      </c>
      <c r="I48" s="207">
        <f>Igazgatás!I54+Vagyongazd!I53+Községgazd!I53+Közfoglalkoztatás!I48+Közút!I48+Környezetvédelem!I48+Egészségügy!I72+Sport!I51+Közművelődés!I75+Étkeztetés!I60+Támogatás!I48</f>
        <v>0</v>
      </c>
      <c r="J48" s="220">
        <f>Igazgatás!J54+Vagyongazd!J53+Községgazd!J53+Közfoglalkoztatás!J48+Közút!J48+Környezetvédelem!J48+Egészségügy!J72+Sport!J51+Közművelődés!J75+Étkeztetés!J60+Támogatás!J48</f>
        <v>1892500</v>
      </c>
      <c r="K48" s="83">
        <f>Igazgatás!K54+Vagyongazd!K53+Községgazd!N53+Közfoglalkoztatás!K48+Közút!K48+Környezetvédelem!N48+Egészségügy!N72+Sport!K51+Közművelődés!M75+Étkeztetés!M60+Támogatás!Q48</f>
        <v>0</v>
      </c>
      <c r="L48" s="13">
        <f>Igazgatás!L54+Vagyongazd!L53+Községgazd!O53+Közfoglalkoztatás!L48+Közút!L48+Környezetvédelem!O48+Egészségügy!O72+Sport!L51+Közművelődés!N75+Étkeztetés!N60+Támogatás!R48</f>
        <v>32500</v>
      </c>
      <c r="M48" s="13">
        <f>Igazgatás!M54+Vagyongazd!M53+Községgazd!P53+Közfoglalkoztatás!M48+Közút!M48+Környezetvédelem!P48+Egészségügy!P72+Sport!M51+Közművelődés!O75+Étkeztetés!O60+Támogatás!S48</f>
        <v>143400</v>
      </c>
      <c r="N48" s="13">
        <f>Igazgatás!N54+Vagyongazd!N53+Községgazd!Q53+Közfoglalkoztatás!N48+Közút!N48+Környezetvédelem!Q48+Egészségügy!Q72+Sport!N51+Közművelődés!P75+Étkeztetés!P60+Támogatás!T48</f>
        <v>20000</v>
      </c>
      <c r="O48" s="13">
        <f>Igazgatás!O54+Vagyongazd!O53+Községgazd!R53+Közfoglalkoztatás!O48+Közút!O48+Környezetvédelem!R48+Egészségügy!R72+Sport!O51+Közművelődés!Q75+Étkeztetés!Q60+Támogatás!U48</f>
        <v>30000</v>
      </c>
      <c r="P48" s="90">
        <f>Igazgatás!P54+Vagyongazd!P53+Községgazd!S53+Közfoglalkoztatás!P48+Közút!P48+Környezetvédelem!S48+Egészségügy!S72+Sport!P51+Közművelődés!R75+Étkeztetés!R60+Támogatás!V48</f>
        <v>0</v>
      </c>
      <c r="Q48" s="90">
        <f>Igazgatás!Q54+Vagyongazd!Q53+Községgazd!T53+Közfoglalkoztatás!Q48+Közút!Q48+Környezetvédelem!T48+Egészségügy!T72+Sport!Q51+Közművelődés!S75+Étkeztetés!S60+Támogatás!W48</f>
        <v>-10000</v>
      </c>
      <c r="R48" s="13">
        <f>Igazgatás!R54+Vagyongazd!R53+Községgazd!U53+Közfoglalkoztatás!R48+Közút!R48+Környezetvédelem!U48+Egészségügy!U72+Sport!R51+Közművelődés!T75+Étkeztetés!T60+Támogatás!X48</f>
        <v>671000</v>
      </c>
      <c r="S48" s="90">
        <f>Igazgatás!S54+Vagyongazd!S53+Községgazd!V53+Közfoglalkoztatás!S48+Közút!S48+Környezetvédelem!V48+Egészségügy!V72+Sport!S51+Közművelődés!U75+Étkeztetés!U60+Támogatás!Y48</f>
        <v>0</v>
      </c>
      <c r="T48" s="365">
        <f>Igazgatás!T54+Vagyongazd!T53+Községgazd!W53+Közfoglalkoztatás!T48+Közút!T48+Környezetvédelem!W48+Egészségügy!W72+Sport!T51+Közművelődés!V75+Étkeztetés!V60+Támogatás!Z48</f>
        <v>886900</v>
      </c>
      <c r="U48" s="44">
        <f>Igazgatás!U54+Vagyongazd!U53+Községgazd!X53+Közfoglalkoztatás!U48+Közút!U48+Környezetvédelem!X48+Egészségügy!X72+Sport!U51+Közművelődés!W75+Étkeztetés!W60+Támogatás!AA48</f>
        <v>140000</v>
      </c>
      <c r="V48" s="90">
        <f>Igazgatás!V54+Vagyongazd!V53+Községgazd!Y53+Közfoglalkoztatás!V48+Közút!V48+Környezetvédelem!Y48+Egészségügy!Y72+Sport!V51+Közművelődés!X75+Étkeztetés!X60+Támogatás!AB48</f>
        <v>260000</v>
      </c>
      <c r="W48" s="541">
        <f>Igazgatás!W54+Vagyongazd!W53+Községgazd!Z53+Közfoglalkoztatás!W48+Közút!W48+Környezetvédelem!Z48+Egészségügy!Z72+Sport!W51+Közművelődés!Y75+Étkeztetés!Y60+Támogatás!AC48</f>
        <v>605600</v>
      </c>
    </row>
    <row r="49" spans="1:23" s="42" customFormat="1" x14ac:dyDescent="0.25">
      <c r="A49" s="139" t="s">
        <v>341</v>
      </c>
      <c r="B49" s="57" t="s">
        <v>926</v>
      </c>
      <c r="C49" s="653" t="s">
        <v>342</v>
      </c>
      <c r="D49" s="654"/>
      <c r="E49" s="654"/>
      <c r="F49" s="189">
        <f>Igazgatás!F59+Vagyongazd!F54+Községgazd!F54+Közút!F49+Környezetvédelem!F49+Egészségügy!F73+Sport!F52+Közművelődés!F76+Étkeztetés!F63+Támogatás!F49</f>
        <v>3726000</v>
      </c>
      <c r="G49" s="466">
        <f>Igazgatás!G59+Vagyongazd!G54+Községgazd!G54+Közút!G49+Környezetvédelem!G49+Egészségügy!G73+Sport!G52+Közművelődés!G76+Étkeztetés!G63+Támogatás!G49</f>
        <v>3743182</v>
      </c>
      <c r="H49" s="444">
        <f>Igazgatás!H59+Vagyongazd!H54+Községgazd!H54+Közút!H49+Környezetvédelem!H49+Egészségügy!H73+Sport!H52+Közművelődés!H76+Étkeztetés!H63+Támogatás!H49</f>
        <v>4550133.5</v>
      </c>
      <c r="I49" s="207">
        <f>Igazgatás!I59+Vagyongazd!I54+Községgazd!I54+Közút!I49+Környezetvédelem!I49+Egészségügy!I73+Sport!I52+Közművelődés!I76+Étkeztetés!I63+Támogatás!I49</f>
        <v>0</v>
      </c>
      <c r="J49" s="220">
        <f>Igazgatás!J59+Vagyongazd!J54+Községgazd!J54+Közút!J49+Környezetvédelem!J49+Egészségügy!J73+Sport!J52+Közművelődés!J76+Étkeztetés!J63+Támogatás!J49</f>
        <v>4550133.5</v>
      </c>
      <c r="K49" s="83">
        <f>Igazgatás!K59+Vagyongazd!K54+Községgazd!N54+Közút!K49+Környezetvédelem!N49+Egészségügy!N73+Sport!K52+Közművelődés!M76+Étkeztetés!M63+Támogatás!Q49</f>
        <v>398262</v>
      </c>
      <c r="L49" s="13">
        <f>Igazgatás!L59+Vagyongazd!L54+Községgazd!O54+Közút!L49+Környezetvédelem!O49+Egészségügy!O73+Sport!L52+Közművelődés!N76+Étkeztetés!N63+Támogatás!R49</f>
        <v>282518</v>
      </c>
      <c r="M49" s="13">
        <f>Igazgatás!M59+Vagyongazd!M54+Községgazd!P54+Közút!M49+Környezetvédelem!P49+Egészségügy!P73+Sport!M52+Közművelődés!O76+Étkeztetés!O63+Támogatás!S49</f>
        <v>399570</v>
      </c>
      <c r="N49" s="13">
        <f>Igazgatás!N59+Vagyongazd!N54+Községgazd!Q54+Közút!N49+Környezetvédelem!Q49+Egészségügy!Q73+Sport!N52+Közművelődés!P76+Étkeztetés!P63+Támogatás!T49</f>
        <v>350170</v>
      </c>
      <c r="O49" s="13">
        <f>Igazgatás!O59+Vagyongazd!O54+Községgazd!R54+Közút!O49+Környezetvédelem!R49+Egészségügy!R73+Sport!O52+Közművelődés!Q76+Étkeztetés!Q63+Támogatás!U49</f>
        <v>320080</v>
      </c>
      <c r="P49" s="90">
        <f>Igazgatás!P59+Vagyongazd!P54+Községgazd!S54+Közút!P49+Környezetvédelem!S49+Egészségügy!S73+Sport!P52+Közművelődés!R76+Étkeztetés!R63+Támogatás!V49</f>
        <v>253125</v>
      </c>
      <c r="Q49" s="90">
        <f>Igazgatás!Q59+Vagyongazd!Q54+Községgazd!T54+Közút!Q49+Környezetvédelem!T49+Egészségügy!T73+Sport!Q52+Közművelődés!S76+Étkeztetés!S63+Támogatás!W49</f>
        <v>326912.5</v>
      </c>
      <c r="R49" s="13">
        <f>Igazgatás!R59+Vagyongazd!R54+Községgazd!U54+Közút!R49+Környezetvédelem!U49+Egészségügy!U73+Sport!R52+Közművelődés!T76+Étkeztetés!T63+Támogatás!X49</f>
        <v>200416</v>
      </c>
      <c r="S49" s="90">
        <f>Igazgatás!S59+Vagyongazd!S54+Községgazd!V54+Közút!S49+Környezetvédelem!V49+Egészségügy!V73+Sport!S52+Közművelődés!U76+Étkeztetés!U63+Támogatás!Y49</f>
        <v>524224</v>
      </c>
      <c r="T49" s="365">
        <f>Igazgatás!T59+Vagyongazd!T54+Községgazd!W54+Közút!T49+Környezetvédelem!W49+Egészségügy!W73+Sport!T52+Közművelődés!V76+Étkeztetés!V63+Támogatás!Z49</f>
        <v>3055277.5</v>
      </c>
      <c r="U49" s="44">
        <f>Igazgatás!U59+Vagyongazd!U54+Községgazd!X54+Közút!U49+Környezetvédelem!X49+Egészségügy!X73+Sport!U52+Közművelődés!W76+Étkeztetés!W63+Támogatás!AA49</f>
        <v>266389</v>
      </c>
      <c r="V49" s="90">
        <f>Igazgatás!V59+Vagyongazd!V54+Községgazd!Y54+Közút!V49+Környezetvédelem!Y49+Egészségügy!Y73+Sport!V52+Közművelődés!X76+Étkeztetés!X63+Támogatás!AB49</f>
        <v>734512</v>
      </c>
      <c r="W49" s="541">
        <f>Igazgatás!W59+Vagyongazd!W54+Községgazd!Z54+Közút!W49+Környezetvédelem!Z49+Egészségügy!Z73+Sport!W52+Közművelődés!Y76+Étkeztetés!Y63+Támogatás!AC49</f>
        <v>493955</v>
      </c>
    </row>
    <row r="50" spans="1:23" x14ac:dyDescent="0.25">
      <c r="B50" s="100" t="s">
        <v>927</v>
      </c>
      <c r="C50" s="694" t="s">
        <v>343</v>
      </c>
      <c r="D50" s="695"/>
      <c r="E50" s="695"/>
      <c r="F50" s="183">
        <f>Igazgatás!F67+Vagyongazd!F58+Községgazd!F57+Közfoglalkoztatás!F50+Közút!F50+Környezetvédelem!F50+Egészségügy!F82+Sport!F57+Közművelődés!F88+Étkeztetés!F66+Támogatás!F50</f>
        <v>1058000</v>
      </c>
      <c r="G50" s="460">
        <f>Igazgatás!G67+Vagyongazd!G58+Községgazd!G57+Közfoglalkoztatás!G50+Közút!G50+Környezetvédelem!G50+Egészségügy!G82+Sport!G57+Közművelődés!G88+Étkeztetés!G66+Támogatás!G50</f>
        <v>1760059</v>
      </c>
      <c r="H50" s="438">
        <f>Igazgatás!H67+Vagyongazd!H58+Községgazd!H57+Közfoglalkoztatás!H50+Közút!H50+Környezetvédelem!H50+Egészségügy!H82+Sport!H57+Közművelődés!H88+Étkeztetés!H66+Támogatás!H50</f>
        <v>17974</v>
      </c>
      <c r="I50" s="201">
        <f>Igazgatás!I67+Vagyongazd!I58+Községgazd!I57+Közfoglalkoztatás!I50+Közút!I50+Környezetvédelem!I50+Egészségügy!I82+Sport!I57+Közművelődés!I88+Étkeztetés!I66+Támogatás!I50</f>
        <v>1379481</v>
      </c>
      <c r="J50" s="218">
        <f>Igazgatás!J67+Vagyongazd!J58+Községgazd!J57+Közfoglalkoztatás!J50+Közút!J50+Környezetvédelem!J50+Egészségügy!J82+Sport!J57+Közművelődés!J88+Étkeztetés!J66+Támogatás!J50</f>
        <v>1397455</v>
      </c>
      <c r="K50" s="103">
        <f>Igazgatás!K67+Vagyongazd!K58+Községgazd!N57+Közfoglalkoztatás!K50+Közút!K50+Környezetvédelem!N50+Egészségügy!N82+Sport!K57+Közművelődés!M88+Étkeztetés!M66+Támogatás!Q50</f>
        <v>58828</v>
      </c>
      <c r="L50" s="104">
        <f>Igazgatás!L67+Vagyongazd!L58+Községgazd!O57+Közfoglalkoztatás!L50+Közút!L50+Környezetvédelem!O50+Egészségügy!O82+Sport!L57+Közművelődés!N88+Étkeztetés!N66+Támogatás!R50</f>
        <v>24510</v>
      </c>
      <c r="M50" s="104">
        <f>Igazgatás!M67+Vagyongazd!M58+Községgazd!P57+Közfoglalkoztatás!M50+Közút!M50+Környezetvédelem!P50+Egészségügy!P82+Sport!M57+Közművelődés!O88+Étkeztetés!O66+Támogatás!S50</f>
        <v>59382</v>
      </c>
      <c r="N50" s="104">
        <f>Igazgatás!N67+Vagyongazd!N58+Községgazd!Q57+Közfoglalkoztatás!N50+Közút!N50+Környezetvédelem!Q50+Egészségügy!Q82+Sport!N57+Közművelődés!P88+Étkeztetés!P66+Támogatás!T50</f>
        <v>28012</v>
      </c>
      <c r="O50" s="104">
        <f>Igazgatás!O67+Vagyongazd!O58+Községgazd!R57+Közfoglalkoztatás!O50+Közút!O50+Környezetvédelem!R50+Egészségügy!R82+Sport!O57+Közművelődés!Q88+Étkeztetés!Q66+Támogatás!U50</f>
        <v>53360</v>
      </c>
      <c r="P50" s="107">
        <f>Igazgatás!P67+Vagyongazd!P58+Községgazd!S57+Közfoglalkoztatás!P50+Közút!P50+Környezetvédelem!S50+Egészségügy!S82+Sport!P57+Közművelődés!R88+Étkeztetés!R66+Támogatás!V50</f>
        <v>252202</v>
      </c>
      <c r="Q50" s="107">
        <f>Igazgatás!Q67+Vagyongazd!Q58+Községgazd!T57+Közfoglalkoztatás!Q50+Közút!Q50+Környezetvédelem!T50+Egészségügy!T82+Sport!Q57+Közművelődés!S88+Étkeztetés!S66+Támogatás!W50</f>
        <v>29484</v>
      </c>
      <c r="R50" s="104">
        <f>Igazgatás!R67+Vagyongazd!R58+Községgazd!U57+Közfoglalkoztatás!R50+Közút!R50+Környezetvédelem!U50+Egészségügy!U82+Sport!R57+Közművelődés!T88+Étkeztetés!T66+Támogatás!X50</f>
        <v>1457</v>
      </c>
      <c r="S50" s="107">
        <f>Igazgatás!S67+Vagyongazd!S58+Községgazd!V57+Közfoglalkoztatás!S50+Közút!S50+Környezetvédelem!V50+Egészségügy!V82+Sport!S57+Közművelődés!U88+Étkeztetés!U66+Támogatás!Y50</f>
        <v>169173</v>
      </c>
      <c r="T50" s="367">
        <f>Igazgatás!T67+Vagyongazd!T58+Községgazd!W57+Közfoglalkoztatás!T50+Közút!T50+Környezetvédelem!W50+Egészségügy!W82+Sport!T57+Közművelődés!V88+Étkeztetés!V66+Támogatás!Z50</f>
        <v>676408</v>
      </c>
      <c r="U50" s="106">
        <f>Igazgatás!U67+Vagyongazd!U58+Községgazd!X57+Közfoglalkoztatás!U50+Közút!U50+Környezetvédelem!X50+Egészségügy!X82+Sport!U57+Közművelődés!W88+Étkeztetés!W66+Támogatás!AA50</f>
        <v>557510</v>
      </c>
      <c r="V50" s="107">
        <f>Igazgatás!V67+Vagyongazd!V58+Községgazd!Y57+Közfoglalkoztatás!V50+Közút!V50+Környezetvédelem!Y50+Egészségügy!Y82+Sport!V57+Közművelődés!X88+Étkeztetés!X66+Támogatás!AB50</f>
        <v>27307</v>
      </c>
      <c r="W50" s="543">
        <f>Igazgatás!W67+Vagyongazd!W58+Községgazd!Z57+Közfoglalkoztatás!W50+Közút!W50+Környezetvédelem!Z50+Egészségügy!Z82+Sport!W57+Közművelődés!Y88+Étkeztetés!Y66+Támogatás!AC50</f>
        <v>136230</v>
      </c>
    </row>
    <row r="51" spans="1:23" x14ac:dyDescent="0.25">
      <c r="A51" s="139" t="s">
        <v>344</v>
      </c>
      <c r="B51" s="59" t="s">
        <v>928</v>
      </c>
      <c r="C51" s="720" t="s">
        <v>345</v>
      </c>
      <c r="D51" s="686"/>
      <c r="E51" s="686"/>
      <c r="F51" s="182">
        <f>Igazgatás!F68+Vagyongazd!F59+Községgazd!F58+Közfoglalkoztatás!F51+Közút!F51+Környezetvédelem!F51+Egészségügy!F83+Sport!F58+Közművelődés!F89+Étkeztetés!F67+Támogatás!F51</f>
        <v>9000</v>
      </c>
      <c r="G51" s="459">
        <f>Igazgatás!G68+Vagyongazd!G59+Községgazd!G58+Közfoglalkoztatás!G51+Közút!G51+Környezetvédelem!G51+Egészségügy!G83+Sport!G58+Közművelődés!G89+Étkeztetés!G67+Támogatás!G51</f>
        <v>22974</v>
      </c>
      <c r="H51" s="437">
        <f>Igazgatás!H68+Vagyongazd!H59+Községgazd!H58+Közfoglalkoztatás!H51+Közút!H51+Környezetvédelem!H51+Egészségügy!H83+Sport!H58+Közművelődés!H89+Étkeztetés!H67+Támogatás!H51</f>
        <v>17974</v>
      </c>
      <c r="I51" s="200">
        <f>Igazgatás!I68+Vagyongazd!I59+Községgazd!I58+Közfoglalkoztatás!I51+Közút!I51+Környezetvédelem!I51+Egészségügy!I83+Sport!I58+Közművelődés!I89+Étkeztetés!I67+Támogatás!I51</f>
        <v>0</v>
      </c>
      <c r="J51" s="219">
        <f>Igazgatás!J68+Vagyongazd!J59+Községgazd!J58+Közfoglalkoztatás!J51+Közút!J51+Környezetvédelem!J51+Egészségügy!J83+Sport!J58+Közművelődés!J89+Étkeztetés!J67+Támogatás!J51</f>
        <v>17974</v>
      </c>
      <c r="K51" s="81">
        <f>Igazgatás!K68+Vagyongazd!K59+Községgazd!N58+Közfoglalkoztatás!K51+Közút!K51+Környezetvédelem!N51+Egészségügy!N83+Sport!K58+Közművelődés!M89+Étkeztetés!M67+Támogatás!Q51</f>
        <v>2180</v>
      </c>
      <c r="L51" s="1">
        <f>Igazgatás!L68+Vagyongazd!L59+Községgazd!O58+Közfoglalkoztatás!L51+Közút!L51+Környezetvédelem!O51+Egészségügy!O83+Sport!L58+Közművelődés!N89+Étkeztetés!N67+Támogatás!R51</f>
        <v>0</v>
      </c>
      <c r="M51" s="1">
        <f>Igazgatás!M68+Vagyongazd!M59+Községgazd!P58+Közfoglalkoztatás!M51+Közút!M51+Környezetvédelem!P51+Egészségügy!P83+Sport!M58+Közművelődés!O89+Étkeztetés!O67+Támogatás!S51</f>
        <v>0</v>
      </c>
      <c r="N51" s="1">
        <f>Igazgatás!N68+Vagyongazd!N59+Községgazd!Q58+Közfoglalkoztatás!N51+Közút!N51+Környezetvédelem!Q51+Egészségügy!Q83+Sport!N58+Közművelődés!P89+Étkeztetés!P67+Támogatás!T51</f>
        <v>2085</v>
      </c>
      <c r="O51" s="1">
        <f>Igazgatás!O68+Vagyongazd!O59+Községgazd!R58+Közfoglalkoztatás!O51+Közút!O51+Környezetvédelem!R51+Egészségügy!R83+Sport!O58+Közművelődés!Q89+Étkeztetés!Q67+Támogatás!U51</f>
        <v>0</v>
      </c>
      <c r="P51" s="89">
        <f>Igazgatás!P68+Vagyongazd!P59+Községgazd!S58+Közfoglalkoztatás!P51+Közút!P51+Környezetvédelem!S51+Egészségügy!S83+Sport!P58+Közművelődés!R89+Étkeztetés!R67+Támogatás!V51</f>
        <v>2180</v>
      </c>
      <c r="Q51" s="89">
        <f>Igazgatás!Q68+Vagyongazd!Q59+Községgazd!T58+Közfoglalkoztatás!Q51+Közút!Q51+Környezetvédelem!T51+Egészségügy!T83+Sport!Q58+Közművelődés!S89+Étkeztetés!S67+Támogatás!W51</f>
        <v>4974</v>
      </c>
      <c r="R51" s="1">
        <f>Igazgatás!R68+Vagyongazd!R59+Községgazd!U58+Közfoglalkoztatás!R51+Közút!R51+Környezetvédelem!U51+Egészségügy!U83+Sport!R58+Közművelődés!T89+Étkeztetés!T67+Támogatás!X51</f>
        <v>0</v>
      </c>
      <c r="S51" s="89">
        <f>Igazgatás!S68+Vagyongazd!S59+Községgazd!V58+Közfoglalkoztatás!S51+Közút!S51+Környezetvédelem!V51+Egészségügy!V83+Sport!S58+Közművelődés!U89+Étkeztetés!U67+Támogatás!Y51</f>
        <v>0</v>
      </c>
      <c r="T51" s="366">
        <f>Igazgatás!T68+Vagyongazd!T59+Községgazd!W58+Közfoglalkoztatás!T51+Közút!T51+Környezetvédelem!W51+Egészségügy!W83+Sport!T58+Közművelődés!V89+Étkeztetés!V67+Támogatás!Z51</f>
        <v>11419</v>
      </c>
      <c r="U51" s="43">
        <f>Igazgatás!U68+Vagyongazd!U59+Községgazd!X58+Közfoglalkoztatás!U51+Közút!U51+Környezetvédelem!X51+Egészségügy!X83+Sport!U58+Közművelődés!W89+Étkeztetés!W67+Támogatás!AA51</f>
        <v>0</v>
      </c>
      <c r="V51" s="89">
        <f>Igazgatás!V68+Vagyongazd!V59+Községgazd!Y58+Közfoglalkoztatás!V51+Közút!V51+Környezetvédelem!Y51+Egészségügy!Y83+Sport!V58+Közművelődés!X89+Étkeztetés!X67+Támogatás!AB51</f>
        <v>1340</v>
      </c>
      <c r="W51" s="542">
        <f>Igazgatás!W68+Vagyongazd!W59+Községgazd!Z58+Közfoglalkoztatás!W51+Közút!W51+Környezetvédelem!Z51+Egészségügy!Z83+Sport!W58+Közművelődés!Y89+Étkeztetés!Y67+Támogatás!AC51</f>
        <v>5215</v>
      </c>
    </row>
    <row r="52" spans="1:23" x14ac:dyDescent="0.25">
      <c r="A52" s="139" t="s">
        <v>346</v>
      </c>
      <c r="B52" s="59" t="s">
        <v>929</v>
      </c>
      <c r="C52" s="720" t="s">
        <v>347</v>
      </c>
      <c r="D52" s="686"/>
      <c r="E52" s="686"/>
      <c r="F52" s="182">
        <f>Igazgatás!F69+Vagyongazd!F60+Községgazd!F59+Közfoglalkoztatás!F52+Közút!F52+Környezetvédelem!F52+Egészségügy!F84+Sport!F59+Közművelődés!F92+Étkeztetés!F68+Támogatás!F52</f>
        <v>1049000</v>
      </c>
      <c r="G52" s="459">
        <f>Igazgatás!G69+Vagyongazd!G60+Községgazd!G59+Közfoglalkoztatás!G52+Közút!G52+Környezetvédelem!G52+Egészségügy!G84+Sport!G59+Közművelődés!G92+Étkeztetés!G68+Támogatás!G52</f>
        <v>1737085</v>
      </c>
      <c r="H52" s="437">
        <f>Igazgatás!H69+Vagyongazd!H60+Községgazd!H59+Közfoglalkoztatás!H52+Közút!H52+Környezetvédelem!H52+Egészségügy!H84+Sport!H59+Közművelődés!H92+Étkeztetés!H68+Támogatás!H52</f>
        <v>0</v>
      </c>
      <c r="I52" s="200">
        <f>Igazgatás!I69+Vagyongazd!I60+Községgazd!I59+Közfoglalkoztatás!I52+Közút!I52+Környezetvédelem!I52+Egészségügy!I84+Sport!I59+Közművelődés!I92+Étkeztetés!I68+Támogatás!I52</f>
        <v>1379481</v>
      </c>
      <c r="J52" s="219">
        <f>Igazgatás!J69+Vagyongazd!J60+Községgazd!J59+Közfoglalkoztatás!J52+Közút!J52+Környezetvédelem!J52+Egészségügy!J84+Sport!J59+Közművelődés!J92+Étkeztetés!J68+Támogatás!J52</f>
        <v>1379481</v>
      </c>
      <c r="K52" s="81">
        <f>Igazgatás!K69+Vagyongazd!K60+Községgazd!N59+Közfoglalkoztatás!K52+Közút!K52+Környezetvédelem!N52+Egészségügy!N84+Sport!K59+Közművelődés!M92+Étkeztetés!M68+Támogatás!Q52</f>
        <v>56648</v>
      </c>
      <c r="L52" s="1">
        <f>Igazgatás!L69+Vagyongazd!L60+Községgazd!O59+Közfoglalkoztatás!L52+Közút!L52+Környezetvédelem!O52+Egészségügy!O84+Sport!L59+Közművelődés!N92+Étkeztetés!N68+Támogatás!R52</f>
        <v>24510</v>
      </c>
      <c r="M52" s="1">
        <f>Igazgatás!M69+Vagyongazd!M60+Községgazd!P59+Közfoglalkoztatás!M52+Közút!M52+Környezetvédelem!P52+Egészségügy!P84+Sport!M59+Közművelődés!O92+Étkeztetés!O68+Támogatás!S52</f>
        <v>59382</v>
      </c>
      <c r="N52" s="1">
        <f>Igazgatás!N69+Vagyongazd!N60+Községgazd!Q59+Közfoglalkoztatás!N52+Közút!N52+Környezetvédelem!Q52+Egészségügy!Q84+Sport!N59+Közművelődés!P92+Étkeztetés!P68+Támogatás!T52</f>
        <v>25927</v>
      </c>
      <c r="O52" s="1">
        <f>Igazgatás!O69+Vagyongazd!O60+Községgazd!R59+Közfoglalkoztatás!O52+Közút!O52+Környezetvédelem!R52+Egészségügy!R84+Sport!O59+Közművelődés!Q92+Étkeztetés!Q68+Támogatás!U52</f>
        <v>53360</v>
      </c>
      <c r="P52" s="89">
        <f>Igazgatás!P69+Vagyongazd!P60+Községgazd!S59+Közfoglalkoztatás!P52+Közút!P52+Környezetvédelem!S52+Egészségügy!S84+Sport!P59+Közművelődés!R92+Étkeztetés!R68+Támogatás!V52</f>
        <v>250022</v>
      </c>
      <c r="Q52" s="89">
        <f>Igazgatás!Q69+Vagyongazd!Q60+Községgazd!T59+Közfoglalkoztatás!Q52+Közút!Q52+Környezetvédelem!T52+Egészségügy!T84+Sport!Q59+Közművelődés!S92+Étkeztetés!S68+Támogatás!W52</f>
        <v>24510</v>
      </c>
      <c r="R52" s="1">
        <f>Igazgatás!R69+Vagyongazd!R60+Községgazd!U59+Közfoglalkoztatás!R52+Közút!R52+Környezetvédelem!U52+Egészségügy!U84+Sport!R59+Közművelődés!T92+Étkeztetés!T68+Támogatás!X52</f>
        <v>1457</v>
      </c>
      <c r="S52" s="89">
        <f>Igazgatás!S69+Vagyongazd!S60+Községgazd!V59+Közfoglalkoztatás!S52+Közút!S52+Környezetvédelem!V52+Egészségügy!V84+Sport!S59+Közművelődés!U92+Étkeztetés!U68+Támogatás!Y52</f>
        <v>169173</v>
      </c>
      <c r="T52" s="366">
        <f>Igazgatás!T69+Vagyongazd!T60+Községgazd!W59+Közfoglalkoztatás!T52+Közút!T52+Környezetvédelem!W52+Egészségügy!W84+Sport!T59+Közművelődés!V92+Étkeztetés!V68+Támogatás!Z52</f>
        <v>664989</v>
      </c>
      <c r="U52" s="43">
        <f>Igazgatás!U69+Vagyongazd!U60+Községgazd!X59+Közfoglalkoztatás!U52+Közút!U52+Környezetvédelem!X52+Egészségügy!X84+Sport!U59+Közművelődés!W92+Étkeztetés!W68+Támogatás!AA52</f>
        <v>557510</v>
      </c>
      <c r="V52" s="89">
        <f>Igazgatás!V69+Vagyongazd!V60+Községgazd!Y59+Közfoglalkoztatás!V52+Közút!V52+Környezetvédelem!Y52+Egészségügy!Y84+Sport!V59+Közművelődés!X92+Étkeztetés!X68+Támogatás!AB52</f>
        <v>25967</v>
      </c>
      <c r="W52" s="542">
        <f>Igazgatás!W69+Vagyongazd!W60+Községgazd!Z59+Közfoglalkoztatás!W52+Közút!W52+Környezetvédelem!Z52+Egészségügy!Z84+Sport!W59+Közművelődés!Y92+Étkeztetés!Y68+Támogatás!AC52</f>
        <v>131015</v>
      </c>
    </row>
    <row r="53" spans="1:23" x14ac:dyDescent="0.25">
      <c r="B53" s="100" t="s">
        <v>930</v>
      </c>
      <c r="C53" s="694" t="s">
        <v>348</v>
      </c>
      <c r="D53" s="695"/>
      <c r="E53" s="695"/>
      <c r="F53" s="183">
        <f>Igazgatás!F73+Vagyongazd!F61+Községgazd!F60+Közfoglalkoztatás!F53+Közút!F53+Környezetvédelem!F53+Egészségügy!F85+Sport!F60+Közművelődés!F95+Étkeztetés!F69+Támogatás!F53</f>
        <v>125000</v>
      </c>
      <c r="G53" s="460">
        <f>Igazgatás!G73+Vagyongazd!G61+Községgazd!G60+Közfoglalkoztatás!G53+Közút!G53+Környezetvédelem!G53+Egészségügy!G85+Sport!G60+Közművelődés!G95+Étkeztetés!G69+Támogatás!G53</f>
        <v>8546754</v>
      </c>
      <c r="H53" s="438">
        <f>Igazgatás!H73+Vagyongazd!H61+Községgazd!H60+Közfoglalkoztatás!H53+Közút!H53+Környezetvédelem!H53+Egészségügy!H85+Sport!H60+Közművelődés!H95+Étkeztetés!H69+Támogatás!H53</f>
        <v>8875562</v>
      </c>
      <c r="I53" s="201">
        <f>Igazgatás!I73+Vagyongazd!I61+Községgazd!I60+Közfoglalkoztatás!I53+Közút!I53+Környezetvédelem!I53+Egészségügy!I85+Sport!I60+Közművelődés!I95+Étkeztetés!I69+Támogatás!I53</f>
        <v>0</v>
      </c>
      <c r="J53" s="218">
        <f>Igazgatás!J73+Vagyongazd!J61+Községgazd!J60+Közfoglalkoztatás!J53+Közút!J53+Környezetvédelem!J53+Egészségügy!J85+Sport!J60+Közművelődés!J95+Étkeztetés!J69+Támogatás!J53</f>
        <v>8875562</v>
      </c>
      <c r="K53" s="103">
        <f>Igazgatás!K73+Vagyongazd!K61+Községgazd!N60+Közfoglalkoztatás!K53+Közút!K53+Környezetvédelem!N53+Egészségügy!N85+Sport!K60+Közművelődés!M95+Étkeztetés!M69+Támogatás!Q53</f>
        <v>1121824</v>
      </c>
      <c r="L53" s="104">
        <f>Igazgatás!L73+Vagyongazd!L61+Községgazd!O60+Közfoglalkoztatás!L53+Közút!L53+Környezetvédelem!O53+Egészségügy!O85+Sport!L60+Közművelődés!N95+Étkeztetés!N69+Támogatás!R53</f>
        <v>278765</v>
      </c>
      <c r="M53" s="104">
        <f>Igazgatás!M73+Vagyongazd!M61+Községgazd!P60+Közfoglalkoztatás!M53+Közút!M53+Környezetvédelem!P53+Egészségügy!P85+Sport!M60+Közművelődés!O95+Étkeztetés!O69+Támogatás!S53</f>
        <v>544764</v>
      </c>
      <c r="N53" s="104">
        <f>Igazgatás!N73+Vagyongazd!N61+Községgazd!Q60+Közfoglalkoztatás!N53+Közút!N53+Környezetvédelem!Q53+Egészségügy!Q85+Sport!N60+Közművelődés!P95+Étkeztetés!P69+Támogatás!T53</f>
        <v>785596</v>
      </c>
      <c r="O53" s="104">
        <f>Igazgatás!O73+Vagyongazd!O61+Községgazd!R60+Közfoglalkoztatás!O53+Közút!O53+Környezetvédelem!R53+Egészségügy!R85+Sport!O60+Közművelődés!Q95+Étkeztetés!Q69+Támogatás!U53</f>
        <v>490723</v>
      </c>
      <c r="P53" s="107">
        <f>Igazgatás!P73+Vagyongazd!P61+Községgazd!S60+Közfoglalkoztatás!P53+Közút!P53+Környezetvédelem!S53+Egészségügy!S85+Sport!P60+Közművelődés!R95+Étkeztetés!R69+Támogatás!V53</f>
        <v>1179847</v>
      </c>
      <c r="Q53" s="107">
        <f>Igazgatás!Q73+Vagyongazd!Q61+Községgazd!T60+Közfoglalkoztatás!Q53+Közút!Q53+Környezetvédelem!T53+Egészségügy!T85+Sport!Q60+Közművelődés!S95+Étkeztetés!S69+Támogatás!W53</f>
        <v>250886</v>
      </c>
      <c r="R53" s="104">
        <f>Igazgatás!R73+Vagyongazd!R61+Községgazd!U60+Közfoglalkoztatás!R53+Közút!R53+Környezetvédelem!U53+Egészségügy!U85+Sport!R60+Közművelődés!T95+Étkeztetés!T69+Támogatás!X53</f>
        <v>426785</v>
      </c>
      <c r="S53" s="107">
        <f>Igazgatás!S73+Vagyongazd!S61+Községgazd!V60+Közfoglalkoztatás!S53+Közút!S53+Környezetvédelem!V53+Egészségügy!V85+Sport!S60+Közművelődés!U95+Étkeztetés!U69+Támogatás!Y53</f>
        <v>556421</v>
      </c>
      <c r="T53" s="367">
        <f>Igazgatás!T73+Vagyongazd!T61+Községgazd!W60+Közfoglalkoztatás!T53+Közút!T53+Környezetvédelem!W53+Egészségügy!W85+Sport!T60+Közművelődés!V95+Étkeztetés!V69+Támogatás!Z53</f>
        <v>5635611</v>
      </c>
      <c r="U53" s="106">
        <f>Igazgatás!U73+Vagyongazd!U61+Községgazd!X60+Közfoglalkoztatás!U53+Közút!U53+Környezetvédelem!X53+Egészségügy!X85+Sport!U60+Közművelődés!W95+Étkeztetés!W69+Támogatás!AA53</f>
        <v>406664</v>
      </c>
      <c r="V53" s="107">
        <f>Igazgatás!V73+Vagyongazd!V61+Községgazd!Y60+Közfoglalkoztatás!V53+Közút!V53+Környezetvédelem!Y53+Egészségügy!Y85+Sport!V60+Közművelődés!X95+Étkeztetés!X69+Támogatás!AB53</f>
        <v>534376</v>
      </c>
      <c r="W53" s="543">
        <f>Igazgatás!W73+Vagyongazd!W61+Községgazd!Z60+Közfoglalkoztatás!W53+Közút!W53+Környezetvédelem!Z53+Egészségügy!Z85+Sport!W60+Közművelődés!Y95+Étkeztetés!Y69+Támogatás!AC53</f>
        <v>2298911</v>
      </c>
    </row>
    <row r="54" spans="1:23" x14ac:dyDescent="0.25">
      <c r="A54" s="139" t="s">
        <v>349</v>
      </c>
      <c r="B54" s="59" t="s">
        <v>931</v>
      </c>
      <c r="C54" s="720" t="s">
        <v>350</v>
      </c>
      <c r="D54" s="686"/>
      <c r="E54" s="686"/>
      <c r="F54" s="182">
        <f>Igazgatás!F74+Vagyongazd!F62+Községgazd!F61+Közfoglalkoztatás!F54+Közút!F54+Környezetvédelem!F54+Egészségügy!F86+Sport!F61+Közművelődés!F96+Étkeztetés!F70+Támogatás!F54</f>
        <v>0</v>
      </c>
      <c r="G54" s="459">
        <f>Igazgatás!G74+Vagyongazd!G62+Községgazd!G61+Közfoglalkoztatás!G54+Közút!G54+Környezetvédelem!G54+Egészségügy!G86+Sport!G61+Közművelődés!G96+Étkeztetés!G70+Támogatás!G54</f>
        <v>7646015</v>
      </c>
      <c r="H54" s="437">
        <f>Igazgatás!H74+Vagyongazd!H62+Községgazd!H61+Közfoglalkoztatás!H54+Közút!H54+Környezetvédelem!H54+Egészségügy!H86+Sport!H61+Közművelődés!H96+Étkeztetés!H70+Támogatás!H54</f>
        <v>7732618</v>
      </c>
      <c r="I54" s="200">
        <f>Igazgatás!I74+Vagyongazd!I62+Községgazd!I61+Közfoglalkoztatás!I54+Közút!I54+Környezetvédelem!I54+Egészségügy!I86+Sport!I61+Közművelődés!I96+Étkeztetés!I70+Támogatás!I54</f>
        <v>0</v>
      </c>
      <c r="J54" s="219">
        <f>Igazgatás!J74+Vagyongazd!J62+Községgazd!J61+Közfoglalkoztatás!J54+Közút!J54+Környezetvédelem!J54+Egészségügy!J86+Sport!J61+Közművelődés!J96+Étkeztetés!J70+Támogatás!J54</f>
        <v>7732618</v>
      </c>
      <c r="K54" s="81">
        <f>Igazgatás!K74+Vagyongazd!K62+Községgazd!N61+Közfoglalkoztatás!K54+Közút!K54+Környezetvédelem!N54+Egészségügy!N86+Sport!K61+Közművelődés!M96+Étkeztetés!M70+Támogatás!Q54</f>
        <v>1083965</v>
      </c>
      <c r="L54" s="1">
        <f>Igazgatás!L74+Vagyongazd!L62+Községgazd!O61+Közfoglalkoztatás!L54+Közút!L54+Környezetvédelem!O54+Egészségügy!O86+Sport!L61+Közművelődés!N96+Étkeztetés!N70+Támogatás!R54</f>
        <v>189253</v>
      </c>
      <c r="M54" s="1">
        <f>Igazgatás!M74+Vagyongazd!M62+Községgazd!P61+Közfoglalkoztatás!M54+Közút!M54+Környezetvédelem!P54+Egészségügy!P86+Sport!M61+Közművelődés!O96+Étkeztetés!O70+Támogatás!S54</f>
        <v>543760</v>
      </c>
      <c r="N54" s="1">
        <f>Igazgatás!N74+Vagyongazd!N62+Községgazd!Q61+Közfoglalkoztatás!N54+Közút!N54+Környezetvédelem!Q54+Egészségügy!Q86+Sport!N61+Közművelődés!P96+Étkeztetés!P70+Támogatás!T54</f>
        <v>491589</v>
      </c>
      <c r="O54" s="1">
        <f>Igazgatás!O74+Vagyongazd!O62+Községgazd!R61+Közfoglalkoztatás!O54+Közút!O54+Környezetvédelem!R54+Egészségügy!R86+Sport!O61+Közművelődés!Q96+Étkeztetés!Q70+Támogatás!U54</f>
        <v>485993</v>
      </c>
      <c r="P54" s="89">
        <f>Igazgatás!P74+Vagyongazd!P62+Községgazd!S61+Közfoglalkoztatás!P54+Közút!P54+Környezetvédelem!S54+Egészségügy!S86+Sport!P61+Közművelődés!R96+Étkeztetés!R70+Támogatás!V54</f>
        <v>718808</v>
      </c>
      <c r="Q54" s="89">
        <f>Igazgatás!Q74+Vagyongazd!Q62+Községgazd!T61+Közfoglalkoztatás!Q54+Közút!Q54+Környezetvédelem!T54+Egészségügy!T86+Sport!Q61+Közművelődés!S96+Étkeztetés!S70+Támogatás!W54</f>
        <v>238298</v>
      </c>
      <c r="R54" s="1">
        <f>Igazgatás!R74+Vagyongazd!R62+Községgazd!U61+Közfoglalkoztatás!R54+Közút!R54+Környezetvédelem!U54+Egészségügy!U86+Sport!R61+Közművelődés!T96+Étkeztetés!T70+Támogatás!X54</f>
        <v>423785</v>
      </c>
      <c r="S54" s="89">
        <f>Igazgatás!S74+Vagyongazd!S62+Községgazd!V61+Közfoglalkoztatás!S54+Közút!S54+Környezetvédelem!V54+Egészségügy!V86+Sport!S61+Közművelődés!U96+Étkeztetés!U70+Támogatás!Y54</f>
        <v>430421</v>
      </c>
      <c r="T54" s="366">
        <f>Igazgatás!T74+Vagyongazd!T62+Községgazd!W61+Közfoglalkoztatás!T54+Közút!T54+Környezetvédelem!W54+Egészségügy!W86+Sport!T61+Közművelődés!V96+Étkeztetés!V70+Támogatás!Z54</f>
        <v>4605872</v>
      </c>
      <c r="U54" s="43">
        <f>Igazgatás!U74+Vagyongazd!U62+Községgazd!X61+Közfoglalkoztatás!U54+Közút!U54+Környezetvédelem!X54+Egészségügy!X86+Sport!U61+Közművelődés!W96+Étkeztetés!W70+Támogatás!AA54</f>
        <v>354950</v>
      </c>
      <c r="V54" s="89">
        <f>Igazgatás!V74+Vagyongazd!V62+Községgazd!Y61+Közfoglalkoztatás!V54+Közút!V54+Környezetvédelem!Y54+Egészségügy!Y86+Sport!V61+Közművelődés!X96+Étkeztetés!X70+Támogatás!AB54</f>
        <v>532557</v>
      </c>
      <c r="W54" s="542">
        <f>Igazgatás!W74+Vagyongazd!W62+Községgazd!Z61+Közfoglalkoztatás!W54+Közút!W54+Környezetvédelem!Z54+Egészségügy!Z86+Sport!W61+Közművelődés!Y96+Étkeztetés!Y70+Támogatás!AC54</f>
        <v>2239239</v>
      </c>
    </row>
    <row r="55" spans="1:23" hidden="1" x14ac:dyDescent="0.25">
      <c r="A55" s="139" t="s">
        <v>351</v>
      </c>
      <c r="B55" s="59" t="s">
        <v>932</v>
      </c>
      <c r="C55" s="720" t="s">
        <v>352</v>
      </c>
      <c r="D55" s="686"/>
      <c r="E55" s="686"/>
      <c r="F55" s="182">
        <f>Igazgatás!F75+Vagyongazd!F63+Községgazd!F65+Közfoglalkoztatás!F55+Közút!F55+Környezetvédelem!F57+Egészségügy!F90+Sport!F62+Közművelődés!F100+Étkeztetés!F73+Támogatás!F55</f>
        <v>0</v>
      </c>
      <c r="G55" s="459">
        <f>Igazgatás!G75+Vagyongazd!G63+Községgazd!G65+Közfoglalkoztatás!G55+Közút!G55+Környezetvédelem!G57+Egészségügy!G90+Sport!G62+Közművelődés!G100+Étkeztetés!G73+Támogatás!G55</f>
        <v>0</v>
      </c>
      <c r="H55" s="437">
        <f>Igazgatás!H75+Vagyongazd!H63+Községgazd!H65+Közfoglalkoztatás!H55+Közút!H55+Környezetvédelem!H57+Egészségügy!H90+Sport!H62+Közművelődés!H100+Étkeztetés!H73+Támogatás!H55</f>
        <v>126000</v>
      </c>
      <c r="I55" s="200">
        <f>Igazgatás!I75+Vagyongazd!I63+Községgazd!I65+Közfoglalkoztatás!I55+Közút!I55+Környezetvédelem!I57+Egészségügy!I90+Sport!I62+Közművelődés!I100+Étkeztetés!I73+Támogatás!I55</f>
        <v>0</v>
      </c>
      <c r="J55" s="219">
        <f>Igazgatás!J75+Vagyongazd!J63+Községgazd!J65+Közfoglalkoztatás!J55+Közút!J55+Környezetvédelem!J57+Egészségügy!J90+Sport!J62+Közművelődés!J100+Étkeztetés!J73+Támogatás!J55</f>
        <v>126000</v>
      </c>
      <c r="K55" s="81">
        <f>Igazgatás!K75+Vagyongazd!K63+Községgazd!N65+Közfoglalkoztatás!K55+Közút!K55+Környezetvédelem!N57+Egészségügy!N90+Sport!K62+Közművelődés!M100+Étkeztetés!M73+Támogatás!Q55</f>
        <v>0</v>
      </c>
      <c r="L55" s="1">
        <f>Igazgatás!L75+Vagyongazd!L63+Községgazd!O65+Közfoglalkoztatás!L55+Közút!L55+Környezetvédelem!O57+Egészségügy!O90+Sport!L62+Közművelődés!N100+Étkeztetés!N73+Támogatás!R55</f>
        <v>0</v>
      </c>
      <c r="M55" s="1">
        <f>Igazgatás!M75+Vagyongazd!M63+Községgazd!P65+Közfoglalkoztatás!M55+Közút!M55+Környezetvédelem!P57+Egészségügy!P90+Sport!M62+Közművelődés!O100+Étkeztetés!O73+Támogatás!S55</f>
        <v>0</v>
      </c>
      <c r="N55" s="1">
        <f>Igazgatás!N75+Vagyongazd!N63+Községgazd!Q65+Közfoglalkoztatás!N55+Közút!N55+Környezetvédelem!Q57+Egészségügy!Q90+Sport!N62+Közművelődés!P100+Étkeztetés!P73+Támogatás!T55</f>
        <v>0</v>
      </c>
      <c r="O55" s="1">
        <f>Igazgatás!O75+Vagyongazd!O63+Községgazd!R65+Közfoglalkoztatás!O55+Közút!O55+Környezetvédelem!R57+Egészségügy!R90+Sport!O62+Közművelődés!Q100+Étkeztetés!Q73+Támogatás!U55</f>
        <v>0</v>
      </c>
      <c r="P55" s="89">
        <f>Igazgatás!P75+Vagyongazd!P63+Községgazd!S65+Közfoglalkoztatás!P55+Közút!P55+Környezetvédelem!S57+Egészségügy!S90+Sport!P62+Közművelődés!R100+Étkeztetés!R73+Támogatás!V55</f>
        <v>0</v>
      </c>
      <c r="Q55" s="89">
        <f>Igazgatás!Q75+Vagyongazd!Q63+Községgazd!T65+Közfoglalkoztatás!Q55+Közút!Q55+Környezetvédelem!T57+Egészségügy!T90+Sport!Q62+Közművelődés!S100+Étkeztetés!S73+Támogatás!W55</f>
        <v>0</v>
      </c>
      <c r="R55" s="1">
        <f>Igazgatás!R75+Vagyongazd!R63+Községgazd!U65+Közfoglalkoztatás!R55+Közút!R55+Környezetvédelem!U57+Egészségügy!U90+Sport!R62+Közművelődés!T100+Étkeztetés!T73+Támogatás!X55</f>
        <v>0</v>
      </c>
      <c r="S55" s="89">
        <f>Igazgatás!S75+Vagyongazd!S63+Községgazd!V65+Közfoglalkoztatás!S55+Közút!S55+Környezetvédelem!V57+Egészségügy!V90+Sport!S62+Közművelődés!U100+Étkeztetés!U73+Támogatás!Y55</f>
        <v>126000</v>
      </c>
      <c r="T55" s="366">
        <f>Igazgatás!T75+Vagyongazd!T63+Községgazd!W65+Közfoglalkoztatás!T55+Közút!T55+Környezetvédelem!W57+Egészségügy!W90+Sport!T62+Közművelődés!V100+Étkeztetés!V73+Támogatás!Z55</f>
        <v>126000</v>
      </c>
      <c r="U55" s="43">
        <f>Igazgatás!U75+Vagyongazd!U63+Községgazd!X65+Közfoglalkoztatás!U55+Közút!U55+Környezetvédelem!X57+Egészségügy!X90+Sport!U62+Közművelődés!W100+Étkeztetés!W73+Támogatás!AA55</f>
        <v>0</v>
      </c>
      <c r="V55" s="89">
        <f>Igazgatás!V75+Vagyongazd!V63+Községgazd!Y65+Közfoglalkoztatás!V55+Közút!V55+Környezetvédelem!Y57+Egészségügy!Y90+Sport!V62+Közművelődés!X100+Étkeztetés!X73+Támogatás!AB55</f>
        <v>0</v>
      </c>
      <c r="W55" s="542">
        <f>Igazgatás!W75+Vagyongazd!W63+Községgazd!Z65+Közfoglalkoztatás!W55+Közút!W55+Környezetvédelem!Z57+Egészségügy!Z90+Sport!W62+Közművelődés!Y100+Étkeztetés!Y73+Támogatás!AC55</f>
        <v>0</v>
      </c>
    </row>
    <row r="56" spans="1:23" x14ac:dyDescent="0.25">
      <c r="A56" s="139" t="s">
        <v>353</v>
      </c>
      <c r="B56" s="59" t="s">
        <v>933</v>
      </c>
      <c r="C56" s="720" t="s">
        <v>354</v>
      </c>
      <c r="D56" s="686"/>
      <c r="E56" s="686"/>
      <c r="F56" s="182">
        <f>Igazgatás!F76+Vagyongazd!F64+Községgazd!F66+Közfoglalkoztatás!F56+Közút!F56+Környezetvédelem!F58+Egészségügy!F91+Sport!F63+Közművelődés!F101+Étkeztetés!F74+Támogatás!F56</f>
        <v>0</v>
      </c>
      <c r="G56" s="459">
        <f>Igazgatás!G76+Vagyongazd!G64+Községgazd!G66+Közfoglalkoztatás!G56+Közút!G56+Környezetvédelem!G58+Egészségügy!G91+Sport!G63+Közművelődés!G101+Étkeztetés!G74+Támogatás!G56</f>
        <v>291828</v>
      </c>
      <c r="H56" s="437">
        <f>Igazgatás!H76+Vagyongazd!H64+Községgazd!H66+Közfoglalkoztatás!H56+Közút!H56+Környezetvédelem!H58+Egészségügy!H91+Sport!H63+Közművelődés!H101+Étkeztetés!H74+Támogatás!H56</f>
        <v>343542</v>
      </c>
      <c r="I56" s="200">
        <f>Igazgatás!I76+Vagyongazd!I64+Községgazd!I66+Közfoglalkoztatás!I56+Közút!I56+Környezetvédelem!I58+Egészségügy!I91+Sport!I63+Közművelődés!I101+Étkeztetés!I74+Támogatás!I56</f>
        <v>0</v>
      </c>
      <c r="J56" s="219">
        <f>Igazgatás!J76+Vagyongazd!J64+Községgazd!J66+Közfoglalkoztatás!J56+Közút!J56+Környezetvédelem!J58+Egészségügy!J91+Sport!J63+Közművelődés!J101+Étkeztetés!J74+Támogatás!J56</f>
        <v>343542</v>
      </c>
      <c r="K56" s="81">
        <f>Igazgatás!K76+Vagyongazd!K64+Községgazd!N66+Közfoglalkoztatás!K56+Közút!K56+Környezetvédelem!N58+Egészségügy!N91+Sport!K63+Közművelődés!M101+Étkeztetés!M74+Támogatás!Q56</f>
        <v>0</v>
      </c>
      <c r="L56" s="1">
        <f>Igazgatás!L76+Vagyongazd!L64+Községgazd!O66+Közfoglalkoztatás!L56+Közút!L56+Környezetvédelem!O58+Egészségügy!O91+Sport!L63+Közművelődés!N101+Étkeztetés!N74+Támogatás!R56</f>
        <v>0</v>
      </c>
      <c r="M56" s="1">
        <f>Igazgatás!M76+Vagyongazd!M64+Községgazd!P66+Közfoglalkoztatás!M56+Közút!M56+Környezetvédelem!P58+Egészségügy!P91+Sport!M63+Közművelődés!O101+Étkeztetés!O74+Támogatás!S56</f>
        <v>0</v>
      </c>
      <c r="N56" s="1">
        <f>Igazgatás!N76+Vagyongazd!N64+Községgazd!Q66+Közfoglalkoztatás!N56+Közút!N56+Környezetvédelem!Q58+Egészségügy!Q91+Sport!N63+Közművelődés!P101+Étkeztetés!P74+Támogatás!T56</f>
        <v>291828</v>
      </c>
      <c r="O56" s="1">
        <f>Igazgatás!O76+Vagyongazd!O64+Községgazd!R66+Közfoglalkoztatás!O56+Közút!O56+Környezetvédelem!R58+Egészségügy!R91+Sport!O63+Közművelődés!Q101+Étkeztetés!Q74+Támogatás!U56</f>
        <v>0</v>
      </c>
      <c r="P56" s="89">
        <f>Igazgatás!P76+Vagyongazd!P64+Községgazd!S66+Közfoglalkoztatás!P56+Közút!P56+Környezetvédelem!S58+Egészségügy!S91+Sport!P63+Közművelődés!R101+Étkeztetés!R74+Támogatás!V56</f>
        <v>0</v>
      </c>
      <c r="Q56" s="89">
        <f>Igazgatás!Q76+Vagyongazd!Q64+Községgazd!T66+Közfoglalkoztatás!Q56+Közút!Q56+Környezetvédelem!T58+Egészségügy!T91+Sport!Q63+Közművelődés!S101+Étkeztetés!S74+Támogatás!W56</f>
        <v>0</v>
      </c>
      <c r="R56" s="1">
        <f>Igazgatás!R76+Vagyongazd!R64+Községgazd!U66+Közfoglalkoztatás!R56+Közút!R56+Környezetvédelem!U58+Egészségügy!U91+Sport!R63+Közművelődés!T101+Étkeztetés!T74+Támogatás!X56</f>
        <v>0</v>
      </c>
      <c r="S56" s="89">
        <f>Igazgatás!S76+Vagyongazd!S64+Községgazd!V66+Közfoglalkoztatás!S56+Közút!S56+Környezetvédelem!V58+Egészségügy!V91+Sport!S63+Közművelődés!U101+Étkeztetés!U74+Támogatás!Y56</f>
        <v>0</v>
      </c>
      <c r="T56" s="366">
        <f>Igazgatás!T76+Vagyongazd!T64+Községgazd!W66+Közfoglalkoztatás!T56+Közút!T56+Környezetvédelem!W58+Egészségügy!W91+Sport!T63+Közművelődés!V101+Étkeztetés!V74+Támogatás!Z56</f>
        <v>291828</v>
      </c>
      <c r="U56" s="43">
        <f>Igazgatás!U76+Vagyongazd!U64+Községgazd!X66+Közfoglalkoztatás!U56+Közút!U56+Környezetvédelem!X58+Egészségügy!X91+Sport!U63+Közművelődés!W101+Étkeztetés!W74+Támogatás!AA56</f>
        <v>51714</v>
      </c>
      <c r="V56" s="89">
        <f>Igazgatás!V76+Vagyongazd!V64+Községgazd!Y66+Közfoglalkoztatás!V56+Közút!V56+Környezetvédelem!Y58+Egészségügy!Y91+Sport!V63+Közművelődés!X101+Étkeztetés!X74+Támogatás!AB56</f>
        <v>0</v>
      </c>
      <c r="W56" s="542">
        <f>Igazgatás!W76+Vagyongazd!W64+Községgazd!Z66+Közfoglalkoztatás!W56+Közút!W56+Környezetvédelem!Z58+Egészségügy!Z91+Sport!W63+Közművelődés!Y101+Étkeztetés!Y74+Támogatás!AC56</f>
        <v>0</v>
      </c>
    </row>
    <row r="57" spans="1:23" hidden="1" x14ac:dyDescent="0.25">
      <c r="A57" s="139" t="s">
        <v>355</v>
      </c>
      <c r="B57" s="59" t="s">
        <v>934</v>
      </c>
      <c r="C57" s="720" t="s">
        <v>356</v>
      </c>
      <c r="D57" s="686"/>
      <c r="E57" s="686"/>
      <c r="F57" s="182">
        <f>Igazgatás!F77+Vagyongazd!F65+Községgazd!F67+Közfoglalkoztatás!F57+Közút!F57+Környezetvédelem!F59+Egészségügy!F92+Sport!F64+Közművelődés!F102+Étkeztetés!F75+Támogatás!F57</f>
        <v>0</v>
      </c>
      <c r="G57" s="459">
        <f>Igazgatás!G77+Vagyongazd!G65+Községgazd!G67+Közfoglalkoztatás!G57+Közút!G57+Környezetvédelem!G59+Egészségügy!G92+Sport!G64+Közművelődés!G102+Étkeztetés!G75+Támogatás!G57</f>
        <v>0</v>
      </c>
      <c r="H57" s="437">
        <f>Igazgatás!H77+Vagyongazd!H65+Községgazd!H67+Közfoglalkoztatás!H57+Közút!H57+Környezetvédelem!H59+Egészségügy!H92+Sport!H64+Közművelődés!H102+Étkeztetés!H75+Támogatás!H57</f>
        <v>0</v>
      </c>
      <c r="I57" s="200">
        <f>Igazgatás!I77+Vagyongazd!I65+Községgazd!I67+Közfoglalkoztatás!I57+Közút!I57+Környezetvédelem!I59+Egészségügy!I92+Sport!I64+Közművelődés!I102+Étkeztetés!I75+Támogatás!I57</f>
        <v>0</v>
      </c>
      <c r="J57" s="219">
        <f>Igazgatás!J77+Vagyongazd!J65+Községgazd!J67+Közfoglalkoztatás!J57+Közút!J57+Környezetvédelem!J59+Egészségügy!J92+Sport!J64+Közművelődés!J102+Étkeztetés!J75+Támogatás!J57</f>
        <v>0</v>
      </c>
      <c r="K57" s="81">
        <f>Igazgatás!K77+Vagyongazd!K65+Községgazd!N67+Közfoglalkoztatás!K57+Közút!K57+Környezetvédelem!N59+Egészségügy!N92+Sport!K64+Közművelődés!M102+Étkeztetés!M75+Támogatás!Q57</f>
        <v>0</v>
      </c>
      <c r="L57" s="1">
        <f>Igazgatás!L77+Vagyongazd!L65+Községgazd!O67+Közfoglalkoztatás!L57+Közút!L57+Környezetvédelem!O59+Egészségügy!O92+Sport!L64+Közművelődés!N102+Étkeztetés!N75+Támogatás!R57</f>
        <v>0</v>
      </c>
      <c r="M57" s="1">
        <f>Igazgatás!M77+Vagyongazd!M65+Községgazd!P67+Közfoglalkoztatás!M57+Közút!M57+Környezetvédelem!P59+Egészségügy!P92+Sport!M64+Közművelődés!O102+Étkeztetés!O75+Támogatás!S57</f>
        <v>0</v>
      </c>
      <c r="N57" s="1">
        <f>Igazgatás!N77+Vagyongazd!N65+Községgazd!Q67+Közfoglalkoztatás!N57+Közút!N57+Környezetvédelem!Q59+Egészségügy!Q92+Sport!N64+Közművelődés!P102+Étkeztetés!P75+Támogatás!T57</f>
        <v>0</v>
      </c>
      <c r="O57" s="1">
        <f>Igazgatás!O77+Vagyongazd!O65+Községgazd!R67+Közfoglalkoztatás!O57+Közút!O57+Környezetvédelem!R59+Egészségügy!R92+Sport!O64+Közművelődés!Q102+Étkeztetés!Q75+Támogatás!U57</f>
        <v>0</v>
      </c>
      <c r="P57" s="89">
        <f>Igazgatás!P77+Vagyongazd!P65+Községgazd!S67+Közfoglalkoztatás!P57+Közút!P57+Környezetvédelem!S59+Egészségügy!S92+Sport!P64+Közművelődés!R102+Étkeztetés!R75+Támogatás!V57</f>
        <v>0</v>
      </c>
      <c r="Q57" s="89">
        <f>Igazgatás!Q77+Vagyongazd!Q65+Községgazd!T67+Közfoglalkoztatás!Q57+Közút!Q57+Környezetvédelem!T59+Egészségügy!T92+Sport!Q64+Közművelődés!S102+Étkeztetés!S75+Támogatás!W57</f>
        <v>0</v>
      </c>
      <c r="R57" s="1">
        <f>Igazgatás!R77+Vagyongazd!R65+Községgazd!U67+Közfoglalkoztatás!R57+Közút!R57+Környezetvédelem!U59+Egészségügy!U92+Sport!R64+Közművelődés!T102+Étkeztetés!T75+Támogatás!X57</f>
        <v>0</v>
      </c>
      <c r="S57" s="89">
        <f>Igazgatás!S77+Vagyongazd!S65+Községgazd!V67+Közfoglalkoztatás!S57+Közút!S57+Környezetvédelem!V59+Egészségügy!V92+Sport!S64+Közművelődés!U102+Étkeztetés!U75+Támogatás!Y57</f>
        <v>0</v>
      </c>
      <c r="T57" s="366">
        <f>Igazgatás!T77+Vagyongazd!T65+Községgazd!W67+Közfoglalkoztatás!T57+Közút!T57+Környezetvédelem!W59+Egészségügy!W92+Sport!T64+Közművelődés!V102+Étkeztetés!V75+Támogatás!Z57</f>
        <v>0</v>
      </c>
      <c r="U57" s="43">
        <f>Igazgatás!U77+Vagyongazd!U65+Községgazd!X67+Közfoglalkoztatás!U57+Közút!U57+Környezetvédelem!X59+Egészségügy!X92+Sport!U64+Közművelődés!W102+Étkeztetés!W75+Támogatás!AA57</f>
        <v>0</v>
      </c>
      <c r="V57" s="89">
        <f>Igazgatás!V77+Vagyongazd!V65+Községgazd!Y67+Közfoglalkoztatás!V57+Közút!V57+Környezetvédelem!Y59+Egészségügy!Y92+Sport!V64+Közművelődés!X102+Étkeztetés!X75+Támogatás!AB57</f>
        <v>0</v>
      </c>
      <c r="W57" s="542">
        <f>Igazgatás!W77+Vagyongazd!W65+Községgazd!Z67+Közfoglalkoztatás!W57+Közút!W57+Környezetvédelem!Z59+Egészségügy!Z92+Sport!W64+Közművelődés!Y102+Étkeztetés!Y75+Támogatás!AC57</f>
        <v>0</v>
      </c>
    </row>
    <row r="58" spans="1:23" ht="15.75" thickBot="1" x14ac:dyDescent="0.3">
      <c r="A58" s="139" t="s">
        <v>357</v>
      </c>
      <c r="B58" s="61" t="s">
        <v>935</v>
      </c>
      <c r="C58" s="722" t="s">
        <v>358</v>
      </c>
      <c r="D58" s="700"/>
      <c r="E58" s="700"/>
      <c r="F58" s="184">
        <f>Igazgatás!F78+Vagyongazd!F66+Községgazd!F68+Közfoglalkoztatás!F58+Közút!F58+Környezetvédelem!F60+Egészségügy!F93+Sport!F65+Közművelődés!F103+Étkeztetés!F76+Támogatás!F58</f>
        <v>125000</v>
      </c>
      <c r="G58" s="461">
        <f>Igazgatás!G78+Vagyongazd!G66+Községgazd!G68+Közfoglalkoztatás!G58+Közút!G58+Környezetvédelem!G60+Egészségügy!G93+Sport!G65+Közművelődés!G103+Étkeztetés!G76+Támogatás!G58</f>
        <v>608911</v>
      </c>
      <c r="H58" s="439">
        <f>Igazgatás!H78+Vagyongazd!H66+Községgazd!H68+Közfoglalkoztatás!H58+Közút!H58+Környezetvédelem!H60+Egészségügy!H93+Sport!H65+Közművelődés!H103+Étkeztetés!H76+Támogatás!H58</f>
        <v>673402</v>
      </c>
      <c r="I58" s="202">
        <f>Igazgatás!I78+Vagyongazd!I66+Községgazd!I68+Közfoglalkoztatás!I58+Közút!I58+Környezetvédelem!I60+Egészségügy!I93+Sport!I65+Közművelődés!I103+Étkeztetés!I76+Támogatás!I58</f>
        <v>0</v>
      </c>
      <c r="J58" s="219">
        <f>Igazgatás!J78+Vagyongazd!J66+Községgazd!J68+Közfoglalkoztatás!J58+Közút!J58+Környezetvédelem!J60+Egészségügy!J93+Sport!J65+Közművelődés!J103+Étkeztetés!J76+Támogatás!J58</f>
        <v>673402</v>
      </c>
      <c r="K58" s="81">
        <f>Igazgatás!K78+Vagyongazd!K66+Községgazd!N68+Közfoglalkoztatás!K58+Közút!K58+Környezetvédelem!N60+Egészségügy!N93+Sport!K65+Közművelődés!M103+Étkeztetés!M76+Támogatás!Q58</f>
        <v>37859</v>
      </c>
      <c r="L58" s="1">
        <f>Igazgatás!L78+Vagyongazd!L66+Községgazd!O68+Közfoglalkoztatás!L58+Közút!L58+Környezetvédelem!O60+Egészségügy!O93+Sport!L65+Közművelődés!N103+Étkeztetés!N76+Támogatás!R58</f>
        <v>89512</v>
      </c>
      <c r="M58" s="1">
        <f>Igazgatás!M78+Vagyongazd!M66+Községgazd!P68+Közfoglalkoztatás!M58+Közút!M58+Környezetvédelem!P60+Egészségügy!P93+Sport!M65+Közművelődés!O103+Étkeztetés!O76+Támogatás!S58</f>
        <v>1004</v>
      </c>
      <c r="N58" s="1">
        <f>Igazgatás!N78+Vagyongazd!N66+Községgazd!Q68+Közfoglalkoztatás!N58+Közút!N58+Környezetvédelem!Q60+Egészségügy!Q93+Sport!N65+Közművelődés!P103+Étkeztetés!P76+Támogatás!T58</f>
        <v>2179</v>
      </c>
      <c r="O58" s="1">
        <f>Igazgatás!O78+Vagyongazd!O66+Községgazd!R68+Közfoglalkoztatás!O58+Közút!O58+Környezetvédelem!R60+Egészségügy!R93+Sport!O65+Közművelődés!Q103+Étkeztetés!Q76+Támogatás!U58</f>
        <v>4730</v>
      </c>
      <c r="P58" s="89">
        <f>Igazgatás!P78+Vagyongazd!P66+Községgazd!S68+Közfoglalkoztatás!P58+Közút!P58+Környezetvédelem!S60+Egészségügy!S93+Sport!P65+Közművelődés!R103+Étkeztetés!R76+Támogatás!V58</f>
        <v>461039</v>
      </c>
      <c r="Q58" s="89">
        <f>Igazgatás!Q78+Vagyongazd!Q66+Községgazd!T68+Közfoglalkoztatás!Q58+Közút!Q58+Környezetvédelem!T60+Egészségügy!T93+Sport!Q65+Közművelődés!S103+Étkeztetés!S76+Támogatás!W58</f>
        <v>12588</v>
      </c>
      <c r="R58" s="1">
        <f>Igazgatás!R78+Vagyongazd!R66+Községgazd!U68+Közfoglalkoztatás!R58+Közút!R58+Környezetvédelem!U60+Egészségügy!U93+Sport!R65+Közművelődés!T103+Étkeztetés!T76+Támogatás!X58</f>
        <v>3000</v>
      </c>
      <c r="S58" s="89">
        <f>Igazgatás!S78+Vagyongazd!S66+Községgazd!V68+Közfoglalkoztatás!S58+Közút!S58+Környezetvédelem!V60+Egészségügy!V93+Sport!S65+Közművelődés!U103+Étkeztetés!U76+Támogatás!Y58</f>
        <v>0</v>
      </c>
      <c r="T58" s="366">
        <f>Igazgatás!T78+Vagyongazd!T66+Községgazd!W68+Közfoglalkoztatás!T58+Közút!T58+Környezetvédelem!W60+Egészségügy!W93+Sport!T65+Közművelődés!V103+Étkeztetés!V76+Támogatás!Z58</f>
        <v>611911</v>
      </c>
      <c r="U58" s="43">
        <f>Igazgatás!U78+Vagyongazd!U66+Községgazd!X68+Közfoglalkoztatás!U58+Közút!U58+Környezetvédelem!X60+Egészségügy!X93+Sport!U65+Közművelődés!W103+Étkeztetés!W76+Támogatás!AA58</f>
        <v>0</v>
      </c>
      <c r="V58" s="89">
        <f>Igazgatás!V78+Vagyongazd!V66+Községgazd!Y68+Közfoglalkoztatás!V58+Közút!V58+Környezetvédelem!Y60+Egészségügy!Y93+Sport!V65+Közművelődés!X103+Étkeztetés!X76+Támogatás!AB58</f>
        <v>1819</v>
      </c>
      <c r="W58" s="542">
        <f>Igazgatás!W78+Vagyongazd!W66+Községgazd!Z68+Közfoglalkoztatás!W58+Közút!W58+Környezetvédelem!Z60+Egészségügy!Z93+Sport!W65+Közművelődés!Y103+Étkeztetés!Y76+Támogatás!AC58</f>
        <v>59672</v>
      </c>
    </row>
    <row r="59" spans="1:23" ht="15.75" thickBot="1" x14ac:dyDescent="0.3">
      <c r="B59" s="91" t="s">
        <v>359</v>
      </c>
      <c r="C59" s="701" t="s">
        <v>360</v>
      </c>
      <c r="D59" s="702"/>
      <c r="E59" s="702"/>
      <c r="F59" s="185">
        <f>Igazgatás!F81+Vagyongazd!F67+Községgazd!F69+Közfoglalkoztatás!F59+Közút!F59+Környezetvédelem!F61+Egészségügy!F97+Sport!F66+Közművelődés!F107+Étkeztetés!F79+Támogatás!F59</f>
        <v>1150000</v>
      </c>
      <c r="G59" s="462">
        <f>Igazgatás!G81+Vagyongazd!G67+Községgazd!G69+Közfoglalkoztatás!G59+Közút!G59+Környezetvédelem!G61+Egészségügy!G97+Sport!G66+Közművelődés!G107+Étkeztetés!G79+Támogatás!G59</f>
        <v>1048785</v>
      </c>
      <c r="H59" s="440">
        <f>Igazgatás!H81+Vagyongazd!H67+Községgazd!H69+Közfoglalkoztatás!H59+Közút!H59+Környezetvédelem!H61+Egészségügy!H97+Sport!H66+Közművelődés!H107+Étkeztetés!H79+Támogatás!H59</f>
        <v>981000</v>
      </c>
      <c r="I59" s="203">
        <f>Igazgatás!I81+Vagyongazd!I67+Községgazd!I69+Közfoglalkoztatás!I59+Közút!I59+Környezetvédelem!I61+Egészségügy!I97+Sport!I66+Közművelődés!I107+Étkeztetés!I79+Támogatás!I59</f>
        <v>0</v>
      </c>
      <c r="J59" s="216">
        <f>Igazgatás!J81+Vagyongazd!J67+Községgazd!J69+Közfoglalkoztatás!J59+Közút!J59+Környezetvédelem!J61+Egészségügy!J97+Sport!J66+Közművelődés!J107+Étkeztetés!J79+Támogatás!J59</f>
        <v>981000</v>
      </c>
      <c r="K59" s="94">
        <f>Igazgatás!K81+Vagyongazd!K67+Községgazd!N69+Közfoglalkoztatás!K59+Közút!K59+Környezetvédelem!N61+Egészségügy!N97+Sport!K66+Közművelődés!M107+Étkeztetés!M79+Támogatás!Q59</f>
        <v>162500</v>
      </c>
      <c r="L59" s="95">
        <f>Igazgatás!L81+Vagyongazd!L67+Községgazd!O69+Közfoglalkoztatás!L59+Közút!L59+Környezetvédelem!O61+Egészségügy!O97+Sport!L66+Közművelődés!N107+Étkeztetés!N79+Támogatás!R59</f>
        <v>156250</v>
      </c>
      <c r="M59" s="95">
        <f>Igazgatás!M81+Vagyongazd!M67+Községgazd!P69+Közfoglalkoztatás!M59+Közút!M59+Környezetvédelem!P61+Egészségügy!P97+Sport!M66+Közművelődés!O107+Étkeztetés!O79+Támogatás!S59</f>
        <v>41250</v>
      </c>
      <c r="N59" s="95">
        <f>Igazgatás!N81+Vagyongazd!N67+Községgazd!Q69+Közfoglalkoztatás!N59+Közút!N59+Környezetvédelem!Q61+Egészségügy!Q97+Sport!N66+Közművelődés!P107+Étkeztetés!P79+Támogatás!T59</f>
        <v>43085</v>
      </c>
      <c r="O59" s="95">
        <f>Igazgatás!O81+Vagyongazd!O67+Községgazd!R69+Közfoglalkoztatás!O59+Közút!O59+Környezetvédelem!R61+Egészségügy!R97+Sport!O66+Közművelődés!Q107+Étkeztetés!Q79+Támogatás!U59</f>
        <v>70035</v>
      </c>
      <c r="P59" s="98">
        <f>Igazgatás!P81+Vagyongazd!P67+Községgazd!S69+Közfoglalkoztatás!P59+Közút!P59+Környezetvédelem!S61+Egészségügy!S97+Sport!P66+Közművelődés!R107+Étkeztetés!R79+Támogatás!V59</f>
        <v>98500</v>
      </c>
      <c r="Q59" s="98">
        <f>Igazgatás!Q81+Vagyongazd!Q67+Községgazd!T69+Közfoglalkoztatás!Q59+Közút!Q59+Környezetvédelem!T61+Egészségügy!T97+Sport!Q66+Közművelődés!S107+Étkeztetés!S79+Támogatás!W59</f>
        <v>40000</v>
      </c>
      <c r="R59" s="95">
        <f>Igazgatás!R81+Vagyongazd!R67+Községgazd!U69+Közfoglalkoztatás!R59+Közút!R59+Környezetvédelem!U61+Egészségügy!U97+Sport!R66+Közművelődés!T107+Étkeztetés!T79+Támogatás!X59</f>
        <v>136600</v>
      </c>
      <c r="S59" s="98">
        <f>Igazgatás!S81+Vagyongazd!S67+Községgazd!V69+Közfoglalkoztatás!S59+Közút!S59+Környezetvédelem!V61+Egészségügy!V97+Sport!S66+Közművelődés!U107+Étkeztetés!U79+Támogatás!Y59</f>
        <v>16500</v>
      </c>
      <c r="T59" s="363">
        <f>Igazgatás!T81+Vagyongazd!T67+Községgazd!W69+Közfoglalkoztatás!T59+Közút!T59+Környezetvédelem!W61+Egészségügy!W97+Sport!T66+Közművelődés!V107+Étkeztetés!V79+Támogatás!Z59</f>
        <v>764720</v>
      </c>
      <c r="U59" s="97">
        <f>Igazgatás!U81+Vagyongazd!U67+Községgazd!X69+Közfoglalkoztatás!U59+Közút!U59+Környezetvédelem!X61+Egészségügy!X97+Sport!U66+Közművelődés!W107+Étkeztetés!W79+Támogatás!AA59</f>
        <v>42135</v>
      </c>
      <c r="V59" s="98">
        <f>Igazgatás!V81+Vagyongazd!V67+Községgazd!Y69+Közfoglalkoztatás!V59+Közút!V59+Környezetvédelem!Y61+Egészségügy!Y97+Sport!V66+Közművelődés!X107+Étkeztetés!X79+Támogatás!AB59</f>
        <v>51505</v>
      </c>
      <c r="W59" s="539">
        <f>Igazgatás!W81+Vagyongazd!W67+Községgazd!Z69+Közfoglalkoztatás!W59+Közút!W59+Környezetvédelem!Z61+Egészségügy!Z97+Sport!W66+Közművelődés!Y107+Étkeztetés!Y79+Támogatás!AC59</f>
        <v>122640</v>
      </c>
    </row>
    <row r="60" spans="1:23" s="19" customFormat="1" hidden="1" x14ac:dyDescent="0.25">
      <c r="A60" s="139" t="s">
        <v>361</v>
      </c>
      <c r="B60" s="127" t="s">
        <v>936</v>
      </c>
      <c r="C60" s="714" t="s">
        <v>362</v>
      </c>
      <c r="D60" s="715"/>
      <c r="E60" s="715"/>
      <c r="F60" s="181">
        <f>Igazgatás!F82+Vagyongazd!F68+Községgazd!F70+Közfoglalkoztatás!F60+Közút!F60+Környezetvédelem!F62+Egészségügy!F98+Sport!F67+Közművelődés!F108+Étkeztetés!F80+Támogatás!F60</f>
        <v>0</v>
      </c>
      <c r="G60" s="458">
        <f>Igazgatás!G82+Vagyongazd!G68+Községgazd!G70+Közfoglalkoztatás!G60+Közút!G60+Környezetvédelem!G62+Egészségügy!G98+Sport!G67+Közművelődés!G108+Étkeztetés!G80+Támogatás!G60</f>
        <v>0</v>
      </c>
      <c r="H60" s="436">
        <f>Igazgatás!H82+Vagyongazd!H68+Községgazd!H70+Közfoglalkoztatás!H60+Közút!H60+Környezetvédelem!H62+Egészségügy!H98+Sport!H67+Közművelődés!H108+Étkeztetés!H80+Támogatás!H60</f>
        <v>0</v>
      </c>
      <c r="I60" s="199">
        <f>Igazgatás!I82+Vagyongazd!I68+Községgazd!I70+Közfoglalkoztatás!I60+Közút!I60+Környezetvédelem!I62+Egészségügy!I98+Sport!I67+Közművelődés!I108+Étkeztetés!I80+Támogatás!I60</f>
        <v>0</v>
      </c>
      <c r="J60" s="218">
        <f>Igazgatás!J82+Vagyongazd!J68+Községgazd!J70+Közfoglalkoztatás!J60+Közút!J60+Környezetvédelem!J62+Egészségügy!J98+Sport!J67+Közművelődés!J108+Étkeztetés!J80+Támogatás!J60</f>
        <v>0</v>
      </c>
      <c r="K60" s="103">
        <f>Igazgatás!K82+Vagyongazd!K68+Községgazd!N70+Közfoglalkoztatás!K60+Közút!K60+Környezetvédelem!N62+Egészségügy!N98+Sport!K67+Közművelődés!M108+Étkeztetés!M80+Támogatás!Q60</f>
        <v>0</v>
      </c>
      <c r="L60" s="104">
        <f>Igazgatás!L82+Vagyongazd!L68+Községgazd!O70+Közfoglalkoztatás!L60+Közút!L60+Környezetvédelem!O62+Egészségügy!O98+Sport!L67+Közművelődés!N108+Étkeztetés!N80+Támogatás!R60</f>
        <v>0</v>
      </c>
      <c r="M60" s="104">
        <f>Igazgatás!M82+Vagyongazd!M68+Községgazd!P70+Közfoglalkoztatás!M60+Közút!M60+Környezetvédelem!P62+Egészségügy!P98+Sport!M67+Közművelődés!O108+Étkeztetés!O80+Támogatás!S60</f>
        <v>0</v>
      </c>
      <c r="N60" s="104">
        <f>Igazgatás!N82+Vagyongazd!N68+Községgazd!Q70+Közfoglalkoztatás!N60+Közút!N60+Környezetvédelem!Q62+Egészségügy!Q98+Sport!N67+Közművelődés!P108+Étkeztetés!P80+Támogatás!T60</f>
        <v>0</v>
      </c>
      <c r="O60" s="104">
        <f>Igazgatás!O82+Vagyongazd!O68+Községgazd!R70+Közfoglalkoztatás!O60+Közút!O60+Környezetvédelem!R62+Egészségügy!R98+Sport!O67+Közművelődés!Q108+Étkeztetés!Q80+Támogatás!U60</f>
        <v>0</v>
      </c>
      <c r="P60" s="107">
        <f>Igazgatás!P82+Vagyongazd!P68+Községgazd!S70+Közfoglalkoztatás!P60+Közút!P60+Környezetvédelem!S62+Egészségügy!S98+Sport!P67+Közművelődés!R108+Étkeztetés!R80+Támogatás!V60</f>
        <v>0</v>
      </c>
      <c r="Q60" s="107">
        <f>Igazgatás!Q82+Vagyongazd!Q68+Községgazd!T70+Közfoglalkoztatás!Q60+Közút!Q60+Környezetvédelem!T62+Egészségügy!T98+Sport!Q67+Közművelődés!S108+Étkeztetés!S80+Támogatás!W60</f>
        <v>0</v>
      </c>
      <c r="R60" s="104">
        <f>Igazgatás!R82+Vagyongazd!R68+Községgazd!U70+Közfoglalkoztatás!R60+Közút!R60+Környezetvédelem!U62+Egészségügy!U98+Sport!R67+Közművelődés!T108+Étkeztetés!T80+Támogatás!X60</f>
        <v>0</v>
      </c>
      <c r="S60" s="107">
        <f>Igazgatás!S82+Vagyongazd!S68+Községgazd!V70+Közfoglalkoztatás!S60+Közút!S60+Környezetvédelem!V62+Egészségügy!V98+Sport!S67+Közművelődés!U108+Étkeztetés!U80+Támogatás!Y60</f>
        <v>0</v>
      </c>
      <c r="T60" s="367">
        <f>Igazgatás!T82+Vagyongazd!T68+Községgazd!W70+Közfoglalkoztatás!T60+Közút!T60+Környezetvédelem!W62+Egészségügy!W98+Sport!T67+Közművelődés!V108+Étkeztetés!V80+Támogatás!Z60</f>
        <v>0</v>
      </c>
      <c r="U60" s="106">
        <f>Igazgatás!U82+Vagyongazd!U68+Községgazd!X70+Közfoglalkoztatás!U60+Közút!U60+Környezetvédelem!X62+Egészségügy!X98+Sport!U67+Közművelődés!W108+Étkeztetés!W80+Támogatás!AA60</f>
        <v>0</v>
      </c>
      <c r="V60" s="107">
        <f>Igazgatás!V82+Vagyongazd!V68+Községgazd!Y70+Közfoglalkoztatás!V60+Közút!V60+Környezetvédelem!Y62+Egészségügy!Y98+Sport!V67+Közművelődés!X108+Étkeztetés!X80+Támogatás!AB60</f>
        <v>0</v>
      </c>
      <c r="W60" s="543">
        <f>Igazgatás!W82+Vagyongazd!W68+Községgazd!Z70+Közfoglalkoztatás!W60+Közút!W60+Környezetvédelem!Z62+Egészségügy!Z98+Sport!W67+Közművelődés!Y108+Étkeztetés!Y80+Támogatás!AC60</f>
        <v>0</v>
      </c>
    </row>
    <row r="61" spans="1:23" s="19" customFormat="1" hidden="1" x14ac:dyDescent="0.25">
      <c r="A61" s="139" t="s">
        <v>363</v>
      </c>
      <c r="B61" s="100" t="s">
        <v>937</v>
      </c>
      <c r="C61" s="694" t="s">
        <v>623</v>
      </c>
      <c r="D61" s="695"/>
      <c r="E61" s="695"/>
      <c r="F61" s="183">
        <f>Igazgatás!F83+Vagyongazd!F69+Községgazd!F71+Közfoglalkoztatás!F61+Közút!F61+Környezetvédelem!F63+Egészségügy!F99+Sport!F68+Közművelődés!F109+Étkeztetés!F81+Támogatás!F61</f>
        <v>0</v>
      </c>
      <c r="G61" s="460">
        <f>Igazgatás!G83+Vagyongazd!G69+Községgazd!G71+Közfoglalkoztatás!G61+Közút!G61+Környezetvédelem!G63+Egészségügy!G99+Sport!G68+Közművelődés!G109+Étkeztetés!G81+Támogatás!G61</f>
        <v>0</v>
      </c>
      <c r="H61" s="438">
        <f>Igazgatás!H83+Vagyongazd!H69+Községgazd!H71+Közfoglalkoztatás!H61+Közút!H61+Környezetvédelem!H63+Egészségügy!H99+Sport!H68+Közművelődés!H109+Étkeztetés!H81+Támogatás!H61</f>
        <v>0</v>
      </c>
      <c r="I61" s="201">
        <f>Igazgatás!I83+Vagyongazd!I69+Községgazd!I71+Közfoglalkoztatás!I61+Közút!I61+Környezetvédelem!I63+Egészségügy!I99+Sport!I68+Közművelődés!I109+Étkeztetés!I81+Támogatás!I61</f>
        <v>0</v>
      </c>
      <c r="J61" s="218">
        <f>Igazgatás!J83+Vagyongazd!J69+Községgazd!J71+Közfoglalkoztatás!J61+Közút!J61+Környezetvédelem!J63+Egészségügy!J99+Sport!J68+Közművelődés!J109+Étkeztetés!J81+Támogatás!J61</f>
        <v>0</v>
      </c>
      <c r="K61" s="103">
        <f>Igazgatás!K83+Vagyongazd!K69+Községgazd!N71+Közfoglalkoztatás!K61+Közút!K61+Környezetvédelem!N63+Egészségügy!N99+Sport!K68+Közművelődés!M109+Étkeztetés!M81+Támogatás!Q61</f>
        <v>0</v>
      </c>
      <c r="L61" s="104">
        <f>Igazgatás!L83+Vagyongazd!L69+Községgazd!O71+Közfoglalkoztatás!L61+Közút!L61+Környezetvédelem!O63+Egészségügy!O99+Sport!L68+Közművelődés!N109+Étkeztetés!N81+Támogatás!R61</f>
        <v>0</v>
      </c>
      <c r="M61" s="104">
        <f>Igazgatás!M83+Vagyongazd!M69+Községgazd!P71+Közfoglalkoztatás!M61+Közút!M61+Környezetvédelem!P63+Egészségügy!P99+Sport!M68+Közművelődés!O109+Étkeztetés!O81+Támogatás!S61</f>
        <v>0</v>
      </c>
      <c r="N61" s="104">
        <f>Igazgatás!N83+Vagyongazd!N69+Községgazd!Q71+Közfoglalkoztatás!N61+Közút!N61+Környezetvédelem!Q63+Egészségügy!Q99+Sport!N68+Közművelődés!P109+Étkeztetés!P81+Támogatás!T61</f>
        <v>0</v>
      </c>
      <c r="O61" s="104">
        <f>Igazgatás!O83+Vagyongazd!O69+Községgazd!R71+Közfoglalkoztatás!O61+Közút!O61+Környezetvédelem!R63+Egészségügy!R99+Sport!O68+Közművelődés!Q109+Étkeztetés!Q81+Támogatás!U61</f>
        <v>0</v>
      </c>
      <c r="P61" s="107">
        <f>Igazgatás!P83+Vagyongazd!P69+Községgazd!S71+Közfoglalkoztatás!P61+Közút!P61+Környezetvédelem!S63+Egészségügy!S99+Sport!P68+Közművelődés!R109+Étkeztetés!R81+Támogatás!V61</f>
        <v>0</v>
      </c>
      <c r="Q61" s="107">
        <f>Igazgatás!Q83+Vagyongazd!Q69+Községgazd!T71+Közfoglalkoztatás!Q61+Közút!Q61+Környezetvédelem!T63+Egészségügy!T99+Sport!Q68+Közművelődés!S109+Étkeztetés!S81+Támogatás!W61</f>
        <v>0</v>
      </c>
      <c r="R61" s="104">
        <f>Igazgatás!R83+Vagyongazd!R69+Községgazd!U71+Közfoglalkoztatás!R61+Közút!R61+Környezetvédelem!U63+Egészségügy!U99+Sport!R68+Közművelődés!T109+Étkeztetés!T81+Támogatás!X61</f>
        <v>0</v>
      </c>
      <c r="S61" s="107">
        <f>Igazgatás!S83+Vagyongazd!S69+Községgazd!V71+Közfoglalkoztatás!S61+Közút!S61+Környezetvédelem!V63+Egészségügy!V99+Sport!S68+Közművelődés!U109+Étkeztetés!U81+Támogatás!Y61</f>
        <v>0</v>
      </c>
      <c r="T61" s="367">
        <f>Igazgatás!T83+Vagyongazd!T69+Községgazd!W71+Közfoglalkoztatás!T61+Közút!T61+Környezetvédelem!W63+Egészségügy!W99+Sport!T68+Közművelődés!V109+Étkeztetés!V81+Támogatás!Z61</f>
        <v>0</v>
      </c>
      <c r="U61" s="106">
        <f>Igazgatás!U83+Vagyongazd!U69+Községgazd!X71+Közfoglalkoztatás!U61+Közút!U61+Környezetvédelem!X63+Egészségügy!X99+Sport!U68+Közművelődés!W109+Étkeztetés!W81+Támogatás!AA61</f>
        <v>0</v>
      </c>
      <c r="V61" s="107">
        <f>Igazgatás!V83+Vagyongazd!V69+Községgazd!Y71+Közfoglalkoztatás!V61+Közút!V61+Környezetvédelem!Y63+Egészségügy!Y99+Sport!V68+Közművelődés!X109+Étkeztetés!X81+Támogatás!AB61</f>
        <v>0</v>
      </c>
      <c r="W61" s="543">
        <f>Igazgatás!W83+Vagyongazd!W69+Községgazd!Z71+Közfoglalkoztatás!W61+Közút!W61+Környezetvédelem!Z63+Egészségügy!Z99+Sport!W68+Közművelődés!Y109+Étkeztetés!Y81+Támogatás!AC61</f>
        <v>0</v>
      </c>
    </row>
    <row r="62" spans="1:23" s="19" customFormat="1" hidden="1" x14ac:dyDescent="0.25">
      <c r="A62" s="139" t="s">
        <v>364</v>
      </c>
      <c r="B62" s="127" t="s">
        <v>938</v>
      </c>
      <c r="C62" s="694" t="s">
        <v>365</v>
      </c>
      <c r="D62" s="695"/>
      <c r="E62" s="695"/>
      <c r="F62" s="183">
        <f>Igazgatás!F84+Vagyongazd!F70+Községgazd!F72+Közfoglalkoztatás!F62+Közút!F62+Környezetvédelem!F64+Egészségügy!F100+Sport!F69+Közművelődés!F110+Étkeztetés!F82+Támogatás!F62</f>
        <v>0</v>
      </c>
      <c r="G62" s="460">
        <f>Igazgatás!G84+Vagyongazd!G70+Községgazd!G72+Közfoglalkoztatás!G62+Közút!G62+Környezetvédelem!G64+Egészségügy!G100+Sport!G69+Közművelődés!G110+Étkeztetés!G82+Támogatás!G62</f>
        <v>0</v>
      </c>
      <c r="H62" s="438">
        <f>Igazgatás!H84+Vagyongazd!H70+Községgazd!H72+Közfoglalkoztatás!H62+Közút!H62+Környezetvédelem!H64+Egészségügy!H100+Sport!H69+Közművelődés!H110+Étkeztetés!H82+Támogatás!H62</f>
        <v>0</v>
      </c>
      <c r="I62" s="201">
        <f>Igazgatás!I84+Vagyongazd!I70+Községgazd!I72+Közfoglalkoztatás!I62+Közút!I62+Környezetvédelem!I64+Egészségügy!I100+Sport!I69+Közművelődés!I110+Étkeztetés!I82+Támogatás!I62</f>
        <v>0</v>
      </c>
      <c r="J62" s="218">
        <f>Igazgatás!J84+Vagyongazd!J70+Községgazd!J72+Közfoglalkoztatás!J62+Közút!J62+Környezetvédelem!J64+Egészségügy!J100+Sport!J69+Közművelődés!J110+Étkeztetés!J82+Támogatás!J62</f>
        <v>0</v>
      </c>
      <c r="K62" s="103">
        <f>Igazgatás!K84+Vagyongazd!K70+Községgazd!N72+Közfoglalkoztatás!K62+Közút!K62+Környezetvédelem!N64+Egészségügy!N100+Sport!K69+Közművelődés!M110+Étkeztetés!M82+Támogatás!Q62</f>
        <v>0</v>
      </c>
      <c r="L62" s="104">
        <f>Igazgatás!L84+Vagyongazd!L70+Községgazd!O72+Közfoglalkoztatás!L62+Közút!L62+Környezetvédelem!O64+Egészségügy!O100+Sport!L69+Közművelődés!N110+Étkeztetés!N82+Támogatás!R62</f>
        <v>0</v>
      </c>
      <c r="M62" s="104">
        <f>Igazgatás!M84+Vagyongazd!M70+Községgazd!P72+Közfoglalkoztatás!M62+Közút!M62+Környezetvédelem!P64+Egészségügy!P100+Sport!M69+Közművelődés!O110+Étkeztetés!O82+Támogatás!S62</f>
        <v>0</v>
      </c>
      <c r="N62" s="104">
        <f>Igazgatás!N84+Vagyongazd!N70+Községgazd!Q72+Közfoglalkoztatás!N62+Közút!N62+Környezetvédelem!Q64+Egészségügy!Q100+Sport!N69+Közművelődés!P110+Étkeztetés!P82+Támogatás!T62</f>
        <v>0</v>
      </c>
      <c r="O62" s="104">
        <f>Igazgatás!O84+Vagyongazd!O70+Községgazd!R72+Közfoglalkoztatás!O62+Közút!O62+Környezetvédelem!R64+Egészségügy!R100+Sport!O69+Közművelődés!Q110+Étkeztetés!Q82+Támogatás!U62</f>
        <v>0</v>
      </c>
      <c r="P62" s="107">
        <f>Igazgatás!P84+Vagyongazd!P70+Községgazd!S72+Közfoglalkoztatás!P62+Közút!P62+Környezetvédelem!S64+Egészségügy!S100+Sport!P69+Közművelődés!R110+Étkeztetés!R82+Támogatás!V62</f>
        <v>0</v>
      </c>
      <c r="Q62" s="107">
        <f>Igazgatás!Q84+Vagyongazd!Q70+Községgazd!T72+Közfoglalkoztatás!Q62+Közút!Q62+Környezetvédelem!T64+Egészségügy!T100+Sport!Q69+Közművelődés!S110+Étkeztetés!S82+Támogatás!W62</f>
        <v>0</v>
      </c>
      <c r="R62" s="104">
        <f>Igazgatás!R84+Vagyongazd!R70+Községgazd!U72+Közfoglalkoztatás!R62+Közút!R62+Környezetvédelem!U64+Egészségügy!U100+Sport!R69+Közművelődés!T110+Étkeztetés!T82+Támogatás!X62</f>
        <v>0</v>
      </c>
      <c r="S62" s="107">
        <f>Igazgatás!S84+Vagyongazd!S70+Községgazd!V72+Közfoglalkoztatás!S62+Közút!S62+Környezetvédelem!V64+Egészségügy!V100+Sport!S69+Közművelődés!U110+Étkeztetés!U82+Támogatás!Y62</f>
        <v>0</v>
      </c>
      <c r="T62" s="367">
        <f>Igazgatás!T84+Vagyongazd!T70+Községgazd!W72+Közfoglalkoztatás!T62+Közút!T62+Környezetvédelem!W64+Egészségügy!W100+Sport!T69+Közművelődés!V110+Étkeztetés!V82+Támogatás!Z62</f>
        <v>0</v>
      </c>
      <c r="U62" s="106">
        <f>Igazgatás!U84+Vagyongazd!U70+Községgazd!X72+Közfoglalkoztatás!U62+Közút!U62+Környezetvédelem!X64+Egészségügy!X100+Sport!U69+Közművelődés!W110+Étkeztetés!W82+Támogatás!AA62</f>
        <v>0</v>
      </c>
      <c r="V62" s="107">
        <f>Igazgatás!V84+Vagyongazd!V70+Községgazd!Y72+Közfoglalkoztatás!V62+Közút!V62+Környezetvédelem!Y64+Egészségügy!Y100+Sport!V69+Közművelődés!X110+Étkeztetés!X82+Támogatás!AB62</f>
        <v>0</v>
      </c>
      <c r="W62" s="543">
        <f>Igazgatás!W84+Vagyongazd!W70+Községgazd!Z72+Közfoglalkoztatás!W62+Közút!W62+Környezetvédelem!Z64+Egészségügy!Z100+Sport!W69+Közművelődés!Y110+Étkeztetés!Y82+Támogatás!AC62</f>
        <v>0</v>
      </c>
    </row>
    <row r="63" spans="1:23" s="19" customFormat="1" hidden="1" x14ac:dyDescent="0.25">
      <c r="A63" s="139" t="s">
        <v>366</v>
      </c>
      <c r="B63" s="100" t="s">
        <v>939</v>
      </c>
      <c r="C63" s="694" t="s">
        <v>367</v>
      </c>
      <c r="D63" s="695"/>
      <c r="E63" s="695"/>
      <c r="F63" s="183">
        <f>Igazgatás!F85+Vagyongazd!F71+Községgazd!F73+Közfoglalkoztatás!F63+Közút!F63+Környezetvédelem!F65+Egészségügy!F101+Sport!F70+Közművelődés!F111+Étkeztetés!F83+Támogatás!F63</f>
        <v>0</v>
      </c>
      <c r="G63" s="460">
        <f>Igazgatás!G85+Vagyongazd!G71+Községgazd!G73+Közfoglalkoztatás!G63+Közút!G63+Környezetvédelem!G65+Egészségügy!G101+Sport!G70+Közművelődés!G111+Étkeztetés!G83+Támogatás!G63</f>
        <v>0</v>
      </c>
      <c r="H63" s="438">
        <f>Igazgatás!H85+Vagyongazd!H71+Községgazd!H73+Közfoglalkoztatás!H63+Közút!H63+Környezetvédelem!H65+Egészségügy!H101+Sport!H70+Közművelődés!H111+Étkeztetés!H83+Támogatás!H63</f>
        <v>0</v>
      </c>
      <c r="I63" s="201">
        <f>Igazgatás!I85+Vagyongazd!I71+Községgazd!I73+Közfoglalkoztatás!I63+Közút!I63+Környezetvédelem!I65+Egészségügy!I101+Sport!I70+Közművelődés!I111+Étkeztetés!I83+Támogatás!I63</f>
        <v>0</v>
      </c>
      <c r="J63" s="218">
        <f>Igazgatás!J85+Vagyongazd!J71+Községgazd!J73+Közfoglalkoztatás!J63+Közút!J63+Környezetvédelem!J65+Egészségügy!J101+Sport!J70+Közművelődés!J111+Étkeztetés!J83+Támogatás!J63</f>
        <v>0</v>
      </c>
      <c r="K63" s="103">
        <f>Igazgatás!K85+Vagyongazd!K71+Községgazd!N73+Közfoglalkoztatás!K63+Közút!K63+Környezetvédelem!N65+Egészségügy!N101+Sport!K70+Közművelődés!M111+Étkeztetés!M83+Támogatás!Q63</f>
        <v>0</v>
      </c>
      <c r="L63" s="104">
        <f>Igazgatás!L85+Vagyongazd!L71+Községgazd!O73+Közfoglalkoztatás!L63+Közút!L63+Környezetvédelem!O65+Egészségügy!O101+Sport!L70+Közművelődés!N111+Étkeztetés!N83+Támogatás!R63</f>
        <v>0</v>
      </c>
      <c r="M63" s="104">
        <f>Igazgatás!M85+Vagyongazd!M71+Községgazd!P73+Közfoglalkoztatás!M63+Közút!M63+Környezetvédelem!P65+Egészségügy!P101+Sport!M70+Közművelődés!O111+Étkeztetés!O83+Támogatás!S63</f>
        <v>0</v>
      </c>
      <c r="N63" s="104">
        <f>Igazgatás!N85+Vagyongazd!N71+Községgazd!Q73+Közfoglalkoztatás!N63+Közút!N63+Környezetvédelem!Q65+Egészségügy!Q101+Sport!N70+Közművelődés!P111+Étkeztetés!P83+Támogatás!T63</f>
        <v>0</v>
      </c>
      <c r="O63" s="104">
        <f>Igazgatás!O85+Vagyongazd!O71+Községgazd!R73+Közfoglalkoztatás!O63+Közút!O63+Környezetvédelem!R65+Egészségügy!R101+Sport!O70+Közművelődés!Q111+Étkeztetés!Q83+Támogatás!U63</f>
        <v>0</v>
      </c>
      <c r="P63" s="107">
        <f>Igazgatás!P85+Vagyongazd!P71+Községgazd!S73+Közfoglalkoztatás!P63+Közút!P63+Környezetvédelem!S65+Egészségügy!S101+Sport!P70+Közművelődés!R111+Étkeztetés!R83+Támogatás!V63</f>
        <v>0</v>
      </c>
      <c r="Q63" s="107">
        <f>Igazgatás!Q85+Vagyongazd!Q71+Községgazd!T73+Közfoglalkoztatás!Q63+Közút!Q63+Környezetvédelem!T65+Egészségügy!T101+Sport!Q70+Közművelődés!S111+Étkeztetés!S83+Támogatás!W63</f>
        <v>0</v>
      </c>
      <c r="R63" s="104">
        <f>Igazgatás!R85+Vagyongazd!R71+Községgazd!U73+Közfoglalkoztatás!R63+Közút!R63+Környezetvédelem!U65+Egészségügy!U101+Sport!R70+Közművelődés!T111+Étkeztetés!T83+Támogatás!X63</f>
        <v>0</v>
      </c>
      <c r="S63" s="107">
        <f>Igazgatás!S85+Vagyongazd!S71+Községgazd!V73+Közfoglalkoztatás!S63+Közút!S63+Környezetvédelem!V65+Egészségügy!V101+Sport!S70+Közművelődés!U111+Étkeztetés!U83+Támogatás!Y63</f>
        <v>0</v>
      </c>
      <c r="T63" s="367">
        <f>Igazgatás!T85+Vagyongazd!T71+Községgazd!W73+Közfoglalkoztatás!T63+Közút!T63+Környezetvédelem!W65+Egészségügy!W101+Sport!T70+Közművelődés!V111+Étkeztetés!V83+Támogatás!Z63</f>
        <v>0</v>
      </c>
      <c r="U63" s="106">
        <f>Igazgatás!U85+Vagyongazd!U71+Községgazd!X73+Közfoglalkoztatás!U63+Közút!U63+Környezetvédelem!X65+Egészségügy!X101+Sport!U70+Közművelődés!W111+Étkeztetés!W83+Támogatás!AA63</f>
        <v>0</v>
      </c>
      <c r="V63" s="107">
        <f>Igazgatás!V85+Vagyongazd!V71+Községgazd!Y73+Közfoglalkoztatás!V63+Közút!V63+Környezetvédelem!Y65+Egészségügy!Y101+Sport!V70+Közművelődés!X111+Étkeztetés!X83+Támogatás!AB63</f>
        <v>0</v>
      </c>
      <c r="W63" s="543">
        <f>Igazgatás!W85+Vagyongazd!W71+Községgazd!Z73+Közfoglalkoztatás!W63+Közút!W63+Környezetvédelem!Z65+Egészségügy!Z101+Sport!W70+Közművelődés!Y111+Étkeztetés!Y83+Támogatás!AC63</f>
        <v>0</v>
      </c>
    </row>
    <row r="64" spans="1:23" s="19" customFormat="1" hidden="1" x14ac:dyDescent="0.25">
      <c r="A64" s="139" t="s">
        <v>368</v>
      </c>
      <c r="B64" s="127" t="s">
        <v>940</v>
      </c>
      <c r="C64" s="694" t="s">
        <v>369</v>
      </c>
      <c r="D64" s="695"/>
      <c r="E64" s="695"/>
      <c r="F64" s="183">
        <f>Igazgatás!F86+Vagyongazd!F72+Községgazd!F74+Közfoglalkoztatás!F64+Közút!F64+Környezetvédelem!F66+Egészségügy!F102+Sport!F71+Közművelődés!F112+Étkeztetés!F84+Támogatás!F64</f>
        <v>0</v>
      </c>
      <c r="G64" s="460">
        <f>Igazgatás!G86+Vagyongazd!G72+Községgazd!G74+Közfoglalkoztatás!G64+Közút!G64+Környezetvédelem!G66+Egészségügy!G102+Sport!G71+Közművelődés!G112+Étkeztetés!G84+Támogatás!G64</f>
        <v>0</v>
      </c>
      <c r="H64" s="438">
        <f>Igazgatás!H86+Vagyongazd!H72+Községgazd!H74+Közfoglalkoztatás!H64+Közút!H64+Környezetvédelem!H66+Egészségügy!H102+Sport!H71+Közművelődés!H112+Étkeztetés!H84+Támogatás!H64</f>
        <v>0</v>
      </c>
      <c r="I64" s="201">
        <f>Igazgatás!I86+Vagyongazd!I72+Községgazd!I74+Közfoglalkoztatás!I64+Közút!I64+Környezetvédelem!I66+Egészségügy!I102+Sport!I71+Közművelődés!I112+Étkeztetés!I84+Támogatás!I64</f>
        <v>0</v>
      </c>
      <c r="J64" s="218">
        <f>Igazgatás!J86+Vagyongazd!J72+Községgazd!J74+Közfoglalkoztatás!J64+Közút!J64+Környezetvédelem!J66+Egészségügy!J102+Sport!J71+Közművelődés!J112+Étkeztetés!J84+Támogatás!J64</f>
        <v>0</v>
      </c>
      <c r="K64" s="103">
        <f>Igazgatás!K86+Vagyongazd!K72+Községgazd!N74+Közfoglalkoztatás!K64+Közút!K64+Környezetvédelem!N66+Egészségügy!N102+Sport!K71+Közművelődés!M112+Étkeztetés!M84+Támogatás!Q64</f>
        <v>0</v>
      </c>
      <c r="L64" s="104">
        <f>Igazgatás!L86+Vagyongazd!L72+Községgazd!O74+Közfoglalkoztatás!L64+Közút!L64+Környezetvédelem!O66+Egészségügy!O102+Sport!L71+Közművelődés!N112+Étkeztetés!N84+Támogatás!R64</f>
        <v>0</v>
      </c>
      <c r="M64" s="104">
        <f>Igazgatás!M86+Vagyongazd!M72+Községgazd!P74+Közfoglalkoztatás!M64+Közút!M64+Környezetvédelem!P66+Egészségügy!P102+Sport!M71+Közművelődés!O112+Étkeztetés!O84+Támogatás!S64</f>
        <v>0</v>
      </c>
      <c r="N64" s="104">
        <f>Igazgatás!N86+Vagyongazd!N72+Községgazd!Q74+Közfoglalkoztatás!N64+Közút!N64+Környezetvédelem!Q66+Egészségügy!Q102+Sport!N71+Közművelődés!P112+Étkeztetés!P84+Támogatás!T64</f>
        <v>0</v>
      </c>
      <c r="O64" s="104">
        <f>Igazgatás!O86+Vagyongazd!O72+Községgazd!R74+Közfoglalkoztatás!O64+Közút!O64+Környezetvédelem!R66+Egészségügy!R102+Sport!O71+Közművelődés!Q112+Étkeztetés!Q84+Támogatás!U64</f>
        <v>0</v>
      </c>
      <c r="P64" s="107">
        <f>Igazgatás!P86+Vagyongazd!P72+Községgazd!S74+Közfoglalkoztatás!P64+Közút!P64+Környezetvédelem!S66+Egészségügy!S102+Sport!P71+Közművelődés!R112+Étkeztetés!R84+Támogatás!V64</f>
        <v>0</v>
      </c>
      <c r="Q64" s="107">
        <f>Igazgatás!Q86+Vagyongazd!Q72+Községgazd!T74+Közfoglalkoztatás!Q64+Közút!Q64+Környezetvédelem!T66+Egészségügy!T102+Sport!Q71+Közművelődés!S112+Étkeztetés!S84+Támogatás!W64</f>
        <v>0</v>
      </c>
      <c r="R64" s="104">
        <f>Igazgatás!R86+Vagyongazd!R72+Községgazd!U74+Közfoglalkoztatás!R64+Közút!R64+Környezetvédelem!U66+Egészségügy!U102+Sport!R71+Közművelődés!T112+Étkeztetés!T84+Támogatás!X64</f>
        <v>0</v>
      </c>
      <c r="S64" s="107">
        <f>Igazgatás!S86+Vagyongazd!S72+Községgazd!V74+Közfoglalkoztatás!S64+Közút!S64+Környezetvédelem!V66+Egészségügy!V102+Sport!S71+Közművelődés!U112+Étkeztetés!U84+Támogatás!Y64</f>
        <v>0</v>
      </c>
      <c r="T64" s="367">
        <f>Igazgatás!T86+Vagyongazd!T72+Községgazd!W74+Közfoglalkoztatás!T64+Közút!T64+Környezetvédelem!W66+Egészségügy!W102+Sport!T71+Közművelődés!V112+Étkeztetés!V84+Támogatás!Z64</f>
        <v>0</v>
      </c>
      <c r="U64" s="106">
        <f>Igazgatás!U86+Vagyongazd!U72+Községgazd!X74+Közfoglalkoztatás!U64+Közút!U64+Környezetvédelem!X66+Egészségügy!X102+Sport!U71+Közművelődés!W112+Étkeztetés!W84+Támogatás!AA64</f>
        <v>0</v>
      </c>
      <c r="V64" s="107">
        <f>Igazgatás!V86+Vagyongazd!V72+Községgazd!Y74+Közfoglalkoztatás!V64+Közút!V64+Környezetvédelem!Y66+Egészségügy!Y102+Sport!V71+Közművelődés!X112+Étkeztetés!X84+Támogatás!AB64</f>
        <v>0</v>
      </c>
      <c r="W64" s="543">
        <f>Igazgatás!W86+Vagyongazd!W72+Községgazd!Z74+Közfoglalkoztatás!W64+Közút!W64+Környezetvédelem!Z66+Egészségügy!Z102+Sport!W71+Közművelődés!Y112+Étkeztetés!Y84+Támogatás!AC64</f>
        <v>0</v>
      </c>
    </row>
    <row r="65" spans="1:24" s="19" customFormat="1" x14ac:dyDescent="0.25">
      <c r="A65" s="139" t="s">
        <v>370</v>
      </c>
      <c r="B65" s="100" t="s">
        <v>941</v>
      </c>
      <c r="C65" s="694" t="s">
        <v>371</v>
      </c>
      <c r="D65" s="695"/>
      <c r="E65" s="695"/>
      <c r="F65" s="183">
        <f>Igazgatás!F87+Vagyongazd!F73+Községgazd!F75+Közfoglalkoztatás!F65+Közút!F65+Környezetvédelem!F67+Egészségügy!F103+Sport!F72+Közművelődés!F113+Étkeztetés!F85+Támogatás!F65</f>
        <v>250000</v>
      </c>
      <c r="G65" s="460">
        <f>Igazgatás!G87+Vagyongazd!G73+Községgazd!G75+Közfoglalkoztatás!G65+Közút!G65+Környezetvédelem!G67+Egészségügy!G103+Sport!G72+Közművelődés!G113+Étkeztetés!G85+Támogatás!G65</f>
        <v>250000</v>
      </c>
      <c r="H65" s="438">
        <f>Igazgatás!H87+Vagyongazd!H73+Községgazd!H75+Közfoglalkoztatás!H65+Közút!H65+Környezetvédelem!H67+Egészségügy!H103+Sport!H72+Közművelődés!H113+Étkeztetés!H85+Támogatás!H65</f>
        <v>250000</v>
      </c>
      <c r="I65" s="201">
        <f>Igazgatás!I87+Vagyongazd!I73+Községgazd!I75+Közfoglalkoztatás!I65+Közút!I65+Környezetvédelem!I67+Egészségügy!I103+Sport!I72+Közművelődés!I113+Étkeztetés!I85+Támogatás!I65</f>
        <v>0</v>
      </c>
      <c r="J65" s="218">
        <f>Igazgatás!J87+Vagyongazd!J73+Községgazd!J75+Közfoglalkoztatás!J65+Közút!J65+Környezetvédelem!J67+Egészségügy!J103+Sport!J72+Közművelődés!J113+Étkeztetés!J85+Támogatás!J65</f>
        <v>250000</v>
      </c>
      <c r="K65" s="103">
        <f>Igazgatás!K87+Vagyongazd!K73+Községgazd!N75+Közfoglalkoztatás!K65+Közút!K65+Környezetvédelem!N67+Egészségügy!N103+Sport!K72+Közművelődés!M113+Étkeztetés!M85+Támogatás!Q65</f>
        <v>125000</v>
      </c>
      <c r="L65" s="104">
        <f>Igazgatás!L87+Vagyongazd!L73+Községgazd!O75+Közfoglalkoztatás!L65+Közút!L65+Környezetvédelem!O67+Egészségügy!O103+Sport!L72+Közművelődés!N113+Étkeztetés!N85+Támogatás!R65</f>
        <v>0</v>
      </c>
      <c r="M65" s="104">
        <f>Igazgatás!M87+Vagyongazd!M73+Községgazd!P75+Közfoglalkoztatás!M65+Közút!M65+Környezetvédelem!P67+Egészségügy!P103+Sport!M72+Közművelődés!O113+Étkeztetés!O85+Támogatás!S65</f>
        <v>0</v>
      </c>
      <c r="N65" s="104">
        <f>Igazgatás!N87+Vagyongazd!N73+Községgazd!Q75+Közfoglalkoztatás!N65+Közút!N65+Környezetvédelem!Q67+Egészségügy!Q103+Sport!N72+Közművelődés!P113+Étkeztetés!P85+Támogatás!T65</f>
        <v>0</v>
      </c>
      <c r="O65" s="104">
        <f>Igazgatás!O87+Vagyongazd!O73+Községgazd!R75+Közfoglalkoztatás!O65+Közút!O65+Környezetvédelem!R67+Egészségügy!R103+Sport!O72+Közművelődés!Q113+Étkeztetés!Q85+Támogatás!U65</f>
        <v>0</v>
      </c>
      <c r="P65" s="107">
        <f>Igazgatás!P87+Vagyongazd!P73+Községgazd!S75+Közfoglalkoztatás!P65+Közút!P65+Környezetvédelem!S67+Egészségügy!S103+Sport!P72+Közművelődés!R113+Étkeztetés!R85+Támogatás!V65</f>
        <v>0</v>
      </c>
      <c r="Q65" s="107">
        <f>Igazgatás!Q87+Vagyongazd!Q73+Községgazd!T75+Közfoglalkoztatás!Q65+Közút!Q65+Környezetvédelem!T67+Egészségügy!T103+Sport!Q72+Közművelődés!S113+Étkeztetés!S85+Támogatás!W65</f>
        <v>0</v>
      </c>
      <c r="R65" s="104">
        <f>Igazgatás!R87+Vagyongazd!R73+Községgazd!U75+Közfoglalkoztatás!R65+Közút!R65+Környezetvédelem!U67+Egészségügy!U103+Sport!R72+Közművelődés!T113+Étkeztetés!T85+Támogatás!X65</f>
        <v>125000</v>
      </c>
      <c r="S65" s="107">
        <f>Igazgatás!S87+Vagyongazd!S73+Községgazd!V75+Közfoglalkoztatás!S65+Közút!S65+Környezetvédelem!V67+Egészségügy!V103+Sport!S72+Közművelődés!U113+Étkeztetés!U85+Támogatás!Y65</f>
        <v>0</v>
      </c>
      <c r="T65" s="367">
        <f>Igazgatás!T87+Vagyongazd!T73+Községgazd!W75+Közfoglalkoztatás!T65+Közút!T65+Környezetvédelem!W67+Egészségügy!W103+Sport!T72+Közművelődés!V113+Étkeztetés!V85+Támogatás!Z65</f>
        <v>250000</v>
      </c>
      <c r="U65" s="106">
        <f>Igazgatás!U87+Vagyongazd!U73+Községgazd!X75+Közfoglalkoztatás!U65+Közút!U65+Környezetvédelem!X67+Egészségügy!X103+Sport!U72+Közművelődés!W113+Étkeztetés!W85+Támogatás!AA65</f>
        <v>0</v>
      </c>
      <c r="V65" s="107">
        <f>Igazgatás!V87+Vagyongazd!V73+Községgazd!Y75+Közfoglalkoztatás!V65+Közút!V65+Környezetvédelem!Y67+Egészségügy!Y103+Sport!V72+Közművelődés!X113+Étkeztetés!X85+Támogatás!AB65</f>
        <v>0</v>
      </c>
      <c r="W65" s="543">
        <f>Igazgatás!W87+Vagyongazd!W73+Községgazd!Z75+Közfoglalkoztatás!W65+Közút!W65+Környezetvédelem!Z67+Egészségügy!Z103+Sport!W72+Közművelődés!Y113+Étkeztetés!Y85+Támogatás!AC65</f>
        <v>0</v>
      </c>
    </row>
    <row r="66" spans="1:24" hidden="1" x14ac:dyDescent="0.25">
      <c r="A66" s="139" t="s">
        <v>372</v>
      </c>
      <c r="B66" s="59"/>
      <c r="C66" s="2"/>
      <c r="D66" s="686" t="s">
        <v>614</v>
      </c>
      <c r="E66" s="686"/>
      <c r="F66" s="182">
        <f>Igazgatás!F88+Vagyongazd!F74+Községgazd!F76+Közfoglalkoztatás!F66+Közút!F66+Környezetvédelem!F68+Egészségügy!F104+Sport!F73+Közművelődés!F114+Étkeztetés!F86+Támogatás!F66</f>
        <v>0</v>
      </c>
      <c r="G66" s="459">
        <f>Igazgatás!G88+Vagyongazd!G74+Községgazd!G76+Közfoglalkoztatás!G66+Közút!G66+Környezetvédelem!G68+Egészségügy!G104+Sport!G73+Közművelődés!G114+Étkeztetés!G86+Támogatás!G66</f>
        <v>0</v>
      </c>
      <c r="H66" s="437">
        <f>Igazgatás!H88+Vagyongazd!H74+Községgazd!H76+Közfoglalkoztatás!H66+Közút!H66+Környezetvédelem!H68+Egészségügy!H104+Sport!H73+Közművelődés!H114+Étkeztetés!H86+Támogatás!H66</f>
        <v>0</v>
      </c>
      <c r="I66" s="200">
        <f>Igazgatás!I88+Vagyongazd!I74+Községgazd!I76+Közfoglalkoztatás!I66+Közút!I66+Környezetvédelem!I68+Egészségügy!I104+Sport!I73+Közművelődés!I114+Étkeztetés!I86+Támogatás!I66</f>
        <v>0</v>
      </c>
      <c r="J66" s="219">
        <f>Igazgatás!J88+Vagyongazd!J74+Községgazd!J76+Közfoglalkoztatás!J66+Közút!J66+Környezetvédelem!J68+Egészségügy!J104+Sport!J73+Közművelődés!J114+Étkeztetés!J86+Támogatás!J66</f>
        <v>0</v>
      </c>
      <c r="K66" s="81">
        <f>Igazgatás!K88+Vagyongazd!K74+Községgazd!N76+Közfoglalkoztatás!K66+Közút!K66+Környezetvédelem!N68+Egészségügy!N104+Sport!K73+Közművelődés!M114+Étkeztetés!M86+Támogatás!Q66</f>
        <v>0</v>
      </c>
      <c r="L66" s="1">
        <f>Igazgatás!L88+Vagyongazd!L74+Községgazd!O76+Közfoglalkoztatás!L66+Közút!L66+Környezetvédelem!O68+Egészségügy!O104+Sport!L73+Közművelődés!N114+Étkeztetés!N86+Támogatás!R66</f>
        <v>0</v>
      </c>
      <c r="M66" s="1">
        <f>Igazgatás!M88+Vagyongazd!M74+Községgazd!P76+Közfoglalkoztatás!M66+Közút!M66+Környezetvédelem!P68+Egészségügy!P104+Sport!M73+Közművelődés!O114+Étkeztetés!O86+Támogatás!S66</f>
        <v>0</v>
      </c>
      <c r="N66" s="1">
        <f>Igazgatás!N88+Vagyongazd!N74+Községgazd!Q76+Közfoglalkoztatás!N66+Közút!N66+Környezetvédelem!Q68+Egészségügy!Q104+Sport!N73+Közművelődés!P114+Étkeztetés!P86+Támogatás!T66</f>
        <v>0</v>
      </c>
      <c r="O66" s="1">
        <f>Igazgatás!O88+Vagyongazd!O74+Községgazd!R76+Közfoglalkoztatás!O66+Közút!O66+Környezetvédelem!R68+Egészségügy!R104+Sport!O73+Közművelődés!Q114+Étkeztetés!Q86+Támogatás!U66</f>
        <v>0</v>
      </c>
      <c r="P66" s="89">
        <f>Igazgatás!P88+Vagyongazd!P74+Községgazd!S76+Közfoglalkoztatás!P66+Közút!P66+Környezetvédelem!S68+Egészségügy!S104+Sport!P73+Közművelődés!R114+Étkeztetés!R86+Támogatás!V66</f>
        <v>0</v>
      </c>
      <c r="Q66" s="89">
        <f>Igazgatás!Q88+Vagyongazd!Q74+Községgazd!T76+Közfoglalkoztatás!Q66+Közút!Q66+Környezetvédelem!T68+Egészségügy!T104+Sport!Q73+Közművelődés!S114+Étkeztetés!S86+Támogatás!W66</f>
        <v>0</v>
      </c>
      <c r="R66" s="1">
        <f>Igazgatás!R88+Vagyongazd!R74+Községgazd!U76+Közfoglalkoztatás!R66+Közút!R66+Környezetvédelem!U68+Egészségügy!U104+Sport!R73+Közművelődés!T114+Étkeztetés!T86+Támogatás!X66</f>
        <v>0</v>
      </c>
      <c r="S66" s="89">
        <f>Igazgatás!S88+Vagyongazd!S74+Községgazd!V76+Közfoglalkoztatás!S66+Közút!S66+Környezetvédelem!V68+Egészségügy!V104+Sport!S73+Közművelődés!U114+Étkeztetés!U86+Támogatás!Y66</f>
        <v>0</v>
      </c>
      <c r="T66" s="366">
        <f>Igazgatás!T88+Vagyongazd!T74+Községgazd!W76+Közfoglalkoztatás!T66+Közút!T66+Környezetvédelem!W68+Egészségügy!W104+Sport!T73+Közművelődés!V114+Étkeztetés!V86+Támogatás!Z66</f>
        <v>0</v>
      </c>
      <c r="U66" s="43">
        <f>Igazgatás!U88+Vagyongazd!U74+Községgazd!X76+Közfoglalkoztatás!U66+Közút!U66+Környezetvédelem!X68+Egészségügy!X104+Sport!U73+Közművelődés!W114+Étkeztetés!W86+Támogatás!AA66</f>
        <v>0</v>
      </c>
      <c r="V66" s="89">
        <f>Igazgatás!V88+Vagyongazd!V74+Községgazd!Y76+Közfoglalkoztatás!V66+Közút!V66+Környezetvédelem!Y68+Egészségügy!Y104+Sport!V73+Közművelődés!X114+Étkeztetés!X86+Támogatás!AB66</f>
        <v>0</v>
      </c>
      <c r="W66" s="542">
        <f>Igazgatás!W88+Vagyongazd!W74+Községgazd!Z76+Közfoglalkoztatás!W66+Közút!W66+Környezetvédelem!Z68+Egészségügy!Z104+Sport!W73+Közművelődés!Y114+Étkeztetés!Y86+Támogatás!AC66</f>
        <v>0</v>
      </c>
      <c r="X66" s="22"/>
    </row>
    <row r="67" spans="1:24" x14ac:dyDescent="0.25">
      <c r="A67" s="139" t="s">
        <v>373</v>
      </c>
      <c r="B67" s="59"/>
      <c r="C67" s="2"/>
      <c r="D67" s="686" t="s">
        <v>615</v>
      </c>
      <c r="E67" s="686"/>
      <c r="F67" s="182">
        <f>Igazgatás!F89+Vagyongazd!F75+Községgazd!F77+Közfoglalkoztatás!F67+Közút!F67+Környezetvédelem!F69+Egészségügy!F105+Sport!F74+Közművelődés!F115+Étkeztetés!F87+Támogatás!F67</f>
        <v>250000</v>
      </c>
      <c r="G67" s="459">
        <f>Igazgatás!G89+Vagyongazd!G75+Községgazd!G77+Közfoglalkoztatás!G67+Közút!G67+Környezetvédelem!G69+Egészségügy!G105+Sport!G74+Közművelődés!G115+Étkeztetés!G87+Támogatás!G67</f>
        <v>250000</v>
      </c>
      <c r="H67" s="437">
        <f>Igazgatás!H89+Vagyongazd!H75+Községgazd!H77+Közfoglalkoztatás!H67+Közút!H67+Környezetvédelem!H69+Egészségügy!H105+Sport!H74+Közművelődés!H115+Étkeztetés!H87+Támogatás!H67</f>
        <v>250000</v>
      </c>
      <c r="I67" s="200">
        <f>Igazgatás!I89+Vagyongazd!I75+Községgazd!I77+Közfoglalkoztatás!I67+Közút!I67+Környezetvédelem!I69+Egészségügy!I105+Sport!I74+Közművelődés!I115+Étkeztetés!I87+Támogatás!I67</f>
        <v>0</v>
      </c>
      <c r="J67" s="219">
        <f>Igazgatás!J89+Vagyongazd!J75+Községgazd!J77+Közfoglalkoztatás!J67+Közút!J67+Környezetvédelem!J69+Egészségügy!J105+Sport!J74+Közművelődés!J115+Étkeztetés!J87+Támogatás!J67</f>
        <v>250000</v>
      </c>
      <c r="K67" s="81">
        <f>Igazgatás!K89+Vagyongazd!K75+Községgazd!N77+Közfoglalkoztatás!K67+Közút!K67+Környezetvédelem!N69+Egészségügy!N105+Sport!K74+Közművelődés!M115+Étkeztetés!M87+Támogatás!Q67</f>
        <v>125000</v>
      </c>
      <c r="L67" s="1">
        <f>Igazgatás!L89+Vagyongazd!L75+Községgazd!O77+Közfoglalkoztatás!L67+Közút!L67+Környezetvédelem!O69+Egészségügy!O105+Sport!L74+Közművelődés!N115+Étkeztetés!N87+Támogatás!R67</f>
        <v>0</v>
      </c>
      <c r="M67" s="1">
        <f>Igazgatás!M89+Vagyongazd!M75+Községgazd!P77+Közfoglalkoztatás!M67+Közút!M67+Környezetvédelem!P69+Egészségügy!P105+Sport!M74+Közművelődés!O115+Étkeztetés!O87+Támogatás!S67</f>
        <v>0</v>
      </c>
      <c r="N67" s="1">
        <f>Igazgatás!N89+Vagyongazd!N75+Községgazd!Q77+Közfoglalkoztatás!N67+Közút!N67+Környezetvédelem!Q69+Egészségügy!Q105+Sport!N74+Közművelődés!P115+Étkeztetés!P87+Támogatás!T67</f>
        <v>0</v>
      </c>
      <c r="O67" s="1">
        <f>Igazgatás!O89+Vagyongazd!O75+Községgazd!R77+Közfoglalkoztatás!O67+Közút!O67+Környezetvédelem!R69+Egészségügy!R105+Sport!O74+Közművelődés!Q115+Étkeztetés!Q87+Támogatás!U67</f>
        <v>0</v>
      </c>
      <c r="P67" s="89">
        <f>Igazgatás!P89+Vagyongazd!P75+Községgazd!S77+Közfoglalkoztatás!P67+Közút!P67+Környezetvédelem!S69+Egészségügy!S105+Sport!P74+Közművelődés!R115+Étkeztetés!R87+Támogatás!V67</f>
        <v>0</v>
      </c>
      <c r="Q67" s="89">
        <f>Igazgatás!Q89+Vagyongazd!Q75+Községgazd!T77+Közfoglalkoztatás!Q67+Közút!Q67+Környezetvédelem!T69+Egészségügy!T105+Sport!Q74+Közművelődés!S115+Étkeztetés!S87+Támogatás!W67</f>
        <v>0</v>
      </c>
      <c r="R67" s="1">
        <f>Igazgatás!R89+Vagyongazd!R75+Községgazd!U77+Közfoglalkoztatás!R67+Közút!R67+Környezetvédelem!U69+Egészségügy!U105+Sport!R74+Közművelődés!T115+Étkeztetés!T87+Támogatás!X67</f>
        <v>125000</v>
      </c>
      <c r="S67" s="89">
        <f>Igazgatás!S89+Vagyongazd!S75+Községgazd!V77+Közfoglalkoztatás!S67+Közút!S67+Környezetvédelem!V69+Egészségügy!V105+Sport!S74+Közművelődés!U115+Étkeztetés!U87+Támogatás!Y67</f>
        <v>0</v>
      </c>
      <c r="T67" s="366">
        <f>Igazgatás!T89+Vagyongazd!T75+Községgazd!W77+Közfoglalkoztatás!T67+Közút!T67+Környezetvédelem!W69+Egészségügy!W105+Sport!T74+Közművelődés!V115+Étkeztetés!V87+Támogatás!Z67</f>
        <v>250000</v>
      </c>
      <c r="U67" s="43">
        <f>Igazgatás!U89+Vagyongazd!U75+Községgazd!X77+Közfoglalkoztatás!U67+Közút!U67+Környezetvédelem!X69+Egészségügy!X105+Sport!U74+Közművelődés!W115+Étkeztetés!W87+Támogatás!AA67</f>
        <v>0</v>
      </c>
      <c r="V67" s="89">
        <f>Igazgatás!V89+Vagyongazd!V75+Községgazd!Y77+Közfoglalkoztatás!V67+Közút!V67+Környezetvédelem!Y69+Egészségügy!Y105+Sport!V74+Közművelődés!X115+Étkeztetés!X87+Támogatás!AB67</f>
        <v>0</v>
      </c>
      <c r="W67" s="542">
        <f>Igazgatás!W89+Vagyongazd!W75+Községgazd!Z77+Közfoglalkoztatás!W67+Közút!W67+Környezetvédelem!Z69+Egészségügy!Z105+Sport!W74+Közművelődés!Y115+Étkeztetés!Y87+Támogatás!AC67</f>
        <v>0</v>
      </c>
    </row>
    <row r="68" spans="1:24" hidden="1" x14ac:dyDescent="0.25">
      <c r="A68" s="139" t="s">
        <v>374</v>
      </c>
      <c r="B68" s="59"/>
      <c r="C68" s="2"/>
      <c r="D68" s="686" t="s">
        <v>616</v>
      </c>
      <c r="E68" s="686"/>
      <c r="F68" s="182">
        <f>Igazgatás!F90+Vagyongazd!F76+Községgazd!F78+Közfoglalkoztatás!F68+Közút!F68+Környezetvédelem!F70+Egészségügy!F106+Sport!F75+Közművelődés!F116+Étkeztetés!F88+Támogatás!F68</f>
        <v>0</v>
      </c>
      <c r="G68" s="459">
        <f>Igazgatás!G90+Vagyongazd!G76+Községgazd!G78+Közfoglalkoztatás!G68+Közút!G68+Környezetvédelem!G70+Egészségügy!G106+Sport!G75+Közművelődés!G116+Étkeztetés!G88+Támogatás!G68</f>
        <v>0</v>
      </c>
      <c r="H68" s="437">
        <f>Igazgatás!H90+Vagyongazd!H76+Községgazd!H78+Közfoglalkoztatás!H68+Közút!H68+Környezetvédelem!H70+Egészségügy!H106+Sport!H75+Közművelődés!H116+Étkeztetés!H88+Támogatás!H68</f>
        <v>0</v>
      </c>
      <c r="I68" s="200">
        <f>Igazgatás!I90+Vagyongazd!I76+Községgazd!I78+Közfoglalkoztatás!I68+Közút!I68+Környezetvédelem!I70+Egészségügy!I106+Sport!I75+Közművelődés!I116+Étkeztetés!I88+Támogatás!I68</f>
        <v>0</v>
      </c>
      <c r="J68" s="219">
        <f>Igazgatás!J90+Vagyongazd!J76+Községgazd!J78+Közfoglalkoztatás!J68+Közút!J68+Környezetvédelem!J70+Egészségügy!J106+Sport!J75+Közművelődés!J116+Étkeztetés!J88+Támogatás!J68</f>
        <v>0</v>
      </c>
      <c r="K68" s="81">
        <f>Igazgatás!K90+Vagyongazd!K76+Községgazd!N78+Közfoglalkoztatás!K68+Közút!K68+Környezetvédelem!N70+Egészségügy!N106+Sport!K75+Közművelődés!M116+Étkeztetés!M88+Támogatás!Q68</f>
        <v>0</v>
      </c>
      <c r="L68" s="1">
        <f>Igazgatás!L90+Vagyongazd!L76+Községgazd!O78+Közfoglalkoztatás!L68+Közút!L68+Környezetvédelem!O70+Egészségügy!O106+Sport!L75+Közművelődés!N116+Étkeztetés!N88+Támogatás!R68</f>
        <v>0</v>
      </c>
      <c r="M68" s="1">
        <f>Igazgatás!M90+Vagyongazd!M76+Községgazd!P78+Közfoglalkoztatás!M68+Közút!M68+Környezetvédelem!P70+Egészségügy!P106+Sport!M75+Közművelődés!O116+Étkeztetés!O88+Támogatás!S68</f>
        <v>0</v>
      </c>
      <c r="N68" s="1">
        <f>Igazgatás!N90+Vagyongazd!N76+Községgazd!Q78+Közfoglalkoztatás!N68+Közút!N68+Környezetvédelem!Q70+Egészségügy!Q106+Sport!N75+Közművelődés!P116+Étkeztetés!P88+Támogatás!T68</f>
        <v>0</v>
      </c>
      <c r="O68" s="1">
        <f>Igazgatás!O90+Vagyongazd!O76+Községgazd!R78+Közfoglalkoztatás!O68+Közút!O68+Környezetvédelem!R70+Egészségügy!R106+Sport!O75+Közművelődés!Q116+Étkeztetés!Q88+Támogatás!U68</f>
        <v>0</v>
      </c>
      <c r="P68" s="89">
        <f>Igazgatás!P90+Vagyongazd!P76+Községgazd!S78+Közfoglalkoztatás!P68+Közút!P68+Környezetvédelem!S70+Egészségügy!S106+Sport!P75+Közművelődés!R116+Étkeztetés!R88+Támogatás!V68</f>
        <v>0</v>
      </c>
      <c r="Q68" s="89">
        <f>Igazgatás!Q90+Vagyongazd!Q76+Községgazd!T78+Közfoglalkoztatás!Q68+Közút!Q68+Környezetvédelem!T70+Egészségügy!T106+Sport!Q75+Közművelődés!S116+Étkeztetés!S88+Támogatás!W68</f>
        <v>0</v>
      </c>
      <c r="R68" s="1">
        <f>Igazgatás!R90+Vagyongazd!R76+Községgazd!U78+Közfoglalkoztatás!R68+Közút!R68+Környezetvédelem!U70+Egészségügy!U106+Sport!R75+Közművelődés!T116+Étkeztetés!T88+Támogatás!X68</f>
        <v>0</v>
      </c>
      <c r="S68" s="89">
        <f>Igazgatás!S90+Vagyongazd!S76+Községgazd!V78+Közfoglalkoztatás!S68+Közút!S68+Környezetvédelem!V70+Egészségügy!V106+Sport!S75+Közművelődés!U116+Étkeztetés!U88+Támogatás!Y68</f>
        <v>0</v>
      </c>
      <c r="T68" s="366">
        <f>Igazgatás!T90+Vagyongazd!T76+Községgazd!W78+Közfoglalkoztatás!T68+Közút!T68+Környezetvédelem!W70+Egészségügy!W106+Sport!T75+Közművelődés!V116+Étkeztetés!V88+Támogatás!Z68</f>
        <v>0</v>
      </c>
      <c r="U68" s="43">
        <f>Igazgatás!U90+Vagyongazd!U76+Községgazd!X78+Közfoglalkoztatás!U68+Közút!U68+Környezetvédelem!X70+Egészségügy!X106+Sport!U75+Közművelődés!W116+Étkeztetés!W88+Támogatás!AA68</f>
        <v>0</v>
      </c>
      <c r="V68" s="89">
        <f>Igazgatás!V90+Vagyongazd!V76+Községgazd!Y78+Közfoglalkoztatás!V68+Közút!V68+Környezetvédelem!Y70+Egészségügy!Y106+Sport!V75+Közművelődés!X116+Étkeztetés!X88+Támogatás!AB68</f>
        <v>0</v>
      </c>
      <c r="W68" s="542">
        <f>Igazgatás!W90+Vagyongazd!W76+Községgazd!Z78+Közfoglalkoztatás!W68+Közút!W68+Környezetvédelem!Z70+Egészségügy!Z106+Sport!W75+Közművelődés!Y116+Étkeztetés!Y88+Támogatás!AC68</f>
        <v>0</v>
      </c>
    </row>
    <row r="69" spans="1:24" s="19" customFormat="1" x14ac:dyDescent="0.25">
      <c r="A69" s="139" t="s">
        <v>375</v>
      </c>
      <c r="B69" s="100" t="s">
        <v>942</v>
      </c>
      <c r="C69" s="694" t="s">
        <v>376</v>
      </c>
      <c r="D69" s="695"/>
      <c r="E69" s="695"/>
      <c r="F69" s="183">
        <f>Igazgatás!F91+Vagyongazd!F77+Községgazd!F79+Közfoglalkoztatás!F69+Közút!F69+Környezetvédelem!F71+Egészségügy!F107+Sport!F76+Közművelődés!F117+Étkeztetés!F89+Támogatás!F69</f>
        <v>900000</v>
      </c>
      <c r="G69" s="460">
        <f>Igazgatás!G91+Vagyongazd!G77+Községgazd!G79+Közfoglalkoztatás!G69+Közút!G69+Környezetvédelem!G71+Egészségügy!G107+Sport!G76+Közművelődés!G117+Étkeztetés!G89+Támogatás!G69</f>
        <v>798785</v>
      </c>
      <c r="H69" s="438">
        <f>Igazgatás!H91+Vagyongazd!H77+Községgazd!H79+Közfoglalkoztatás!H69+Közút!H69+Környezetvédelem!H71+Egészségügy!H107+Sport!H76+Közművelődés!H117+Étkeztetés!H89+Támogatás!H69</f>
        <v>731000</v>
      </c>
      <c r="I69" s="201">
        <f>Igazgatás!I91+Vagyongazd!I77+Községgazd!I79+Közfoglalkoztatás!I69+Közút!I69+Környezetvédelem!I71+Egészségügy!I107+Sport!I76+Közművelődés!I117+Étkeztetés!I89+Támogatás!I69</f>
        <v>0</v>
      </c>
      <c r="J69" s="218">
        <f>Igazgatás!J91+Vagyongazd!J77+Községgazd!J79+Közfoglalkoztatás!J69+Közút!J69+Környezetvédelem!J71+Egészségügy!J107+Sport!J76+Közművelődés!J117+Étkeztetés!J89+Támogatás!J69</f>
        <v>731000</v>
      </c>
      <c r="K69" s="103">
        <f>Igazgatás!K91+Vagyongazd!K77+Községgazd!N79+Közfoglalkoztatás!K69+Közút!K69+Környezetvédelem!N71+Egészségügy!N107+Sport!K76+Közművelődés!M117+Étkeztetés!M89+Támogatás!Q69</f>
        <v>37500</v>
      </c>
      <c r="L69" s="104">
        <f>Igazgatás!L91+Vagyongazd!L77+Községgazd!O79+Közfoglalkoztatás!L69+Közút!L69+Környezetvédelem!O71+Egészségügy!O107+Sport!L76+Közművelődés!N117+Étkeztetés!N89+Támogatás!R69</f>
        <v>156250</v>
      </c>
      <c r="M69" s="104">
        <f>Igazgatás!M91+Vagyongazd!M77+Községgazd!P79+Közfoglalkoztatás!M69+Közút!M69+Környezetvédelem!P71+Egészségügy!P107+Sport!M76+Közművelődés!O117+Étkeztetés!O89+Támogatás!S69</f>
        <v>41250</v>
      </c>
      <c r="N69" s="104">
        <f>Igazgatás!N91+Vagyongazd!N77+Községgazd!Q79+Közfoglalkoztatás!N69+Közút!N69+Környezetvédelem!Q71+Egészségügy!Q107+Sport!N76+Közművelődés!P117+Étkeztetés!P89+Támogatás!T69</f>
        <v>43085</v>
      </c>
      <c r="O69" s="104">
        <f>Igazgatás!O91+Vagyongazd!O77+Községgazd!R79+Közfoglalkoztatás!O69+Közút!O69+Környezetvédelem!R71+Egészségügy!R107+Sport!O76+Közművelődés!Q117+Étkeztetés!Q89+Támogatás!U69</f>
        <v>70035</v>
      </c>
      <c r="P69" s="107">
        <f>Igazgatás!P91+Vagyongazd!P77+Községgazd!S79+Közfoglalkoztatás!P69+Közút!P69+Környezetvédelem!S71+Egészségügy!S107+Sport!P76+Közművelődés!R117+Étkeztetés!R89+Támogatás!V69</f>
        <v>98500</v>
      </c>
      <c r="Q69" s="107">
        <f>Igazgatás!Q91+Vagyongazd!Q77+Községgazd!T79+Közfoglalkoztatás!Q69+Közút!Q69+Környezetvédelem!T71+Egészségügy!T107+Sport!Q76+Közművelődés!S117+Étkeztetés!S89+Támogatás!W69</f>
        <v>40000</v>
      </c>
      <c r="R69" s="104">
        <f>Igazgatás!R91+Vagyongazd!R77+Községgazd!U79+Közfoglalkoztatás!R69+Közút!R69+Környezetvédelem!U71+Egészségügy!U107+Sport!R76+Közművelődés!T117+Étkeztetés!T89+Támogatás!X69</f>
        <v>11600</v>
      </c>
      <c r="S69" s="107">
        <f>Igazgatás!S91+Vagyongazd!S77+Községgazd!V79+Közfoglalkoztatás!S69+Közút!S69+Környezetvédelem!V71+Egészségügy!V107+Sport!S76+Közművelődés!U117+Étkeztetés!U89+Támogatás!Y69</f>
        <v>16500</v>
      </c>
      <c r="T69" s="367">
        <f>Igazgatás!T91+Vagyongazd!T77+Községgazd!W79+Közfoglalkoztatás!T69+Közút!T69+Környezetvédelem!W71+Egészségügy!W107+Sport!T76+Közművelődés!V117+Étkeztetés!V89+Támogatás!Z69</f>
        <v>514720</v>
      </c>
      <c r="U69" s="106">
        <f>Igazgatás!U91+Vagyongazd!U77+Községgazd!X79+Közfoglalkoztatás!U69+Közút!U69+Környezetvédelem!X71+Egészségügy!X107+Sport!U76+Közművelődés!W117+Étkeztetés!W89+Támogatás!AA69</f>
        <v>42135</v>
      </c>
      <c r="V69" s="107">
        <f>Igazgatás!V91+Vagyongazd!V77+Községgazd!Y79+Közfoglalkoztatás!V69+Közút!V69+Környezetvédelem!Y71+Egészségügy!Y107+Sport!V76+Közművelődés!X117+Étkeztetés!X89+Támogatás!AB69</f>
        <v>51505</v>
      </c>
      <c r="W69" s="543">
        <f>Igazgatás!W91+Vagyongazd!W77+Községgazd!Z79+Közfoglalkoztatás!W69+Közút!W69+Környezetvédelem!Z71+Egészségügy!Z107+Sport!W76+Közművelődés!Y117+Étkeztetés!Y89+Támogatás!AC69</f>
        <v>122640</v>
      </c>
    </row>
    <row r="70" spans="1:24" hidden="1" x14ac:dyDescent="0.25">
      <c r="A70" s="139" t="s">
        <v>1142</v>
      </c>
      <c r="B70" s="59"/>
      <c r="C70" s="2"/>
      <c r="D70" s="686" t="s">
        <v>1143</v>
      </c>
      <c r="E70" s="686"/>
      <c r="F70" s="182">
        <f>Igazgatás!F92+Vagyongazd!F78+Községgazd!F80+Közfoglalkoztatás!F70+Közút!F70+Környezetvédelem!F72+Egészségügy!F108+Sport!F77+Közművelődés!F118+Étkeztetés!F90+Támogatás!F70</f>
        <v>0</v>
      </c>
      <c r="G70" s="459">
        <f>Igazgatás!G92+Vagyongazd!G78+Községgazd!G80+Közfoglalkoztatás!G70+Közút!G70+Környezetvédelem!G72+Egészségügy!G108+Sport!G77+Közművelődés!G118+Étkeztetés!G90+Támogatás!G70</f>
        <v>0</v>
      </c>
      <c r="H70" s="437">
        <f>Igazgatás!H92+Vagyongazd!H78+Községgazd!H80+Közfoglalkoztatás!H70+Közút!H70+Környezetvédelem!H72+Egészségügy!H108+Sport!H77+Közművelődés!H118+Étkeztetés!H90+Támogatás!H70</f>
        <v>0</v>
      </c>
      <c r="I70" s="200">
        <f>Igazgatás!I92+Vagyongazd!I78+Községgazd!I80+Közfoglalkoztatás!I70+Közút!I70+Környezetvédelem!I72+Egészségügy!I108+Sport!I77+Közművelődés!I118+Étkeztetés!I90+Támogatás!I70</f>
        <v>0</v>
      </c>
      <c r="J70" s="219">
        <f>Igazgatás!J92+Vagyongazd!J78+Községgazd!J80+Közfoglalkoztatás!J70+Közút!J70+Környezetvédelem!J72+Egészségügy!J108+Sport!J77+Közművelődés!J118+Étkeztetés!J90+Támogatás!J70</f>
        <v>0</v>
      </c>
      <c r="K70" s="81">
        <f>Igazgatás!K92+Vagyongazd!K78+Községgazd!N80+Közfoglalkoztatás!K70+Közút!K70+Környezetvédelem!N72+Egészségügy!N108+Sport!K77+Közművelődés!M118+Étkeztetés!M90+Támogatás!Q70</f>
        <v>0</v>
      </c>
      <c r="L70" s="1">
        <f>Igazgatás!L92+Vagyongazd!L78+Községgazd!O80+Közfoglalkoztatás!L70+Közút!L70+Környezetvédelem!O72+Egészségügy!O108+Sport!L77+Közművelődés!N118+Étkeztetés!N90+Támogatás!R70</f>
        <v>0</v>
      </c>
      <c r="M70" s="1">
        <f>Igazgatás!M92+Vagyongazd!M78+Községgazd!P80+Közfoglalkoztatás!M70+Közút!M70+Környezetvédelem!P72+Egészségügy!P108+Sport!M77+Közművelődés!O118+Étkeztetés!O90+Támogatás!S70</f>
        <v>0</v>
      </c>
      <c r="N70" s="1">
        <f>Igazgatás!N92+Vagyongazd!N78+Községgazd!Q80+Közfoglalkoztatás!N70+Közút!N70+Környezetvédelem!Q72+Egészségügy!Q108+Sport!N77+Közművelődés!P118+Étkeztetés!P90+Támogatás!T70</f>
        <v>0</v>
      </c>
      <c r="O70" s="1">
        <f>Igazgatás!O92+Vagyongazd!O78+Községgazd!R80+Közfoglalkoztatás!O70+Közút!O70+Környezetvédelem!R72+Egészségügy!R108+Sport!O77+Közművelődés!Q118+Étkeztetés!Q90+Támogatás!U70</f>
        <v>0</v>
      </c>
      <c r="P70" s="89">
        <f>Igazgatás!P92+Vagyongazd!P78+Községgazd!S80+Közfoglalkoztatás!P70+Közút!P70+Környezetvédelem!S72+Egészségügy!S108+Sport!P77+Közművelődés!R118+Étkeztetés!R90+Támogatás!V70</f>
        <v>0</v>
      </c>
      <c r="Q70" s="89">
        <f>Igazgatás!Q92+Vagyongazd!Q78+Községgazd!T80+Közfoglalkoztatás!Q70+Közút!Q70+Környezetvédelem!T72+Egészségügy!T108+Sport!Q77+Közművelődés!S118+Étkeztetés!S90+Támogatás!W70</f>
        <v>0</v>
      </c>
      <c r="R70" s="1">
        <f>Igazgatás!R92+Vagyongazd!R78+Községgazd!U80+Közfoglalkoztatás!R70+Közút!R70+Környezetvédelem!U72+Egészségügy!U108+Sport!R77+Közművelődés!T118+Étkeztetés!T90+Támogatás!X70</f>
        <v>0</v>
      </c>
      <c r="S70" s="89">
        <f>Igazgatás!S92+Vagyongazd!S78+Községgazd!V80+Közfoglalkoztatás!S70+Közút!S70+Környezetvédelem!V72+Egészségügy!V108+Sport!S77+Közművelődés!U118+Étkeztetés!U90+Támogatás!Y70</f>
        <v>0</v>
      </c>
      <c r="T70" s="366">
        <f>Igazgatás!T92+Vagyongazd!T78+Községgazd!W80+Közfoglalkoztatás!T70+Közút!T70+Környezetvédelem!W72+Egészségügy!W108+Sport!T77+Közművelődés!V118+Étkeztetés!V90+Támogatás!Z70</f>
        <v>0</v>
      </c>
      <c r="U70" s="43">
        <f>Igazgatás!U92+Vagyongazd!U78+Községgazd!X80+Közfoglalkoztatás!U70+Közút!U70+Környezetvédelem!X72+Egészségügy!X108+Sport!U77+Közművelődés!W118+Étkeztetés!W90+Támogatás!AA70</f>
        <v>0</v>
      </c>
      <c r="V70" s="89">
        <f>Igazgatás!V92+Vagyongazd!V78+Községgazd!Y80+Közfoglalkoztatás!V70+Közút!V70+Környezetvédelem!Y72+Egészségügy!Y108+Sport!V77+Közművelődés!X118+Étkeztetés!X90+Támogatás!AB70</f>
        <v>0</v>
      </c>
      <c r="W70" s="542">
        <f>Igazgatás!W92+Vagyongazd!W78+Községgazd!Z80+Közfoglalkoztatás!W70+Közút!W70+Környezetvédelem!Z72+Egészségügy!Z108+Sport!W77+Közművelődés!Y118+Étkeztetés!Y90+Támogatás!AC70</f>
        <v>0</v>
      </c>
    </row>
    <row r="71" spans="1:24" hidden="1" x14ac:dyDescent="0.25">
      <c r="A71" s="139" t="s">
        <v>1144</v>
      </c>
      <c r="B71" s="59"/>
      <c r="C71" s="2"/>
      <c r="D71" s="686" t="s">
        <v>617</v>
      </c>
      <c r="E71" s="686"/>
      <c r="F71" s="182">
        <f>Igazgatás!F93+Vagyongazd!F79+Községgazd!F81+Közfoglalkoztatás!F71+Közút!F71+Környezetvédelem!F73+Egészségügy!F109+Sport!F78+Közművelődés!F119+Étkeztetés!F91+Támogatás!F71</f>
        <v>0</v>
      </c>
      <c r="G71" s="459">
        <f>Igazgatás!G93+Vagyongazd!G79+Községgazd!G81+Közfoglalkoztatás!G71+Közút!G71+Környezetvédelem!G73+Egészségügy!G109+Sport!G78+Közművelődés!G119+Étkeztetés!G91+Támogatás!G71</f>
        <v>0</v>
      </c>
      <c r="H71" s="437">
        <f>Igazgatás!H93+Vagyongazd!H79+Községgazd!H81+Közfoglalkoztatás!H71+Közút!H71+Környezetvédelem!H73+Egészségügy!H109+Sport!H78+Közművelődés!H119+Étkeztetés!H91+Támogatás!H71</f>
        <v>0</v>
      </c>
      <c r="I71" s="200">
        <f>Igazgatás!I93+Vagyongazd!I79+Községgazd!I81+Közfoglalkoztatás!I71+Közút!I71+Környezetvédelem!I73+Egészségügy!I109+Sport!I78+Közművelődés!I119+Étkeztetés!I91+Támogatás!I71</f>
        <v>0</v>
      </c>
      <c r="J71" s="219">
        <f>Igazgatás!J93+Vagyongazd!J79+Községgazd!J81+Közfoglalkoztatás!J71+Közút!J71+Környezetvédelem!J73+Egészségügy!J109+Sport!J78+Közművelődés!J119+Étkeztetés!J91+Támogatás!J71</f>
        <v>0</v>
      </c>
      <c r="K71" s="81">
        <f>Igazgatás!K93+Vagyongazd!K79+Községgazd!N81+Közfoglalkoztatás!K71+Közút!K71+Környezetvédelem!N73+Egészségügy!N109+Sport!K78+Közművelődés!M119+Étkeztetés!M91+Támogatás!Q71</f>
        <v>0</v>
      </c>
      <c r="L71" s="1">
        <f>Igazgatás!L93+Vagyongazd!L79+Községgazd!O81+Közfoglalkoztatás!L71+Közút!L71+Környezetvédelem!O73+Egészségügy!O109+Sport!L78+Közművelődés!N119+Étkeztetés!N91+Támogatás!R71</f>
        <v>0</v>
      </c>
      <c r="M71" s="1">
        <f>Igazgatás!M93+Vagyongazd!M79+Községgazd!P81+Közfoglalkoztatás!M71+Közút!M71+Környezetvédelem!P73+Egészségügy!P109+Sport!M78+Közművelődés!O119+Étkeztetés!O91+Támogatás!S71</f>
        <v>0</v>
      </c>
      <c r="N71" s="1">
        <f>Igazgatás!N93+Vagyongazd!N79+Községgazd!Q81+Közfoglalkoztatás!N71+Közút!N71+Környezetvédelem!Q73+Egészségügy!Q109+Sport!N78+Közművelődés!P119+Étkeztetés!P91+Támogatás!T71</f>
        <v>0</v>
      </c>
      <c r="O71" s="1">
        <f>Igazgatás!O93+Vagyongazd!O79+Községgazd!R81+Közfoglalkoztatás!O71+Közút!O71+Környezetvédelem!R73+Egészségügy!R109+Sport!O78+Közművelődés!Q119+Étkeztetés!Q91+Támogatás!U71</f>
        <v>0</v>
      </c>
      <c r="P71" s="89">
        <f>Igazgatás!P93+Vagyongazd!P79+Községgazd!S81+Közfoglalkoztatás!P71+Közút!P71+Környezetvédelem!S73+Egészségügy!S109+Sport!P78+Közművelődés!R119+Étkeztetés!R91+Támogatás!V71</f>
        <v>0</v>
      </c>
      <c r="Q71" s="89">
        <f>Igazgatás!Q93+Vagyongazd!Q79+Községgazd!T81+Közfoglalkoztatás!Q71+Közút!Q71+Környezetvédelem!T73+Egészségügy!T109+Sport!Q78+Közművelődés!S119+Étkeztetés!S91+Támogatás!W71</f>
        <v>0</v>
      </c>
      <c r="R71" s="1">
        <f>Igazgatás!R93+Vagyongazd!R79+Községgazd!U81+Közfoglalkoztatás!R71+Közút!R71+Környezetvédelem!U73+Egészségügy!U109+Sport!R78+Közművelődés!T119+Étkeztetés!T91+Támogatás!X71</f>
        <v>0</v>
      </c>
      <c r="S71" s="89">
        <f>Igazgatás!S93+Vagyongazd!S79+Községgazd!V81+Közfoglalkoztatás!S71+Közút!S71+Környezetvédelem!V73+Egészségügy!V109+Sport!S78+Közművelődés!U119+Étkeztetés!U91+Támogatás!Y71</f>
        <v>0</v>
      </c>
      <c r="T71" s="366">
        <f>Igazgatás!T93+Vagyongazd!T79+Községgazd!W81+Közfoglalkoztatás!T71+Közút!T71+Környezetvédelem!W73+Egészségügy!W109+Sport!T78+Közművelődés!V119+Étkeztetés!V91+Támogatás!Z71</f>
        <v>0</v>
      </c>
      <c r="U71" s="43">
        <f>Igazgatás!U93+Vagyongazd!U79+Községgazd!X81+Közfoglalkoztatás!U71+Közút!U71+Környezetvédelem!X73+Egészségügy!X109+Sport!U78+Közművelődés!W119+Étkeztetés!W91+Támogatás!AA71</f>
        <v>0</v>
      </c>
      <c r="V71" s="89">
        <f>Igazgatás!V93+Vagyongazd!V79+Községgazd!Y81+Közfoglalkoztatás!V71+Közút!V71+Környezetvédelem!Y73+Egészségügy!Y109+Sport!V78+Közművelődés!X119+Étkeztetés!X91+Támogatás!AB71</f>
        <v>0</v>
      </c>
      <c r="W71" s="542">
        <f>Igazgatás!W93+Vagyongazd!W79+Községgazd!Z81+Közfoglalkoztatás!W71+Közút!W71+Környezetvédelem!Z73+Egészségügy!Z109+Sport!W78+Közművelődés!Y119+Étkeztetés!Y91+Támogatás!AC71</f>
        <v>0</v>
      </c>
    </row>
    <row r="72" spans="1:24" x14ac:dyDescent="0.25">
      <c r="A72" s="139" t="s">
        <v>1145</v>
      </c>
      <c r="B72" s="59"/>
      <c r="C72" s="2"/>
      <c r="D72" s="686" t="s">
        <v>1146</v>
      </c>
      <c r="E72" s="686"/>
      <c r="F72" s="182">
        <f>Igazgatás!F94+Vagyongazd!F80+Községgazd!F82+Közfoglalkoztatás!F72+Közút!F72+Környezetvédelem!F74+Egészségügy!F110+Sport!F79+Közművelődés!F120+Étkeztetés!F92+Támogatás!F72</f>
        <v>240000</v>
      </c>
      <c r="G72" s="459">
        <f>Igazgatás!G94+Vagyongazd!G80+Községgazd!G82+Közfoglalkoztatás!G72+Közút!G72+Környezetvédelem!G74+Egészségügy!G110+Sport!G79+Közművelődés!G120+Étkeztetés!G92+Támogatás!G72</f>
        <v>240000</v>
      </c>
      <c r="H72" s="437">
        <f>Igazgatás!H94+Vagyongazd!H80+Községgazd!H82+Közfoglalkoztatás!H72+Közút!H72+Környezetvédelem!H74+Egészségügy!H110+Sport!H79+Közművelődés!H120+Étkeztetés!H92+Támogatás!H72</f>
        <v>306000</v>
      </c>
      <c r="I72" s="200">
        <f>Igazgatás!I94+Vagyongazd!I80+Községgazd!I82+Közfoglalkoztatás!I72+Közút!I72+Környezetvédelem!I74+Egészségügy!I110+Sport!I79+Közművelődés!I120+Étkeztetés!I92+Támogatás!I72</f>
        <v>0</v>
      </c>
      <c r="J72" s="219">
        <f>Igazgatás!J94+Vagyongazd!J80+Községgazd!J82+Közfoglalkoztatás!J72+Közút!J72+Környezetvédelem!J74+Egészségügy!J110+Sport!J79+Közművelődés!J120+Étkeztetés!J92+Támogatás!J72</f>
        <v>306000</v>
      </c>
      <c r="K72" s="81">
        <f>Igazgatás!K94+Vagyongazd!K80+Községgazd!N82+Közfoglalkoztatás!K72+Közút!K72+Környezetvédelem!N74+Egészségügy!N110+Sport!K79+Közművelődés!M120+Étkeztetés!M92+Támogatás!Q72</f>
        <v>20000</v>
      </c>
      <c r="L72" s="1">
        <f>Igazgatás!L94+Vagyongazd!L80+Községgazd!O82+Közfoglalkoztatás!L72+Közút!L72+Környezetvédelem!O74+Egészségügy!O110+Sport!L79+Közművelődés!N120+Étkeztetés!N92+Támogatás!R72</f>
        <v>25000</v>
      </c>
      <c r="M72" s="1">
        <f>Igazgatás!M94+Vagyongazd!M80+Községgazd!P82+Közfoglalkoztatás!M72+Közút!M72+Környezetvédelem!P74+Egészségügy!P110+Sport!M79+Közművelődés!O120+Étkeztetés!O92+Támogatás!S72</f>
        <v>15000</v>
      </c>
      <c r="N72" s="1">
        <f>Igazgatás!N94+Vagyongazd!N80+Községgazd!Q82+Közfoglalkoztatás!N72+Közút!N72+Környezetvédelem!Q74+Egészségügy!Q110+Sport!N79+Közművelődés!P120+Étkeztetés!P92+Támogatás!T72</f>
        <v>11835</v>
      </c>
      <c r="O72" s="1">
        <f>Igazgatás!O94+Vagyongazd!O80+Községgazd!R82+Közfoglalkoztatás!O72+Közút!O72+Környezetvédelem!R74+Egészségügy!R110+Sport!O79+Közművelődés!Q120+Étkeztetés!Q92+Támogatás!U72</f>
        <v>17500</v>
      </c>
      <c r="P72" s="89">
        <f>Igazgatás!P94+Vagyongazd!P80+Községgazd!S82+Közfoglalkoztatás!P72+Közút!P72+Környezetvédelem!S74+Egészségügy!S110+Sport!P79+Közművelődés!R120+Étkeztetés!R92+Támogatás!V72</f>
        <v>31000</v>
      </c>
      <c r="Q72" s="89">
        <f>Igazgatás!Q94+Vagyongazd!Q80+Községgazd!T82+Közfoglalkoztatás!Q72+Közút!Q72+Környezetvédelem!T74+Egészségügy!T110+Sport!Q79+Közművelődés!S120+Étkeztetés!S92+Támogatás!W72</f>
        <v>40000</v>
      </c>
      <c r="R72" s="1">
        <f>Igazgatás!R94+Vagyongazd!R80+Községgazd!U82+Közfoglalkoztatás!R72+Közút!R72+Környezetvédelem!U74+Egészségügy!U110+Sport!R79+Közművelődés!T120+Étkeztetés!T92+Támogatás!X72</f>
        <v>11600</v>
      </c>
      <c r="S72" s="89">
        <f>Igazgatás!S94+Vagyongazd!S80+Községgazd!V82+Közfoglalkoztatás!S72+Közút!S72+Környezetvédelem!V74+Egészségügy!V110+Sport!S79+Közművelődés!U120+Étkeztetés!U92+Támogatás!Y72</f>
        <v>16500</v>
      </c>
      <c r="T72" s="366">
        <f>Igazgatás!T94+Vagyongazd!T80+Községgazd!W82+Közfoglalkoztatás!T72+Közút!T72+Környezetvédelem!W74+Egészségügy!W110+Sport!T79+Közművelődés!V120+Étkeztetés!V92+Támogatás!Z72</f>
        <v>188435</v>
      </c>
      <c r="U72" s="43">
        <f>Igazgatás!U94+Vagyongazd!U80+Községgazd!X82+Közfoglalkoztatás!U72+Közút!U72+Környezetvédelem!X74+Egészségügy!X110+Sport!U79+Közművelődés!W120+Étkeztetés!W92+Támogatás!AA72</f>
        <v>17135</v>
      </c>
      <c r="V72" s="89">
        <f>Igazgatás!V94+Vagyongazd!V80+Községgazd!Y82+Közfoglalkoztatás!V72+Közút!V72+Környezetvédelem!Y74+Egészségügy!Y110+Sport!V79+Közművelődés!X120+Étkeztetés!X92+Támogatás!AB72</f>
        <v>26505</v>
      </c>
      <c r="W72" s="542">
        <f>Igazgatás!W94+Vagyongazd!W80+Községgazd!Z82+Közfoglalkoztatás!W72+Közút!W72+Környezetvédelem!Z74+Egészségügy!Z110+Sport!W79+Közművelődés!Y120+Étkeztetés!Y92+Támogatás!AC72</f>
        <v>73925</v>
      </c>
    </row>
    <row r="73" spans="1:24" ht="15.75" thickBot="1" x14ac:dyDescent="0.3">
      <c r="A73" s="139" t="s">
        <v>1140</v>
      </c>
      <c r="B73" s="59"/>
      <c r="C73" s="2"/>
      <c r="D73" s="686" t="s">
        <v>1141</v>
      </c>
      <c r="E73" s="686"/>
      <c r="F73" s="182">
        <f>Igazgatás!F95+Vagyongazd!F81+Községgazd!F83+Közfoglalkoztatás!F73+Közút!F73+Környezetvédelem!F75+Egészségügy!F111+Sport!F80+Közművelődés!F121+Étkeztetés!F93+Támogatás!F73</f>
        <v>660000</v>
      </c>
      <c r="G73" s="459">
        <f>Igazgatás!G95+Vagyongazd!G81+Községgazd!G83+Közfoglalkoztatás!G73+Közút!G73+Környezetvédelem!G75+Egészségügy!G111+Sport!G80+Közművelődés!G121+Étkeztetés!G93+Támogatás!G73</f>
        <v>558785</v>
      </c>
      <c r="H73" s="437">
        <f>Igazgatás!H95+Vagyongazd!H81+Községgazd!H83+Közfoglalkoztatás!H73+Közút!H73+Környezetvédelem!H75+Egészségügy!H111+Sport!H80+Közművelődés!H121+Étkeztetés!H93+Támogatás!H73</f>
        <v>425000</v>
      </c>
      <c r="I73" s="200">
        <f>Igazgatás!I95+Vagyongazd!I81+Községgazd!I83+Közfoglalkoztatás!I73+Közút!I73+Környezetvédelem!I75+Egészségügy!I111+Sport!I80+Közművelődés!I121+Étkeztetés!I93+Támogatás!I73</f>
        <v>0</v>
      </c>
      <c r="J73" s="219">
        <f>Igazgatás!J95+Vagyongazd!J81+Községgazd!J83+Közfoglalkoztatás!J73+Közút!J73+Környezetvédelem!J75+Egészségügy!J111+Sport!J80+Közművelődés!J121+Étkeztetés!J93+Támogatás!J73</f>
        <v>425000</v>
      </c>
      <c r="K73" s="81">
        <f>Igazgatás!K95+Vagyongazd!K81+Községgazd!N83+Közfoglalkoztatás!K73+Közút!K73+Környezetvédelem!N75+Egészségügy!N111+Sport!K80+Közművelődés!M121+Étkeztetés!M93+Támogatás!Q73</f>
        <v>17500</v>
      </c>
      <c r="L73" s="1">
        <f>Igazgatás!L95+Vagyongazd!L81+Községgazd!O83+Közfoglalkoztatás!L73+Közút!L73+Környezetvédelem!O75+Egészségügy!O111+Sport!L80+Közművelődés!N121+Étkeztetés!N93+Támogatás!R73</f>
        <v>131250</v>
      </c>
      <c r="M73" s="1">
        <f>Igazgatás!M95+Vagyongazd!M81+Községgazd!P83+Közfoglalkoztatás!M73+Közút!M73+Környezetvédelem!P75+Egészségügy!P111+Sport!M80+Közművelődés!O121+Étkeztetés!O93+Támogatás!S73</f>
        <v>26250</v>
      </c>
      <c r="N73" s="1">
        <f>Igazgatás!N95+Vagyongazd!N81+Községgazd!Q83+Közfoglalkoztatás!N73+Közút!N73+Környezetvédelem!Q75+Egészségügy!Q111+Sport!N80+Közművelődés!P121+Étkeztetés!P93+Támogatás!T73</f>
        <v>31250</v>
      </c>
      <c r="O73" s="1">
        <f>Igazgatás!O95+Vagyongazd!O81+Községgazd!R83+Közfoglalkoztatás!O73+Közút!O73+Környezetvédelem!R75+Egészségügy!R111+Sport!O80+Közművelődés!Q121+Étkeztetés!Q93+Támogatás!U73</f>
        <v>52535</v>
      </c>
      <c r="P73" s="89">
        <f>Igazgatás!P95+Vagyongazd!P81+Községgazd!S83+Közfoglalkoztatás!P73+Közút!P73+Környezetvédelem!S75+Egészségügy!S111+Sport!P80+Közművelődés!R121+Étkeztetés!R93+Támogatás!V73</f>
        <v>67500</v>
      </c>
      <c r="Q73" s="89">
        <f>Igazgatás!Q95+Vagyongazd!Q81+Községgazd!T83+Közfoglalkoztatás!Q73+Közút!Q73+Környezetvédelem!T75+Egészségügy!T111+Sport!Q80+Közművelődés!S121+Étkeztetés!S93+Támogatás!W73</f>
        <v>0</v>
      </c>
      <c r="R73" s="1">
        <f>Igazgatás!R95+Vagyongazd!R81+Községgazd!U83+Közfoglalkoztatás!R73+Közút!R73+Környezetvédelem!U75+Egészségügy!U111+Sport!R80+Közművelődés!T121+Étkeztetés!T93+Támogatás!X73</f>
        <v>0</v>
      </c>
      <c r="S73" s="89">
        <f>Igazgatás!S95+Vagyongazd!S81+Községgazd!V83+Közfoglalkoztatás!S73+Közút!S73+Környezetvédelem!V75+Egészségügy!V111+Sport!S80+Közművelődés!U121+Étkeztetés!U93+Támogatás!Y73</f>
        <v>0</v>
      </c>
      <c r="T73" s="366">
        <f>Igazgatás!T95+Vagyongazd!T81+Községgazd!W83+Közfoglalkoztatás!T73+Közút!T73+Környezetvédelem!W75+Egészségügy!W111+Sport!T80+Közművelődés!V121+Étkeztetés!V93+Támogatás!Z73</f>
        <v>326285</v>
      </c>
      <c r="U73" s="43">
        <f>Igazgatás!U95+Vagyongazd!U81+Községgazd!X83+Közfoglalkoztatás!U73+Közút!U73+Környezetvédelem!X75+Egészségügy!X111+Sport!U80+Közművelődés!W121+Étkeztetés!W93+Támogatás!AA73</f>
        <v>25000</v>
      </c>
      <c r="V73" s="89">
        <f>Igazgatás!V95+Vagyongazd!V81+Községgazd!Y83+Közfoglalkoztatás!V73+Közút!V73+Környezetvédelem!Y75+Egészségügy!Y111+Sport!V80+Közművelődés!X121+Étkeztetés!X93+Támogatás!AB73</f>
        <v>25000</v>
      </c>
      <c r="W73" s="542">
        <f>Igazgatás!W95+Vagyongazd!W81+Községgazd!Z83+Közfoglalkoztatás!W73+Közút!W73+Környezetvédelem!Z75+Egészségügy!Z111+Sport!W80+Közművelődés!Y121+Étkeztetés!Y93+Támogatás!AC73</f>
        <v>48715</v>
      </c>
    </row>
    <row r="74" spans="1:24" ht="15.75" thickBot="1" x14ac:dyDescent="0.3">
      <c r="B74" s="109" t="s">
        <v>377</v>
      </c>
      <c r="C74" s="701" t="s">
        <v>378</v>
      </c>
      <c r="D74" s="702"/>
      <c r="E74" s="702"/>
      <c r="F74" s="185">
        <f>Igazgatás!F96+Vagyongazd!F82+Községgazd!F84+Közfoglalkoztatás!F74+Közút!F74+Környezetvédelem!F76+Egészségügy!F112+Sport!F81+Közművelődés!F122+Étkeztetés!F94+Támogatás!F74</f>
        <v>40285027</v>
      </c>
      <c r="G74" s="462">
        <f>Igazgatás!G96+Vagyongazd!G82+Községgazd!G84+Közfoglalkoztatás!G74+Közút!G74+Környezetvédelem!G76+Egészségügy!G112+Sport!G81+Közművelődés!G122+Étkeztetés!G94+Támogatás!G74</f>
        <v>58686466.900000006</v>
      </c>
      <c r="H74" s="440">
        <f>Igazgatás!H96+Vagyongazd!H82+Községgazd!H84+Közfoglalkoztatás!H74+Közút!H74+Környezetvédelem!H76+Egészségügy!H112+Sport!H81+Közművelődés!H122+Étkeztetés!H94+Támogatás!H74</f>
        <v>49519689.25</v>
      </c>
      <c r="I74" s="203">
        <f>Igazgatás!I96+Vagyongazd!I82+Községgazd!I84+Közfoglalkoztatás!I74+Közút!I74+Környezetvédelem!I76+Egészségügy!I112+Sport!I81+Közművelődés!I122+Étkeztetés!I94+Támogatás!I74</f>
        <v>3468000</v>
      </c>
      <c r="J74" s="216">
        <f>Igazgatás!J96+Vagyongazd!J82+Községgazd!J84+Közfoglalkoztatás!J74+Közút!J74+Környezetvédelem!J76+Egészségügy!J112+Sport!J81+Közművelődés!J122+Étkeztetés!J94+Támogatás!J74</f>
        <v>52987689.25</v>
      </c>
      <c r="K74" s="94">
        <f>Igazgatás!K96+Vagyongazd!K82+Községgazd!N84+Közfoglalkoztatás!K74+Közút!K74+Környezetvédelem!N76+Egészségügy!N112+Sport!K81+Közművelődés!M122+Étkeztetés!M94+Támogatás!Q74</f>
        <v>2288799</v>
      </c>
      <c r="L74" s="95">
        <f>Igazgatás!L96+Vagyongazd!L82+Községgazd!O84+Közfoglalkoztatás!L74+Közút!L74+Környezetvédelem!O76+Egészségügy!O112+Sport!L81+Közművelődés!N122+Étkeztetés!N94+Támogatás!R74</f>
        <v>0</v>
      </c>
      <c r="M74" s="95">
        <f>Igazgatás!M96+Vagyongazd!M82+Községgazd!P84+Közfoglalkoztatás!M74+Közút!M74+Környezetvédelem!P76+Egészségügy!P112+Sport!M81+Közművelődés!O122+Étkeztetés!O94+Támogatás!S74</f>
        <v>0</v>
      </c>
      <c r="N74" s="95">
        <f>Igazgatás!N96+Vagyongazd!N82+Községgazd!Q84+Közfoglalkoztatás!N74+Közút!N74+Környezetvédelem!Q76+Egészségügy!Q112+Sport!N81+Közművelődés!P122+Étkeztetés!P94+Támogatás!T74</f>
        <v>9305924</v>
      </c>
      <c r="O74" s="95">
        <f>Igazgatás!O96+Vagyongazd!O82+Községgazd!R84+Közfoglalkoztatás!O74+Közút!O74+Környezetvédelem!R76+Egészségügy!R112+Sport!O81+Közművelődés!Q122+Étkeztetés!Q94+Támogatás!U74</f>
        <v>670781</v>
      </c>
      <c r="P74" s="98">
        <f>Igazgatás!P96+Vagyongazd!P82+Községgazd!S84+Közfoglalkoztatás!P74+Közút!P74+Környezetvédelem!S76+Egészségügy!S112+Sport!P81+Közművelődés!R122+Étkeztetés!R94+Támogatás!V74</f>
        <v>1462781</v>
      </c>
      <c r="Q74" s="98">
        <f>Igazgatás!Q96+Vagyongazd!Q82+Községgazd!T84+Közfoglalkoztatás!Q74+Közút!Q74+Környezetvédelem!T76+Egészségügy!T112+Sport!Q81+Közművelődés!S122+Étkeztetés!S94+Támogatás!W74</f>
        <v>277781</v>
      </c>
      <c r="R74" s="95">
        <f>Igazgatás!R96+Vagyongazd!R82+Községgazd!U84+Közfoglalkoztatás!R74+Közút!R74+Környezetvédelem!U76+Egészségügy!U112+Sport!R81+Közművelődés!T122+Étkeztetés!T94+Támogatás!X74</f>
        <v>900000</v>
      </c>
      <c r="S74" s="98">
        <f>Igazgatás!S96+Vagyongazd!S82+Községgazd!V84+Közfoglalkoztatás!S74+Közút!S74+Környezetvédelem!V76+Egészségügy!V112+Sport!S81+Közművelődés!U122+Étkeztetés!U94+Támogatás!Y74</f>
        <v>289647</v>
      </c>
      <c r="T74" s="363">
        <f>Igazgatás!T96+Vagyongazd!T82+Községgazd!W84+Közfoglalkoztatás!T74+Közút!T74+Környezetvédelem!W76+Egészségügy!W112+Sport!T81+Közművelődés!V122+Étkeztetés!V94+Támogatás!Z74</f>
        <v>15195713</v>
      </c>
      <c r="U74" s="97">
        <f>Igazgatás!U96+Vagyongazd!U82+Községgazd!X84+Közfoglalkoztatás!U74+Közút!U74+Környezetvédelem!X76+Egészségügy!X112+Sport!U81+Közművelődés!W122+Étkeztetés!W94+Támogatás!AA74</f>
        <v>2092672</v>
      </c>
      <c r="V74" s="98">
        <f>Igazgatás!V96+Vagyongazd!V82+Községgazd!Y84+Közfoglalkoztatás!V74+Közút!V74+Környezetvédelem!Y76+Egészségügy!Y112+Sport!V81+Közművelődés!X122+Étkeztetés!X94+Támogatás!AB74</f>
        <v>670034</v>
      </c>
      <c r="W74" s="539">
        <f>Igazgatás!W96+Vagyongazd!W82+Községgazd!Z84+Közfoglalkoztatás!W74+Közút!W74+Környezetvédelem!Z76+Egészségügy!Z112+Sport!W81+Közművelődés!Y122+Étkeztetés!Y94+Támogatás!AC74</f>
        <v>35029270.25</v>
      </c>
    </row>
    <row r="75" spans="1:24" s="42" customFormat="1" hidden="1" x14ac:dyDescent="0.25">
      <c r="A75" s="139" t="s">
        <v>379</v>
      </c>
      <c r="B75" s="137" t="s">
        <v>943</v>
      </c>
      <c r="C75" s="703" t="s">
        <v>380</v>
      </c>
      <c r="D75" s="704"/>
      <c r="E75" s="704"/>
      <c r="F75" s="190">
        <f>Igazgatás!F97+Vagyongazd!F83+Községgazd!F85+Közfoglalkoztatás!F75+Közút!F75+Környezetvédelem!F77+Egészségügy!F113+Sport!F82+Közművelődés!F123+Étkeztetés!F95+Támogatás!F75</f>
        <v>0</v>
      </c>
      <c r="G75" s="468">
        <f>Igazgatás!G97+Vagyongazd!G83+Községgazd!G85+Közfoglalkoztatás!G75+Közút!G75+Környezetvédelem!G77+Egészségügy!G113+Sport!G82+Közművelődés!G123+Étkeztetés!G95+Támogatás!G75</f>
        <v>0</v>
      </c>
      <c r="H75" s="446">
        <f>Igazgatás!H97+Vagyongazd!H83+Községgazd!H85+Közfoglalkoztatás!H75+Közút!H75+Környezetvédelem!H77+Egészségügy!H113+Sport!H82+Közművelődés!H123+Étkeztetés!H95+Támogatás!H75</f>
        <v>0</v>
      </c>
      <c r="I75" s="208">
        <f>Igazgatás!I97+Vagyongazd!I83+Községgazd!I85+Közfoglalkoztatás!I75+Közút!I75+Környezetvédelem!I77+Egészségügy!I113+Sport!I82+Közművelődés!I123+Étkeztetés!I95+Támogatás!I75</f>
        <v>0</v>
      </c>
      <c r="J75" s="221">
        <f>Igazgatás!J97+Vagyongazd!J83+Községgazd!J85+Közfoglalkoztatás!J75+Közút!J75+Környezetvédelem!J77+Egészségügy!J113+Sport!J82+Közművelődés!J123+Étkeztetés!J95+Támogatás!J75</f>
        <v>0</v>
      </c>
      <c r="K75" s="224">
        <f>Igazgatás!K97+Vagyongazd!K83+Községgazd!N85+Közfoglalkoztatás!K75+Közút!K75+Környezetvédelem!N77+Egészségügy!N113+Sport!K82+Közművelődés!M123+Étkeztetés!M95+Támogatás!Q75</f>
        <v>0</v>
      </c>
      <c r="L75" s="146">
        <f>Igazgatás!L97+Vagyongazd!L83+Községgazd!O85+Közfoglalkoztatás!L75+Közút!L75+Környezetvédelem!O77+Egészségügy!O113+Sport!L82+Közművelődés!N123+Étkeztetés!N95+Támogatás!R75</f>
        <v>0</v>
      </c>
      <c r="M75" s="146">
        <f>Igazgatás!M97+Vagyongazd!M83+Községgazd!P85+Közfoglalkoztatás!M75+Közút!M75+Környezetvédelem!P77+Egészségügy!P113+Sport!M82+Közművelődés!O123+Étkeztetés!O95+Támogatás!S75</f>
        <v>0</v>
      </c>
      <c r="N75" s="146">
        <f>Igazgatás!N97+Vagyongazd!N83+Községgazd!Q85+Közfoglalkoztatás!N75+Közút!N75+Környezetvédelem!Q77+Egészségügy!Q113+Sport!N82+Közművelődés!P123+Étkeztetés!P95+Támogatás!T75</f>
        <v>0</v>
      </c>
      <c r="O75" s="146">
        <f>Igazgatás!O97+Vagyongazd!O83+Községgazd!R85+Közfoglalkoztatás!O75+Közút!O75+Környezetvédelem!R77+Egészségügy!R113+Sport!O82+Közművelődés!Q123+Étkeztetés!Q95+Támogatás!U75</f>
        <v>0</v>
      </c>
      <c r="P75" s="371">
        <f>Igazgatás!P97+Vagyongazd!P83+Községgazd!S85+Közfoglalkoztatás!P75+Közút!P75+Környezetvédelem!S77+Egészségügy!S113+Sport!P82+Közművelődés!R123+Étkeztetés!R95+Támogatás!V75</f>
        <v>0</v>
      </c>
      <c r="Q75" s="371">
        <f>Igazgatás!Q97+Vagyongazd!Q83+Községgazd!T85+Közfoglalkoztatás!Q75+Közút!Q75+Környezetvédelem!T77+Egészségügy!T113+Sport!Q82+Közművelődés!S123+Étkeztetés!S95+Támogatás!W75</f>
        <v>0</v>
      </c>
      <c r="R75" s="146">
        <f>Igazgatás!R97+Vagyongazd!R83+Községgazd!U85+Közfoglalkoztatás!R75+Közút!R75+Környezetvédelem!U77+Egészségügy!U113+Sport!R82+Közművelődés!T123+Étkeztetés!T95+Támogatás!X75</f>
        <v>0</v>
      </c>
      <c r="S75" s="371">
        <f>Igazgatás!S97+Vagyongazd!S83+Községgazd!V85+Közfoglalkoztatás!S75+Közút!S75+Környezetvédelem!V77+Egészségügy!V113+Sport!S82+Közművelődés!U123+Étkeztetés!U95+Támogatás!Y75</f>
        <v>0</v>
      </c>
      <c r="T75" s="385">
        <f>Igazgatás!T97+Vagyongazd!T83+Községgazd!W85+Közfoglalkoztatás!T75+Közút!T75+Környezetvédelem!W77+Egészségügy!W113+Sport!T82+Közművelődés!V123+Étkeztetés!V95+Támogatás!Z75</f>
        <v>0</v>
      </c>
      <c r="U75" s="145">
        <f>Igazgatás!U97+Vagyongazd!U83+Községgazd!X85+Közfoglalkoztatás!U75+Közút!U75+Környezetvédelem!X77+Egészségügy!X113+Sport!U82+Közművelődés!W123+Étkeztetés!W95+Támogatás!AA75</f>
        <v>0</v>
      </c>
      <c r="V75" s="371">
        <f>Igazgatás!V97+Vagyongazd!V83+Községgazd!Y85+Közfoglalkoztatás!V75+Közút!V75+Környezetvédelem!Y77+Egészségügy!Y113+Sport!V82+Közművelődés!X123+Étkeztetés!X95+Támogatás!AB75</f>
        <v>0</v>
      </c>
      <c r="W75" s="554">
        <f>Igazgatás!W97+Vagyongazd!W83+Községgazd!Z85+Közfoglalkoztatás!W75+Közút!W75+Környezetvédelem!Z77+Egészségügy!Z113+Sport!W82+Közművelődés!Y123+Étkeztetés!Y95+Támogatás!AC75</f>
        <v>0</v>
      </c>
    </row>
    <row r="76" spans="1:24" hidden="1" x14ac:dyDescent="0.25">
      <c r="A76" s="139" t="s">
        <v>381</v>
      </c>
      <c r="B76" s="59"/>
      <c r="C76" s="2"/>
      <c r="D76" s="686" t="s">
        <v>618</v>
      </c>
      <c r="E76" s="686"/>
      <c r="F76" s="182">
        <f>Igazgatás!F98+Vagyongazd!F84+Községgazd!F86+Közfoglalkoztatás!F76+Közút!F76+Környezetvédelem!F78+Egészségügy!F114+Sport!F83+Közművelődés!F124+Étkeztetés!F96+Támogatás!F76</f>
        <v>0</v>
      </c>
      <c r="G76" s="459">
        <f>Igazgatás!G98+Vagyongazd!G84+Községgazd!G86+Közfoglalkoztatás!G76+Közút!G76+Környezetvédelem!G78+Egészségügy!G114+Sport!G83+Közművelődés!G124+Étkeztetés!G96+Támogatás!G76</f>
        <v>0</v>
      </c>
      <c r="H76" s="437">
        <f>Igazgatás!H98+Vagyongazd!H84+Községgazd!H86+Közfoglalkoztatás!H76+Közút!H76+Környezetvédelem!H78+Egészségügy!H114+Sport!H83+Közművelődés!H124+Étkeztetés!H96+Támogatás!H76</f>
        <v>0</v>
      </c>
      <c r="I76" s="200">
        <f>Igazgatás!I98+Vagyongazd!I84+Községgazd!I86+Közfoglalkoztatás!I76+Közút!I76+Környezetvédelem!I78+Egészségügy!I114+Sport!I83+Közművelődés!I124+Étkeztetés!I96+Támogatás!I76</f>
        <v>0</v>
      </c>
      <c r="J76" s="219">
        <f>Igazgatás!J98+Vagyongazd!J84+Községgazd!J86+Közfoglalkoztatás!J76+Közút!J76+Környezetvédelem!J78+Egészségügy!J114+Sport!J83+Közművelődés!J124+Étkeztetés!J96+Támogatás!J76</f>
        <v>0</v>
      </c>
      <c r="K76" s="81">
        <f>Igazgatás!K98+Vagyongazd!K84+Községgazd!N86+Közfoglalkoztatás!K76+Közút!K76+Környezetvédelem!N78+Egészségügy!N114+Sport!K83+Közművelődés!M124+Étkeztetés!M96+Támogatás!Q76</f>
        <v>0</v>
      </c>
      <c r="L76" s="1">
        <f>Igazgatás!L98+Vagyongazd!L84+Községgazd!O86+Közfoglalkoztatás!L76+Közút!L76+Környezetvédelem!O78+Egészségügy!O114+Sport!L83+Közművelődés!N124+Étkeztetés!N96+Támogatás!R76</f>
        <v>0</v>
      </c>
      <c r="M76" s="1">
        <f>Igazgatás!M98+Vagyongazd!M84+Községgazd!P86+Közfoglalkoztatás!M76+Közút!M76+Környezetvédelem!P78+Egészségügy!P114+Sport!M83+Közművelődés!O124+Étkeztetés!O96+Támogatás!S76</f>
        <v>0</v>
      </c>
      <c r="N76" s="1">
        <f>Igazgatás!N98+Vagyongazd!N84+Községgazd!Q86+Közfoglalkoztatás!N76+Közút!N76+Környezetvédelem!Q78+Egészségügy!Q114+Sport!N83+Közművelődés!P124+Étkeztetés!P96+Támogatás!T76</f>
        <v>0</v>
      </c>
      <c r="O76" s="1">
        <f>Igazgatás!O98+Vagyongazd!O84+Községgazd!R86+Közfoglalkoztatás!O76+Közút!O76+Környezetvédelem!R78+Egészségügy!R114+Sport!O83+Közművelődés!Q124+Étkeztetés!Q96+Támogatás!U76</f>
        <v>0</v>
      </c>
      <c r="P76" s="89">
        <f>Igazgatás!P98+Vagyongazd!P84+Községgazd!S86+Közfoglalkoztatás!P76+Közút!P76+Környezetvédelem!S78+Egészségügy!S114+Sport!P83+Közművelődés!R124+Étkeztetés!R96+Támogatás!V76</f>
        <v>0</v>
      </c>
      <c r="Q76" s="89">
        <f>Igazgatás!Q98+Vagyongazd!Q84+Községgazd!T86+Közfoglalkoztatás!Q76+Közút!Q76+Környezetvédelem!T78+Egészségügy!T114+Sport!Q83+Közművelődés!S124+Étkeztetés!S96+Támogatás!W76</f>
        <v>0</v>
      </c>
      <c r="R76" s="1">
        <f>Igazgatás!R98+Vagyongazd!R84+Községgazd!U86+Közfoglalkoztatás!R76+Közút!R76+Környezetvédelem!U78+Egészségügy!U114+Sport!R83+Közművelődés!T124+Étkeztetés!T96+Támogatás!X76</f>
        <v>0</v>
      </c>
      <c r="S76" s="89">
        <f>Igazgatás!S98+Vagyongazd!S84+Községgazd!V86+Közfoglalkoztatás!S76+Közút!S76+Környezetvédelem!V78+Egészségügy!V114+Sport!S83+Közművelődés!U124+Étkeztetés!U96+Támogatás!Y76</f>
        <v>0</v>
      </c>
      <c r="T76" s="366">
        <f>Igazgatás!T98+Vagyongazd!T84+Községgazd!W86+Közfoglalkoztatás!T76+Közút!T76+Környezetvédelem!W78+Egészségügy!W114+Sport!T83+Közművelődés!V124+Étkeztetés!V96+Támogatás!Z76</f>
        <v>0</v>
      </c>
      <c r="U76" s="43">
        <f>Igazgatás!U98+Vagyongazd!U84+Községgazd!X86+Közfoglalkoztatás!U76+Közút!U76+Környezetvédelem!X78+Egészségügy!X114+Sport!U83+Közművelődés!W124+Étkeztetés!W96+Támogatás!AA76</f>
        <v>0</v>
      </c>
      <c r="V76" s="89">
        <f>Igazgatás!V98+Vagyongazd!V84+Községgazd!Y86+Közfoglalkoztatás!V76+Közút!V76+Környezetvédelem!Y78+Egészségügy!Y114+Sport!V83+Közművelődés!X124+Étkeztetés!X96+Támogatás!AB76</f>
        <v>0</v>
      </c>
      <c r="W76" s="542">
        <f>Igazgatás!W98+Vagyongazd!W84+Községgazd!Z86+Közfoglalkoztatás!W76+Közút!W76+Környezetvédelem!Z78+Egészségügy!Z114+Sport!W83+Közművelődés!Y124+Étkeztetés!Y96+Támogatás!AC76</f>
        <v>0</v>
      </c>
    </row>
    <row r="77" spans="1:24" hidden="1" x14ac:dyDescent="0.25">
      <c r="A77" s="139" t="s">
        <v>382</v>
      </c>
      <c r="B77" s="59"/>
      <c r="C77" s="2"/>
      <c r="D77" s="686" t="s">
        <v>619</v>
      </c>
      <c r="E77" s="686"/>
      <c r="F77" s="182">
        <f>Igazgatás!F99+Vagyongazd!F85+Községgazd!F87+Közfoglalkoztatás!F77+Közút!F77+Környezetvédelem!F79+Egészségügy!F115+Sport!F84+Közművelődés!F125+Étkeztetés!F97+Támogatás!F77</f>
        <v>0</v>
      </c>
      <c r="G77" s="459">
        <f>Igazgatás!G99+Vagyongazd!G85+Községgazd!G87+Közfoglalkoztatás!G77+Közút!G77+Környezetvédelem!G79+Egészségügy!G115+Sport!G84+Közművelődés!G125+Étkeztetés!G97+Támogatás!G77</f>
        <v>0</v>
      </c>
      <c r="H77" s="437">
        <f>Igazgatás!H99+Vagyongazd!H85+Községgazd!H87+Közfoglalkoztatás!H77+Közút!H77+Környezetvédelem!H79+Egészségügy!H115+Sport!H84+Közművelődés!H125+Étkeztetés!H97+Támogatás!H77</f>
        <v>0</v>
      </c>
      <c r="I77" s="200">
        <f>Igazgatás!I99+Vagyongazd!I85+Községgazd!I87+Közfoglalkoztatás!I77+Közút!I77+Környezetvédelem!I79+Egészségügy!I115+Sport!I84+Közművelődés!I125+Étkeztetés!I97+Támogatás!I77</f>
        <v>0</v>
      </c>
      <c r="J77" s="219">
        <f>Igazgatás!J99+Vagyongazd!J85+Községgazd!J87+Közfoglalkoztatás!J77+Közút!J77+Környezetvédelem!J79+Egészségügy!J115+Sport!J84+Közművelődés!J125+Étkeztetés!J97+Támogatás!J77</f>
        <v>0</v>
      </c>
      <c r="K77" s="81">
        <f>Igazgatás!K99+Vagyongazd!K85+Községgazd!N87+Közfoglalkoztatás!K77+Közút!K77+Környezetvédelem!N79+Egészségügy!N115+Sport!K84+Közművelődés!M125+Étkeztetés!M97+Támogatás!Q77</f>
        <v>0</v>
      </c>
      <c r="L77" s="1">
        <f>Igazgatás!L99+Vagyongazd!L85+Községgazd!O87+Közfoglalkoztatás!L77+Közút!L77+Környezetvédelem!O79+Egészségügy!O115+Sport!L84+Közművelődés!N125+Étkeztetés!N97+Támogatás!R77</f>
        <v>0</v>
      </c>
      <c r="M77" s="1">
        <f>Igazgatás!M99+Vagyongazd!M85+Községgazd!P87+Közfoglalkoztatás!M77+Közút!M77+Környezetvédelem!P79+Egészségügy!P115+Sport!M84+Közművelődés!O125+Étkeztetés!O97+Támogatás!S77</f>
        <v>0</v>
      </c>
      <c r="N77" s="1">
        <f>Igazgatás!N99+Vagyongazd!N85+Községgazd!Q87+Közfoglalkoztatás!N77+Közút!N77+Környezetvédelem!Q79+Egészségügy!Q115+Sport!N84+Közművelődés!P125+Étkeztetés!P97+Támogatás!T77</f>
        <v>0</v>
      </c>
      <c r="O77" s="1">
        <f>Igazgatás!O99+Vagyongazd!O85+Községgazd!R87+Közfoglalkoztatás!O77+Közút!O77+Környezetvédelem!R79+Egészségügy!R115+Sport!O84+Közművelődés!Q125+Étkeztetés!Q97+Támogatás!U77</f>
        <v>0</v>
      </c>
      <c r="P77" s="89">
        <f>Igazgatás!P99+Vagyongazd!P85+Községgazd!S87+Közfoglalkoztatás!P77+Közút!P77+Környezetvédelem!S79+Egészségügy!S115+Sport!P84+Közművelődés!R125+Étkeztetés!R97+Támogatás!V77</f>
        <v>0</v>
      </c>
      <c r="Q77" s="89">
        <f>Igazgatás!Q99+Vagyongazd!Q85+Községgazd!T87+Közfoglalkoztatás!Q77+Közút!Q77+Környezetvédelem!T79+Egészségügy!T115+Sport!Q84+Közművelődés!S125+Étkeztetés!S97+Támogatás!W77</f>
        <v>0</v>
      </c>
      <c r="R77" s="1">
        <f>Igazgatás!R99+Vagyongazd!R85+Községgazd!U87+Közfoglalkoztatás!R77+Közút!R77+Környezetvédelem!U79+Egészségügy!U115+Sport!R84+Közművelődés!T125+Étkeztetés!T97+Támogatás!X77</f>
        <v>0</v>
      </c>
      <c r="S77" s="89">
        <f>Igazgatás!S99+Vagyongazd!S85+Községgazd!V87+Közfoglalkoztatás!S77+Közút!S77+Környezetvédelem!V79+Egészségügy!V115+Sport!S84+Közművelődés!U125+Étkeztetés!U97+Támogatás!Y77</f>
        <v>0</v>
      </c>
      <c r="T77" s="366">
        <f>Igazgatás!T99+Vagyongazd!T85+Községgazd!W87+Közfoglalkoztatás!T77+Közút!T77+Környezetvédelem!W79+Egészségügy!W115+Sport!T84+Közművelődés!V125+Étkeztetés!V97+Támogatás!Z77</f>
        <v>0</v>
      </c>
      <c r="U77" s="43">
        <f>Igazgatás!U99+Vagyongazd!U85+Községgazd!X87+Közfoglalkoztatás!U77+Közút!U77+Környezetvédelem!X79+Egészségügy!X115+Sport!U84+Közművelődés!W125+Étkeztetés!W97+Támogatás!AA77</f>
        <v>0</v>
      </c>
      <c r="V77" s="89">
        <f>Igazgatás!V99+Vagyongazd!V85+Községgazd!Y87+Közfoglalkoztatás!V77+Közút!V77+Környezetvédelem!Y79+Egészségügy!Y115+Sport!V84+Közművelődés!X125+Étkeztetés!X97+Támogatás!AB77</f>
        <v>0</v>
      </c>
      <c r="W77" s="542">
        <f>Igazgatás!W99+Vagyongazd!W85+Községgazd!Z87+Közfoglalkoztatás!W77+Közút!W77+Környezetvédelem!Z79+Egészségügy!Z115+Sport!W84+Közművelődés!Y125+Étkeztetés!Y97+Támogatás!AC77</f>
        <v>0</v>
      </c>
    </row>
    <row r="78" spans="1:24" x14ac:dyDescent="0.25">
      <c r="B78" s="137" t="s">
        <v>1147</v>
      </c>
      <c r="C78" s="703" t="s">
        <v>1148</v>
      </c>
      <c r="D78" s="704"/>
      <c r="E78" s="704"/>
      <c r="F78" s="190">
        <f>Igazgatás!F100+Vagyongazd!F86+Községgazd!F88+Közfoglalkoztatás!F78+Közút!F78+Környezetvédelem!F80+Egészségügy!F116+Sport!F85+Közművelődés!F126+Étkeztetés!F98+Támogatás!F78</f>
        <v>0</v>
      </c>
      <c r="G78" s="468">
        <f>Igazgatás!G100+Vagyongazd!G86+Községgazd!G88+Közfoglalkoztatás!G78+Közút!G78+Környezetvédelem!G80+Egészségügy!G116+Sport!G85+Közművelődés!G126+Étkeztetés!G98+Támogatás!G78</f>
        <v>8450680</v>
      </c>
      <c r="H78" s="446">
        <f>Igazgatás!H100+Vagyongazd!H86+Községgazd!H88+Közfoglalkoztatás!H78+Közút!H78+Környezetvédelem!H80+Egészségügy!H116+Sport!H85+Közművelődés!H126+Étkeztetés!H98+Támogatás!H78</f>
        <v>10380571</v>
      </c>
      <c r="I78" s="208">
        <f>Igazgatás!I100+Vagyongazd!I86+Községgazd!I88+Közfoglalkoztatás!I78+Közút!I78+Környezetvédelem!I80+Egészségügy!I116+Sport!I85+Közművelődés!I126+Étkeztetés!I98+Támogatás!I78</f>
        <v>0</v>
      </c>
      <c r="J78" s="221">
        <f>Igazgatás!J100+Vagyongazd!J86+Községgazd!J88+Közfoglalkoztatás!J78+Közút!J78+Környezetvédelem!J80+Egészségügy!J116+Sport!J85+Közművelődés!J126+Étkeztetés!J98+Támogatás!J78</f>
        <v>10380571</v>
      </c>
      <c r="K78" s="224">
        <f>Igazgatás!K100+Vagyongazd!K86+Községgazd!N88+Közfoglalkoztatás!K78+Közút!K78+Környezetvédelem!N80+Egészségügy!N116+Sport!K85+Közművelődés!M126+Étkeztetés!M98+Támogatás!Q78</f>
        <v>0</v>
      </c>
      <c r="L78" s="146">
        <f>Igazgatás!L100+Vagyongazd!L86+Községgazd!O88+Közfoglalkoztatás!L78+Közút!L78+Környezetvédelem!O80+Egészségügy!O116+Sport!L85+Közművelődés!N126+Étkeztetés!N98+Támogatás!R78</f>
        <v>0</v>
      </c>
      <c r="M78" s="146">
        <f>Igazgatás!M100+Vagyongazd!M86+Községgazd!P88+Közfoglalkoztatás!M78+Közút!M78+Környezetvédelem!P80+Egészségügy!P116+Sport!M85+Közművelődés!O126+Étkeztetés!O98+Támogatás!S78</f>
        <v>0</v>
      </c>
      <c r="N78" s="146">
        <f>Igazgatás!N100+Vagyongazd!N86+Községgazd!Q88+Közfoglalkoztatás!N78+Közút!N78+Környezetvédelem!Q80+Egészségügy!Q116+Sport!N85+Közművelődés!P126+Étkeztetés!P98+Támogatás!T78</f>
        <v>8450680</v>
      </c>
      <c r="O78" s="146">
        <f>Igazgatás!O100+Vagyongazd!O86+Községgazd!R88+Közfoglalkoztatás!O78+Közút!O78+Környezetvédelem!R80+Egészségügy!R116+Sport!O85+Közművelődés!Q126+Étkeztetés!Q98+Támogatás!U78</f>
        <v>0</v>
      </c>
      <c r="P78" s="371">
        <f>Igazgatás!P100+Vagyongazd!P86+Községgazd!S88+Közfoglalkoztatás!P78+Közút!P78+Környezetvédelem!S80+Egészségügy!S116+Sport!P85+Közművelődés!R126+Étkeztetés!R98+Támogatás!V78</f>
        <v>0</v>
      </c>
      <c r="Q78" s="371">
        <f>Igazgatás!Q100+Vagyongazd!Q86+Községgazd!T88+Közfoglalkoztatás!Q78+Közút!Q78+Környezetvédelem!T80+Egészségügy!T116+Sport!Q85+Közművelődés!S126+Étkeztetés!S98+Támogatás!W78</f>
        <v>0</v>
      </c>
      <c r="R78" s="146">
        <f>Igazgatás!R100+Vagyongazd!R86+Községgazd!U88+Közfoglalkoztatás!R78+Közút!R78+Környezetvédelem!U80+Egészségügy!U116+Sport!R85+Közművelődés!T126+Étkeztetés!T98+Támogatás!X78</f>
        <v>0</v>
      </c>
      <c r="S78" s="371">
        <f>Igazgatás!S100+Vagyongazd!S86+Községgazd!V88+Közfoglalkoztatás!S78+Közút!S78+Környezetvédelem!V80+Egészségügy!V116+Sport!S85+Közművelődés!U126+Étkeztetés!U98+Támogatás!Y78</f>
        <v>0</v>
      </c>
      <c r="T78" s="385">
        <f>Igazgatás!T100+Vagyongazd!T86+Községgazd!W88+Közfoglalkoztatás!T78+Közút!T78+Környezetvédelem!W80+Egészségügy!W116+Sport!T85+Közművelődés!V126+Étkeztetés!V98+Támogatás!Z78</f>
        <v>8450680</v>
      </c>
      <c r="U78" s="145">
        <f>Igazgatás!U100+Vagyongazd!U86+Községgazd!X88+Közfoglalkoztatás!U78+Közút!U78+Környezetvédelem!X80+Egészségügy!X116+Sport!U85+Közművelődés!W126+Étkeztetés!W98+Támogatás!AA78</f>
        <v>1929891</v>
      </c>
      <c r="V78" s="371">
        <f>Igazgatás!V100+Vagyongazd!V86+Községgazd!Y88+Közfoglalkoztatás!V78+Közút!V78+Környezetvédelem!Y80+Egészségügy!Y116+Sport!V85+Közművelődés!X126+Étkeztetés!X98+Támogatás!AB78</f>
        <v>0</v>
      </c>
      <c r="W78" s="554">
        <f>Igazgatás!W100+Vagyongazd!W86+Községgazd!Z88+Közfoglalkoztatás!W78+Közút!W78+Környezetvédelem!Z80+Egészségügy!Z116+Sport!W85+Közművelődés!Y126+Étkeztetés!Y98+Támogatás!AC78</f>
        <v>0</v>
      </c>
    </row>
    <row r="79" spans="1:24" hidden="1" x14ac:dyDescent="0.25">
      <c r="A79" s="139" t="s">
        <v>383</v>
      </c>
      <c r="B79" s="59" t="s">
        <v>944</v>
      </c>
      <c r="C79" s="720" t="s">
        <v>384</v>
      </c>
      <c r="D79" s="686"/>
      <c r="E79" s="686"/>
      <c r="F79" s="182">
        <f>Igazgatás!F101+Vagyongazd!F87+Községgazd!F89+Közfoglalkoztatás!F79+Közút!F79+Környezetvédelem!F81+Egészségügy!F117+Sport!F86+Közművelődés!F127+Étkeztetés!F99+Támogatás!F79</f>
        <v>0</v>
      </c>
      <c r="G79" s="459">
        <f>Igazgatás!G101+Vagyongazd!G87+Községgazd!G89+Közfoglalkoztatás!G79+Közút!G79+Környezetvédelem!G81+Egészségügy!G117+Sport!G86+Közművelődés!G127+Étkeztetés!G99+Támogatás!G79</f>
        <v>0</v>
      </c>
      <c r="H79" s="437">
        <f>Igazgatás!H101+Vagyongazd!H87+Községgazd!H89+Közfoglalkoztatás!H79+Közút!H79+Környezetvédelem!H81+Egészségügy!H117+Sport!H86+Közművelődés!H127+Étkeztetés!H99+Támogatás!H79</f>
        <v>0</v>
      </c>
      <c r="I79" s="200">
        <f>Igazgatás!I101+Vagyongazd!I87+Községgazd!I89+Közfoglalkoztatás!I79+Közút!I79+Környezetvédelem!I81+Egészségügy!I117+Sport!I86+Közművelődés!I127+Étkeztetés!I99+Támogatás!I79</f>
        <v>0</v>
      </c>
      <c r="J79" s="219">
        <f>Igazgatás!J101+Vagyongazd!J87+Községgazd!J89+Közfoglalkoztatás!J79+Közút!J79+Környezetvédelem!J81+Egészségügy!J117+Sport!J86+Közművelődés!J127+Étkeztetés!J99+Támogatás!J79</f>
        <v>0</v>
      </c>
      <c r="K79" s="81">
        <f>Igazgatás!K101+Vagyongazd!K87+Községgazd!N89+Közfoglalkoztatás!K79+Közút!K79+Környezetvédelem!N81+Egészségügy!N117+Sport!K86+Közművelődés!M127+Étkeztetés!M99+Támogatás!Q79</f>
        <v>0</v>
      </c>
      <c r="L79" s="1">
        <f>Igazgatás!L101+Vagyongazd!L87+Községgazd!O89+Közfoglalkoztatás!L79+Közút!L79+Környezetvédelem!O81+Egészségügy!O117+Sport!L86+Közművelődés!N127+Étkeztetés!N99+Támogatás!R79</f>
        <v>0</v>
      </c>
      <c r="M79" s="1">
        <f>Igazgatás!M101+Vagyongazd!M87+Községgazd!P89+Közfoglalkoztatás!M79+Közút!M79+Környezetvédelem!P81+Egészségügy!P117+Sport!M86+Közművelődés!O127+Étkeztetés!O99+Támogatás!S79</f>
        <v>0</v>
      </c>
      <c r="N79" s="1">
        <f>Igazgatás!N101+Vagyongazd!N87+Községgazd!Q89+Közfoglalkoztatás!N79+Közút!N79+Környezetvédelem!Q81+Egészségügy!Q117+Sport!N86+Közművelődés!P127+Étkeztetés!P99+Támogatás!T79</f>
        <v>0</v>
      </c>
      <c r="O79" s="1">
        <f>Igazgatás!O101+Vagyongazd!O87+Községgazd!R89+Közfoglalkoztatás!O79+Közút!O79+Környezetvédelem!R81+Egészségügy!R117+Sport!O86+Közművelődés!Q127+Étkeztetés!Q99+Támogatás!U79</f>
        <v>0</v>
      </c>
      <c r="P79" s="89">
        <f>Igazgatás!P101+Vagyongazd!P87+Községgazd!S89+Közfoglalkoztatás!P79+Közút!P79+Környezetvédelem!S81+Egészségügy!S117+Sport!P86+Közművelődés!R127+Étkeztetés!R99+Támogatás!V79</f>
        <v>0</v>
      </c>
      <c r="Q79" s="89">
        <f>Igazgatás!Q101+Vagyongazd!Q87+Községgazd!T89+Közfoglalkoztatás!Q79+Közút!Q79+Környezetvédelem!T81+Egészségügy!T117+Sport!Q86+Közművelődés!S127+Étkeztetés!S99+Támogatás!W79</f>
        <v>0</v>
      </c>
      <c r="R79" s="1">
        <f>Igazgatás!R101+Vagyongazd!R87+Községgazd!U89+Közfoglalkoztatás!R79+Közút!R79+Környezetvédelem!U81+Egészségügy!U117+Sport!R86+Közművelődés!T127+Étkeztetés!T99+Támogatás!X79</f>
        <v>0</v>
      </c>
      <c r="S79" s="89">
        <f>Igazgatás!S101+Vagyongazd!S87+Községgazd!V89+Közfoglalkoztatás!S79+Közút!S79+Környezetvédelem!V81+Egészségügy!V117+Sport!S86+Közművelődés!U127+Étkeztetés!U99+Támogatás!Y79</f>
        <v>0</v>
      </c>
      <c r="T79" s="366">
        <f>Igazgatás!T101+Vagyongazd!T87+Községgazd!W89+Közfoglalkoztatás!T79+Közút!T79+Környezetvédelem!W81+Egészségügy!W117+Sport!T86+Közművelődés!V127+Étkeztetés!V99+Támogatás!Z79</f>
        <v>0</v>
      </c>
      <c r="U79" s="43">
        <f>Igazgatás!U101+Vagyongazd!U87+Községgazd!X89+Közfoglalkoztatás!U79+Közút!U79+Környezetvédelem!X81+Egészségügy!X117+Sport!U86+Közművelődés!W127+Étkeztetés!W99+Támogatás!AA79</f>
        <v>0</v>
      </c>
      <c r="V79" s="89">
        <f>Igazgatás!V101+Vagyongazd!V87+Községgazd!Y89+Közfoglalkoztatás!V79+Közút!V79+Környezetvédelem!Y81+Egészségügy!Y117+Sport!V86+Közművelődés!X127+Étkeztetés!X99+Támogatás!AB79</f>
        <v>0</v>
      </c>
      <c r="W79" s="542">
        <f>Igazgatás!W101+Vagyongazd!W87+Községgazd!Z89+Közfoglalkoztatás!W79+Közút!W79+Környezetvédelem!Z81+Egészségügy!Z117+Sport!W86+Közművelődés!Y127+Étkeztetés!Y99+Támogatás!AC79</f>
        <v>0</v>
      </c>
    </row>
    <row r="80" spans="1:24" x14ac:dyDescent="0.25">
      <c r="A80" s="139" t="s">
        <v>385</v>
      </c>
      <c r="B80" s="59" t="s">
        <v>945</v>
      </c>
      <c r="C80" s="720" t="s">
        <v>386</v>
      </c>
      <c r="D80" s="686"/>
      <c r="E80" s="686"/>
      <c r="F80" s="182">
        <f>Igazgatás!F102+Vagyongazd!F88+Községgazd!F90+Közfoglalkoztatás!F80+Közút!F80+Környezetvédelem!F82+Egészségügy!F118+Sport!F87+Közművelődés!F128+Étkeztetés!F100+Támogatás!F80</f>
        <v>0</v>
      </c>
      <c r="G80" s="459">
        <f>Igazgatás!G102+Vagyongazd!G88+Községgazd!G90+Közfoglalkoztatás!G80+Közút!G80+Környezetvédelem!G82+Egészségügy!G118+Sport!G87+Közművelődés!G128+Étkeztetés!G100+Támogatás!G80</f>
        <v>8450680</v>
      </c>
      <c r="H80" s="437">
        <f>Igazgatás!H102+Vagyongazd!H88+Községgazd!H90+Közfoglalkoztatás!H80+Közút!H80+Környezetvédelem!H82+Egészségügy!H118+Sport!H87+Közművelődés!H128+Étkeztetés!H100+Támogatás!H80</f>
        <v>10380571</v>
      </c>
      <c r="I80" s="200">
        <f>Igazgatás!I102+Vagyongazd!I88+Községgazd!I90+Közfoglalkoztatás!I80+Közút!I80+Környezetvédelem!I82+Egészségügy!I118+Sport!I87+Közművelődés!I128+Étkeztetés!I100+Támogatás!I80</f>
        <v>0</v>
      </c>
      <c r="J80" s="219">
        <f>Igazgatás!J102+Vagyongazd!J88+Községgazd!J90+Közfoglalkoztatás!J80+Közút!J80+Környezetvédelem!J82+Egészségügy!J118+Sport!J87+Közművelődés!J128+Étkeztetés!J100+Támogatás!J80</f>
        <v>10380571</v>
      </c>
      <c r="K80" s="81">
        <f>Igazgatás!K102+Vagyongazd!K88+Községgazd!N90+Közfoglalkoztatás!K80+Közút!K80+Környezetvédelem!N82+Egészségügy!N118+Sport!K87+Közművelődés!M128+Étkeztetés!M100+Támogatás!Q80</f>
        <v>0</v>
      </c>
      <c r="L80" s="1">
        <f>Igazgatás!L102+Vagyongazd!L88+Községgazd!O90+Közfoglalkoztatás!L80+Közút!L80+Környezetvédelem!O82+Egészségügy!O118+Sport!L87+Közművelődés!N128+Étkeztetés!N100+Támogatás!R80</f>
        <v>0</v>
      </c>
      <c r="M80" s="1">
        <f>Igazgatás!M102+Vagyongazd!M88+Községgazd!P90+Közfoglalkoztatás!M80+Közút!M80+Környezetvédelem!P82+Egészségügy!P118+Sport!M87+Közművelődés!O128+Étkeztetés!O100+Támogatás!S80</f>
        <v>0</v>
      </c>
      <c r="N80" s="1">
        <f>Igazgatás!N102+Vagyongazd!N88+Községgazd!Q90+Közfoglalkoztatás!N80+Közút!N80+Környezetvédelem!Q82+Egészségügy!Q118+Sport!N87+Közművelődés!P128+Étkeztetés!P100+Támogatás!T80</f>
        <v>8450680</v>
      </c>
      <c r="O80" s="1">
        <f>Igazgatás!O102+Vagyongazd!O88+Községgazd!R90+Közfoglalkoztatás!O80+Közút!O80+Környezetvédelem!R82+Egészségügy!R118+Sport!O87+Közművelődés!Q128+Étkeztetés!Q100+Támogatás!U80</f>
        <v>0</v>
      </c>
      <c r="P80" s="89">
        <f>Igazgatás!P102+Vagyongazd!P88+Községgazd!S90+Közfoglalkoztatás!P80+Közút!P80+Környezetvédelem!S82+Egészségügy!S118+Sport!P87+Közművelődés!R128+Étkeztetés!R100+Támogatás!V80</f>
        <v>0</v>
      </c>
      <c r="Q80" s="89">
        <f>Igazgatás!Q102+Vagyongazd!Q88+Községgazd!T90+Közfoglalkoztatás!Q80+Közút!Q80+Környezetvédelem!T82+Egészségügy!T118+Sport!Q87+Közművelődés!S128+Étkeztetés!S100+Támogatás!W80</f>
        <v>0</v>
      </c>
      <c r="R80" s="1">
        <f>Igazgatás!R102+Vagyongazd!R88+Községgazd!U90+Közfoglalkoztatás!R80+Közút!R80+Környezetvédelem!U82+Egészségügy!U118+Sport!R87+Közművelődés!T128+Étkeztetés!T100+Támogatás!X80</f>
        <v>0</v>
      </c>
      <c r="S80" s="89">
        <f>Igazgatás!S102+Vagyongazd!S88+Községgazd!V90+Közfoglalkoztatás!S80+Közút!S80+Környezetvédelem!V82+Egészségügy!V118+Sport!S87+Közművelődés!U128+Étkeztetés!U100+Támogatás!Y80</f>
        <v>0</v>
      </c>
      <c r="T80" s="366">
        <f>Igazgatás!T102+Vagyongazd!T88+Községgazd!W90+Közfoglalkoztatás!T80+Közút!T80+Környezetvédelem!W82+Egészségügy!W118+Sport!T87+Közművelődés!V128+Étkeztetés!V100+Támogatás!Z80</f>
        <v>8450680</v>
      </c>
      <c r="U80" s="43">
        <f>Igazgatás!U102+Vagyongazd!U88+Községgazd!X90+Közfoglalkoztatás!U80+Közút!U80+Környezetvédelem!X82+Egészségügy!X118+Sport!U87+Közművelődés!W128+Étkeztetés!W100+Támogatás!AA80</f>
        <v>1929891</v>
      </c>
      <c r="V80" s="89">
        <f>Igazgatás!V102+Vagyongazd!V88+Községgazd!Y90+Közfoglalkoztatás!V80+Közút!V80+Környezetvédelem!Y82+Egészségügy!Y118+Sport!V87+Közművelődés!X128+Étkeztetés!X100+Támogatás!AB80</f>
        <v>0</v>
      </c>
      <c r="W80" s="542">
        <f>Igazgatás!W102+Vagyongazd!W88+Községgazd!Z90+Közfoglalkoztatás!W80+Közút!W80+Környezetvédelem!Z82+Egészségügy!Z118+Sport!W87+Közművelődés!Y128+Étkeztetés!Y100+Támogatás!AC80</f>
        <v>0</v>
      </c>
    </row>
    <row r="81" spans="1:23" s="42" customFormat="1" ht="27.75" hidden="1" customHeight="1" x14ac:dyDescent="0.25">
      <c r="A81" s="139" t="s">
        <v>387</v>
      </c>
      <c r="B81" s="118" t="s">
        <v>946</v>
      </c>
      <c r="C81" s="733" t="s">
        <v>624</v>
      </c>
      <c r="D81" s="734"/>
      <c r="E81" s="734"/>
      <c r="F81" s="191">
        <f>Igazgatás!F103+Vagyongazd!F89+Községgazd!F91+Közfoglalkoztatás!F81+Közút!F81+Környezetvédelem!F83+Egészségügy!F119+Sport!F88+Közművelődés!F129+Étkeztetés!F101+Támogatás!F81</f>
        <v>0</v>
      </c>
      <c r="G81" s="469">
        <f>Igazgatás!G103+Vagyongazd!G89+Községgazd!G91+Közfoglalkoztatás!G81+Közút!G81+Környezetvédelem!G83+Egészségügy!G119+Sport!G88+Közművelődés!G129+Étkeztetés!G101+Támogatás!G81</f>
        <v>0</v>
      </c>
      <c r="H81" s="447">
        <f>Igazgatás!H103+Vagyongazd!H89+Községgazd!H91+Közfoglalkoztatás!H81+Közút!H81+Környezetvédelem!H83+Egészségügy!H119+Sport!H88+Közművelődés!H129+Étkeztetés!H101+Támogatás!H81</f>
        <v>0</v>
      </c>
      <c r="I81" s="209">
        <f>Igazgatás!I103+Vagyongazd!I89+Községgazd!I91+Közfoglalkoztatás!I81+Közút!I81+Környezetvédelem!I83+Egészségügy!I119+Sport!I88+Közművelődés!I129+Étkeztetés!I101+Támogatás!I81</f>
        <v>0</v>
      </c>
      <c r="J81" s="222">
        <f>Igazgatás!J103+Vagyongazd!J89+Községgazd!J91+Közfoglalkoztatás!J81+Közút!J81+Környezetvédelem!J83+Egészségügy!J119+Sport!J88+Közművelődés!J129+Étkeztetés!J101+Támogatás!J81</f>
        <v>0</v>
      </c>
      <c r="K81" s="121">
        <f>Igazgatás!K103+Vagyongazd!K89+Községgazd!N91+Közfoglalkoztatás!K81+Közút!K81+Környezetvédelem!N83+Egészségügy!N119+Sport!K88+Közművelődés!M129+Étkeztetés!M101+Támogatás!Q81</f>
        <v>0</v>
      </c>
      <c r="L81" s="122">
        <f>Igazgatás!L103+Vagyongazd!L89+Községgazd!O91+Közfoglalkoztatás!L81+Közút!L81+Környezetvédelem!O83+Egészségügy!O119+Sport!L88+Közművelődés!N129+Étkeztetés!N101+Támogatás!R81</f>
        <v>0</v>
      </c>
      <c r="M81" s="122">
        <f>Igazgatás!M103+Vagyongazd!M89+Községgazd!P91+Közfoglalkoztatás!M81+Közút!M81+Környezetvédelem!P83+Egészségügy!P119+Sport!M88+Közművelődés!O129+Étkeztetés!O101+Támogatás!S81</f>
        <v>0</v>
      </c>
      <c r="N81" s="122">
        <f>Igazgatás!N103+Vagyongazd!N89+Községgazd!Q91+Közfoglalkoztatás!N81+Közút!N81+Környezetvédelem!Q83+Egészségügy!Q119+Sport!N88+Közművelődés!P129+Étkeztetés!P101+Támogatás!T81</f>
        <v>0</v>
      </c>
      <c r="O81" s="122">
        <f>Igazgatás!O103+Vagyongazd!O89+Községgazd!R91+Közfoglalkoztatás!O81+Közút!O81+Környezetvédelem!R83+Egészségügy!R119+Sport!O88+Közművelődés!Q129+Étkeztetés!Q101+Támogatás!U81</f>
        <v>0</v>
      </c>
      <c r="P81" s="125">
        <f>Igazgatás!P103+Vagyongazd!P89+Községgazd!S91+Közfoglalkoztatás!P81+Közút!P81+Környezetvédelem!S83+Egészségügy!S119+Sport!P88+Közművelődés!R129+Étkeztetés!R101+Támogatás!V81</f>
        <v>0</v>
      </c>
      <c r="Q81" s="125">
        <f>Igazgatás!Q103+Vagyongazd!Q89+Községgazd!T91+Közfoglalkoztatás!Q81+Közút!Q81+Környezetvédelem!T83+Egészségügy!T119+Sport!Q88+Közművelődés!S129+Étkeztetés!S101+Támogatás!W81</f>
        <v>0</v>
      </c>
      <c r="R81" s="122">
        <f>Igazgatás!R103+Vagyongazd!R89+Községgazd!U91+Közfoglalkoztatás!R81+Közút!R81+Környezetvédelem!U83+Egészségügy!U119+Sport!R88+Közművelődés!T129+Étkeztetés!T101+Támogatás!X81</f>
        <v>0</v>
      </c>
      <c r="S81" s="125">
        <f>Igazgatás!S103+Vagyongazd!S89+Községgazd!V91+Közfoglalkoztatás!S81+Közút!S81+Környezetvédelem!V83+Egészségügy!V119+Sport!S88+Közművelődés!U129+Étkeztetés!U101+Támogatás!Y81</f>
        <v>0</v>
      </c>
      <c r="T81" s="368">
        <f>Igazgatás!T103+Vagyongazd!T89+Községgazd!W91+Közfoglalkoztatás!T81+Közút!T81+Környezetvédelem!W83+Egészségügy!W119+Sport!T88+Közművelődés!V129+Étkeztetés!V101+Támogatás!Z81</f>
        <v>0</v>
      </c>
      <c r="U81" s="124">
        <f>Igazgatás!U103+Vagyongazd!U89+Községgazd!X91+Közfoglalkoztatás!U81+Közút!U81+Környezetvédelem!X83+Egészségügy!X119+Sport!U88+Közművelődés!W129+Étkeztetés!W101+Támogatás!AA81</f>
        <v>0</v>
      </c>
      <c r="V81" s="125">
        <f>Igazgatás!V103+Vagyongazd!V89+Községgazd!Y91+Közfoglalkoztatás!V81+Közút!V81+Környezetvédelem!Y83+Egészségügy!Y119+Sport!V88+Közművelődés!X129+Étkeztetés!X101+Támogatás!AB81</f>
        <v>0</v>
      </c>
      <c r="W81" s="544">
        <f>Igazgatás!W103+Vagyongazd!W89+Községgazd!Z91+Közfoglalkoztatás!W81+Közút!W81+Környezetvédelem!Z83+Egészségügy!Z119+Sport!W88+Közművelődés!Y129+Étkeztetés!Y101+Támogatás!AC81</f>
        <v>0</v>
      </c>
    </row>
    <row r="82" spans="1:23" s="42" customFormat="1" x14ac:dyDescent="0.25">
      <c r="A82" s="139" t="s">
        <v>388</v>
      </c>
      <c r="B82" s="118" t="s">
        <v>947</v>
      </c>
      <c r="C82" s="733" t="s">
        <v>1090</v>
      </c>
      <c r="D82" s="734"/>
      <c r="E82" s="734"/>
      <c r="F82" s="191">
        <f>Igazgatás!F104+Vagyongazd!F90+Községgazd!F92+Közfoglalkoztatás!F82+Közút!F82+Környezetvédelem!F84+Egészségügy!F120+Sport!F89+Közművelődés!F130+Étkeztetés!F102+Támogatás!F82</f>
        <v>1193000</v>
      </c>
      <c r="G82" s="469">
        <f>Igazgatás!G104+Vagyongazd!G90+Községgazd!G92+Közfoglalkoztatás!G82+Közút!G82+Környezetvédelem!G84+Egészségügy!G120+Sport!G89+Közművelődés!G130+Étkeztetés!G102+Támogatás!G82</f>
        <v>0</v>
      </c>
      <c r="H82" s="447">
        <f>Igazgatás!H104+Vagyongazd!H90+Községgazd!H92+Közfoglalkoztatás!H82+Közút!H82+Környezetvédelem!H84+Egészségügy!H120+Sport!H89+Közművelődés!H130+Étkeztetés!H102+Támogatás!H82</f>
        <v>0</v>
      </c>
      <c r="I82" s="209">
        <f>Igazgatás!I104+Vagyongazd!I90+Községgazd!I92+Közfoglalkoztatás!I82+Közút!I82+Környezetvédelem!I84+Egészségügy!I120+Sport!I89+Közművelődés!I130+Étkeztetés!I102+Támogatás!I82</f>
        <v>0</v>
      </c>
      <c r="J82" s="222">
        <f>Igazgatás!J104+Vagyongazd!J90+Községgazd!J92+Közfoglalkoztatás!J82+Közút!J82+Környezetvédelem!J84+Egészségügy!J120+Sport!J89+Közművelődés!J130+Étkeztetés!J102+Támogatás!J82</f>
        <v>0</v>
      </c>
      <c r="K82" s="121">
        <f>Igazgatás!K104+Vagyongazd!K90+Községgazd!N92+Közfoglalkoztatás!K82+Közút!K82+Környezetvédelem!N84+Egészségügy!N120+Sport!K89+Közművelődés!M130+Étkeztetés!M102+Támogatás!Q82</f>
        <v>0</v>
      </c>
      <c r="L82" s="122">
        <f>Igazgatás!L104+Vagyongazd!L90+Községgazd!O92+Közfoglalkoztatás!L82+Közút!L82+Környezetvédelem!O84+Egészségügy!O120+Sport!L89+Közművelődés!N130+Étkeztetés!N102+Támogatás!R82</f>
        <v>0</v>
      </c>
      <c r="M82" s="122">
        <f>Igazgatás!M104+Vagyongazd!M90+Községgazd!P92+Közfoglalkoztatás!M82+Közút!M82+Környezetvédelem!P84+Egészségügy!P120+Sport!M89+Közművelődés!O130+Étkeztetés!O102+Támogatás!S82</f>
        <v>0</v>
      </c>
      <c r="N82" s="122">
        <f>Igazgatás!N104+Vagyongazd!N90+Községgazd!Q92+Közfoglalkoztatás!N82+Közút!N82+Környezetvédelem!Q84+Egészségügy!Q120+Sport!N89+Közművelődés!P130+Étkeztetés!P102+Támogatás!T82</f>
        <v>0</v>
      </c>
      <c r="O82" s="122">
        <f>Igazgatás!O104+Vagyongazd!O90+Községgazd!R92+Közfoglalkoztatás!O82+Közút!O82+Környezetvédelem!R84+Egészségügy!R120+Sport!O89+Közművelődés!Q130+Étkeztetés!Q102+Támogatás!U82</f>
        <v>0</v>
      </c>
      <c r="P82" s="125">
        <f>Igazgatás!P104+Vagyongazd!P90+Községgazd!S92+Közfoglalkoztatás!P82+Közút!P82+Környezetvédelem!S84+Egészségügy!S120+Sport!P89+Közművelődés!R130+Étkeztetés!R102+Támogatás!V82</f>
        <v>0</v>
      </c>
      <c r="Q82" s="125">
        <f>Igazgatás!Q104+Vagyongazd!Q90+Községgazd!T92+Közfoglalkoztatás!Q82+Közút!Q82+Környezetvédelem!T84+Egészségügy!T120+Sport!Q89+Közművelődés!S130+Étkeztetés!S102+Támogatás!W82</f>
        <v>0</v>
      </c>
      <c r="R82" s="122">
        <f>Igazgatás!R104+Vagyongazd!R90+Községgazd!U92+Közfoglalkoztatás!R82+Közút!R82+Környezetvédelem!U84+Egészségügy!U120+Sport!R89+Közművelődés!T130+Étkeztetés!T102+Támogatás!X82</f>
        <v>0</v>
      </c>
      <c r="S82" s="125">
        <f>Igazgatás!S104+Vagyongazd!S90+Községgazd!V92+Közfoglalkoztatás!S82+Közút!S82+Környezetvédelem!V84+Egészségügy!V120+Sport!S89+Közművelődés!U130+Étkeztetés!U102+Támogatás!Y82</f>
        <v>0</v>
      </c>
      <c r="T82" s="368">
        <f>Igazgatás!T104+Vagyongazd!T90+Községgazd!W92+Közfoglalkoztatás!T82+Közút!T82+Környezetvédelem!W84+Egészségügy!W120+Sport!T89+Közművelődés!V130+Étkeztetés!V102+Támogatás!Z82</f>
        <v>0</v>
      </c>
      <c r="U82" s="124">
        <f>Igazgatás!U104+Vagyongazd!U90+Községgazd!X92+Közfoglalkoztatás!U82+Közút!U82+Környezetvédelem!X84+Egészségügy!X120+Sport!U89+Közművelődés!W130+Étkeztetés!W102+Támogatás!AA82</f>
        <v>0</v>
      </c>
      <c r="V82" s="125">
        <f>Igazgatás!V104+Vagyongazd!V90+Községgazd!Y92+Közfoglalkoztatás!V82+Közút!V82+Környezetvédelem!Y84+Egészségügy!Y120+Sport!V89+Közművelődés!X130+Étkeztetés!X102+Támogatás!AB82</f>
        <v>0</v>
      </c>
      <c r="W82" s="544">
        <f>Igazgatás!W104+Vagyongazd!W90+Községgazd!Z92+Közfoglalkoztatás!W82+Közút!W82+Környezetvédelem!Z84+Egészségügy!Z120+Sport!W89+Közművelődés!Y130+Étkeztetés!Y102+Támogatás!AC82</f>
        <v>0</v>
      </c>
    </row>
    <row r="83" spans="1:23" hidden="1" x14ac:dyDescent="0.25">
      <c r="A83" s="139" t="s">
        <v>389</v>
      </c>
      <c r="B83" s="59"/>
      <c r="C83" s="2"/>
      <c r="D83" s="686" t="s">
        <v>641</v>
      </c>
      <c r="E83" s="686"/>
      <c r="F83" s="182">
        <f>Igazgatás!F105+Vagyongazd!F91+Községgazd!F93+Közfoglalkoztatás!F83+Közút!F83+Környezetvédelem!F85+Egészségügy!F121+Sport!F90+Közművelődés!F131+Étkeztetés!F103+Támogatás!F83</f>
        <v>0</v>
      </c>
      <c r="G83" s="459">
        <f>Igazgatás!G105+Vagyongazd!G91+Községgazd!G93+Közfoglalkoztatás!G83+Közút!G83+Környezetvédelem!G85+Egészségügy!G121+Sport!G90+Közművelődés!G131+Étkeztetés!G103+Támogatás!G83</f>
        <v>0</v>
      </c>
      <c r="H83" s="437">
        <f>Igazgatás!H105+Vagyongazd!H91+Községgazd!H93+Közfoglalkoztatás!H83+Közút!H83+Környezetvédelem!H85+Egészségügy!H121+Sport!H90+Közművelődés!H131+Étkeztetés!H103+Támogatás!H83</f>
        <v>0</v>
      </c>
      <c r="I83" s="200">
        <f>Igazgatás!I105+Vagyongazd!I91+Községgazd!I93+Közfoglalkoztatás!I83+Közút!I83+Környezetvédelem!I85+Egészségügy!I121+Sport!I90+Közművelődés!I131+Étkeztetés!I103+Támogatás!I83</f>
        <v>0</v>
      </c>
      <c r="J83" s="219">
        <f>Igazgatás!J105+Vagyongazd!J91+Községgazd!J93+Közfoglalkoztatás!J83+Közút!J83+Környezetvédelem!J85+Egészségügy!J121+Sport!J90+Közművelődés!J131+Étkeztetés!J103+Támogatás!J83</f>
        <v>0</v>
      </c>
      <c r="K83" s="81">
        <f>Igazgatás!K105+Vagyongazd!K91+Községgazd!N93+Közfoglalkoztatás!K83+Közút!K83+Környezetvédelem!N85+Egészségügy!N121+Sport!K90+Közművelődés!M131+Étkeztetés!M103+Támogatás!Q83</f>
        <v>0</v>
      </c>
      <c r="L83" s="1">
        <f>Igazgatás!L105+Vagyongazd!L91+Községgazd!O93+Közfoglalkoztatás!L83+Közút!L83+Környezetvédelem!O85+Egészségügy!O121+Sport!L90+Közművelődés!N131+Étkeztetés!N103+Támogatás!R83</f>
        <v>0</v>
      </c>
      <c r="M83" s="1">
        <f>Igazgatás!M105+Vagyongazd!M91+Községgazd!P93+Közfoglalkoztatás!M83+Közút!M83+Környezetvédelem!P85+Egészségügy!P121+Sport!M90+Közművelődés!O131+Étkeztetés!O103+Támogatás!S83</f>
        <v>0</v>
      </c>
      <c r="N83" s="1">
        <f>Igazgatás!N105+Vagyongazd!N91+Községgazd!Q93+Közfoglalkoztatás!N83+Közút!N83+Környezetvédelem!Q85+Egészségügy!Q121+Sport!N90+Közművelődés!P131+Étkeztetés!P103+Támogatás!T83</f>
        <v>0</v>
      </c>
      <c r="O83" s="1">
        <f>Igazgatás!O105+Vagyongazd!O91+Községgazd!R93+Közfoglalkoztatás!O83+Közút!O83+Környezetvédelem!R85+Egészségügy!R121+Sport!O90+Közművelődés!Q131+Étkeztetés!Q103+Támogatás!U83</f>
        <v>0</v>
      </c>
      <c r="P83" s="89">
        <f>Igazgatás!P105+Vagyongazd!P91+Községgazd!S93+Közfoglalkoztatás!P83+Közút!P83+Környezetvédelem!S85+Egészségügy!S121+Sport!P90+Közművelődés!R131+Étkeztetés!R103+Támogatás!V83</f>
        <v>0</v>
      </c>
      <c r="Q83" s="89">
        <f>Igazgatás!Q105+Vagyongazd!Q91+Községgazd!T93+Közfoglalkoztatás!Q83+Közút!Q83+Környezetvédelem!T85+Egészségügy!T121+Sport!Q90+Közművelődés!S131+Étkeztetés!S103+Támogatás!W83</f>
        <v>0</v>
      </c>
      <c r="R83" s="1">
        <f>Igazgatás!R105+Vagyongazd!R91+Községgazd!U93+Közfoglalkoztatás!R83+Közút!R83+Környezetvédelem!U85+Egészségügy!U121+Sport!R90+Közművelődés!T131+Étkeztetés!T103+Támogatás!X83</f>
        <v>0</v>
      </c>
      <c r="S83" s="89">
        <f>Igazgatás!S105+Vagyongazd!S91+Községgazd!V93+Közfoglalkoztatás!S83+Közút!S83+Környezetvédelem!V85+Egészségügy!V121+Sport!S90+Közművelődés!U131+Étkeztetés!U103+Támogatás!Y83</f>
        <v>0</v>
      </c>
      <c r="T83" s="366">
        <f>Igazgatás!T105+Vagyongazd!T91+Községgazd!W93+Közfoglalkoztatás!T83+Közút!T83+Környezetvédelem!W85+Egészségügy!W121+Sport!T90+Közművelődés!V131+Étkeztetés!V103+Támogatás!Z83</f>
        <v>0</v>
      </c>
      <c r="U83" s="43">
        <f>Igazgatás!U105+Vagyongazd!U91+Községgazd!X93+Közfoglalkoztatás!U83+Közút!U83+Környezetvédelem!X85+Egészségügy!X121+Sport!U90+Közművelődés!W131+Étkeztetés!W103+Támogatás!AA83</f>
        <v>0</v>
      </c>
      <c r="V83" s="89">
        <f>Igazgatás!V105+Vagyongazd!V91+Községgazd!Y93+Közfoglalkoztatás!V83+Közút!V83+Környezetvédelem!Y85+Egészségügy!Y121+Sport!V90+Közművelődés!X131+Étkeztetés!X103+Támogatás!AB83</f>
        <v>0</v>
      </c>
      <c r="W83" s="542">
        <f>Igazgatás!W105+Vagyongazd!W91+Községgazd!Z93+Közfoglalkoztatás!W83+Közút!W83+Környezetvédelem!Z85+Egészségügy!Z121+Sport!W90+Közművelődés!Y131+Étkeztetés!Y103+Támogatás!AC83</f>
        <v>0</v>
      </c>
    </row>
    <row r="84" spans="1:23" hidden="1" x14ac:dyDescent="0.25">
      <c r="A84" s="139" t="s">
        <v>390</v>
      </c>
      <c r="B84" s="59"/>
      <c r="C84" s="2"/>
      <c r="D84" s="686" t="s">
        <v>791</v>
      </c>
      <c r="E84" s="686"/>
      <c r="F84" s="182">
        <f>Igazgatás!F106+Vagyongazd!F92+Községgazd!F94+Közfoglalkoztatás!F84+Közút!F84+Környezetvédelem!F86+Egészségügy!F122+Sport!F91+Közművelődés!F132+Étkeztetés!F104+Támogatás!F84</f>
        <v>0</v>
      </c>
      <c r="G84" s="459">
        <f>Igazgatás!G106+Vagyongazd!G92+Községgazd!G94+Közfoglalkoztatás!G84+Közút!G84+Környezetvédelem!G86+Egészségügy!G122+Sport!G91+Közművelődés!G132+Étkeztetés!G104+Támogatás!G84</f>
        <v>0</v>
      </c>
      <c r="H84" s="437">
        <f>Igazgatás!H106+Vagyongazd!H92+Községgazd!H94+Közfoglalkoztatás!H84+Közút!H84+Környezetvédelem!H86+Egészségügy!H122+Sport!H91+Közművelődés!H132+Étkeztetés!H104+Támogatás!H84</f>
        <v>0</v>
      </c>
      <c r="I84" s="200">
        <f>Igazgatás!I106+Vagyongazd!I92+Községgazd!I94+Közfoglalkoztatás!I84+Közút!I84+Környezetvédelem!I86+Egészségügy!I122+Sport!I91+Közművelődés!I132+Étkeztetés!I104+Támogatás!I84</f>
        <v>0</v>
      </c>
      <c r="J84" s="219">
        <f>Igazgatás!J106+Vagyongazd!J92+Községgazd!J94+Közfoglalkoztatás!J84+Közút!J84+Környezetvédelem!J86+Egészségügy!J122+Sport!J91+Közművelődés!J132+Étkeztetés!J104+Támogatás!J84</f>
        <v>0</v>
      </c>
      <c r="K84" s="81">
        <f>Igazgatás!K106+Vagyongazd!K92+Községgazd!N94+Közfoglalkoztatás!K84+Közút!K84+Környezetvédelem!N86+Egészségügy!N122+Sport!K91+Közművelődés!M132+Étkeztetés!M104+Támogatás!Q84</f>
        <v>0</v>
      </c>
      <c r="L84" s="1">
        <f>Igazgatás!L106+Vagyongazd!L92+Községgazd!O94+Közfoglalkoztatás!L84+Közút!L84+Környezetvédelem!O86+Egészségügy!O122+Sport!L91+Közművelődés!N132+Étkeztetés!N104+Támogatás!R84</f>
        <v>0</v>
      </c>
      <c r="M84" s="1">
        <f>Igazgatás!M106+Vagyongazd!M92+Községgazd!P94+Közfoglalkoztatás!M84+Közút!M84+Környezetvédelem!P86+Egészségügy!P122+Sport!M91+Közművelődés!O132+Étkeztetés!O104+Támogatás!S84</f>
        <v>0</v>
      </c>
      <c r="N84" s="1">
        <f>Igazgatás!N106+Vagyongazd!N92+Községgazd!Q94+Közfoglalkoztatás!N84+Közút!N84+Környezetvédelem!Q86+Egészségügy!Q122+Sport!N91+Közművelődés!P132+Étkeztetés!P104+Támogatás!T84</f>
        <v>0</v>
      </c>
      <c r="O84" s="1">
        <f>Igazgatás!O106+Vagyongazd!O92+Községgazd!R94+Közfoglalkoztatás!O84+Közút!O84+Környezetvédelem!R86+Egészségügy!R122+Sport!O91+Közművelődés!Q132+Étkeztetés!Q104+Támogatás!U84</f>
        <v>0</v>
      </c>
      <c r="P84" s="89">
        <f>Igazgatás!P106+Vagyongazd!P92+Községgazd!S94+Közfoglalkoztatás!P84+Közút!P84+Környezetvédelem!S86+Egészségügy!S122+Sport!P91+Közművelődés!R132+Étkeztetés!R104+Támogatás!V84</f>
        <v>0</v>
      </c>
      <c r="Q84" s="89">
        <f>Igazgatás!Q106+Vagyongazd!Q92+Községgazd!T94+Közfoglalkoztatás!Q84+Közút!Q84+Környezetvédelem!T86+Egészségügy!T122+Sport!Q91+Közművelődés!S132+Étkeztetés!S104+Támogatás!W84</f>
        <v>0</v>
      </c>
      <c r="R84" s="1">
        <f>Igazgatás!R106+Vagyongazd!R92+Községgazd!U94+Közfoglalkoztatás!R84+Közút!R84+Környezetvédelem!U86+Egészségügy!U122+Sport!R91+Közművelődés!T132+Étkeztetés!T104+Támogatás!X84</f>
        <v>0</v>
      </c>
      <c r="S84" s="89">
        <f>Igazgatás!S106+Vagyongazd!S92+Községgazd!V94+Közfoglalkoztatás!S84+Közút!S84+Környezetvédelem!V86+Egészségügy!V122+Sport!S91+Közművelődés!U132+Étkeztetés!U104+Támogatás!Y84</f>
        <v>0</v>
      </c>
      <c r="T84" s="366">
        <f>Igazgatás!T106+Vagyongazd!T92+Községgazd!W94+Közfoglalkoztatás!T84+Közút!T84+Környezetvédelem!W86+Egészségügy!W122+Sport!T91+Közművelődés!V132+Étkeztetés!V104+Támogatás!Z84</f>
        <v>0</v>
      </c>
      <c r="U84" s="43">
        <f>Igazgatás!U106+Vagyongazd!U92+Községgazd!X94+Közfoglalkoztatás!U84+Közút!U84+Környezetvédelem!X86+Egészségügy!X122+Sport!U91+Közművelődés!W132+Étkeztetés!W104+Támogatás!AA84</f>
        <v>0</v>
      </c>
      <c r="V84" s="89">
        <f>Igazgatás!V106+Vagyongazd!V92+Községgazd!Y94+Közfoglalkoztatás!V84+Közút!V84+Környezetvédelem!Y86+Egészségügy!Y122+Sport!V91+Közművelődés!X132+Étkeztetés!X104+Támogatás!AB84</f>
        <v>0</v>
      </c>
      <c r="W84" s="542">
        <f>Igazgatás!W106+Vagyongazd!W92+Községgazd!Z94+Közfoglalkoztatás!W84+Közút!W84+Környezetvédelem!Z86+Egészségügy!Z122+Sport!W91+Közművelődés!Y132+Étkeztetés!Y104+Támogatás!AC84</f>
        <v>0</v>
      </c>
    </row>
    <row r="85" spans="1:23" hidden="1" x14ac:dyDescent="0.25">
      <c r="A85" s="139" t="s">
        <v>391</v>
      </c>
      <c r="B85" s="59"/>
      <c r="C85" s="2"/>
      <c r="D85" s="686" t="s">
        <v>792</v>
      </c>
      <c r="E85" s="686"/>
      <c r="F85" s="182">
        <f>Igazgatás!F107+Vagyongazd!F93+Községgazd!F95+Közfoglalkoztatás!F85+Közút!F85+Környezetvédelem!F87+Egészségügy!F123+Sport!F92+Közművelődés!F133+Étkeztetés!F105+Támogatás!F85</f>
        <v>0</v>
      </c>
      <c r="G85" s="459">
        <f>Igazgatás!G107+Vagyongazd!G93+Községgazd!G95+Közfoglalkoztatás!G85+Közút!G85+Környezetvédelem!G87+Egészségügy!G123+Sport!G92+Közművelődés!G133+Étkeztetés!G105+Támogatás!G85</f>
        <v>0</v>
      </c>
      <c r="H85" s="437">
        <f>Igazgatás!H107+Vagyongazd!H93+Községgazd!H95+Közfoglalkoztatás!H85+Közút!H85+Környezetvédelem!H87+Egészségügy!H123+Sport!H92+Közművelődés!H133+Étkeztetés!H105+Támogatás!H85</f>
        <v>0</v>
      </c>
      <c r="I85" s="200">
        <f>Igazgatás!I107+Vagyongazd!I93+Községgazd!I95+Közfoglalkoztatás!I85+Közút!I85+Környezetvédelem!I87+Egészségügy!I123+Sport!I92+Közművelődés!I133+Étkeztetés!I105+Támogatás!I85</f>
        <v>0</v>
      </c>
      <c r="J85" s="219">
        <f>Igazgatás!J107+Vagyongazd!J93+Községgazd!J95+Közfoglalkoztatás!J85+Közút!J85+Környezetvédelem!J87+Egészségügy!J123+Sport!J92+Közművelődés!J133+Étkeztetés!J105+Támogatás!J85</f>
        <v>0</v>
      </c>
      <c r="K85" s="81">
        <f>Igazgatás!K107+Vagyongazd!K93+Községgazd!N95+Közfoglalkoztatás!K85+Közút!K85+Környezetvédelem!N87+Egészségügy!N123+Sport!K92+Közművelődés!M133+Étkeztetés!M105+Támogatás!Q85</f>
        <v>0</v>
      </c>
      <c r="L85" s="1">
        <f>Igazgatás!L107+Vagyongazd!L93+Községgazd!O95+Közfoglalkoztatás!L85+Közút!L85+Környezetvédelem!O87+Egészségügy!O123+Sport!L92+Közművelődés!N133+Étkeztetés!N105+Támogatás!R85</f>
        <v>0</v>
      </c>
      <c r="M85" s="1">
        <f>Igazgatás!M107+Vagyongazd!M93+Községgazd!P95+Közfoglalkoztatás!M85+Közút!M85+Környezetvédelem!P87+Egészségügy!P123+Sport!M92+Közművelődés!O133+Étkeztetés!O105+Támogatás!S85</f>
        <v>0</v>
      </c>
      <c r="N85" s="1">
        <f>Igazgatás!N107+Vagyongazd!N93+Községgazd!Q95+Közfoglalkoztatás!N85+Közút!N85+Környezetvédelem!Q87+Egészségügy!Q123+Sport!N92+Közművelődés!P133+Étkeztetés!P105+Támogatás!T85</f>
        <v>0</v>
      </c>
      <c r="O85" s="1">
        <f>Igazgatás!O107+Vagyongazd!O93+Községgazd!R95+Közfoglalkoztatás!O85+Közút!O85+Környezetvédelem!R87+Egészségügy!R123+Sport!O92+Közművelődés!Q133+Étkeztetés!Q105+Támogatás!U85</f>
        <v>0</v>
      </c>
      <c r="P85" s="89">
        <f>Igazgatás!P107+Vagyongazd!P93+Községgazd!S95+Közfoglalkoztatás!P85+Közút!P85+Környezetvédelem!S87+Egészségügy!S123+Sport!P92+Közművelődés!R133+Étkeztetés!R105+Támogatás!V85</f>
        <v>0</v>
      </c>
      <c r="Q85" s="89">
        <f>Igazgatás!Q107+Vagyongazd!Q93+Községgazd!T95+Közfoglalkoztatás!Q85+Közút!Q85+Környezetvédelem!T87+Egészségügy!T123+Sport!Q92+Közművelődés!S133+Étkeztetés!S105+Támogatás!W85</f>
        <v>0</v>
      </c>
      <c r="R85" s="1">
        <f>Igazgatás!R107+Vagyongazd!R93+Községgazd!U95+Közfoglalkoztatás!R85+Közút!R85+Környezetvédelem!U87+Egészségügy!U123+Sport!R92+Közművelődés!T133+Étkeztetés!T105+Támogatás!X85</f>
        <v>0</v>
      </c>
      <c r="S85" s="89">
        <f>Igazgatás!S107+Vagyongazd!S93+Községgazd!V95+Közfoglalkoztatás!S85+Közút!S85+Környezetvédelem!V87+Egészségügy!V123+Sport!S92+Közművelődés!U133+Étkeztetés!U105+Támogatás!Y85</f>
        <v>0</v>
      </c>
      <c r="T85" s="366">
        <f>Igazgatás!T107+Vagyongazd!T93+Községgazd!W95+Közfoglalkoztatás!T85+Közút!T85+Környezetvédelem!W87+Egészségügy!W123+Sport!T92+Közművelődés!V133+Étkeztetés!V105+Támogatás!Z85</f>
        <v>0</v>
      </c>
      <c r="U85" s="43">
        <f>Igazgatás!U107+Vagyongazd!U93+Községgazd!X95+Közfoglalkoztatás!U85+Közút!U85+Környezetvédelem!X87+Egészségügy!X123+Sport!U92+Közművelődés!W133+Étkeztetés!W105+Támogatás!AA85</f>
        <v>0</v>
      </c>
      <c r="V85" s="89">
        <f>Igazgatás!V107+Vagyongazd!V93+Községgazd!Y95+Közfoglalkoztatás!V85+Közút!V85+Környezetvédelem!Y87+Egészségügy!Y123+Sport!V92+Közművelődés!X133+Étkeztetés!X105+Támogatás!AB85</f>
        <v>0</v>
      </c>
      <c r="W85" s="542">
        <f>Igazgatás!W107+Vagyongazd!W93+Községgazd!Z95+Közfoglalkoztatás!W85+Közút!W85+Környezetvédelem!Z87+Egészségügy!Z123+Sport!W92+Közművelődés!Y133+Étkeztetés!Y105+Támogatás!AC85</f>
        <v>0</v>
      </c>
    </row>
    <row r="86" spans="1:23" hidden="1" x14ac:dyDescent="0.25">
      <c r="A86" s="139" t="s">
        <v>392</v>
      </c>
      <c r="B86" s="59"/>
      <c r="C86" s="2"/>
      <c r="D86" s="686" t="s">
        <v>793</v>
      </c>
      <c r="E86" s="686"/>
      <c r="F86" s="182">
        <f>Igazgatás!F108+Vagyongazd!F94+Községgazd!F96+Közfoglalkoztatás!F86+Közút!F86+Környezetvédelem!F88+Egészségügy!F124+Sport!F93+Közművelődés!F134+Étkeztetés!F106+Támogatás!F86</f>
        <v>0</v>
      </c>
      <c r="G86" s="459">
        <f>Igazgatás!G108+Vagyongazd!G94+Községgazd!G96+Közfoglalkoztatás!G86+Közút!G86+Környezetvédelem!G88+Egészségügy!G124+Sport!G93+Közművelődés!G134+Étkeztetés!G106+Támogatás!G86</f>
        <v>0</v>
      </c>
      <c r="H86" s="437">
        <f>Igazgatás!H108+Vagyongazd!H94+Községgazd!H96+Közfoglalkoztatás!H86+Közút!H86+Környezetvédelem!H88+Egészségügy!H124+Sport!H93+Közművelődés!H134+Étkeztetés!H106+Támogatás!H86</f>
        <v>0</v>
      </c>
      <c r="I86" s="200">
        <f>Igazgatás!I108+Vagyongazd!I94+Községgazd!I96+Közfoglalkoztatás!I86+Közút!I86+Környezetvédelem!I88+Egészségügy!I124+Sport!I93+Közművelődés!I134+Étkeztetés!I106+Támogatás!I86</f>
        <v>0</v>
      </c>
      <c r="J86" s="219">
        <f>Igazgatás!J108+Vagyongazd!J94+Községgazd!J96+Közfoglalkoztatás!J86+Közút!J86+Környezetvédelem!J88+Egészségügy!J124+Sport!J93+Közművelődés!J134+Étkeztetés!J106+Támogatás!J86</f>
        <v>0</v>
      </c>
      <c r="K86" s="81">
        <f>Igazgatás!K108+Vagyongazd!K94+Községgazd!N96+Közfoglalkoztatás!K86+Közút!K86+Környezetvédelem!N88+Egészségügy!N124+Sport!K93+Közművelődés!M134+Étkeztetés!M106+Támogatás!Q86</f>
        <v>0</v>
      </c>
      <c r="L86" s="1">
        <f>Igazgatás!L108+Vagyongazd!L94+Községgazd!O96+Közfoglalkoztatás!L86+Közút!L86+Környezetvédelem!O88+Egészségügy!O124+Sport!L93+Közművelődés!N134+Étkeztetés!N106+Támogatás!R86</f>
        <v>0</v>
      </c>
      <c r="M86" s="1">
        <f>Igazgatás!M108+Vagyongazd!M94+Községgazd!P96+Közfoglalkoztatás!M86+Közút!M86+Környezetvédelem!P88+Egészségügy!P124+Sport!M93+Közművelődés!O134+Étkeztetés!O106+Támogatás!S86</f>
        <v>0</v>
      </c>
      <c r="N86" s="1">
        <f>Igazgatás!N108+Vagyongazd!N94+Községgazd!Q96+Közfoglalkoztatás!N86+Közút!N86+Környezetvédelem!Q88+Egészségügy!Q124+Sport!N93+Közművelődés!P134+Étkeztetés!P106+Támogatás!T86</f>
        <v>0</v>
      </c>
      <c r="O86" s="1">
        <f>Igazgatás!O108+Vagyongazd!O94+Községgazd!R96+Közfoglalkoztatás!O86+Közút!O86+Környezetvédelem!R88+Egészségügy!R124+Sport!O93+Közművelődés!Q134+Étkeztetés!Q106+Támogatás!U86</f>
        <v>0</v>
      </c>
      <c r="P86" s="89">
        <f>Igazgatás!P108+Vagyongazd!P94+Községgazd!S96+Közfoglalkoztatás!P86+Közút!P86+Környezetvédelem!S88+Egészségügy!S124+Sport!P93+Közművelődés!R134+Étkeztetés!R106+Támogatás!V86</f>
        <v>0</v>
      </c>
      <c r="Q86" s="89">
        <f>Igazgatás!Q108+Vagyongazd!Q94+Községgazd!T96+Közfoglalkoztatás!Q86+Közút!Q86+Környezetvédelem!T88+Egészségügy!T124+Sport!Q93+Közművelődés!S134+Étkeztetés!S106+Támogatás!W86</f>
        <v>0</v>
      </c>
      <c r="R86" s="1">
        <f>Igazgatás!R108+Vagyongazd!R94+Községgazd!U96+Közfoglalkoztatás!R86+Közút!R86+Környezetvédelem!U88+Egészségügy!U124+Sport!R93+Közművelődés!T134+Étkeztetés!T106+Támogatás!X86</f>
        <v>0</v>
      </c>
      <c r="S86" s="89">
        <f>Igazgatás!S108+Vagyongazd!S94+Községgazd!V96+Közfoglalkoztatás!S86+Közút!S86+Környezetvédelem!V88+Egészségügy!V124+Sport!S93+Közművelődés!U134+Étkeztetés!U106+Támogatás!Y86</f>
        <v>0</v>
      </c>
      <c r="T86" s="366">
        <f>Igazgatás!T108+Vagyongazd!T94+Községgazd!W96+Közfoglalkoztatás!T86+Közút!T86+Környezetvédelem!W88+Egészségügy!W124+Sport!T93+Közművelődés!V134+Étkeztetés!V106+Támogatás!Z86</f>
        <v>0</v>
      </c>
      <c r="U86" s="43">
        <f>Igazgatás!U108+Vagyongazd!U94+Községgazd!X96+Közfoglalkoztatás!U86+Közút!U86+Környezetvédelem!X88+Egészségügy!X124+Sport!U93+Közművelődés!W134+Étkeztetés!W106+Támogatás!AA86</f>
        <v>0</v>
      </c>
      <c r="V86" s="89">
        <f>Igazgatás!V108+Vagyongazd!V94+Községgazd!Y96+Közfoglalkoztatás!V86+Közút!V86+Környezetvédelem!Y88+Egészségügy!Y124+Sport!V93+Közművelődés!X134+Étkeztetés!X106+Támogatás!AB86</f>
        <v>0</v>
      </c>
      <c r="W86" s="542">
        <f>Igazgatás!W108+Vagyongazd!W94+Községgazd!Z96+Közfoglalkoztatás!W86+Közút!W86+Környezetvédelem!Z88+Egészségügy!Z124+Sport!W93+Közművelődés!Y134+Étkeztetés!Y106+Támogatás!AC86</f>
        <v>0</v>
      </c>
    </row>
    <row r="87" spans="1:23" hidden="1" x14ac:dyDescent="0.25">
      <c r="A87" s="139" t="s">
        <v>393</v>
      </c>
      <c r="B87" s="59"/>
      <c r="C87" s="2"/>
      <c r="D87" s="686" t="s">
        <v>794</v>
      </c>
      <c r="E87" s="686"/>
      <c r="F87" s="182">
        <f>Igazgatás!F109+Vagyongazd!F95+Községgazd!F97+Közfoglalkoztatás!F87+Közút!F87+Környezetvédelem!F89+Egészségügy!F125+Sport!F94+Közművelődés!F135+Étkeztetés!F107+Támogatás!F87</f>
        <v>0</v>
      </c>
      <c r="G87" s="459">
        <f>Igazgatás!G109+Vagyongazd!G95+Községgazd!G97+Közfoglalkoztatás!G87+Közút!G87+Környezetvédelem!G89+Egészségügy!G125+Sport!G94+Közművelődés!G135+Étkeztetés!G107+Támogatás!G87</f>
        <v>0</v>
      </c>
      <c r="H87" s="437">
        <f>Igazgatás!H109+Vagyongazd!H95+Községgazd!H97+Közfoglalkoztatás!H87+Közút!H87+Környezetvédelem!H89+Egészségügy!H125+Sport!H94+Közművelődés!H135+Étkeztetés!H107+Támogatás!H87</f>
        <v>0</v>
      </c>
      <c r="I87" s="200">
        <f>Igazgatás!I109+Vagyongazd!I95+Községgazd!I97+Közfoglalkoztatás!I87+Közút!I87+Környezetvédelem!I89+Egészségügy!I125+Sport!I94+Közművelődés!I135+Étkeztetés!I107+Támogatás!I87</f>
        <v>0</v>
      </c>
      <c r="J87" s="219">
        <f>Igazgatás!J109+Vagyongazd!J95+Községgazd!J97+Közfoglalkoztatás!J87+Közút!J87+Környezetvédelem!J89+Egészségügy!J125+Sport!J94+Közművelődés!J135+Étkeztetés!J107+Támogatás!J87</f>
        <v>0</v>
      </c>
      <c r="K87" s="81">
        <f>Igazgatás!K109+Vagyongazd!K95+Községgazd!N97+Közfoglalkoztatás!K87+Közút!K87+Környezetvédelem!N89+Egészségügy!N125+Sport!K94+Közművelődés!M135+Étkeztetés!M107+Támogatás!Q87</f>
        <v>0</v>
      </c>
      <c r="L87" s="1">
        <f>Igazgatás!L109+Vagyongazd!L95+Községgazd!O97+Közfoglalkoztatás!L87+Közút!L87+Környezetvédelem!O89+Egészségügy!O125+Sport!L94+Közművelődés!N135+Étkeztetés!N107+Támogatás!R87</f>
        <v>0</v>
      </c>
      <c r="M87" s="1">
        <f>Igazgatás!M109+Vagyongazd!M95+Községgazd!P97+Közfoglalkoztatás!M87+Közút!M87+Környezetvédelem!P89+Egészségügy!P125+Sport!M94+Közművelődés!O135+Étkeztetés!O107+Támogatás!S87</f>
        <v>0</v>
      </c>
      <c r="N87" s="1">
        <f>Igazgatás!N109+Vagyongazd!N95+Községgazd!Q97+Közfoglalkoztatás!N87+Közút!N87+Környezetvédelem!Q89+Egészségügy!Q125+Sport!N94+Közművelődés!P135+Étkeztetés!P107+Támogatás!T87</f>
        <v>0</v>
      </c>
      <c r="O87" s="1">
        <f>Igazgatás!O109+Vagyongazd!O95+Községgazd!R97+Közfoglalkoztatás!O87+Közút!O87+Környezetvédelem!R89+Egészségügy!R125+Sport!O94+Közművelődés!Q135+Étkeztetés!Q107+Támogatás!U87</f>
        <v>0</v>
      </c>
      <c r="P87" s="89">
        <f>Igazgatás!P109+Vagyongazd!P95+Községgazd!S97+Közfoglalkoztatás!P87+Közút!P87+Környezetvédelem!S89+Egészségügy!S125+Sport!P94+Közművelődés!R135+Étkeztetés!R107+Támogatás!V87</f>
        <v>0</v>
      </c>
      <c r="Q87" s="89">
        <f>Igazgatás!Q109+Vagyongazd!Q95+Községgazd!T97+Közfoglalkoztatás!Q87+Közút!Q87+Környezetvédelem!T89+Egészségügy!T125+Sport!Q94+Közművelődés!S135+Étkeztetés!S107+Támogatás!W87</f>
        <v>0</v>
      </c>
      <c r="R87" s="1">
        <f>Igazgatás!R109+Vagyongazd!R95+Községgazd!U97+Közfoglalkoztatás!R87+Közút!R87+Környezetvédelem!U89+Egészségügy!U125+Sport!R94+Közművelődés!T135+Étkeztetés!T107+Támogatás!X87</f>
        <v>0</v>
      </c>
      <c r="S87" s="89">
        <f>Igazgatás!S109+Vagyongazd!S95+Községgazd!V97+Közfoglalkoztatás!S87+Közút!S87+Környezetvédelem!V89+Egészségügy!V125+Sport!S94+Közművelődés!U135+Étkeztetés!U107+Támogatás!Y87</f>
        <v>0</v>
      </c>
      <c r="T87" s="366">
        <f>Igazgatás!T109+Vagyongazd!T95+Községgazd!W97+Közfoglalkoztatás!T87+Közút!T87+Környezetvédelem!W89+Egészségügy!W125+Sport!T94+Közművelődés!V135+Étkeztetés!V107+Támogatás!Z87</f>
        <v>0</v>
      </c>
      <c r="U87" s="43">
        <f>Igazgatás!U109+Vagyongazd!U95+Községgazd!X97+Közfoglalkoztatás!U87+Közút!U87+Környezetvédelem!X89+Egészségügy!X125+Sport!U94+Közművelődés!W135+Étkeztetés!W107+Támogatás!AA87</f>
        <v>0</v>
      </c>
      <c r="V87" s="89">
        <f>Igazgatás!V109+Vagyongazd!V95+Községgazd!Y97+Közfoglalkoztatás!V87+Közút!V87+Környezetvédelem!Y89+Egészségügy!Y125+Sport!V94+Közművelődés!X135+Étkeztetés!X107+Támogatás!AB87</f>
        <v>0</v>
      </c>
      <c r="W87" s="542">
        <f>Igazgatás!W109+Vagyongazd!W95+Községgazd!Z97+Közfoglalkoztatás!W87+Közút!W87+Környezetvédelem!Z89+Egészségügy!Z125+Sport!W94+Közművelődés!Y135+Étkeztetés!Y107+Támogatás!AC87</f>
        <v>0</v>
      </c>
    </row>
    <row r="88" spans="1:23" hidden="1" x14ac:dyDescent="0.25">
      <c r="A88" s="139" t="s">
        <v>394</v>
      </c>
      <c r="B88" s="59"/>
      <c r="C88" s="2"/>
      <c r="D88" s="686" t="s">
        <v>795</v>
      </c>
      <c r="E88" s="686"/>
      <c r="F88" s="182">
        <f>Igazgatás!F110+Vagyongazd!F96+Községgazd!F98+Közfoglalkoztatás!F88+Közút!F88+Környezetvédelem!F90+Egészségügy!F126+Sport!F95+Közművelődés!F136+Étkeztetés!F108+Támogatás!F88</f>
        <v>0</v>
      </c>
      <c r="G88" s="459">
        <f>Igazgatás!G110+Vagyongazd!G96+Községgazd!G98+Közfoglalkoztatás!G88+Közút!G88+Környezetvédelem!G90+Egészségügy!G126+Sport!G95+Közművelődés!G136+Étkeztetés!G108+Támogatás!G88</f>
        <v>0</v>
      </c>
      <c r="H88" s="437">
        <f>Igazgatás!H110+Vagyongazd!H96+Községgazd!H98+Közfoglalkoztatás!H88+Közút!H88+Környezetvédelem!H90+Egészségügy!H126+Sport!H95+Közművelődés!H136+Étkeztetés!H108+Támogatás!H88</f>
        <v>0</v>
      </c>
      <c r="I88" s="200">
        <f>Igazgatás!I110+Vagyongazd!I96+Községgazd!I98+Közfoglalkoztatás!I88+Közút!I88+Környezetvédelem!I90+Egészségügy!I126+Sport!I95+Közművelődés!I136+Étkeztetés!I108+Támogatás!I88</f>
        <v>0</v>
      </c>
      <c r="J88" s="219">
        <f>Igazgatás!J110+Vagyongazd!J96+Községgazd!J98+Közfoglalkoztatás!J88+Közút!J88+Környezetvédelem!J90+Egészségügy!J126+Sport!J95+Közművelődés!J136+Étkeztetés!J108+Támogatás!J88</f>
        <v>0</v>
      </c>
      <c r="K88" s="81">
        <f>Igazgatás!K110+Vagyongazd!K96+Községgazd!N98+Közfoglalkoztatás!K88+Közút!K88+Környezetvédelem!N90+Egészségügy!N126+Sport!K95+Közművelődés!M136+Étkeztetés!M108+Támogatás!Q88</f>
        <v>0</v>
      </c>
      <c r="L88" s="1">
        <f>Igazgatás!L110+Vagyongazd!L96+Községgazd!O98+Közfoglalkoztatás!L88+Közút!L88+Környezetvédelem!O90+Egészségügy!O126+Sport!L95+Közművelődés!N136+Étkeztetés!N108+Támogatás!R88</f>
        <v>0</v>
      </c>
      <c r="M88" s="1">
        <f>Igazgatás!M110+Vagyongazd!M96+Községgazd!P98+Közfoglalkoztatás!M88+Közút!M88+Környezetvédelem!P90+Egészségügy!P126+Sport!M95+Közművelődés!O136+Étkeztetés!O108+Támogatás!S88</f>
        <v>0</v>
      </c>
      <c r="N88" s="1">
        <f>Igazgatás!N110+Vagyongazd!N96+Községgazd!Q98+Közfoglalkoztatás!N88+Közút!N88+Környezetvédelem!Q90+Egészségügy!Q126+Sport!N95+Közművelődés!P136+Étkeztetés!P108+Támogatás!T88</f>
        <v>0</v>
      </c>
      <c r="O88" s="1">
        <f>Igazgatás!O110+Vagyongazd!O96+Községgazd!R98+Közfoglalkoztatás!O88+Közút!O88+Környezetvédelem!R90+Egészségügy!R126+Sport!O95+Közművelődés!Q136+Étkeztetés!Q108+Támogatás!U88</f>
        <v>0</v>
      </c>
      <c r="P88" s="89">
        <f>Igazgatás!P110+Vagyongazd!P96+Községgazd!S98+Közfoglalkoztatás!P88+Közút!P88+Környezetvédelem!S90+Egészségügy!S126+Sport!P95+Közművelődés!R136+Étkeztetés!R108+Támogatás!V88</f>
        <v>0</v>
      </c>
      <c r="Q88" s="89">
        <f>Igazgatás!Q110+Vagyongazd!Q96+Községgazd!T98+Közfoglalkoztatás!Q88+Közút!Q88+Környezetvédelem!T90+Egészségügy!T126+Sport!Q95+Közművelődés!S136+Étkeztetés!S108+Támogatás!W88</f>
        <v>0</v>
      </c>
      <c r="R88" s="1">
        <f>Igazgatás!R110+Vagyongazd!R96+Községgazd!U98+Közfoglalkoztatás!R88+Közút!R88+Környezetvédelem!U90+Egészségügy!U126+Sport!R95+Közművelődés!T136+Étkeztetés!T108+Támogatás!X88</f>
        <v>0</v>
      </c>
      <c r="S88" s="89">
        <f>Igazgatás!S110+Vagyongazd!S96+Községgazd!V98+Közfoglalkoztatás!S88+Közút!S88+Környezetvédelem!V90+Egészségügy!V126+Sport!S95+Közművelődés!U136+Étkeztetés!U108+Támogatás!Y88</f>
        <v>0</v>
      </c>
      <c r="T88" s="366">
        <f>Igazgatás!T110+Vagyongazd!T96+Községgazd!W98+Közfoglalkoztatás!T88+Közút!T88+Környezetvédelem!W90+Egészségügy!W126+Sport!T95+Közművelődés!V136+Étkeztetés!V108+Támogatás!Z88</f>
        <v>0</v>
      </c>
      <c r="U88" s="43">
        <f>Igazgatás!U110+Vagyongazd!U96+Községgazd!X98+Közfoglalkoztatás!U88+Közút!U88+Környezetvédelem!X90+Egészségügy!X126+Sport!U95+Közművelődés!W136+Étkeztetés!W108+Támogatás!AA88</f>
        <v>0</v>
      </c>
      <c r="V88" s="89">
        <f>Igazgatás!V110+Vagyongazd!V96+Községgazd!Y98+Közfoglalkoztatás!V88+Közút!V88+Környezetvédelem!Y90+Egészségügy!Y126+Sport!V95+Közművelődés!X136+Étkeztetés!X108+Támogatás!AB88</f>
        <v>0</v>
      </c>
      <c r="W88" s="542">
        <f>Igazgatás!W110+Vagyongazd!W96+Községgazd!Z98+Közfoglalkoztatás!W88+Közút!W88+Környezetvédelem!Z90+Egészségügy!Z126+Sport!W95+Közművelődés!Y136+Étkeztetés!Y108+Támogatás!AC88</f>
        <v>0</v>
      </c>
    </row>
    <row r="89" spans="1:23" ht="25.5" customHeight="1" x14ac:dyDescent="0.25">
      <c r="A89" s="139" t="s">
        <v>395</v>
      </c>
      <c r="B89" s="59"/>
      <c r="C89" s="2"/>
      <c r="D89" s="685" t="s">
        <v>796</v>
      </c>
      <c r="E89" s="685"/>
      <c r="F89" s="192">
        <f>Igazgatás!F111+Vagyongazd!F97+Községgazd!F99+Közfoglalkoztatás!F89+Közút!F89+Környezetvédelem!F91+Egészségügy!F127+Sport!F96+Közművelődés!F137+Étkeztetés!F109+Támogatás!F89</f>
        <v>1193000</v>
      </c>
      <c r="G89" s="471">
        <f>Igazgatás!G111+Vagyongazd!G97+Községgazd!G99+Közfoglalkoztatás!G89+Közút!G89+Környezetvédelem!G91+Egészségügy!G127+Sport!G96+Közművelődés!G137+Étkeztetés!G109+Támogatás!G89</f>
        <v>0</v>
      </c>
      <c r="H89" s="449">
        <f>Igazgatás!H111+Vagyongazd!H97+Községgazd!H99+Közfoglalkoztatás!H89+Közút!H89+Környezetvédelem!H91+Egészségügy!H127+Sport!H96+Közművelődés!H137+Étkeztetés!H109+Támogatás!H89</f>
        <v>0</v>
      </c>
      <c r="I89" s="210">
        <f>Igazgatás!I111+Vagyongazd!I97+Községgazd!I99+Közfoglalkoztatás!I89+Közút!I89+Környezetvédelem!I91+Egészségügy!I127+Sport!I96+Közművelődés!I137+Étkeztetés!I109+Támogatás!I89</f>
        <v>0</v>
      </c>
      <c r="J89" s="219">
        <f>Igazgatás!J111+Vagyongazd!J97+Községgazd!J99+Közfoglalkoztatás!J89+Közút!J89+Környezetvédelem!J91+Egészségügy!J127+Sport!J96+Közművelődés!J137+Étkeztetés!J109+Támogatás!J89</f>
        <v>0</v>
      </c>
      <c r="K89" s="81">
        <f>Igazgatás!K111+Vagyongazd!K97+Községgazd!N99+Közfoglalkoztatás!K89+Közút!K89+Környezetvédelem!N91+Egészségügy!N127+Sport!K96+Közművelődés!M137+Étkeztetés!M109+Támogatás!Q89</f>
        <v>0</v>
      </c>
      <c r="L89" s="1">
        <f>Igazgatás!L111+Vagyongazd!L97+Községgazd!O99+Közfoglalkoztatás!L89+Közút!L89+Környezetvédelem!O91+Egészségügy!O127+Sport!L96+Közművelődés!N137+Étkeztetés!N109+Támogatás!R89</f>
        <v>0</v>
      </c>
      <c r="M89" s="1">
        <f>Igazgatás!M111+Vagyongazd!M97+Községgazd!P99+Közfoglalkoztatás!M89+Közút!M89+Környezetvédelem!P91+Egészségügy!P127+Sport!M96+Közművelődés!O137+Étkeztetés!O109+Támogatás!S89</f>
        <v>0</v>
      </c>
      <c r="N89" s="1">
        <f>Igazgatás!N111+Vagyongazd!N97+Községgazd!Q99+Közfoglalkoztatás!N89+Közút!N89+Környezetvédelem!Q91+Egészségügy!Q127+Sport!N96+Közművelődés!P137+Étkeztetés!P109+Támogatás!T89</f>
        <v>0</v>
      </c>
      <c r="O89" s="1">
        <f>Igazgatás!O111+Vagyongazd!O97+Községgazd!R99+Közfoglalkoztatás!O89+Közút!O89+Környezetvédelem!R91+Egészségügy!R127+Sport!O96+Közművelődés!Q137+Étkeztetés!Q109+Támogatás!U89</f>
        <v>0</v>
      </c>
      <c r="P89" s="89">
        <f>Igazgatás!P111+Vagyongazd!P97+Községgazd!S99+Közfoglalkoztatás!P89+Közút!P89+Környezetvédelem!S91+Egészségügy!S127+Sport!P96+Közművelődés!R137+Étkeztetés!R109+Támogatás!V89</f>
        <v>0</v>
      </c>
      <c r="Q89" s="89">
        <f>Igazgatás!Q111+Vagyongazd!Q97+Községgazd!T99+Közfoglalkoztatás!Q89+Közút!Q89+Környezetvédelem!T91+Egészségügy!T127+Sport!Q96+Közművelődés!S137+Étkeztetés!S109+Támogatás!W89</f>
        <v>0</v>
      </c>
      <c r="R89" s="1">
        <f>Igazgatás!R111+Vagyongazd!R97+Községgazd!U99+Közfoglalkoztatás!R89+Közút!R89+Környezetvédelem!U91+Egészségügy!U127+Sport!R96+Közművelődés!T137+Étkeztetés!T109+Támogatás!X89</f>
        <v>0</v>
      </c>
      <c r="S89" s="89">
        <f>Igazgatás!S111+Vagyongazd!S97+Községgazd!V99+Közfoglalkoztatás!S89+Közút!S89+Környezetvédelem!V91+Egészségügy!V127+Sport!S96+Közművelődés!U137+Étkeztetés!U109+Támogatás!Y89</f>
        <v>0</v>
      </c>
      <c r="T89" s="366">
        <f>Igazgatás!T111+Vagyongazd!T97+Községgazd!W99+Közfoglalkoztatás!T89+Közút!T89+Környezetvédelem!W91+Egészségügy!W127+Sport!T96+Közművelődés!V137+Étkeztetés!V109+Támogatás!Z89</f>
        <v>0</v>
      </c>
      <c r="U89" s="43">
        <f>Igazgatás!U111+Vagyongazd!U97+Községgazd!X99+Közfoglalkoztatás!U89+Közút!U89+Környezetvédelem!X91+Egészségügy!X127+Sport!U96+Közművelődés!W137+Étkeztetés!W109+Támogatás!AA89</f>
        <v>0</v>
      </c>
      <c r="V89" s="89">
        <f>Igazgatás!V111+Vagyongazd!V97+Községgazd!Y99+Közfoglalkoztatás!V89+Közút!V89+Környezetvédelem!Y91+Egészségügy!Y127+Sport!V96+Közművelődés!X137+Étkeztetés!X109+Támogatás!AB89</f>
        <v>0</v>
      </c>
      <c r="W89" s="542">
        <f>Igazgatás!W111+Vagyongazd!W97+Községgazd!Z99+Közfoglalkoztatás!W89+Közút!W89+Környezetvédelem!Z91+Egészségügy!Z127+Sport!W96+Közművelődés!Y137+Étkeztetés!Y109+Támogatás!AC89</f>
        <v>0</v>
      </c>
    </row>
    <row r="90" spans="1:23" hidden="1" x14ac:dyDescent="0.25">
      <c r="A90" s="139" t="s">
        <v>396</v>
      </c>
      <c r="B90" s="59"/>
      <c r="C90" s="2"/>
      <c r="D90" s="686" t="s">
        <v>1091</v>
      </c>
      <c r="E90" s="686"/>
      <c r="F90" s="182">
        <f>Igazgatás!F113+Vagyongazd!F98+Községgazd!F100+Közfoglalkoztatás!F90+Közút!F90+Környezetvédelem!F92+Egészségügy!F128+Sport!F97+Közművelődés!F138+Étkeztetés!F110+Támogatás!F90</f>
        <v>0</v>
      </c>
      <c r="G90" s="459">
        <f>Igazgatás!G113+Vagyongazd!G98+Községgazd!G100+Közfoglalkoztatás!G90+Közút!G90+Környezetvédelem!G92+Egészségügy!G128+Sport!G97+Közművelődés!G138+Étkeztetés!G110+Támogatás!G90</f>
        <v>0</v>
      </c>
      <c r="H90" s="437">
        <f>Igazgatás!H113+Vagyongazd!H98+Községgazd!H100+Közfoglalkoztatás!H90+Közút!H90+Környezetvédelem!H92+Egészségügy!H128+Sport!H97+Közművelődés!H138+Étkeztetés!H110+Támogatás!H90</f>
        <v>0</v>
      </c>
      <c r="I90" s="200">
        <f>Igazgatás!I113+Vagyongazd!I98+Községgazd!I100+Közfoglalkoztatás!I90+Közút!I90+Környezetvédelem!I92+Egészségügy!I128+Sport!I97+Közművelődés!I138+Étkeztetés!I110+Támogatás!I90</f>
        <v>0</v>
      </c>
      <c r="J90" s="219">
        <f>Igazgatás!J113+Vagyongazd!J98+Községgazd!J100+Közfoglalkoztatás!J90+Közút!J90+Környezetvédelem!J92+Egészségügy!J128+Sport!J97+Közművelődés!J138+Étkeztetés!J110+Támogatás!J90</f>
        <v>0</v>
      </c>
      <c r="K90" s="81">
        <f>Igazgatás!K113+Vagyongazd!K98+Községgazd!N100+Közfoglalkoztatás!K90+Közút!K90+Környezetvédelem!N92+Egészségügy!N128+Sport!K97+Közművelődés!M138+Étkeztetés!M110+Támogatás!Q90</f>
        <v>0</v>
      </c>
      <c r="L90" s="1">
        <f>Igazgatás!L113+Vagyongazd!L98+Községgazd!O100+Közfoglalkoztatás!L90+Közút!L90+Környezetvédelem!O92+Egészségügy!O128+Sport!L97+Közművelődés!N138+Étkeztetés!N110+Támogatás!R90</f>
        <v>0</v>
      </c>
      <c r="M90" s="1">
        <f>Igazgatás!M113+Vagyongazd!M98+Községgazd!P100+Közfoglalkoztatás!M90+Közút!M90+Környezetvédelem!P92+Egészségügy!P128+Sport!M97+Közművelődés!O138+Étkeztetés!O110+Támogatás!S90</f>
        <v>0</v>
      </c>
      <c r="N90" s="1">
        <f>Igazgatás!N113+Vagyongazd!N98+Községgazd!Q100+Közfoglalkoztatás!N90+Közút!N90+Környezetvédelem!Q92+Egészségügy!Q128+Sport!N97+Közművelődés!P138+Étkeztetés!P110+Támogatás!T90</f>
        <v>0</v>
      </c>
      <c r="O90" s="1">
        <f>Igazgatás!O113+Vagyongazd!O98+Községgazd!R100+Közfoglalkoztatás!O90+Közút!O90+Környezetvédelem!R92+Egészségügy!R128+Sport!O97+Közművelődés!Q138+Étkeztetés!Q110+Támogatás!U90</f>
        <v>0</v>
      </c>
      <c r="P90" s="89">
        <f>Igazgatás!P113+Vagyongazd!P98+Községgazd!S100+Közfoglalkoztatás!P90+Közút!P90+Környezetvédelem!S92+Egészségügy!S128+Sport!P97+Közművelődés!R138+Étkeztetés!R110+Támogatás!V90</f>
        <v>0</v>
      </c>
      <c r="Q90" s="89">
        <f>Igazgatás!Q113+Vagyongazd!Q98+Községgazd!T100+Közfoglalkoztatás!Q90+Közút!Q90+Környezetvédelem!T92+Egészségügy!T128+Sport!Q97+Közművelődés!S138+Étkeztetés!S110+Támogatás!W90</f>
        <v>0</v>
      </c>
      <c r="R90" s="1">
        <f>Igazgatás!R113+Vagyongazd!R98+Községgazd!U100+Közfoglalkoztatás!R90+Közút!R90+Környezetvédelem!U92+Egészségügy!U128+Sport!R97+Közművelődés!T138+Étkeztetés!T110+Támogatás!X90</f>
        <v>0</v>
      </c>
      <c r="S90" s="89">
        <f>Igazgatás!S113+Vagyongazd!S98+Községgazd!V100+Közfoglalkoztatás!S90+Közút!S90+Környezetvédelem!V92+Egészségügy!V128+Sport!S97+Közművelődés!U138+Étkeztetés!U110+Támogatás!Y90</f>
        <v>0</v>
      </c>
      <c r="T90" s="366">
        <f>Igazgatás!T113+Vagyongazd!T98+Községgazd!W100+Közfoglalkoztatás!T90+Közút!T90+Környezetvédelem!W92+Egészségügy!W128+Sport!T97+Közművelődés!V138+Étkeztetés!V110+Támogatás!Z90</f>
        <v>0</v>
      </c>
      <c r="U90" s="43">
        <f>Igazgatás!U113+Vagyongazd!U98+Községgazd!X100+Közfoglalkoztatás!U90+Közút!U90+Környezetvédelem!X92+Egészségügy!X128+Sport!U97+Közművelődés!W138+Étkeztetés!W110+Támogatás!AA90</f>
        <v>0</v>
      </c>
      <c r="V90" s="89">
        <f>Igazgatás!V113+Vagyongazd!V98+Községgazd!Y100+Közfoglalkoztatás!V90+Közút!V90+Környezetvédelem!Y92+Egészségügy!Y128+Sport!V97+Közművelődés!X138+Étkeztetés!X110+Támogatás!AB90</f>
        <v>0</v>
      </c>
      <c r="W90" s="542">
        <f>Igazgatás!W113+Vagyongazd!W98+Községgazd!Z100+Közfoglalkoztatás!W90+Közút!W90+Környezetvédelem!Z92+Egészségügy!Z128+Sport!W97+Közművelődés!Y138+Étkeztetés!Y110+Támogatás!AC90</f>
        <v>0</v>
      </c>
    </row>
    <row r="91" spans="1:23" ht="25.5" hidden="1" customHeight="1" x14ac:dyDescent="0.25">
      <c r="A91" s="139" t="s">
        <v>397</v>
      </c>
      <c r="B91" s="59"/>
      <c r="C91" s="2"/>
      <c r="D91" s="685" t="s">
        <v>797</v>
      </c>
      <c r="E91" s="685"/>
      <c r="F91" s="192">
        <f>Igazgatás!F114+Vagyongazd!F99+Községgazd!F101+Közfoglalkoztatás!F91+Közút!F91+Környezetvédelem!F93+Egészségügy!F129+Sport!F98+Közművelődés!F139+Étkeztetés!F111+Támogatás!F91</f>
        <v>0</v>
      </c>
      <c r="G91" s="471">
        <f>Igazgatás!G114+Vagyongazd!G99+Községgazd!G101+Közfoglalkoztatás!G91+Közút!G91+Környezetvédelem!G93+Egészségügy!G129+Sport!G98+Közművelődés!G139+Étkeztetés!G111+Támogatás!G91</f>
        <v>0</v>
      </c>
      <c r="H91" s="449">
        <f>Igazgatás!H114+Vagyongazd!H99+Községgazd!H101+Közfoglalkoztatás!H91+Közút!H91+Környezetvédelem!H93+Egészségügy!H129+Sport!H98+Közművelődés!H139+Étkeztetés!H111+Támogatás!H91</f>
        <v>0</v>
      </c>
      <c r="I91" s="210">
        <f>Igazgatás!I114+Vagyongazd!I99+Községgazd!I101+Közfoglalkoztatás!I91+Közút!I91+Környezetvédelem!I93+Egészségügy!I129+Sport!I98+Közművelődés!I139+Étkeztetés!I111+Támogatás!I91</f>
        <v>0</v>
      </c>
      <c r="J91" s="219">
        <f>Igazgatás!J114+Vagyongazd!J99+Községgazd!J101+Közfoglalkoztatás!J91+Közút!J91+Környezetvédelem!J93+Egészségügy!J129+Sport!J98+Közművelődés!J139+Étkeztetés!J111+Támogatás!J91</f>
        <v>0</v>
      </c>
      <c r="K91" s="81">
        <f>Igazgatás!K114+Vagyongazd!K99+Községgazd!N101+Közfoglalkoztatás!K91+Közút!K91+Környezetvédelem!N93+Egészségügy!N129+Sport!K98+Közművelődés!M139+Étkeztetés!M111+Támogatás!Q91</f>
        <v>0</v>
      </c>
      <c r="L91" s="1">
        <f>Igazgatás!L114+Vagyongazd!L99+Községgazd!O101+Közfoglalkoztatás!L91+Közút!L91+Környezetvédelem!O93+Egészségügy!O129+Sport!L98+Közművelődés!N139+Étkeztetés!N111+Támogatás!R91</f>
        <v>0</v>
      </c>
      <c r="M91" s="1">
        <f>Igazgatás!M114+Vagyongazd!M99+Községgazd!P101+Közfoglalkoztatás!M91+Közút!M91+Környezetvédelem!P93+Egészségügy!P129+Sport!M98+Közművelődés!O139+Étkeztetés!O111+Támogatás!S91</f>
        <v>0</v>
      </c>
      <c r="N91" s="1">
        <f>Igazgatás!N114+Vagyongazd!N99+Községgazd!Q101+Közfoglalkoztatás!N91+Közút!N91+Környezetvédelem!Q93+Egészségügy!Q129+Sport!N98+Közművelődés!P139+Étkeztetés!P111+Támogatás!T91</f>
        <v>0</v>
      </c>
      <c r="O91" s="1">
        <f>Igazgatás!O114+Vagyongazd!O99+Községgazd!R101+Közfoglalkoztatás!O91+Közút!O91+Környezetvédelem!R93+Egészségügy!R129+Sport!O98+Közművelődés!Q139+Étkeztetés!Q111+Támogatás!U91</f>
        <v>0</v>
      </c>
      <c r="P91" s="89">
        <f>Igazgatás!P114+Vagyongazd!P99+Községgazd!S101+Közfoglalkoztatás!P91+Közút!P91+Környezetvédelem!S93+Egészségügy!S129+Sport!P98+Közművelődés!R139+Étkeztetés!R111+Támogatás!V91</f>
        <v>0</v>
      </c>
      <c r="Q91" s="89">
        <f>Igazgatás!Q114+Vagyongazd!Q99+Községgazd!T101+Közfoglalkoztatás!Q91+Közút!Q91+Környezetvédelem!T93+Egészségügy!T129+Sport!Q98+Közművelődés!S139+Étkeztetés!S111+Támogatás!W91</f>
        <v>0</v>
      </c>
      <c r="R91" s="1">
        <f>Igazgatás!R114+Vagyongazd!R99+Községgazd!U101+Közfoglalkoztatás!R91+Közút!R91+Környezetvédelem!U93+Egészségügy!U129+Sport!R98+Közművelődés!T139+Étkeztetés!T111+Támogatás!X91</f>
        <v>0</v>
      </c>
      <c r="S91" s="89">
        <f>Igazgatás!S114+Vagyongazd!S99+Községgazd!V101+Közfoglalkoztatás!S91+Közút!S91+Környezetvédelem!V93+Egészségügy!V129+Sport!S98+Közművelődés!U139+Étkeztetés!U111+Támogatás!Y91</f>
        <v>0</v>
      </c>
      <c r="T91" s="366">
        <f>Igazgatás!T114+Vagyongazd!T99+Községgazd!W101+Közfoglalkoztatás!T91+Közút!T91+Környezetvédelem!W93+Egészségügy!W129+Sport!T98+Közművelődés!V139+Étkeztetés!V111+Támogatás!Z91</f>
        <v>0</v>
      </c>
      <c r="U91" s="43">
        <f>Igazgatás!U114+Vagyongazd!U99+Községgazd!X101+Közfoglalkoztatás!U91+Közút!U91+Környezetvédelem!X93+Egészségügy!X129+Sport!U98+Közművelődés!W139+Étkeztetés!W111+Támogatás!AA91</f>
        <v>0</v>
      </c>
      <c r="V91" s="89">
        <f>Igazgatás!V114+Vagyongazd!V99+Községgazd!Y101+Közfoglalkoztatás!V91+Közút!V91+Környezetvédelem!Y93+Egészségügy!Y129+Sport!V98+Közművelődés!X139+Étkeztetés!X111+Támogatás!AB91</f>
        <v>0</v>
      </c>
      <c r="W91" s="542">
        <f>Igazgatás!W114+Vagyongazd!W99+Községgazd!Z101+Közfoglalkoztatás!W91+Közút!W91+Környezetvédelem!Z93+Egészségügy!Z129+Sport!W98+Közművelődés!Y139+Étkeztetés!Y111+Támogatás!AC91</f>
        <v>0</v>
      </c>
    </row>
    <row r="92" spans="1:23" ht="25.5" hidden="1" customHeight="1" x14ac:dyDescent="0.25">
      <c r="A92" s="139" t="s">
        <v>398</v>
      </c>
      <c r="B92" s="59"/>
      <c r="C92" s="2"/>
      <c r="D92" s="685" t="s">
        <v>798</v>
      </c>
      <c r="E92" s="685"/>
      <c r="F92" s="192">
        <f>Igazgatás!F115+Vagyongazd!F100+Községgazd!F102+Közfoglalkoztatás!F92+Közút!F92+Környezetvédelem!F94+Egészségügy!F130+Sport!F99+Közművelődés!F140+Étkeztetés!F112+Támogatás!F92</f>
        <v>0</v>
      </c>
      <c r="G92" s="471">
        <f>Igazgatás!G115+Vagyongazd!G100+Községgazd!G102+Közfoglalkoztatás!G92+Közút!G92+Környezetvédelem!G94+Egészségügy!G130+Sport!G99+Közművelődés!G140+Étkeztetés!G112+Támogatás!G92</f>
        <v>0</v>
      </c>
      <c r="H92" s="449">
        <f>Igazgatás!H115+Vagyongazd!H100+Községgazd!H102+Közfoglalkoztatás!H92+Közút!H92+Környezetvédelem!H94+Egészségügy!H130+Sport!H99+Közművelődés!H140+Étkeztetés!H112+Támogatás!H92</f>
        <v>0</v>
      </c>
      <c r="I92" s="210">
        <f>Igazgatás!I115+Vagyongazd!I100+Községgazd!I102+Közfoglalkoztatás!I92+Közút!I92+Környezetvédelem!I94+Egészségügy!I130+Sport!I99+Közművelődés!I140+Étkeztetés!I112+Támogatás!I92</f>
        <v>0</v>
      </c>
      <c r="J92" s="219">
        <f>Igazgatás!J115+Vagyongazd!J100+Községgazd!J102+Közfoglalkoztatás!J92+Közút!J92+Környezetvédelem!J94+Egészségügy!J130+Sport!J99+Közművelődés!J140+Étkeztetés!J112+Támogatás!J92</f>
        <v>0</v>
      </c>
      <c r="K92" s="81">
        <f>Igazgatás!K115+Vagyongazd!K100+Községgazd!N102+Közfoglalkoztatás!K92+Közút!K92+Környezetvédelem!N94+Egészségügy!N130+Sport!K99+Közművelődés!M140+Étkeztetés!M112+Támogatás!Q92</f>
        <v>0</v>
      </c>
      <c r="L92" s="1">
        <f>Igazgatás!L115+Vagyongazd!L100+Községgazd!O102+Közfoglalkoztatás!L92+Közút!L92+Környezetvédelem!O94+Egészségügy!O130+Sport!L99+Közművelődés!N140+Étkeztetés!N112+Támogatás!R92</f>
        <v>0</v>
      </c>
      <c r="M92" s="1">
        <f>Igazgatás!M115+Vagyongazd!M100+Községgazd!P102+Közfoglalkoztatás!M92+Közút!M92+Környezetvédelem!P94+Egészségügy!P130+Sport!M99+Közművelődés!O140+Étkeztetés!O112+Támogatás!S92</f>
        <v>0</v>
      </c>
      <c r="N92" s="1">
        <f>Igazgatás!N115+Vagyongazd!N100+Községgazd!Q102+Közfoglalkoztatás!N92+Közút!N92+Környezetvédelem!Q94+Egészségügy!Q130+Sport!N99+Közművelődés!P140+Étkeztetés!P112+Támogatás!T92</f>
        <v>0</v>
      </c>
      <c r="O92" s="1">
        <f>Igazgatás!O115+Vagyongazd!O100+Községgazd!R102+Közfoglalkoztatás!O92+Közút!O92+Környezetvédelem!R94+Egészségügy!R130+Sport!O99+Közművelődés!Q140+Étkeztetés!Q112+Támogatás!U92</f>
        <v>0</v>
      </c>
      <c r="P92" s="89">
        <f>Igazgatás!P115+Vagyongazd!P100+Községgazd!S102+Közfoglalkoztatás!P92+Közút!P92+Környezetvédelem!S94+Egészségügy!S130+Sport!P99+Közművelődés!R140+Étkeztetés!R112+Támogatás!V92</f>
        <v>0</v>
      </c>
      <c r="Q92" s="89">
        <f>Igazgatás!Q115+Vagyongazd!Q100+Községgazd!T102+Közfoglalkoztatás!Q92+Közút!Q92+Környezetvédelem!T94+Egészségügy!T130+Sport!Q99+Közművelődés!S140+Étkeztetés!S112+Támogatás!W92</f>
        <v>0</v>
      </c>
      <c r="R92" s="1">
        <f>Igazgatás!R115+Vagyongazd!R100+Községgazd!U102+Közfoglalkoztatás!R92+Közút!R92+Környezetvédelem!U94+Egészségügy!U130+Sport!R99+Közművelődés!T140+Étkeztetés!T112+Támogatás!X92</f>
        <v>0</v>
      </c>
      <c r="S92" s="89">
        <f>Igazgatás!S115+Vagyongazd!S100+Községgazd!V102+Közfoglalkoztatás!S92+Közút!S92+Környezetvédelem!V94+Egészségügy!V130+Sport!S99+Közművelődés!U140+Étkeztetés!U112+Támogatás!Y92</f>
        <v>0</v>
      </c>
      <c r="T92" s="366">
        <f>Igazgatás!T115+Vagyongazd!T100+Községgazd!W102+Közfoglalkoztatás!T92+Közút!T92+Környezetvédelem!W94+Egészségügy!W130+Sport!T99+Közművelődés!V140+Étkeztetés!V112+Támogatás!Z92</f>
        <v>0</v>
      </c>
      <c r="U92" s="43">
        <f>Igazgatás!U115+Vagyongazd!U100+Községgazd!X102+Közfoglalkoztatás!U92+Közút!U92+Környezetvédelem!X94+Egészségügy!X130+Sport!U99+Közművelődés!W140+Étkeztetés!W112+Támogatás!AA92</f>
        <v>0</v>
      </c>
      <c r="V92" s="89">
        <f>Igazgatás!V115+Vagyongazd!V100+Községgazd!Y102+Közfoglalkoztatás!V92+Közút!V92+Környezetvédelem!Y94+Egészségügy!Y130+Sport!V99+Közművelődés!X140+Étkeztetés!X112+Támogatás!AB92</f>
        <v>0</v>
      </c>
      <c r="W92" s="542">
        <f>Igazgatás!W115+Vagyongazd!W100+Községgazd!Z102+Közfoglalkoztatás!W92+Közút!W92+Környezetvédelem!Z94+Egészségügy!Z130+Sport!W99+Közművelődés!Y140+Étkeztetés!Y112+Támogatás!AC92</f>
        <v>0</v>
      </c>
    </row>
    <row r="93" spans="1:23" s="42" customFormat="1" ht="15" hidden="1" customHeight="1" x14ac:dyDescent="0.25">
      <c r="A93" s="139" t="s">
        <v>399</v>
      </c>
      <c r="B93" s="118" t="s">
        <v>948</v>
      </c>
      <c r="C93" s="733" t="s">
        <v>1092</v>
      </c>
      <c r="D93" s="734"/>
      <c r="E93" s="734"/>
      <c r="F93" s="191">
        <f>Igazgatás!F116+Vagyongazd!F101+Községgazd!F103+Közfoglalkoztatás!F93+Közút!F93+Környezetvédelem!F95+Egészségügy!F131+Sport!F100+Közművelődés!F141+Étkeztetés!F113+Támogatás!F93</f>
        <v>0</v>
      </c>
      <c r="G93" s="469">
        <f>Igazgatás!G116+Vagyongazd!G101+Községgazd!G103+Közfoglalkoztatás!G93+Közút!G93+Környezetvédelem!G95+Egészségügy!G131+Sport!G100+Közművelődés!G141+Étkeztetés!G113+Támogatás!G93</f>
        <v>0</v>
      </c>
      <c r="H93" s="447">
        <f>Igazgatás!H116+Vagyongazd!H101+Községgazd!H103+Közfoglalkoztatás!H93+Közút!H93+Környezetvédelem!H95+Egészségügy!H131+Sport!H100+Közművelődés!H141+Étkeztetés!H113+Támogatás!H93</f>
        <v>0</v>
      </c>
      <c r="I93" s="209">
        <f>Igazgatás!I116+Vagyongazd!I101+Községgazd!I103+Közfoglalkoztatás!I93+Közút!I93+Környezetvédelem!I95+Egészségügy!I131+Sport!I100+Közművelődés!I141+Étkeztetés!I113+Támogatás!I93</f>
        <v>0</v>
      </c>
      <c r="J93" s="222">
        <f>Igazgatás!J116+Vagyongazd!J101+Községgazd!J103+Közfoglalkoztatás!J93+Közút!J93+Környezetvédelem!J95+Egészségügy!J131+Sport!J100+Közművelődés!J141+Étkeztetés!J113+Támogatás!J93</f>
        <v>0</v>
      </c>
      <c r="K93" s="121">
        <f>Igazgatás!K116+Vagyongazd!K101+Községgazd!N103+Közfoglalkoztatás!K93+Közút!K93+Környezetvédelem!N95+Egészségügy!N131+Sport!K100+Közművelődés!M141+Étkeztetés!M113+Támogatás!Q93</f>
        <v>0</v>
      </c>
      <c r="L93" s="122">
        <f>Igazgatás!L116+Vagyongazd!L101+Községgazd!O103+Közfoglalkoztatás!L93+Közút!L93+Környezetvédelem!O95+Egészségügy!O131+Sport!L100+Közművelődés!N141+Étkeztetés!N113+Támogatás!R93</f>
        <v>0</v>
      </c>
      <c r="M93" s="122">
        <f>Igazgatás!M116+Vagyongazd!M101+Községgazd!P103+Közfoglalkoztatás!M93+Közút!M93+Környezetvédelem!P95+Egészségügy!P131+Sport!M100+Közművelődés!O141+Étkeztetés!O113+Támogatás!S93</f>
        <v>0</v>
      </c>
      <c r="N93" s="122">
        <f>Igazgatás!N116+Vagyongazd!N101+Községgazd!Q103+Közfoglalkoztatás!N93+Közút!N93+Környezetvédelem!Q95+Egészségügy!Q131+Sport!N100+Közművelődés!P141+Étkeztetés!P113+Támogatás!T93</f>
        <v>0</v>
      </c>
      <c r="O93" s="122">
        <f>Igazgatás!O116+Vagyongazd!O101+Községgazd!R103+Közfoglalkoztatás!O93+Közút!O93+Környezetvédelem!R95+Egészségügy!R131+Sport!O100+Közművelődés!Q141+Étkeztetés!Q113+Támogatás!U93</f>
        <v>0</v>
      </c>
      <c r="P93" s="125">
        <f>Igazgatás!P116+Vagyongazd!P101+Községgazd!S103+Közfoglalkoztatás!P93+Közút!P93+Környezetvédelem!S95+Egészségügy!S131+Sport!P100+Közművelődés!R141+Étkeztetés!R113+Támogatás!V93</f>
        <v>0</v>
      </c>
      <c r="Q93" s="125">
        <f>Igazgatás!Q116+Vagyongazd!Q101+Községgazd!T103+Közfoglalkoztatás!Q93+Közút!Q93+Környezetvédelem!T95+Egészségügy!T131+Sport!Q100+Közművelődés!S141+Étkeztetés!S113+Támogatás!W93</f>
        <v>0</v>
      </c>
      <c r="R93" s="122">
        <f>Igazgatás!R116+Vagyongazd!R101+Községgazd!U103+Közfoglalkoztatás!R93+Közút!R93+Környezetvédelem!U95+Egészségügy!U131+Sport!R100+Közművelődés!T141+Étkeztetés!T113+Támogatás!X93</f>
        <v>0</v>
      </c>
      <c r="S93" s="125">
        <f>Igazgatás!S116+Vagyongazd!S101+Községgazd!V103+Közfoglalkoztatás!S93+Közút!S93+Környezetvédelem!V95+Egészségügy!V131+Sport!S100+Közművelődés!U141+Étkeztetés!U113+Támogatás!Y93</f>
        <v>0</v>
      </c>
      <c r="T93" s="368">
        <f>Igazgatás!T116+Vagyongazd!T101+Községgazd!W103+Közfoglalkoztatás!T93+Közút!T93+Környezetvédelem!W95+Egészségügy!W131+Sport!T100+Közművelődés!V141+Étkeztetés!V113+Támogatás!Z93</f>
        <v>0</v>
      </c>
      <c r="U93" s="124">
        <f>Igazgatás!U116+Vagyongazd!U101+Községgazd!X103+Közfoglalkoztatás!U93+Közút!U93+Környezetvédelem!X95+Egészségügy!X131+Sport!U100+Közművelődés!W141+Étkeztetés!W113+Támogatás!AA93</f>
        <v>0</v>
      </c>
      <c r="V93" s="125">
        <f>Igazgatás!V116+Vagyongazd!V101+Községgazd!Y103+Közfoglalkoztatás!V93+Közút!V93+Környezetvédelem!Y95+Egészségügy!Y131+Sport!V100+Közművelődés!X141+Étkeztetés!X113+Támogatás!AB93</f>
        <v>0</v>
      </c>
      <c r="W93" s="544">
        <f>Igazgatás!W116+Vagyongazd!W101+Községgazd!Z103+Közfoglalkoztatás!W93+Közút!W93+Környezetvédelem!Z95+Egészségügy!Z131+Sport!W100+Közművelődés!Y141+Étkeztetés!Y113+Támogatás!AC93</f>
        <v>0</v>
      </c>
    </row>
    <row r="94" spans="1:23" hidden="1" x14ac:dyDescent="0.25">
      <c r="A94" s="139" t="s">
        <v>400</v>
      </c>
      <c r="B94" s="59"/>
      <c r="C94" s="2"/>
      <c r="D94" s="686" t="s">
        <v>640</v>
      </c>
      <c r="E94" s="686"/>
      <c r="F94" s="182">
        <f>Igazgatás!F117+Vagyongazd!F102+Községgazd!F104+Közfoglalkoztatás!F94+Közút!F94+Környezetvédelem!F96+Egészségügy!F132+Sport!F101+Közművelődés!F142+Étkeztetés!F114+Támogatás!F94</f>
        <v>0</v>
      </c>
      <c r="G94" s="459">
        <f>Igazgatás!G117+Vagyongazd!G102+Községgazd!G104+Közfoglalkoztatás!G94+Közút!G94+Környezetvédelem!G96+Egészségügy!G132+Sport!G101+Közművelődés!G142+Étkeztetés!G114+Támogatás!G94</f>
        <v>0</v>
      </c>
      <c r="H94" s="437">
        <f>Igazgatás!H117+Vagyongazd!H102+Községgazd!H104+Közfoglalkoztatás!H94+Közút!H94+Környezetvédelem!H96+Egészségügy!H132+Sport!H101+Közművelődés!H142+Étkeztetés!H114+Támogatás!H94</f>
        <v>0</v>
      </c>
      <c r="I94" s="200">
        <f>Igazgatás!I117+Vagyongazd!I102+Községgazd!I104+Közfoglalkoztatás!I94+Közút!I94+Környezetvédelem!I96+Egészségügy!I132+Sport!I101+Közművelődés!I142+Étkeztetés!I114+Támogatás!I94</f>
        <v>0</v>
      </c>
      <c r="J94" s="219">
        <f>Igazgatás!J117+Vagyongazd!J102+Községgazd!J104+Közfoglalkoztatás!J94+Közút!J94+Környezetvédelem!J96+Egészségügy!J132+Sport!J101+Közművelődés!J142+Étkeztetés!J114+Támogatás!J94</f>
        <v>0</v>
      </c>
      <c r="K94" s="81">
        <f>Igazgatás!K117+Vagyongazd!K102+Községgazd!N104+Közfoglalkoztatás!K94+Közút!K94+Környezetvédelem!N96+Egészségügy!N132+Sport!K101+Közművelődés!M142+Étkeztetés!M114+Támogatás!Q94</f>
        <v>0</v>
      </c>
      <c r="L94" s="1">
        <f>Igazgatás!L117+Vagyongazd!L102+Községgazd!O104+Közfoglalkoztatás!L94+Közút!L94+Környezetvédelem!O96+Egészségügy!O132+Sport!L101+Közművelődés!N142+Étkeztetés!N114+Támogatás!R94</f>
        <v>0</v>
      </c>
      <c r="M94" s="1">
        <f>Igazgatás!M117+Vagyongazd!M102+Községgazd!P104+Közfoglalkoztatás!M94+Közút!M94+Környezetvédelem!P96+Egészségügy!P132+Sport!M101+Közművelődés!O142+Étkeztetés!O114+Támogatás!S94</f>
        <v>0</v>
      </c>
      <c r="N94" s="1">
        <f>Igazgatás!N117+Vagyongazd!N102+Községgazd!Q104+Közfoglalkoztatás!N94+Közút!N94+Környezetvédelem!Q96+Egészségügy!Q132+Sport!N101+Közművelődés!P142+Étkeztetés!P114+Támogatás!T94</f>
        <v>0</v>
      </c>
      <c r="O94" s="1">
        <f>Igazgatás!O117+Vagyongazd!O102+Községgazd!R104+Közfoglalkoztatás!O94+Közút!O94+Környezetvédelem!R96+Egészségügy!R132+Sport!O101+Közművelődés!Q142+Étkeztetés!Q114+Támogatás!U94</f>
        <v>0</v>
      </c>
      <c r="P94" s="89">
        <f>Igazgatás!P117+Vagyongazd!P102+Községgazd!S104+Közfoglalkoztatás!P94+Közút!P94+Környezetvédelem!S96+Egészségügy!S132+Sport!P101+Közművelődés!R142+Étkeztetés!R114+Támogatás!V94</f>
        <v>0</v>
      </c>
      <c r="Q94" s="89">
        <f>Igazgatás!Q117+Vagyongazd!Q102+Községgazd!T104+Közfoglalkoztatás!Q94+Közút!Q94+Környezetvédelem!T96+Egészségügy!T132+Sport!Q101+Közművelődés!S142+Étkeztetés!S114+Támogatás!W94</f>
        <v>0</v>
      </c>
      <c r="R94" s="1">
        <f>Igazgatás!R117+Vagyongazd!R102+Községgazd!U104+Közfoglalkoztatás!R94+Közút!R94+Környezetvédelem!U96+Egészségügy!U132+Sport!R101+Közművelődés!T142+Étkeztetés!T114+Támogatás!X94</f>
        <v>0</v>
      </c>
      <c r="S94" s="89">
        <f>Igazgatás!S117+Vagyongazd!S102+Községgazd!V104+Közfoglalkoztatás!S94+Közút!S94+Környezetvédelem!V96+Egészségügy!V132+Sport!S101+Közművelődés!U142+Étkeztetés!U114+Támogatás!Y94</f>
        <v>0</v>
      </c>
      <c r="T94" s="366">
        <f>Igazgatás!T117+Vagyongazd!T102+Községgazd!W104+Közfoglalkoztatás!T94+Közút!T94+Környezetvédelem!W96+Egészségügy!W132+Sport!T101+Közművelődés!V142+Étkeztetés!V114+Támogatás!Z94</f>
        <v>0</v>
      </c>
      <c r="U94" s="43">
        <f>Igazgatás!U117+Vagyongazd!U102+Községgazd!X104+Közfoglalkoztatás!U94+Közút!U94+Környezetvédelem!X96+Egészségügy!X132+Sport!U101+Közművelődés!W142+Étkeztetés!W114+Támogatás!AA94</f>
        <v>0</v>
      </c>
      <c r="V94" s="89">
        <f>Igazgatás!V117+Vagyongazd!V102+Községgazd!Y104+Közfoglalkoztatás!V94+Közút!V94+Környezetvédelem!Y96+Egészségügy!Y132+Sport!V101+Közművelődés!X142+Étkeztetés!X114+Támogatás!AB94</f>
        <v>0</v>
      </c>
      <c r="W94" s="542">
        <f>Igazgatás!W117+Vagyongazd!W102+Községgazd!Z104+Közfoglalkoztatás!W94+Közút!W94+Környezetvédelem!Z96+Egészségügy!Z132+Sport!W101+Közművelődés!Y142+Étkeztetés!Y114+Támogatás!AC94</f>
        <v>0</v>
      </c>
    </row>
    <row r="95" spans="1:23" hidden="1" x14ac:dyDescent="0.25">
      <c r="A95" s="139" t="s">
        <v>401</v>
      </c>
      <c r="B95" s="59"/>
      <c r="C95" s="2"/>
      <c r="D95" s="686" t="s">
        <v>799</v>
      </c>
      <c r="E95" s="686"/>
      <c r="F95" s="182">
        <f>Igazgatás!F118+Vagyongazd!F103+Községgazd!F105+Közfoglalkoztatás!F95+Közút!F95+Környezetvédelem!F97+Egészségügy!F133+Sport!F102+Közművelődés!F143+Étkeztetés!F115+Támogatás!F95</f>
        <v>0</v>
      </c>
      <c r="G95" s="459">
        <f>Igazgatás!G118+Vagyongazd!G103+Községgazd!G105+Közfoglalkoztatás!G95+Közút!G95+Környezetvédelem!G97+Egészségügy!G133+Sport!G102+Közművelődés!G143+Étkeztetés!G115+Támogatás!G95</f>
        <v>0</v>
      </c>
      <c r="H95" s="437">
        <f>Igazgatás!H118+Vagyongazd!H103+Községgazd!H105+Közfoglalkoztatás!H95+Közút!H95+Környezetvédelem!H97+Egészségügy!H133+Sport!H102+Közművelődés!H143+Étkeztetés!H115+Támogatás!H95</f>
        <v>0</v>
      </c>
      <c r="I95" s="200">
        <f>Igazgatás!I118+Vagyongazd!I103+Községgazd!I105+Közfoglalkoztatás!I95+Közút!I95+Környezetvédelem!I97+Egészségügy!I133+Sport!I102+Közművelődés!I143+Étkeztetés!I115+Támogatás!I95</f>
        <v>0</v>
      </c>
      <c r="J95" s="219">
        <f>Igazgatás!J118+Vagyongazd!J103+Községgazd!J105+Közfoglalkoztatás!J95+Közút!J95+Környezetvédelem!J97+Egészségügy!J133+Sport!J102+Közművelődés!J143+Étkeztetés!J115+Támogatás!J95</f>
        <v>0</v>
      </c>
      <c r="K95" s="81">
        <f>Igazgatás!K118+Vagyongazd!K103+Községgazd!N105+Közfoglalkoztatás!K95+Közút!K95+Környezetvédelem!N97+Egészségügy!N133+Sport!K102+Közművelődés!M143+Étkeztetés!M115+Támogatás!Q95</f>
        <v>0</v>
      </c>
      <c r="L95" s="1">
        <f>Igazgatás!L118+Vagyongazd!L103+Községgazd!O105+Közfoglalkoztatás!L95+Közút!L95+Környezetvédelem!O97+Egészségügy!O133+Sport!L102+Közművelődés!N143+Étkeztetés!N115+Támogatás!R95</f>
        <v>0</v>
      </c>
      <c r="M95" s="1">
        <f>Igazgatás!M118+Vagyongazd!M103+Községgazd!P105+Közfoglalkoztatás!M95+Közút!M95+Környezetvédelem!P97+Egészségügy!P133+Sport!M102+Közművelődés!O143+Étkeztetés!O115+Támogatás!S95</f>
        <v>0</v>
      </c>
      <c r="N95" s="1">
        <f>Igazgatás!N118+Vagyongazd!N103+Községgazd!Q105+Közfoglalkoztatás!N95+Közút!N95+Környezetvédelem!Q97+Egészségügy!Q133+Sport!N102+Közművelődés!P143+Étkeztetés!P115+Támogatás!T95</f>
        <v>0</v>
      </c>
      <c r="O95" s="1">
        <f>Igazgatás!O118+Vagyongazd!O103+Községgazd!R105+Közfoglalkoztatás!O95+Közút!O95+Környezetvédelem!R97+Egészségügy!R133+Sport!O102+Közművelődés!Q143+Étkeztetés!Q115+Támogatás!U95</f>
        <v>0</v>
      </c>
      <c r="P95" s="89">
        <f>Igazgatás!P118+Vagyongazd!P103+Községgazd!S105+Közfoglalkoztatás!P95+Közút!P95+Környezetvédelem!S97+Egészségügy!S133+Sport!P102+Közművelődés!R143+Étkeztetés!R115+Támogatás!V95</f>
        <v>0</v>
      </c>
      <c r="Q95" s="89">
        <f>Igazgatás!Q118+Vagyongazd!Q103+Községgazd!T105+Közfoglalkoztatás!Q95+Közút!Q95+Környezetvédelem!T97+Egészségügy!T133+Sport!Q102+Közművelődés!S143+Étkeztetés!S115+Támogatás!W95</f>
        <v>0</v>
      </c>
      <c r="R95" s="1">
        <f>Igazgatás!R118+Vagyongazd!R103+Községgazd!U105+Közfoglalkoztatás!R95+Közút!R95+Környezetvédelem!U97+Egészségügy!U133+Sport!R102+Közművelődés!T143+Étkeztetés!T115+Támogatás!X95</f>
        <v>0</v>
      </c>
      <c r="S95" s="89">
        <f>Igazgatás!S118+Vagyongazd!S103+Községgazd!V105+Közfoglalkoztatás!S95+Közút!S95+Környezetvédelem!V97+Egészségügy!V133+Sport!S102+Közművelődés!U143+Étkeztetés!U115+Támogatás!Y95</f>
        <v>0</v>
      </c>
      <c r="T95" s="366">
        <f>Igazgatás!T118+Vagyongazd!T103+Községgazd!W105+Közfoglalkoztatás!T95+Közút!T95+Környezetvédelem!W97+Egészségügy!W133+Sport!T102+Közművelődés!V143+Étkeztetés!V115+Támogatás!Z95</f>
        <v>0</v>
      </c>
      <c r="U95" s="43">
        <f>Igazgatás!U118+Vagyongazd!U103+Községgazd!X105+Közfoglalkoztatás!U95+Közút!U95+Környezetvédelem!X97+Egészségügy!X133+Sport!U102+Közművelődés!W143+Étkeztetés!W115+Támogatás!AA95</f>
        <v>0</v>
      </c>
      <c r="V95" s="89">
        <f>Igazgatás!V118+Vagyongazd!V103+Községgazd!Y105+Közfoglalkoztatás!V95+Közút!V95+Környezetvédelem!Y97+Egészségügy!Y133+Sport!V102+Közművelődés!X143+Étkeztetés!X115+Támogatás!AB95</f>
        <v>0</v>
      </c>
      <c r="W95" s="542">
        <f>Igazgatás!W118+Vagyongazd!W103+Községgazd!Z105+Közfoglalkoztatás!W95+Közút!W95+Környezetvédelem!Z97+Egészségügy!Z133+Sport!W102+Közművelődés!Y143+Étkeztetés!Y115+Támogatás!AC95</f>
        <v>0</v>
      </c>
    </row>
    <row r="96" spans="1:23" hidden="1" x14ac:dyDescent="0.25">
      <c r="A96" s="139" t="s">
        <v>402</v>
      </c>
      <c r="B96" s="59"/>
      <c r="C96" s="2"/>
      <c r="D96" s="686" t="s">
        <v>801</v>
      </c>
      <c r="E96" s="686"/>
      <c r="F96" s="182">
        <f>Igazgatás!F119+Vagyongazd!F104+Községgazd!F106+Közfoglalkoztatás!F96+Közút!F96+Környezetvédelem!F98+Egészségügy!F134+Sport!F103+Közművelődés!F144+Étkeztetés!F116+Támogatás!F96</f>
        <v>0</v>
      </c>
      <c r="G96" s="459">
        <f>Igazgatás!G119+Vagyongazd!G104+Községgazd!G106+Közfoglalkoztatás!G96+Közút!G96+Környezetvédelem!G98+Egészségügy!G134+Sport!G103+Közművelődés!G144+Étkeztetés!G116+Támogatás!G96</f>
        <v>0</v>
      </c>
      <c r="H96" s="437">
        <f>Igazgatás!H119+Vagyongazd!H104+Községgazd!H106+Közfoglalkoztatás!H96+Közút!H96+Környezetvédelem!H98+Egészségügy!H134+Sport!H103+Közművelődés!H144+Étkeztetés!H116+Támogatás!H96</f>
        <v>0</v>
      </c>
      <c r="I96" s="200">
        <f>Igazgatás!I119+Vagyongazd!I104+Községgazd!I106+Közfoglalkoztatás!I96+Közút!I96+Környezetvédelem!I98+Egészségügy!I134+Sport!I103+Közművelődés!I144+Étkeztetés!I116+Támogatás!I96</f>
        <v>0</v>
      </c>
      <c r="J96" s="219">
        <f>Igazgatás!J119+Vagyongazd!J104+Községgazd!J106+Közfoglalkoztatás!J96+Közút!J96+Környezetvédelem!J98+Egészségügy!J134+Sport!J103+Közművelődés!J144+Étkeztetés!J116+Támogatás!J96</f>
        <v>0</v>
      </c>
      <c r="K96" s="81">
        <f>Igazgatás!K119+Vagyongazd!K104+Községgazd!N106+Közfoglalkoztatás!K96+Közút!K96+Környezetvédelem!N98+Egészségügy!N134+Sport!K103+Közművelődés!M144+Étkeztetés!M116+Támogatás!Q96</f>
        <v>0</v>
      </c>
      <c r="L96" s="1">
        <f>Igazgatás!L119+Vagyongazd!L104+Községgazd!O106+Közfoglalkoztatás!L96+Közút!L96+Környezetvédelem!O98+Egészségügy!O134+Sport!L103+Közművelődés!N144+Étkeztetés!N116+Támogatás!R96</f>
        <v>0</v>
      </c>
      <c r="M96" s="1">
        <f>Igazgatás!M119+Vagyongazd!M104+Községgazd!P106+Közfoglalkoztatás!M96+Közút!M96+Környezetvédelem!P98+Egészségügy!P134+Sport!M103+Közművelődés!O144+Étkeztetés!O116+Támogatás!S96</f>
        <v>0</v>
      </c>
      <c r="N96" s="1">
        <f>Igazgatás!N119+Vagyongazd!N104+Községgazd!Q106+Közfoglalkoztatás!N96+Közút!N96+Környezetvédelem!Q98+Egészségügy!Q134+Sport!N103+Közművelődés!P144+Étkeztetés!P116+Támogatás!T96</f>
        <v>0</v>
      </c>
      <c r="O96" s="1">
        <f>Igazgatás!O119+Vagyongazd!O104+Községgazd!R106+Közfoglalkoztatás!O96+Közút!O96+Környezetvédelem!R98+Egészségügy!R134+Sport!O103+Közművelődés!Q144+Étkeztetés!Q116+Támogatás!U96</f>
        <v>0</v>
      </c>
      <c r="P96" s="89">
        <f>Igazgatás!P119+Vagyongazd!P104+Községgazd!S106+Közfoglalkoztatás!P96+Közút!P96+Környezetvédelem!S98+Egészségügy!S134+Sport!P103+Közművelődés!R144+Étkeztetés!R116+Támogatás!V96</f>
        <v>0</v>
      </c>
      <c r="Q96" s="89">
        <f>Igazgatás!Q119+Vagyongazd!Q104+Községgazd!T106+Közfoglalkoztatás!Q96+Közút!Q96+Környezetvédelem!T98+Egészségügy!T134+Sport!Q103+Közművelődés!S144+Étkeztetés!S116+Támogatás!W96</f>
        <v>0</v>
      </c>
      <c r="R96" s="1">
        <f>Igazgatás!R119+Vagyongazd!R104+Községgazd!U106+Közfoglalkoztatás!R96+Közút!R96+Környezetvédelem!U98+Egészségügy!U134+Sport!R103+Közművelődés!T144+Étkeztetés!T116+Támogatás!X96</f>
        <v>0</v>
      </c>
      <c r="S96" s="89">
        <f>Igazgatás!S119+Vagyongazd!S104+Községgazd!V106+Közfoglalkoztatás!S96+Közút!S96+Környezetvédelem!V98+Egészségügy!V134+Sport!S103+Közművelődés!U144+Étkeztetés!U116+Támogatás!Y96</f>
        <v>0</v>
      </c>
      <c r="T96" s="366">
        <f>Igazgatás!T119+Vagyongazd!T104+Községgazd!W106+Közfoglalkoztatás!T96+Közút!T96+Környezetvédelem!W98+Egészségügy!W134+Sport!T103+Közművelődés!V144+Étkeztetés!V116+Támogatás!Z96</f>
        <v>0</v>
      </c>
      <c r="U96" s="43">
        <f>Igazgatás!U119+Vagyongazd!U104+Községgazd!X106+Közfoglalkoztatás!U96+Közút!U96+Környezetvédelem!X98+Egészségügy!X134+Sport!U103+Közművelődés!W144+Étkeztetés!W116+Támogatás!AA96</f>
        <v>0</v>
      </c>
      <c r="V96" s="89">
        <f>Igazgatás!V119+Vagyongazd!V104+Községgazd!Y106+Közfoglalkoztatás!V96+Közút!V96+Környezetvédelem!Y98+Egészségügy!Y134+Sport!V103+Közművelődés!X144+Étkeztetés!X116+Támogatás!AB96</f>
        <v>0</v>
      </c>
      <c r="W96" s="542">
        <f>Igazgatás!W119+Vagyongazd!W104+Községgazd!Z106+Közfoglalkoztatás!W96+Közút!W96+Környezetvédelem!Z98+Egészségügy!Z134+Sport!W103+Közművelődés!Y144+Étkeztetés!Y116+Támogatás!AC96</f>
        <v>0</v>
      </c>
    </row>
    <row r="97" spans="1:23" hidden="1" x14ac:dyDescent="0.25">
      <c r="A97" s="139" t="s">
        <v>403</v>
      </c>
      <c r="B97" s="59"/>
      <c r="C97" s="2"/>
      <c r="D97" s="686" t="s">
        <v>1094</v>
      </c>
      <c r="E97" s="686"/>
      <c r="F97" s="182">
        <f>Igazgatás!F120+Vagyongazd!F105+Községgazd!F107+Közfoglalkoztatás!F97+Közút!F97+Környezetvédelem!F99+Egészségügy!F135+Sport!F104+Közművelődés!F145+Étkeztetés!F117+Támogatás!F97</f>
        <v>0</v>
      </c>
      <c r="G97" s="459">
        <f>Igazgatás!G120+Vagyongazd!G105+Községgazd!G107+Közfoglalkoztatás!G97+Közút!G97+Környezetvédelem!G99+Egészségügy!G135+Sport!G104+Közművelődés!G145+Étkeztetés!G117+Támogatás!G97</f>
        <v>0</v>
      </c>
      <c r="H97" s="437">
        <f>Igazgatás!H120+Vagyongazd!H105+Községgazd!H107+Közfoglalkoztatás!H97+Közút!H97+Környezetvédelem!H99+Egészségügy!H135+Sport!H104+Közművelődés!H145+Étkeztetés!H117+Támogatás!H97</f>
        <v>0</v>
      </c>
      <c r="I97" s="200">
        <f>Igazgatás!I120+Vagyongazd!I105+Községgazd!I107+Közfoglalkoztatás!I97+Közút!I97+Környezetvédelem!I99+Egészségügy!I135+Sport!I104+Közművelődés!I145+Étkeztetés!I117+Támogatás!I97</f>
        <v>0</v>
      </c>
      <c r="J97" s="219">
        <f>Igazgatás!J120+Vagyongazd!J105+Községgazd!J107+Közfoglalkoztatás!J97+Közút!J97+Környezetvédelem!J99+Egészségügy!J135+Sport!J104+Közművelődés!J145+Étkeztetés!J117+Támogatás!J97</f>
        <v>0</v>
      </c>
      <c r="K97" s="81">
        <f>Igazgatás!K120+Vagyongazd!K105+Községgazd!N107+Közfoglalkoztatás!K97+Közút!K97+Környezetvédelem!N99+Egészségügy!N135+Sport!K104+Közművelődés!M145+Étkeztetés!M117+Támogatás!Q97</f>
        <v>0</v>
      </c>
      <c r="L97" s="1">
        <f>Igazgatás!L120+Vagyongazd!L105+Községgazd!O107+Közfoglalkoztatás!L97+Közút!L97+Környezetvédelem!O99+Egészségügy!O135+Sport!L104+Közművelődés!N145+Étkeztetés!N117+Támogatás!R97</f>
        <v>0</v>
      </c>
      <c r="M97" s="1">
        <f>Igazgatás!M120+Vagyongazd!M105+Községgazd!P107+Közfoglalkoztatás!M97+Közút!M97+Környezetvédelem!P99+Egészségügy!P135+Sport!M104+Közművelődés!O145+Étkeztetés!O117+Támogatás!S97</f>
        <v>0</v>
      </c>
      <c r="N97" s="1">
        <f>Igazgatás!N120+Vagyongazd!N105+Községgazd!Q107+Közfoglalkoztatás!N97+Közút!N97+Környezetvédelem!Q99+Egészségügy!Q135+Sport!N104+Közművelődés!P145+Étkeztetés!P117+Támogatás!T97</f>
        <v>0</v>
      </c>
      <c r="O97" s="1">
        <f>Igazgatás!O120+Vagyongazd!O105+Községgazd!R107+Közfoglalkoztatás!O97+Közút!O97+Környezetvédelem!R99+Egészségügy!R135+Sport!O104+Közművelődés!Q145+Étkeztetés!Q117+Támogatás!U97</f>
        <v>0</v>
      </c>
      <c r="P97" s="89">
        <f>Igazgatás!P120+Vagyongazd!P105+Községgazd!S107+Közfoglalkoztatás!P97+Közút!P97+Környezetvédelem!S99+Egészségügy!S135+Sport!P104+Közművelődés!R145+Étkeztetés!R117+Támogatás!V97</f>
        <v>0</v>
      </c>
      <c r="Q97" s="89">
        <f>Igazgatás!Q120+Vagyongazd!Q105+Községgazd!T107+Közfoglalkoztatás!Q97+Közút!Q97+Környezetvédelem!T99+Egészségügy!T135+Sport!Q104+Közművelődés!S145+Étkeztetés!S117+Támogatás!W97</f>
        <v>0</v>
      </c>
      <c r="R97" s="1">
        <f>Igazgatás!R120+Vagyongazd!R105+Községgazd!U107+Közfoglalkoztatás!R97+Közút!R97+Környezetvédelem!U99+Egészségügy!U135+Sport!R104+Közművelődés!T145+Étkeztetés!T117+Támogatás!X97</f>
        <v>0</v>
      </c>
      <c r="S97" s="89">
        <f>Igazgatás!S120+Vagyongazd!S105+Községgazd!V107+Közfoglalkoztatás!S97+Közút!S97+Környezetvédelem!V99+Egészségügy!V135+Sport!S104+Közművelődés!U145+Étkeztetés!U117+Támogatás!Y97</f>
        <v>0</v>
      </c>
      <c r="T97" s="366">
        <f>Igazgatás!T120+Vagyongazd!T105+Községgazd!W107+Közfoglalkoztatás!T97+Közút!T97+Környezetvédelem!W99+Egészségügy!W135+Sport!T104+Közművelődés!V145+Étkeztetés!V117+Támogatás!Z97</f>
        <v>0</v>
      </c>
      <c r="U97" s="43">
        <f>Igazgatás!U120+Vagyongazd!U105+Községgazd!X107+Közfoglalkoztatás!U97+Közút!U97+Környezetvédelem!X99+Egészségügy!X135+Sport!U104+Közművelődés!W145+Étkeztetés!W117+Támogatás!AA97</f>
        <v>0</v>
      </c>
      <c r="V97" s="89">
        <f>Igazgatás!V120+Vagyongazd!V105+Községgazd!Y107+Közfoglalkoztatás!V97+Közút!V97+Környezetvédelem!Y99+Egészségügy!Y135+Sport!V104+Közművelődés!X145+Étkeztetés!X117+Támogatás!AB97</f>
        <v>0</v>
      </c>
      <c r="W97" s="542">
        <f>Igazgatás!W120+Vagyongazd!W105+Községgazd!Z107+Közfoglalkoztatás!W97+Közút!W97+Környezetvédelem!Z99+Egészségügy!Z135+Sport!W104+Közművelődés!Y145+Étkeztetés!Y117+Támogatás!AC97</f>
        <v>0</v>
      </c>
    </row>
    <row r="98" spans="1:23" hidden="1" x14ac:dyDescent="0.25">
      <c r="A98" s="139" t="s">
        <v>404</v>
      </c>
      <c r="B98" s="59"/>
      <c r="C98" s="2"/>
      <c r="D98" s="686" t="s">
        <v>806</v>
      </c>
      <c r="E98" s="686"/>
      <c r="F98" s="182">
        <f>Igazgatás!F121+Vagyongazd!F106+Községgazd!F108+Közfoglalkoztatás!F98+Közút!F98+Környezetvédelem!F100+Egészségügy!F136+Sport!F105+Közművelődés!F146+Étkeztetés!F118+Támogatás!F98</f>
        <v>0</v>
      </c>
      <c r="G98" s="459">
        <f>Igazgatás!G121+Vagyongazd!G106+Községgazd!G108+Közfoglalkoztatás!G98+Közút!G98+Környezetvédelem!G100+Egészségügy!G136+Sport!G105+Közművelődés!G146+Étkeztetés!G118+Támogatás!G98</f>
        <v>0</v>
      </c>
      <c r="H98" s="437">
        <f>Igazgatás!H121+Vagyongazd!H106+Községgazd!H108+Közfoglalkoztatás!H98+Közút!H98+Környezetvédelem!H100+Egészségügy!H136+Sport!H105+Közművelődés!H146+Étkeztetés!H118+Támogatás!H98</f>
        <v>0</v>
      </c>
      <c r="I98" s="200">
        <f>Igazgatás!I121+Vagyongazd!I106+Községgazd!I108+Közfoglalkoztatás!I98+Közút!I98+Környezetvédelem!I100+Egészségügy!I136+Sport!I105+Közművelődés!I146+Étkeztetés!I118+Támogatás!I98</f>
        <v>0</v>
      </c>
      <c r="J98" s="219">
        <f>Igazgatás!J121+Vagyongazd!J106+Községgazd!J108+Közfoglalkoztatás!J98+Közút!J98+Környezetvédelem!J100+Egészségügy!J136+Sport!J105+Közművelődés!J146+Étkeztetés!J118+Támogatás!J98</f>
        <v>0</v>
      </c>
      <c r="K98" s="81">
        <f>Igazgatás!K121+Vagyongazd!K106+Községgazd!N108+Közfoglalkoztatás!K98+Közút!K98+Környezetvédelem!N100+Egészségügy!N136+Sport!K105+Közművelődés!M146+Étkeztetés!M118+Támogatás!Q98</f>
        <v>0</v>
      </c>
      <c r="L98" s="1">
        <f>Igazgatás!L121+Vagyongazd!L106+Községgazd!O108+Közfoglalkoztatás!L98+Közút!L98+Környezetvédelem!O100+Egészségügy!O136+Sport!L105+Közművelődés!N146+Étkeztetés!N118+Támogatás!R98</f>
        <v>0</v>
      </c>
      <c r="M98" s="1">
        <f>Igazgatás!M121+Vagyongazd!M106+Községgazd!P108+Közfoglalkoztatás!M98+Közút!M98+Környezetvédelem!P100+Egészségügy!P136+Sport!M105+Közművelődés!O146+Étkeztetés!O118+Támogatás!S98</f>
        <v>0</v>
      </c>
      <c r="N98" s="1">
        <f>Igazgatás!N121+Vagyongazd!N106+Községgazd!Q108+Közfoglalkoztatás!N98+Közút!N98+Környezetvédelem!Q100+Egészségügy!Q136+Sport!N105+Közművelődés!P146+Étkeztetés!P118+Támogatás!T98</f>
        <v>0</v>
      </c>
      <c r="O98" s="1">
        <f>Igazgatás!O121+Vagyongazd!O106+Községgazd!R108+Közfoglalkoztatás!O98+Közút!O98+Környezetvédelem!R100+Egészségügy!R136+Sport!O105+Közművelődés!Q146+Étkeztetés!Q118+Támogatás!U98</f>
        <v>0</v>
      </c>
      <c r="P98" s="89">
        <f>Igazgatás!P121+Vagyongazd!P106+Községgazd!S108+Közfoglalkoztatás!P98+Közút!P98+Környezetvédelem!S100+Egészségügy!S136+Sport!P105+Közművelődés!R146+Étkeztetés!R118+Támogatás!V98</f>
        <v>0</v>
      </c>
      <c r="Q98" s="89">
        <f>Igazgatás!Q121+Vagyongazd!Q106+Községgazd!T108+Közfoglalkoztatás!Q98+Közút!Q98+Környezetvédelem!T100+Egészségügy!T136+Sport!Q105+Közművelődés!S146+Étkeztetés!S118+Támogatás!W98</f>
        <v>0</v>
      </c>
      <c r="R98" s="1">
        <f>Igazgatás!R121+Vagyongazd!R106+Községgazd!U108+Közfoglalkoztatás!R98+Közút!R98+Környezetvédelem!U100+Egészségügy!U136+Sport!R105+Közművelődés!T146+Étkeztetés!T118+Támogatás!X98</f>
        <v>0</v>
      </c>
      <c r="S98" s="89">
        <f>Igazgatás!S121+Vagyongazd!S106+Községgazd!V108+Közfoglalkoztatás!S98+Közút!S98+Környezetvédelem!V100+Egészségügy!V136+Sport!S105+Közművelődés!U146+Étkeztetés!U118+Támogatás!Y98</f>
        <v>0</v>
      </c>
      <c r="T98" s="366">
        <f>Igazgatás!T121+Vagyongazd!T106+Községgazd!W108+Közfoglalkoztatás!T98+Közút!T98+Környezetvédelem!W100+Egészségügy!W136+Sport!T105+Közművelődés!V146+Étkeztetés!V118+Támogatás!Z98</f>
        <v>0</v>
      </c>
      <c r="U98" s="43">
        <f>Igazgatás!U121+Vagyongazd!U106+Községgazd!X108+Közfoglalkoztatás!U98+Közút!U98+Környezetvédelem!X100+Egészségügy!X136+Sport!U105+Közművelődés!W146+Étkeztetés!W118+Támogatás!AA98</f>
        <v>0</v>
      </c>
      <c r="V98" s="89">
        <f>Igazgatás!V121+Vagyongazd!V106+Községgazd!Y108+Közfoglalkoztatás!V98+Közút!V98+Környezetvédelem!Y100+Egészségügy!Y136+Sport!V105+Közművelődés!X146+Étkeztetés!X118+Támogatás!AB98</f>
        <v>0</v>
      </c>
      <c r="W98" s="542">
        <f>Igazgatás!W121+Vagyongazd!W106+Községgazd!Z108+Közfoglalkoztatás!W98+Közút!W98+Környezetvédelem!Z100+Egészségügy!Z136+Sport!W105+Közművelődés!Y146+Étkeztetés!Y118+Támogatás!AC98</f>
        <v>0</v>
      </c>
    </row>
    <row r="99" spans="1:23" hidden="1" x14ac:dyDescent="0.25">
      <c r="A99" s="139" t="s">
        <v>405</v>
      </c>
      <c r="B99" s="59"/>
      <c r="C99" s="2"/>
      <c r="D99" s="686" t="s">
        <v>804</v>
      </c>
      <c r="E99" s="686"/>
      <c r="F99" s="182">
        <f>Igazgatás!F122+Vagyongazd!F107+Községgazd!F109+Közfoglalkoztatás!F99+Közút!F99+Környezetvédelem!F101+Egészségügy!F137+Sport!F106+Közművelődés!F147+Étkeztetés!F119+Támogatás!F99</f>
        <v>0</v>
      </c>
      <c r="G99" s="459">
        <f>Igazgatás!G122+Vagyongazd!G107+Községgazd!G109+Közfoglalkoztatás!G99+Közút!G99+Környezetvédelem!G101+Egészségügy!G137+Sport!G106+Közművelődés!G147+Étkeztetés!G119+Támogatás!G99</f>
        <v>0</v>
      </c>
      <c r="H99" s="437">
        <f>Igazgatás!H122+Vagyongazd!H107+Községgazd!H109+Közfoglalkoztatás!H99+Közút!H99+Környezetvédelem!H101+Egészségügy!H137+Sport!H106+Közművelődés!H147+Étkeztetés!H119+Támogatás!H99</f>
        <v>0</v>
      </c>
      <c r="I99" s="200">
        <f>Igazgatás!I122+Vagyongazd!I107+Községgazd!I109+Közfoglalkoztatás!I99+Közút!I99+Környezetvédelem!I101+Egészségügy!I137+Sport!I106+Közművelődés!I147+Étkeztetés!I119+Támogatás!I99</f>
        <v>0</v>
      </c>
      <c r="J99" s="219">
        <f>Igazgatás!J122+Vagyongazd!J107+Községgazd!J109+Közfoglalkoztatás!J99+Közút!J99+Környezetvédelem!J101+Egészségügy!J137+Sport!J106+Közművelődés!J147+Étkeztetés!J119+Támogatás!J99</f>
        <v>0</v>
      </c>
      <c r="K99" s="81">
        <f>Igazgatás!K122+Vagyongazd!K107+Községgazd!N109+Közfoglalkoztatás!K99+Közút!K99+Környezetvédelem!N101+Egészségügy!N137+Sport!K106+Közművelődés!M147+Étkeztetés!M119+Támogatás!Q99</f>
        <v>0</v>
      </c>
      <c r="L99" s="1">
        <f>Igazgatás!L122+Vagyongazd!L107+Községgazd!O109+Közfoglalkoztatás!L99+Közút!L99+Környezetvédelem!O101+Egészségügy!O137+Sport!L106+Közművelődés!N147+Étkeztetés!N119+Támogatás!R99</f>
        <v>0</v>
      </c>
      <c r="M99" s="1">
        <f>Igazgatás!M122+Vagyongazd!M107+Községgazd!P109+Közfoglalkoztatás!M99+Közút!M99+Környezetvédelem!P101+Egészségügy!P137+Sport!M106+Közművelődés!O147+Étkeztetés!O119+Támogatás!S99</f>
        <v>0</v>
      </c>
      <c r="N99" s="1">
        <f>Igazgatás!N122+Vagyongazd!N107+Községgazd!Q109+Közfoglalkoztatás!N99+Közút!N99+Környezetvédelem!Q101+Egészségügy!Q137+Sport!N106+Közművelődés!P147+Étkeztetés!P119+Támogatás!T99</f>
        <v>0</v>
      </c>
      <c r="O99" s="1">
        <f>Igazgatás!O122+Vagyongazd!O107+Községgazd!R109+Közfoglalkoztatás!O99+Közút!O99+Környezetvédelem!R101+Egészségügy!R137+Sport!O106+Közművelődés!Q147+Étkeztetés!Q119+Támogatás!U99</f>
        <v>0</v>
      </c>
      <c r="P99" s="89">
        <f>Igazgatás!P122+Vagyongazd!P107+Községgazd!S109+Közfoglalkoztatás!P99+Közút!P99+Környezetvédelem!S101+Egészségügy!S137+Sport!P106+Közművelődés!R147+Étkeztetés!R119+Támogatás!V99</f>
        <v>0</v>
      </c>
      <c r="Q99" s="89">
        <f>Igazgatás!Q122+Vagyongazd!Q107+Községgazd!T109+Közfoglalkoztatás!Q99+Közút!Q99+Környezetvédelem!T101+Egészségügy!T137+Sport!Q106+Közművelődés!S147+Étkeztetés!S119+Támogatás!W99</f>
        <v>0</v>
      </c>
      <c r="R99" s="1">
        <f>Igazgatás!R122+Vagyongazd!R107+Községgazd!U109+Közfoglalkoztatás!R99+Közút!R99+Környezetvédelem!U101+Egészségügy!U137+Sport!R106+Közművelődés!T147+Étkeztetés!T119+Támogatás!X99</f>
        <v>0</v>
      </c>
      <c r="S99" s="89">
        <f>Igazgatás!S122+Vagyongazd!S107+Községgazd!V109+Közfoglalkoztatás!S99+Közút!S99+Környezetvédelem!V101+Egészségügy!V137+Sport!S106+Közművelődés!U147+Étkeztetés!U119+Támogatás!Y99</f>
        <v>0</v>
      </c>
      <c r="T99" s="366">
        <f>Igazgatás!T122+Vagyongazd!T107+Községgazd!W109+Közfoglalkoztatás!T99+Közút!T99+Környezetvédelem!W101+Egészségügy!W137+Sport!T106+Közművelődés!V147+Étkeztetés!V119+Támogatás!Z99</f>
        <v>0</v>
      </c>
      <c r="U99" s="43">
        <f>Igazgatás!U122+Vagyongazd!U107+Községgazd!X109+Közfoglalkoztatás!U99+Közút!U99+Környezetvédelem!X101+Egészségügy!X137+Sport!U106+Közművelődés!W147+Étkeztetés!W119+Támogatás!AA99</f>
        <v>0</v>
      </c>
      <c r="V99" s="89">
        <f>Igazgatás!V122+Vagyongazd!V107+Községgazd!Y109+Közfoglalkoztatás!V99+Közút!V99+Környezetvédelem!Y101+Egészségügy!Y137+Sport!V106+Közművelődés!X147+Étkeztetés!X119+Támogatás!AB99</f>
        <v>0</v>
      </c>
      <c r="W99" s="542">
        <f>Igazgatás!W122+Vagyongazd!W107+Községgazd!Z109+Közfoglalkoztatás!W99+Közút!W99+Környezetvédelem!Z101+Egészségügy!Z137+Sport!W106+Közművelődés!Y147+Étkeztetés!Y119+Támogatás!AC99</f>
        <v>0</v>
      </c>
    </row>
    <row r="100" spans="1:23" ht="25.5" hidden="1" customHeight="1" x14ac:dyDescent="0.25">
      <c r="A100" s="139" t="s">
        <v>406</v>
      </c>
      <c r="B100" s="59"/>
      <c r="C100" s="2"/>
      <c r="D100" s="685" t="s">
        <v>808</v>
      </c>
      <c r="E100" s="685"/>
      <c r="F100" s="192">
        <f>Igazgatás!F123+Vagyongazd!F108+Községgazd!F110+Közfoglalkoztatás!F100+Közút!F100+Környezetvédelem!F102+Egészségügy!F138+Sport!F107+Közművelődés!F148+Étkeztetés!F120+Támogatás!F100</f>
        <v>0</v>
      </c>
      <c r="G100" s="471">
        <f>Igazgatás!G123+Vagyongazd!G108+Községgazd!G110+Közfoglalkoztatás!G100+Közút!G100+Környezetvédelem!G102+Egészségügy!G138+Sport!G107+Közművelődés!G148+Étkeztetés!G120+Támogatás!G100</f>
        <v>0</v>
      </c>
      <c r="H100" s="449">
        <f>Igazgatás!H123+Vagyongazd!H108+Községgazd!H110+Közfoglalkoztatás!H100+Közút!H100+Környezetvédelem!H102+Egészségügy!H138+Sport!H107+Közművelődés!H148+Étkeztetés!H120+Támogatás!H100</f>
        <v>0</v>
      </c>
      <c r="I100" s="210">
        <f>Igazgatás!I123+Vagyongazd!I108+Községgazd!I110+Közfoglalkoztatás!I100+Közút!I100+Környezetvédelem!I102+Egészségügy!I138+Sport!I107+Közművelődés!I148+Étkeztetés!I120+Támogatás!I100</f>
        <v>0</v>
      </c>
      <c r="J100" s="219">
        <f>Igazgatás!J123+Vagyongazd!J108+Községgazd!J110+Közfoglalkoztatás!J100+Közút!J100+Környezetvédelem!J102+Egészségügy!J138+Sport!J107+Közművelődés!J148+Étkeztetés!J120+Támogatás!J100</f>
        <v>0</v>
      </c>
      <c r="K100" s="81">
        <f>Igazgatás!K123+Vagyongazd!K108+Községgazd!N110+Közfoglalkoztatás!K100+Közút!K100+Környezetvédelem!N102+Egészségügy!N138+Sport!K107+Közművelődés!M148+Étkeztetés!M120+Támogatás!Q100</f>
        <v>0</v>
      </c>
      <c r="L100" s="1">
        <f>Igazgatás!L123+Vagyongazd!L108+Községgazd!O110+Közfoglalkoztatás!L100+Közút!L100+Környezetvédelem!O102+Egészségügy!O138+Sport!L107+Közművelődés!N148+Étkeztetés!N120+Támogatás!R100</f>
        <v>0</v>
      </c>
      <c r="M100" s="1">
        <f>Igazgatás!M123+Vagyongazd!M108+Községgazd!P110+Közfoglalkoztatás!M100+Közút!M100+Környezetvédelem!P102+Egészségügy!P138+Sport!M107+Közművelődés!O148+Étkeztetés!O120+Támogatás!S100</f>
        <v>0</v>
      </c>
      <c r="N100" s="1">
        <f>Igazgatás!N123+Vagyongazd!N108+Községgazd!Q110+Közfoglalkoztatás!N100+Közút!N100+Környezetvédelem!Q102+Egészségügy!Q138+Sport!N107+Közművelődés!P148+Étkeztetés!P120+Támogatás!T100</f>
        <v>0</v>
      </c>
      <c r="O100" s="1">
        <f>Igazgatás!O123+Vagyongazd!O108+Községgazd!R110+Közfoglalkoztatás!O100+Közút!O100+Környezetvédelem!R102+Egészségügy!R138+Sport!O107+Közművelődés!Q148+Étkeztetés!Q120+Támogatás!U100</f>
        <v>0</v>
      </c>
      <c r="P100" s="89">
        <f>Igazgatás!P123+Vagyongazd!P108+Községgazd!S110+Közfoglalkoztatás!P100+Közút!P100+Környezetvédelem!S102+Egészségügy!S138+Sport!P107+Közművelődés!R148+Étkeztetés!R120+Támogatás!V100</f>
        <v>0</v>
      </c>
      <c r="Q100" s="89">
        <f>Igazgatás!Q123+Vagyongazd!Q108+Községgazd!T110+Közfoglalkoztatás!Q100+Közút!Q100+Környezetvédelem!T102+Egészségügy!T138+Sport!Q107+Közművelődés!S148+Étkeztetés!S120+Támogatás!W100</f>
        <v>0</v>
      </c>
      <c r="R100" s="1">
        <f>Igazgatás!R123+Vagyongazd!R108+Községgazd!U110+Közfoglalkoztatás!R100+Közút!R100+Környezetvédelem!U102+Egészségügy!U138+Sport!R107+Közművelődés!T148+Étkeztetés!T120+Támogatás!X100</f>
        <v>0</v>
      </c>
      <c r="S100" s="89">
        <f>Igazgatás!S123+Vagyongazd!S108+Községgazd!V110+Közfoglalkoztatás!S100+Közút!S100+Környezetvédelem!V102+Egészségügy!V138+Sport!S107+Közművelődés!U148+Étkeztetés!U120+Támogatás!Y100</f>
        <v>0</v>
      </c>
      <c r="T100" s="366">
        <f>Igazgatás!T123+Vagyongazd!T108+Községgazd!W110+Közfoglalkoztatás!T100+Közút!T100+Környezetvédelem!W102+Egészségügy!W138+Sport!T107+Közművelődés!V148+Étkeztetés!V120+Támogatás!Z100</f>
        <v>0</v>
      </c>
      <c r="U100" s="43">
        <f>Igazgatás!U123+Vagyongazd!U108+Községgazd!X110+Közfoglalkoztatás!U100+Közút!U100+Környezetvédelem!X102+Egészségügy!X138+Sport!U107+Közművelődés!W148+Étkeztetés!W120+Támogatás!AA100</f>
        <v>0</v>
      </c>
      <c r="V100" s="89">
        <f>Igazgatás!V123+Vagyongazd!V108+Községgazd!Y110+Közfoglalkoztatás!V100+Közút!V100+Környezetvédelem!Y102+Egészségügy!Y138+Sport!V107+Közművelődés!X148+Étkeztetés!X120+Támogatás!AB100</f>
        <v>0</v>
      </c>
      <c r="W100" s="542">
        <f>Igazgatás!W123+Vagyongazd!W108+Községgazd!Z110+Közfoglalkoztatás!W100+Közút!W100+Környezetvédelem!Z102+Egészségügy!Z138+Sport!W107+Közművelődés!Y148+Étkeztetés!Y120+Támogatás!AC100</f>
        <v>0</v>
      </c>
    </row>
    <row r="101" spans="1:23" hidden="1" x14ac:dyDescent="0.25">
      <c r="A101" s="139" t="s">
        <v>407</v>
      </c>
      <c r="B101" s="59"/>
      <c r="C101" s="2"/>
      <c r="D101" s="686" t="s">
        <v>1093</v>
      </c>
      <c r="E101" s="686"/>
      <c r="F101" s="182">
        <f>Igazgatás!F124+Vagyongazd!F109+Községgazd!F111+Közfoglalkoztatás!F101+Közút!F101+Környezetvédelem!F103+Egészségügy!F139+Sport!F108+Közművelődés!F149+Étkeztetés!F121+Támogatás!F101</f>
        <v>0</v>
      </c>
      <c r="G101" s="459">
        <f>Igazgatás!G124+Vagyongazd!G109+Községgazd!G111+Közfoglalkoztatás!G101+Közút!G101+Környezetvédelem!G103+Egészségügy!G139+Sport!G108+Közművelődés!G149+Étkeztetés!G121+Támogatás!G101</f>
        <v>0</v>
      </c>
      <c r="H101" s="437">
        <f>Igazgatás!H124+Vagyongazd!H109+Községgazd!H111+Közfoglalkoztatás!H101+Közút!H101+Környezetvédelem!H103+Egészségügy!H139+Sport!H108+Közművelődés!H149+Étkeztetés!H121+Támogatás!H101</f>
        <v>0</v>
      </c>
      <c r="I101" s="200">
        <f>Igazgatás!I124+Vagyongazd!I109+Községgazd!I111+Közfoglalkoztatás!I101+Közút!I101+Környezetvédelem!I103+Egészségügy!I139+Sport!I108+Közművelődés!I149+Étkeztetés!I121+Támogatás!I101</f>
        <v>0</v>
      </c>
      <c r="J101" s="219">
        <f>Igazgatás!J124+Vagyongazd!J109+Községgazd!J111+Közfoglalkoztatás!J101+Közút!J101+Környezetvédelem!J103+Egészségügy!J139+Sport!J108+Közművelődés!J149+Étkeztetés!J121+Támogatás!J101</f>
        <v>0</v>
      </c>
      <c r="K101" s="81">
        <f>Igazgatás!K124+Vagyongazd!K109+Községgazd!N111+Közfoglalkoztatás!K101+Közút!K101+Környezetvédelem!N103+Egészségügy!N139+Sport!K108+Közművelődés!M149+Étkeztetés!M121+Támogatás!Q101</f>
        <v>0</v>
      </c>
      <c r="L101" s="1">
        <f>Igazgatás!L124+Vagyongazd!L109+Községgazd!O111+Közfoglalkoztatás!L101+Közút!L101+Környezetvédelem!O103+Egészségügy!O139+Sport!L108+Közművelődés!N149+Étkeztetés!N121+Támogatás!R101</f>
        <v>0</v>
      </c>
      <c r="M101" s="1">
        <f>Igazgatás!M124+Vagyongazd!M109+Községgazd!P111+Közfoglalkoztatás!M101+Közút!M101+Környezetvédelem!P103+Egészségügy!P139+Sport!M108+Közművelődés!O149+Étkeztetés!O121+Támogatás!S101</f>
        <v>0</v>
      </c>
      <c r="N101" s="1">
        <f>Igazgatás!N124+Vagyongazd!N109+Községgazd!Q111+Közfoglalkoztatás!N101+Közút!N101+Környezetvédelem!Q103+Egészségügy!Q139+Sport!N108+Közművelődés!P149+Étkeztetés!P121+Támogatás!T101</f>
        <v>0</v>
      </c>
      <c r="O101" s="1">
        <f>Igazgatás!O124+Vagyongazd!O109+Községgazd!R111+Közfoglalkoztatás!O101+Közút!O101+Környezetvédelem!R103+Egészségügy!R139+Sport!O108+Közművelődés!Q149+Étkeztetés!Q121+Támogatás!U101</f>
        <v>0</v>
      </c>
      <c r="P101" s="89">
        <f>Igazgatás!P124+Vagyongazd!P109+Községgazd!S111+Közfoglalkoztatás!P101+Közút!P101+Környezetvédelem!S103+Egészségügy!S139+Sport!P108+Közművelődés!R149+Étkeztetés!R121+Támogatás!V101</f>
        <v>0</v>
      </c>
      <c r="Q101" s="89">
        <f>Igazgatás!Q124+Vagyongazd!Q109+Községgazd!T111+Közfoglalkoztatás!Q101+Közút!Q101+Környezetvédelem!T103+Egészségügy!T139+Sport!Q108+Közművelődés!S149+Étkeztetés!S121+Támogatás!W101</f>
        <v>0</v>
      </c>
      <c r="R101" s="1">
        <f>Igazgatás!R124+Vagyongazd!R109+Községgazd!U111+Közfoglalkoztatás!R101+Közút!R101+Környezetvédelem!U103+Egészségügy!U139+Sport!R108+Közművelődés!T149+Étkeztetés!T121+Támogatás!X101</f>
        <v>0</v>
      </c>
      <c r="S101" s="89">
        <f>Igazgatás!S124+Vagyongazd!S109+Községgazd!V111+Közfoglalkoztatás!S101+Közút!S101+Környezetvédelem!V103+Egészségügy!V139+Sport!S108+Közművelődés!U149+Étkeztetés!U121+Támogatás!Y101</f>
        <v>0</v>
      </c>
      <c r="T101" s="366">
        <f>Igazgatás!T124+Vagyongazd!T109+Községgazd!W111+Közfoglalkoztatás!T101+Közút!T101+Környezetvédelem!W103+Egészségügy!W139+Sport!T108+Közművelődés!V149+Étkeztetés!V121+Támogatás!Z101</f>
        <v>0</v>
      </c>
      <c r="U101" s="43">
        <f>Igazgatás!U124+Vagyongazd!U109+Községgazd!X111+Közfoglalkoztatás!U101+Közút!U101+Környezetvédelem!X103+Egészségügy!X139+Sport!U108+Közművelődés!W149+Étkeztetés!W121+Támogatás!AA101</f>
        <v>0</v>
      </c>
      <c r="V101" s="89">
        <f>Igazgatás!V124+Vagyongazd!V109+Községgazd!Y111+Közfoglalkoztatás!V101+Közút!V101+Környezetvédelem!Y103+Egészségügy!Y139+Sport!V108+Közművelődés!X149+Étkeztetés!X121+Támogatás!AB101</f>
        <v>0</v>
      </c>
      <c r="W101" s="542">
        <f>Igazgatás!W124+Vagyongazd!W109+Községgazd!Z111+Közfoglalkoztatás!W101+Közút!W101+Környezetvédelem!Z103+Egészségügy!Z139+Sport!W108+Közművelődés!Y149+Étkeztetés!Y121+Támogatás!AC101</f>
        <v>0</v>
      </c>
    </row>
    <row r="102" spans="1:23" ht="25.5" hidden="1" customHeight="1" x14ac:dyDescent="0.25">
      <c r="A102" s="139" t="s">
        <v>408</v>
      </c>
      <c r="B102" s="59"/>
      <c r="C102" s="2"/>
      <c r="D102" s="685" t="s">
        <v>811</v>
      </c>
      <c r="E102" s="685"/>
      <c r="F102" s="192">
        <f>Igazgatás!F125+Vagyongazd!F110+Községgazd!F112+Közfoglalkoztatás!F102+Közút!F102+Környezetvédelem!F104+Egészségügy!F140+Sport!F109+Közművelődés!F150+Étkeztetés!F122+Támogatás!F102</f>
        <v>0</v>
      </c>
      <c r="G102" s="471">
        <f>Igazgatás!G125+Vagyongazd!G110+Községgazd!G112+Közfoglalkoztatás!G102+Közút!G102+Környezetvédelem!G104+Egészségügy!G140+Sport!G109+Közművelődés!G150+Étkeztetés!G122+Támogatás!G102</f>
        <v>0</v>
      </c>
      <c r="H102" s="449">
        <f>Igazgatás!H125+Vagyongazd!H110+Községgazd!H112+Közfoglalkoztatás!H102+Közút!H102+Környezetvédelem!H104+Egészségügy!H140+Sport!H109+Közművelődés!H150+Étkeztetés!H122+Támogatás!H102</f>
        <v>0</v>
      </c>
      <c r="I102" s="210">
        <f>Igazgatás!I125+Vagyongazd!I110+Községgazd!I112+Közfoglalkoztatás!I102+Közút!I102+Környezetvédelem!I104+Egészségügy!I140+Sport!I109+Közművelődés!I150+Étkeztetés!I122+Támogatás!I102</f>
        <v>0</v>
      </c>
      <c r="J102" s="219">
        <f>Igazgatás!J125+Vagyongazd!J110+Községgazd!J112+Közfoglalkoztatás!J102+Közút!J102+Környezetvédelem!J104+Egészségügy!J140+Sport!J109+Közművelődés!J150+Étkeztetés!J122+Támogatás!J102</f>
        <v>0</v>
      </c>
      <c r="K102" s="81">
        <f>Igazgatás!K125+Vagyongazd!K110+Községgazd!N112+Közfoglalkoztatás!K102+Közút!K102+Környezetvédelem!N104+Egészségügy!N140+Sport!K109+Közművelődés!M150+Étkeztetés!M122+Támogatás!Q102</f>
        <v>0</v>
      </c>
      <c r="L102" s="1">
        <f>Igazgatás!L125+Vagyongazd!L110+Községgazd!O112+Közfoglalkoztatás!L102+Közút!L102+Környezetvédelem!O104+Egészségügy!O140+Sport!L109+Közművelődés!N150+Étkeztetés!N122+Támogatás!R102</f>
        <v>0</v>
      </c>
      <c r="M102" s="1">
        <f>Igazgatás!M125+Vagyongazd!M110+Községgazd!P112+Közfoglalkoztatás!M102+Közút!M102+Környezetvédelem!P104+Egészségügy!P140+Sport!M109+Közművelődés!O150+Étkeztetés!O122+Támogatás!S102</f>
        <v>0</v>
      </c>
      <c r="N102" s="1">
        <f>Igazgatás!N125+Vagyongazd!N110+Községgazd!Q112+Közfoglalkoztatás!N102+Közút!N102+Környezetvédelem!Q104+Egészségügy!Q140+Sport!N109+Közművelődés!P150+Étkeztetés!P122+Támogatás!T102</f>
        <v>0</v>
      </c>
      <c r="O102" s="1">
        <f>Igazgatás!O125+Vagyongazd!O110+Községgazd!R112+Közfoglalkoztatás!O102+Közút!O102+Környezetvédelem!R104+Egészségügy!R140+Sport!O109+Közművelődés!Q150+Étkeztetés!Q122+Támogatás!U102</f>
        <v>0</v>
      </c>
      <c r="P102" s="89">
        <f>Igazgatás!P125+Vagyongazd!P110+Községgazd!S112+Közfoglalkoztatás!P102+Közút!P102+Környezetvédelem!S104+Egészségügy!S140+Sport!P109+Közművelődés!R150+Étkeztetés!R122+Támogatás!V102</f>
        <v>0</v>
      </c>
      <c r="Q102" s="89">
        <f>Igazgatás!Q125+Vagyongazd!Q110+Községgazd!T112+Közfoglalkoztatás!Q102+Közút!Q102+Környezetvédelem!T104+Egészségügy!T140+Sport!Q109+Közművelődés!S150+Étkeztetés!S122+Támogatás!W102</f>
        <v>0</v>
      </c>
      <c r="R102" s="1">
        <f>Igazgatás!R125+Vagyongazd!R110+Községgazd!U112+Közfoglalkoztatás!R102+Közút!R102+Környezetvédelem!U104+Egészségügy!U140+Sport!R109+Közművelődés!T150+Étkeztetés!T122+Támogatás!X102</f>
        <v>0</v>
      </c>
      <c r="S102" s="89">
        <f>Igazgatás!S125+Vagyongazd!S110+Községgazd!V112+Közfoglalkoztatás!S102+Közút!S102+Környezetvédelem!V104+Egészségügy!V140+Sport!S109+Közművelődés!U150+Étkeztetés!U122+Támogatás!Y102</f>
        <v>0</v>
      </c>
      <c r="T102" s="366">
        <f>Igazgatás!T125+Vagyongazd!T110+Községgazd!W112+Közfoglalkoztatás!T102+Közút!T102+Környezetvédelem!W104+Egészségügy!W140+Sport!T109+Közművelődés!V150+Étkeztetés!V122+Támogatás!Z102</f>
        <v>0</v>
      </c>
      <c r="U102" s="43">
        <f>Igazgatás!U125+Vagyongazd!U110+Községgazd!X112+Közfoglalkoztatás!U102+Közút!U102+Környezetvédelem!X104+Egészségügy!X140+Sport!U109+Közművelődés!W150+Étkeztetés!W122+Támogatás!AA102</f>
        <v>0</v>
      </c>
      <c r="V102" s="89">
        <f>Igazgatás!V125+Vagyongazd!V110+Községgazd!Y112+Közfoglalkoztatás!V102+Közút!V102+Környezetvédelem!Y104+Egészségügy!Y140+Sport!V109+Közművelődés!X150+Étkeztetés!X122+Támogatás!AB102</f>
        <v>0</v>
      </c>
      <c r="W102" s="542">
        <f>Igazgatás!W125+Vagyongazd!W110+Községgazd!Z112+Közfoglalkoztatás!W102+Közút!W102+Környezetvédelem!Z104+Egészségügy!Z140+Sport!W109+Közművelődés!Y150+Étkeztetés!Y122+Támogatás!AC102</f>
        <v>0</v>
      </c>
    </row>
    <row r="103" spans="1:23" ht="25.5" hidden="1" customHeight="1" x14ac:dyDescent="0.25">
      <c r="A103" s="139" t="s">
        <v>409</v>
      </c>
      <c r="B103" s="59"/>
      <c r="C103" s="2"/>
      <c r="D103" s="685" t="s">
        <v>813</v>
      </c>
      <c r="E103" s="685"/>
      <c r="F103" s="192">
        <f>Igazgatás!F126+Vagyongazd!F111+Községgazd!F113+Közfoglalkoztatás!F103+Közút!F103+Környezetvédelem!F105+Egészségügy!F141+Sport!F110+Közművelődés!F151+Étkeztetés!F123+Támogatás!F103</f>
        <v>0</v>
      </c>
      <c r="G103" s="471">
        <f>Igazgatás!G126+Vagyongazd!G111+Községgazd!G113+Közfoglalkoztatás!G103+Közút!G103+Környezetvédelem!G105+Egészségügy!G141+Sport!G110+Közművelődés!G151+Étkeztetés!G123+Támogatás!G103</f>
        <v>0</v>
      </c>
      <c r="H103" s="449">
        <f>Igazgatás!H126+Vagyongazd!H111+Községgazd!H113+Közfoglalkoztatás!H103+Közút!H103+Környezetvédelem!H105+Egészségügy!H141+Sport!H110+Közművelődés!H151+Étkeztetés!H123+Támogatás!H103</f>
        <v>0</v>
      </c>
      <c r="I103" s="210">
        <f>Igazgatás!I126+Vagyongazd!I111+Községgazd!I113+Közfoglalkoztatás!I103+Közút!I103+Környezetvédelem!I105+Egészségügy!I141+Sport!I110+Közművelődés!I151+Étkeztetés!I123+Támogatás!I103</f>
        <v>0</v>
      </c>
      <c r="J103" s="219">
        <f>Igazgatás!J126+Vagyongazd!J111+Községgazd!J113+Közfoglalkoztatás!J103+Közút!J103+Környezetvédelem!J105+Egészségügy!J141+Sport!J110+Közművelődés!J151+Étkeztetés!J123+Támogatás!J103</f>
        <v>0</v>
      </c>
      <c r="K103" s="81">
        <f>Igazgatás!K126+Vagyongazd!K111+Községgazd!N113+Közfoglalkoztatás!K103+Közút!K103+Környezetvédelem!N105+Egészségügy!N141+Sport!K110+Közművelődés!M151+Étkeztetés!M123+Támogatás!Q103</f>
        <v>0</v>
      </c>
      <c r="L103" s="1">
        <f>Igazgatás!L126+Vagyongazd!L111+Községgazd!O113+Közfoglalkoztatás!L103+Közút!L103+Környezetvédelem!O105+Egészségügy!O141+Sport!L110+Közművelődés!N151+Étkeztetés!N123+Támogatás!R103</f>
        <v>0</v>
      </c>
      <c r="M103" s="1">
        <f>Igazgatás!M126+Vagyongazd!M111+Községgazd!P113+Közfoglalkoztatás!M103+Közút!M103+Környezetvédelem!P105+Egészségügy!P141+Sport!M110+Közművelődés!O151+Étkeztetés!O123+Támogatás!S103</f>
        <v>0</v>
      </c>
      <c r="N103" s="1">
        <f>Igazgatás!N126+Vagyongazd!N111+Községgazd!Q113+Közfoglalkoztatás!N103+Közút!N103+Környezetvédelem!Q105+Egészségügy!Q141+Sport!N110+Közművelődés!P151+Étkeztetés!P123+Támogatás!T103</f>
        <v>0</v>
      </c>
      <c r="O103" s="1">
        <f>Igazgatás!O126+Vagyongazd!O111+Községgazd!R113+Közfoglalkoztatás!O103+Közút!O103+Környezetvédelem!R105+Egészségügy!R141+Sport!O110+Közművelődés!Q151+Étkeztetés!Q123+Támogatás!U103</f>
        <v>0</v>
      </c>
      <c r="P103" s="89">
        <f>Igazgatás!P126+Vagyongazd!P111+Községgazd!S113+Közfoglalkoztatás!P103+Közút!P103+Környezetvédelem!S105+Egészségügy!S141+Sport!P110+Közművelődés!R151+Étkeztetés!R123+Támogatás!V103</f>
        <v>0</v>
      </c>
      <c r="Q103" s="89">
        <f>Igazgatás!Q126+Vagyongazd!Q111+Községgazd!T113+Közfoglalkoztatás!Q103+Közút!Q103+Környezetvédelem!T105+Egészségügy!T141+Sport!Q110+Közművelődés!S151+Étkeztetés!S123+Támogatás!W103</f>
        <v>0</v>
      </c>
      <c r="R103" s="1">
        <f>Igazgatás!R126+Vagyongazd!R111+Községgazd!U113+Közfoglalkoztatás!R103+Közút!R103+Környezetvédelem!U105+Egészségügy!U141+Sport!R110+Közművelődés!T151+Étkeztetés!T123+Támogatás!X103</f>
        <v>0</v>
      </c>
      <c r="S103" s="89">
        <f>Igazgatás!S126+Vagyongazd!S111+Községgazd!V113+Közfoglalkoztatás!S103+Közút!S103+Környezetvédelem!V105+Egészségügy!V141+Sport!S110+Közművelődés!U151+Étkeztetés!U123+Támogatás!Y103</f>
        <v>0</v>
      </c>
      <c r="T103" s="366">
        <f>Igazgatás!T126+Vagyongazd!T111+Községgazd!W113+Közfoglalkoztatás!T103+Közút!T103+Környezetvédelem!W105+Egészségügy!W141+Sport!T110+Közművelődés!V151+Étkeztetés!V123+Támogatás!Z103</f>
        <v>0</v>
      </c>
      <c r="U103" s="43">
        <f>Igazgatás!U126+Vagyongazd!U111+Községgazd!X113+Közfoglalkoztatás!U103+Közút!U103+Környezetvédelem!X105+Egészségügy!X141+Sport!U110+Közművelődés!W151+Étkeztetés!W123+Támogatás!AA103</f>
        <v>0</v>
      </c>
      <c r="V103" s="89">
        <f>Igazgatás!V126+Vagyongazd!V111+Községgazd!Y113+Közfoglalkoztatás!V103+Közút!V103+Környezetvédelem!Y105+Egészségügy!Y141+Sport!V110+Közművelődés!X151+Étkeztetés!X123+Támogatás!AB103</f>
        <v>0</v>
      </c>
      <c r="W103" s="542">
        <f>Igazgatás!W126+Vagyongazd!W111+Községgazd!Z113+Közfoglalkoztatás!W103+Közút!W103+Környezetvédelem!Z105+Egészségügy!Z141+Sport!W110+Közművelődés!Y151+Étkeztetés!Y123+Támogatás!AC103</f>
        <v>0</v>
      </c>
    </row>
    <row r="104" spans="1:23" s="42" customFormat="1" x14ac:dyDescent="0.25">
      <c r="A104" s="139" t="s">
        <v>410</v>
      </c>
      <c r="B104" s="118" t="s">
        <v>949</v>
      </c>
      <c r="C104" s="705" t="s">
        <v>411</v>
      </c>
      <c r="D104" s="706"/>
      <c r="E104" s="706"/>
      <c r="F104" s="193">
        <f>Igazgatás!F127+Vagyongazd!F112+Községgazd!F114+Közfoglalkoztatás!F104+Közút!F104+Környezetvédelem!F106+Egészségügy!F142+Sport!F111+Közművelődés!F152+Étkeztetés!F124+Támogatás!F104</f>
        <v>1512000</v>
      </c>
      <c r="G104" s="472">
        <f>Igazgatás!G127+Vagyongazd!G112+Községgazd!G114+Közfoglalkoztatás!G104+Közút!G104+Környezetvédelem!G106+Egészségügy!G142+Sport!G111+Közművelődés!G152+Étkeztetés!G124+Támogatás!G104</f>
        <v>4629708</v>
      </c>
      <c r="H104" s="450">
        <f>Igazgatás!H127+Vagyongazd!H112+Községgazd!H114+Közfoglalkoztatás!H104+Közút!H104+Környezetvédelem!H106+Egészségügy!H142+Sport!H111+Közművelődés!H152+Étkeztetés!H124+Támogatás!H104</f>
        <v>4142848</v>
      </c>
      <c r="I104" s="211">
        <f>Igazgatás!I127+Vagyongazd!I112+Községgazd!I114+Közfoglalkoztatás!I104+Közút!I104+Környezetvédelem!I106+Egészségügy!I142+Sport!I111+Közművelődés!I152+Étkeztetés!I124+Támogatás!I104</f>
        <v>0</v>
      </c>
      <c r="J104" s="222">
        <f>Igazgatás!J127+Vagyongazd!J112+Községgazd!J114+Közfoglalkoztatás!J104+Közút!J104+Környezetvédelem!J106+Egészségügy!J142+Sport!J111+Közművelődés!J152+Étkeztetés!J124+Támogatás!J104</f>
        <v>4142848</v>
      </c>
      <c r="K104" s="121">
        <f>Igazgatás!K127+Vagyongazd!K112+Községgazd!N114+Közfoglalkoztatás!K104+Közút!K104+Környezetvédelem!N106+Egészségügy!N142+Sport!K111+Közművelődés!M152+Étkeztetés!M124+Támogatás!Q104</f>
        <v>2288799</v>
      </c>
      <c r="L104" s="122">
        <f>Igazgatás!L127+Vagyongazd!L112+Községgazd!O114+Közfoglalkoztatás!L104+Közút!L104+Környezetvédelem!O106+Egészségügy!O142+Sport!L111+Közművelődés!N152+Étkeztetés!N124+Támogatás!R104</f>
        <v>0</v>
      </c>
      <c r="M104" s="122">
        <f>Igazgatás!M127+Vagyongazd!M112+Községgazd!P114+Közfoglalkoztatás!M104+Közút!M104+Környezetvédelem!P106+Egészségügy!P142+Sport!M111+Közművelődés!O152+Étkeztetés!O124+Támogatás!S104</f>
        <v>0</v>
      </c>
      <c r="N104" s="122">
        <f>Igazgatás!N127+Vagyongazd!N112+Községgazd!Q114+Közfoglalkoztatás!N104+Közút!N104+Környezetvédelem!Q106+Egészségügy!Q142+Sport!N111+Közművelődés!P152+Étkeztetés!P124+Támogatás!T104</f>
        <v>855244</v>
      </c>
      <c r="O104" s="122">
        <f>Igazgatás!O127+Vagyongazd!O112+Községgazd!R114+Közfoglalkoztatás!O104+Közút!O104+Környezetvédelem!R106+Egészségügy!R142+Sport!O111+Közművelődés!Q152+Étkeztetés!Q124+Támogatás!U104</f>
        <v>162781</v>
      </c>
      <c r="P104" s="125">
        <f>Igazgatás!P127+Vagyongazd!P112+Községgazd!S114+Közfoglalkoztatás!P104+Közút!P104+Környezetvédelem!S106+Egészségügy!S142+Sport!P111+Közművelődés!R152+Étkeztetés!R124+Támogatás!V104</f>
        <v>162781</v>
      </c>
      <c r="Q104" s="125">
        <f>Igazgatás!Q127+Vagyongazd!Q112+Községgazd!T114+Közfoglalkoztatás!Q104+Közút!Q104+Környezetvédelem!T106+Egészségügy!T142+Sport!Q111+Közművelődés!S152+Étkeztetés!S124+Támogatás!W104</f>
        <v>262781</v>
      </c>
      <c r="R104" s="122">
        <f>Igazgatás!R127+Vagyongazd!R112+Községgazd!U114+Közfoglalkoztatás!R104+Közút!R104+Környezetvédelem!U106+Egészségügy!U142+Sport!R111+Közművelődés!T152+Étkeztetés!T124+Támogatás!X104</f>
        <v>0</v>
      </c>
      <c r="S104" s="125">
        <f>Igazgatás!S127+Vagyongazd!S112+Községgazd!V114+Közfoglalkoztatás!S104+Közút!S104+Környezetvédelem!V106+Egészségügy!V142+Sport!S111+Közművelődés!U152+Étkeztetés!U124+Támogatás!Y104</f>
        <v>44647</v>
      </c>
      <c r="T104" s="368">
        <f>Igazgatás!T127+Vagyongazd!T112+Községgazd!W114+Közfoglalkoztatás!T104+Közút!T104+Környezetvédelem!W106+Egészségügy!W142+Sport!T111+Közművelődés!V152+Étkeztetés!V124+Támogatás!Z104</f>
        <v>3777033</v>
      </c>
      <c r="U104" s="124">
        <f>Igazgatás!U127+Vagyongazd!U112+Községgazd!X114+Közfoglalkoztatás!U104+Közút!U104+Környezetvédelem!X106+Egészségügy!X142+Sport!U111+Közművelődés!W152+Étkeztetés!W124+Támogatás!AA104</f>
        <v>162781</v>
      </c>
      <c r="V104" s="125">
        <f>Igazgatás!V127+Vagyongazd!V112+Községgazd!Y114+Közfoglalkoztatás!V104+Közút!V104+Környezetvédelem!Y106+Egészségügy!Y142+Sport!V111+Közművelődés!X152+Étkeztetés!X124+Támogatás!AB104</f>
        <v>170034</v>
      </c>
      <c r="W104" s="544">
        <f>Igazgatás!W127+Vagyongazd!W112+Községgazd!Z114+Közfoglalkoztatás!W104+Közút!W104+Környezetvédelem!Z106+Egészségügy!Z142+Sport!W111+Közművelődés!Y152+Étkeztetés!Y124+Támogatás!AC104</f>
        <v>33000</v>
      </c>
    </row>
    <row r="105" spans="1:23" hidden="1" x14ac:dyDescent="0.25">
      <c r="A105" s="139" t="s">
        <v>412</v>
      </c>
      <c r="B105" s="59"/>
      <c r="C105" s="2"/>
      <c r="D105" s="686" t="s">
        <v>639</v>
      </c>
      <c r="E105" s="686"/>
      <c r="F105" s="182">
        <f>Igazgatás!F128+Vagyongazd!F113+Községgazd!F115+Közfoglalkoztatás!F105+Közút!F105+Környezetvédelem!F107+Egészségügy!F143+Sport!F112+Közművelődés!F153+Étkeztetés!F125+Támogatás!F105</f>
        <v>0</v>
      </c>
      <c r="G105" s="459">
        <f>Igazgatás!G128+Vagyongazd!G113+Községgazd!G115+Közfoglalkoztatás!G105+Közút!G105+Környezetvédelem!G107+Egészségügy!G143+Sport!G112+Közművelődés!G153+Étkeztetés!G125+Támogatás!G105</f>
        <v>0</v>
      </c>
      <c r="H105" s="437">
        <f>Igazgatás!H128+Vagyongazd!H113+Községgazd!H115+Közfoglalkoztatás!H105+Közút!H105+Környezetvédelem!H107+Egészségügy!H143+Sport!H112+Közművelődés!H153+Étkeztetés!H125+Támogatás!H105</f>
        <v>0</v>
      </c>
      <c r="I105" s="200">
        <f>Igazgatás!I128+Vagyongazd!I113+Községgazd!I115+Közfoglalkoztatás!I105+Közút!I105+Környezetvédelem!I107+Egészségügy!I143+Sport!I112+Közművelődés!I153+Étkeztetés!I125+Támogatás!I105</f>
        <v>0</v>
      </c>
      <c r="J105" s="219">
        <f>Igazgatás!J128+Vagyongazd!J113+Községgazd!J115+Közfoglalkoztatás!J105+Közút!J105+Környezetvédelem!J107+Egészségügy!J143+Sport!J112+Közművelődés!J153+Étkeztetés!J125+Támogatás!J105</f>
        <v>0</v>
      </c>
      <c r="K105" s="81">
        <f>Igazgatás!K128+Vagyongazd!K113+Községgazd!N115+Közfoglalkoztatás!K105+Közút!K105+Környezetvédelem!N107+Egészségügy!N143+Sport!K112+Közművelődés!M153+Étkeztetés!M125+Támogatás!Q105</f>
        <v>0</v>
      </c>
      <c r="L105" s="1">
        <f>Igazgatás!L128+Vagyongazd!L113+Községgazd!O115+Közfoglalkoztatás!L105+Közút!L105+Környezetvédelem!O107+Egészségügy!O143+Sport!L112+Közművelődés!N153+Étkeztetés!N125+Támogatás!R105</f>
        <v>0</v>
      </c>
      <c r="M105" s="1">
        <f>Igazgatás!M128+Vagyongazd!M113+Községgazd!P115+Közfoglalkoztatás!M105+Közút!M105+Környezetvédelem!P107+Egészségügy!P143+Sport!M112+Közművelődés!O153+Étkeztetés!O125+Támogatás!S105</f>
        <v>0</v>
      </c>
      <c r="N105" s="1">
        <f>Igazgatás!N128+Vagyongazd!N113+Községgazd!Q115+Közfoglalkoztatás!N105+Közút!N105+Környezetvédelem!Q107+Egészségügy!Q143+Sport!N112+Közművelődés!P153+Étkeztetés!P125+Támogatás!T105</f>
        <v>0</v>
      </c>
      <c r="O105" s="1">
        <f>Igazgatás!O128+Vagyongazd!O113+Községgazd!R115+Közfoglalkoztatás!O105+Közút!O105+Környezetvédelem!R107+Egészségügy!R143+Sport!O112+Közművelődés!Q153+Étkeztetés!Q125+Támogatás!U105</f>
        <v>0</v>
      </c>
      <c r="P105" s="89">
        <f>Igazgatás!P128+Vagyongazd!P113+Községgazd!S115+Közfoglalkoztatás!P105+Közút!P105+Környezetvédelem!S107+Egészségügy!S143+Sport!P112+Közművelődés!R153+Étkeztetés!R125+Támogatás!V105</f>
        <v>0</v>
      </c>
      <c r="Q105" s="89">
        <f>Igazgatás!Q128+Vagyongazd!Q113+Községgazd!T115+Közfoglalkoztatás!Q105+Közút!Q105+Környezetvédelem!T107+Egészségügy!T143+Sport!Q112+Közművelődés!S153+Étkeztetés!S125+Támogatás!W105</f>
        <v>0</v>
      </c>
      <c r="R105" s="1">
        <f>Igazgatás!R128+Vagyongazd!R113+Községgazd!U115+Közfoglalkoztatás!R105+Közút!R105+Környezetvédelem!U107+Egészségügy!U143+Sport!R112+Közművelődés!T153+Étkeztetés!T125+Támogatás!X105</f>
        <v>0</v>
      </c>
      <c r="S105" s="89">
        <f>Igazgatás!S128+Vagyongazd!S113+Községgazd!V115+Közfoglalkoztatás!S105+Közút!S105+Környezetvédelem!V107+Egészségügy!V143+Sport!S112+Közművelődés!U153+Étkeztetés!U125+Támogatás!Y105</f>
        <v>0</v>
      </c>
      <c r="T105" s="366">
        <f>Igazgatás!T128+Vagyongazd!T113+Községgazd!W115+Közfoglalkoztatás!T105+Közút!T105+Környezetvédelem!W107+Egészségügy!W143+Sport!T112+Közművelődés!V153+Étkeztetés!V125+Támogatás!Z105</f>
        <v>0</v>
      </c>
      <c r="U105" s="43">
        <f>Igazgatás!U128+Vagyongazd!U113+Községgazd!X115+Közfoglalkoztatás!U105+Közút!U105+Környezetvédelem!X107+Egészségügy!X143+Sport!U112+Közművelődés!W153+Étkeztetés!W125+Támogatás!AA105</f>
        <v>0</v>
      </c>
      <c r="V105" s="89">
        <f>Igazgatás!V128+Vagyongazd!V113+Községgazd!Y115+Közfoglalkoztatás!V105+Közút!V105+Környezetvédelem!Y107+Egészségügy!Y143+Sport!V112+Közművelődés!X153+Étkeztetés!X125+Támogatás!AB105</f>
        <v>0</v>
      </c>
      <c r="W105" s="542">
        <f>Igazgatás!W128+Vagyongazd!W113+Községgazd!Z115+Közfoglalkoztatás!W105+Közút!W105+Környezetvédelem!Z107+Egészségügy!Z143+Sport!W112+Közművelődés!Y153+Étkeztetés!Y125+Támogatás!AC105</f>
        <v>0</v>
      </c>
    </row>
    <row r="106" spans="1:23" hidden="1" x14ac:dyDescent="0.25">
      <c r="A106" s="139" t="s">
        <v>413</v>
      </c>
      <c r="B106" s="59"/>
      <c r="C106" s="2"/>
      <c r="D106" s="686" t="s">
        <v>800</v>
      </c>
      <c r="E106" s="686"/>
      <c r="F106" s="182">
        <f>Igazgatás!F129+Vagyongazd!F114+Községgazd!F116+Közfoglalkoztatás!F106+Közút!F106+Környezetvédelem!F108+Egészségügy!F144+Sport!F113+Közművelődés!F154+Étkeztetés!F126+Támogatás!F106</f>
        <v>0</v>
      </c>
      <c r="G106" s="459">
        <f>Igazgatás!G129+Vagyongazd!G114+Községgazd!G116+Közfoglalkoztatás!G106+Közút!G106+Környezetvédelem!G108+Egészségügy!G144+Sport!G113+Közművelődés!G154+Étkeztetés!G126+Támogatás!G106</f>
        <v>0</v>
      </c>
      <c r="H106" s="437">
        <f>Igazgatás!H129+Vagyongazd!H114+Községgazd!H116+Közfoglalkoztatás!H106+Közút!H106+Környezetvédelem!H108+Egészségügy!H144+Sport!H113+Közművelődés!H154+Étkeztetés!H126+Támogatás!H106</f>
        <v>0</v>
      </c>
      <c r="I106" s="200">
        <f>Igazgatás!I129+Vagyongazd!I114+Községgazd!I116+Közfoglalkoztatás!I106+Közút!I106+Környezetvédelem!I108+Egészségügy!I144+Sport!I113+Közművelődés!I154+Étkeztetés!I126+Támogatás!I106</f>
        <v>0</v>
      </c>
      <c r="J106" s="219">
        <f>Igazgatás!J129+Vagyongazd!J114+Községgazd!J116+Közfoglalkoztatás!J106+Közút!J106+Környezetvédelem!J108+Egészségügy!J144+Sport!J113+Közművelődés!J154+Étkeztetés!J126+Támogatás!J106</f>
        <v>0</v>
      </c>
      <c r="K106" s="81">
        <f>Igazgatás!K129+Vagyongazd!K114+Községgazd!N116+Közfoglalkoztatás!K106+Közút!K106+Környezetvédelem!N108+Egészségügy!N144+Sport!K113+Közművelődés!M154+Étkeztetés!M126+Támogatás!Q106</f>
        <v>0</v>
      </c>
      <c r="L106" s="1">
        <f>Igazgatás!L129+Vagyongazd!L114+Községgazd!O116+Közfoglalkoztatás!L106+Közút!L106+Környezetvédelem!O108+Egészségügy!O144+Sport!L113+Közművelődés!N154+Étkeztetés!N126+Támogatás!R106</f>
        <v>0</v>
      </c>
      <c r="M106" s="1">
        <f>Igazgatás!M129+Vagyongazd!M114+Községgazd!P116+Közfoglalkoztatás!M106+Közút!M106+Környezetvédelem!P108+Egészségügy!P144+Sport!M113+Közművelődés!O154+Étkeztetés!O126+Támogatás!S106</f>
        <v>0</v>
      </c>
      <c r="N106" s="1">
        <f>Igazgatás!N129+Vagyongazd!N114+Községgazd!Q116+Közfoglalkoztatás!N106+Közút!N106+Környezetvédelem!Q108+Egészségügy!Q144+Sport!N113+Közművelődés!P154+Étkeztetés!P126+Támogatás!T106</f>
        <v>0</v>
      </c>
      <c r="O106" s="1">
        <f>Igazgatás!O129+Vagyongazd!O114+Községgazd!R116+Közfoglalkoztatás!O106+Közút!O106+Környezetvédelem!R108+Egészségügy!R144+Sport!O113+Közművelődés!Q154+Étkeztetés!Q126+Támogatás!U106</f>
        <v>0</v>
      </c>
      <c r="P106" s="89">
        <f>Igazgatás!P129+Vagyongazd!P114+Községgazd!S116+Közfoglalkoztatás!P106+Közút!P106+Környezetvédelem!S108+Egészségügy!S144+Sport!P113+Közművelődés!R154+Étkeztetés!R126+Támogatás!V106</f>
        <v>0</v>
      </c>
      <c r="Q106" s="89">
        <f>Igazgatás!Q129+Vagyongazd!Q114+Községgazd!T116+Közfoglalkoztatás!Q106+Közút!Q106+Környezetvédelem!T108+Egészségügy!T144+Sport!Q113+Közművelődés!S154+Étkeztetés!S126+Támogatás!W106</f>
        <v>0</v>
      </c>
      <c r="R106" s="1">
        <f>Igazgatás!R129+Vagyongazd!R114+Községgazd!U116+Közfoglalkoztatás!R106+Közút!R106+Környezetvédelem!U108+Egészségügy!U144+Sport!R113+Közművelődés!T154+Étkeztetés!T126+Támogatás!X106</f>
        <v>0</v>
      </c>
      <c r="S106" s="89">
        <f>Igazgatás!S129+Vagyongazd!S114+Községgazd!V116+Közfoglalkoztatás!S106+Közút!S106+Környezetvédelem!V108+Egészségügy!V144+Sport!S113+Közművelődés!U154+Étkeztetés!U126+Támogatás!Y106</f>
        <v>0</v>
      </c>
      <c r="T106" s="366">
        <f>Igazgatás!T129+Vagyongazd!T114+Községgazd!W116+Közfoglalkoztatás!T106+Közút!T106+Környezetvédelem!W108+Egészségügy!W144+Sport!T113+Közművelődés!V154+Étkeztetés!V126+Támogatás!Z106</f>
        <v>0</v>
      </c>
      <c r="U106" s="43">
        <f>Igazgatás!U129+Vagyongazd!U114+Községgazd!X116+Közfoglalkoztatás!U106+Közút!U106+Környezetvédelem!X108+Egészségügy!X144+Sport!U113+Közművelődés!W154+Étkeztetés!W126+Támogatás!AA106</f>
        <v>0</v>
      </c>
      <c r="V106" s="89">
        <f>Igazgatás!V129+Vagyongazd!V114+Községgazd!Y116+Közfoglalkoztatás!V106+Közút!V106+Környezetvédelem!Y108+Egészségügy!Y144+Sport!V113+Közművelődés!X154+Étkeztetés!X126+Támogatás!AB106</f>
        <v>0</v>
      </c>
      <c r="W106" s="542">
        <f>Igazgatás!W129+Vagyongazd!W114+Községgazd!Z116+Közfoglalkoztatás!W106+Közút!W106+Környezetvédelem!Z108+Egészségügy!Z144+Sport!W113+Közművelődés!Y154+Étkeztetés!Y126+Támogatás!AC106</f>
        <v>0</v>
      </c>
    </row>
    <row r="107" spans="1:23" hidden="1" x14ac:dyDescent="0.25">
      <c r="A107" s="139" t="s">
        <v>414</v>
      </c>
      <c r="B107" s="59"/>
      <c r="C107" s="2"/>
      <c r="D107" s="686" t="s">
        <v>802</v>
      </c>
      <c r="E107" s="686"/>
      <c r="F107" s="182">
        <f>Igazgatás!F130+Vagyongazd!F115+Községgazd!F117+Közfoglalkoztatás!F107+Közút!F107+Környezetvédelem!F109+Egészségügy!F145+Sport!F114+Közművelődés!F155+Étkeztetés!F127+Támogatás!F107</f>
        <v>0</v>
      </c>
      <c r="G107" s="459">
        <f>Igazgatás!G130+Vagyongazd!G115+Községgazd!G117+Közfoglalkoztatás!G107+Közút!G107+Környezetvédelem!G109+Egészségügy!G145+Sport!G114+Közművelődés!G155+Étkeztetés!G127+Támogatás!G107</f>
        <v>0</v>
      </c>
      <c r="H107" s="437">
        <f>Igazgatás!H130+Vagyongazd!H115+Községgazd!H117+Közfoglalkoztatás!H107+Közút!H107+Környezetvédelem!H109+Egészségügy!H145+Sport!H114+Közművelődés!H155+Étkeztetés!H127+Támogatás!H107</f>
        <v>0</v>
      </c>
      <c r="I107" s="200">
        <f>Igazgatás!I130+Vagyongazd!I115+Községgazd!I117+Közfoglalkoztatás!I107+Közút!I107+Környezetvédelem!I109+Egészségügy!I145+Sport!I114+Közművelődés!I155+Étkeztetés!I127+Támogatás!I107</f>
        <v>0</v>
      </c>
      <c r="J107" s="219">
        <f>Igazgatás!J130+Vagyongazd!J115+Községgazd!J117+Közfoglalkoztatás!J107+Közút!J107+Környezetvédelem!J109+Egészségügy!J145+Sport!J114+Közművelődés!J155+Étkeztetés!J127+Támogatás!J107</f>
        <v>0</v>
      </c>
      <c r="K107" s="81">
        <f>Igazgatás!K130+Vagyongazd!K115+Községgazd!N117+Közfoglalkoztatás!K107+Közút!K107+Környezetvédelem!N109+Egészségügy!N145+Sport!K114+Közművelődés!M155+Étkeztetés!M127+Támogatás!Q107</f>
        <v>0</v>
      </c>
      <c r="L107" s="1">
        <f>Igazgatás!L130+Vagyongazd!L115+Községgazd!O117+Közfoglalkoztatás!L107+Közút!L107+Környezetvédelem!O109+Egészségügy!O145+Sport!L114+Közművelődés!N155+Étkeztetés!N127+Támogatás!R107</f>
        <v>0</v>
      </c>
      <c r="M107" s="1">
        <f>Igazgatás!M130+Vagyongazd!M115+Községgazd!P117+Közfoglalkoztatás!M107+Közút!M107+Környezetvédelem!P109+Egészségügy!P145+Sport!M114+Közművelődés!O155+Étkeztetés!O127+Támogatás!S107</f>
        <v>0</v>
      </c>
      <c r="N107" s="1">
        <f>Igazgatás!N130+Vagyongazd!N115+Községgazd!Q117+Közfoglalkoztatás!N107+Közút!N107+Környezetvédelem!Q109+Egészségügy!Q145+Sport!N114+Közművelődés!P155+Étkeztetés!P127+Támogatás!T107</f>
        <v>0</v>
      </c>
      <c r="O107" s="1">
        <f>Igazgatás!O130+Vagyongazd!O115+Községgazd!R117+Közfoglalkoztatás!O107+Közút!O107+Környezetvédelem!R109+Egészségügy!R145+Sport!O114+Közművelődés!Q155+Étkeztetés!Q127+Támogatás!U107</f>
        <v>0</v>
      </c>
      <c r="P107" s="89">
        <f>Igazgatás!P130+Vagyongazd!P115+Községgazd!S117+Közfoglalkoztatás!P107+Közút!P107+Környezetvédelem!S109+Egészségügy!S145+Sport!P114+Közművelődés!R155+Étkeztetés!R127+Támogatás!V107</f>
        <v>0</v>
      </c>
      <c r="Q107" s="89">
        <f>Igazgatás!Q130+Vagyongazd!Q115+Községgazd!T117+Közfoglalkoztatás!Q107+Közút!Q107+Környezetvédelem!T109+Egészségügy!T145+Sport!Q114+Közművelődés!S155+Étkeztetés!S127+Támogatás!W107</f>
        <v>0</v>
      </c>
      <c r="R107" s="1">
        <f>Igazgatás!R130+Vagyongazd!R115+Községgazd!U117+Közfoglalkoztatás!R107+Közút!R107+Környezetvédelem!U109+Egészségügy!U145+Sport!R114+Közművelődés!T155+Étkeztetés!T127+Támogatás!X107</f>
        <v>0</v>
      </c>
      <c r="S107" s="89">
        <f>Igazgatás!S130+Vagyongazd!S115+Községgazd!V117+Közfoglalkoztatás!S107+Közút!S107+Környezetvédelem!V109+Egészségügy!V145+Sport!S114+Közművelődés!U155+Étkeztetés!U127+Támogatás!Y107</f>
        <v>0</v>
      </c>
      <c r="T107" s="366">
        <f>Igazgatás!T130+Vagyongazd!T115+Községgazd!W117+Közfoglalkoztatás!T107+Közút!T107+Környezetvédelem!W109+Egészségügy!W145+Sport!T114+Közművelődés!V155+Étkeztetés!V127+Támogatás!Z107</f>
        <v>0</v>
      </c>
      <c r="U107" s="43">
        <f>Igazgatás!U130+Vagyongazd!U115+Községgazd!X117+Közfoglalkoztatás!U107+Közút!U107+Környezetvédelem!X109+Egészségügy!X145+Sport!U114+Közművelődés!W155+Étkeztetés!W127+Támogatás!AA107</f>
        <v>0</v>
      </c>
      <c r="V107" s="89">
        <f>Igazgatás!V130+Vagyongazd!V115+Községgazd!Y117+Közfoglalkoztatás!V107+Közút!V107+Környezetvédelem!Y109+Egészségügy!Y145+Sport!V114+Közművelődés!X155+Étkeztetés!X127+Támogatás!AB107</f>
        <v>0</v>
      </c>
      <c r="W107" s="542">
        <f>Igazgatás!W130+Vagyongazd!W115+Községgazd!Z117+Közfoglalkoztatás!W107+Közút!W107+Környezetvédelem!Z109+Egészségügy!Z145+Sport!W114+Közművelődés!Y155+Étkeztetés!Y127+Támogatás!AC107</f>
        <v>0</v>
      </c>
    </row>
    <row r="108" spans="1:23" hidden="1" x14ac:dyDescent="0.25">
      <c r="A108" s="139" t="s">
        <v>415</v>
      </c>
      <c r="B108" s="59"/>
      <c r="C108" s="2"/>
      <c r="D108" s="686" t="s">
        <v>803</v>
      </c>
      <c r="E108" s="686"/>
      <c r="F108" s="182">
        <f>Igazgatás!F131+Vagyongazd!F116+Községgazd!F118+Közfoglalkoztatás!F108+Közút!F108+Környezetvédelem!F110+Egészségügy!F146+Sport!F115+Közművelődés!F156+Étkeztetés!F128+Támogatás!F108</f>
        <v>0</v>
      </c>
      <c r="G108" s="459">
        <f>Igazgatás!G131+Vagyongazd!G116+Községgazd!G118+Közfoglalkoztatás!G108+Közút!G108+Környezetvédelem!G110+Egészségügy!G146+Sport!G115+Közművelődés!G156+Étkeztetés!G128+Támogatás!G108</f>
        <v>0</v>
      </c>
      <c r="H108" s="437">
        <f>Igazgatás!H131+Vagyongazd!H116+Községgazd!H118+Közfoglalkoztatás!H108+Közút!H108+Környezetvédelem!H110+Egészségügy!H146+Sport!H115+Közművelődés!H156+Étkeztetés!H128+Támogatás!H108</f>
        <v>0</v>
      </c>
      <c r="I108" s="200">
        <f>Igazgatás!I131+Vagyongazd!I116+Községgazd!I118+Közfoglalkoztatás!I108+Közút!I108+Környezetvédelem!I110+Egészségügy!I146+Sport!I115+Közművelődés!I156+Étkeztetés!I128+Támogatás!I108</f>
        <v>0</v>
      </c>
      <c r="J108" s="219">
        <f>Igazgatás!J131+Vagyongazd!J116+Községgazd!J118+Közfoglalkoztatás!J108+Közút!J108+Környezetvédelem!J110+Egészségügy!J146+Sport!J115+Közművelődés!J156+Étkeztetés!J128+Támogatás!J108</f>
        <v>0</v>
      </c>
      <c r="K108" s="81">
        <f>Igazgatás!K131+Vagyongazd!K116+Községgazd!N118+Közfoglalkoztatás!K108+Közút!K108+Környezetvédelem!N110+Egészségügy!N146+Sport!K115+Közművelődés!M156+Étkeztetés!M128+Támogatás!Q108</f>
        <v>0</v>
      </c>
      <c r="L108" s="1">
        <f>Igazgatás!L131+Vagyongazd!L116+Községgazd!O118+Közfoglalkoztatás!L108+Közút!L108+Környezetvédelem!O110+Egészségügy!O146+Sport!L115+Közművelődés!N156+Étkeztetés!N128+Támogatás!R108</f>
        <v>0</v>
      </c>
      <c r="M108" s="1">
        <f>Igazgatás!M131+Vagyongazd!M116+Községgazd!P118+Közfoglalkoztatás!M108+Közút!M108+Környezetvédelem!P110+Egészségügy!P146+Sport!M115+Közművelődés!O156+Étkeztetés!O128+Támogatás!S108</f>
        <v>0</v>
      </c>
      <c r="N108" s="1">
        <f>Igazgatás!N131+Vagyongazd!N116+Községgazd!Q118+Közfoglalkoztatás!N108+Közút!N108+Környezetvédelem!Q110+Egészségügy!Q146+Sport!N115+Közművelődés!P156+Étkeztetés!P128+Támogatás!T108</f>
        <v>0</v>
      </c>
      <c r="O108" s="1">
        <f>Igazgatás!O131+Vagyongazd!O116+Községgazd!R118+Közfoglalkoztatás!O108+Közút!O108+Környezetvédelem!R110+Egészségügy!R146+Sport!O115+Közművelődés!Q156+Étkeztetés!Q128+Támogatás!U108</f>
        <v>0</v>
      </c>
      <c r="P108" s="89">
        <f>Igazgatás!P131+Vagyongazd!P116+Községgazd!S118+Közfoglalkoztatás!P108+Közút!P108+Környezetvédelem!S110+Egészségügy!S146+Sport!P115+Közművelődés!R156+Étkeztetés!R128+Támogatás!V108</f>
        <v>0</v>
      </c>
      <c r="Q108" s="89">
        <f>Igazgatás!Q131+Vagyongazd!Q116+Községgazd!T118+Közfoglalkoztatás!Q108+Közút!Q108+Környezetvédelem!T110+Egészségügy!T146+Sport!Q115+Közművelődés!S156+Étkeztetés!S128+Támogatás!W108</f>
        <v>0</v>
      </c>
      <c r="R108" s="1">
        <f>Igazgatás!R131+Vagyongazd!R116+Községgazd!U118+Közfoglalkoztatás!R108+Közút!R108+Környezetvédelem!U110+Egészségügy!U146+Sport!R115+Közművelődés!T156+Étkeztetés!T128+Támogatás!X108</f>
        <v>0</v>
      </c>
      <c r="S108" s="89">
        <f>Igazgatás!S131+Vagyongazd!S116+Községgazd!V118+Közfoglalkoztatás!S108+Közút!S108+Környezetvédelem!V110+Egészségügy!V146+Sport!S115+Közművelődés!U156+Étkeztetés!U128+Támogatás!Y108</f>
        <v>0</v>
      </c>
      <c r="T108" s="366">
        <f>Igazgatás!T131+Vagyongazd!T116+Községgazd!W118+Közfoglalkoztatás!T108+Közút!T108+Környezetvédelem!W110+Egészségügy!W146+Sport!T115+Közművelődés!V156+Étkeztetés!V128+Támogatás!Z108</f>
        <v>0</v>
      </c>
      <c r="U108" s="43">
        <f>Igazgatás!U131+Vagyongazd!U116+Községgazd!X118+Közfoglalkoztatás!U108+Közút!U108+Környezetvédelem!X110+Egészségügy!X146+Sport!U115+Közművelődés!W156+Étkeztetés!W128+Támogatás!AA108</f>
        <v>0</v>
      </c>
      <c r="V108" s="89">
        <f>Igazgatás!V131+Vagyongazd!V116+Községgazd!Y118+Közfoglalkoztatás!V108+Közút!V108+Környezetvédelem!Y110+Egészségügy!Y146+Sport!V115+Közművelődés!X156+Étkeztetés!X128+Támogatás!AB108</f>
        <v>0</v>
      </c>
      <c r="W108" s="542">
        <f>Igazgatás!W131+Vagyongazd!W116+Községgazd!Z118+Közfoglalkoztatás!W108+Közút!W108+Környezetvédelem!Z110+Egészségügy!Z146+Sport!W115+Közművelődés!Y156+Étkeztetés!Y128+Támogatás!AC108</f>
        <v>0</v>
      </c>
    </row>
    <row r="109" spans="1:23" hidden="1" x14ac:dyDescent="0.25">
      <c r="A109" s="139" t="s">
        <v>416</v>
      </c>
      <c r="B109" s="59"/>
      <c r="C109" s="2"/>
      <c r="D109" s="686" t="s">
        <v>807</v>
      </c>
      <c r="E109" s="686"/>
      <c r="F109" s="182">
        <f>Igazgatás!F132+Vagyongazd!F117+Községgazd!F119+Közfoglalkoztatás!F109+Közút!F109+Környezetvédelem!F111+Egészségügy!F147+Sport!F116+Közművelődés!F157+Étkeztetés!F129+Támogatás!F109</f>
        <v>0</v>
      </c>
      <c r="G109" s="459">
        <f>Igazgatás!G132+Vagyongazd!G117+Községgazd!G119+Közfoglalkoztatás!G109+Közút!G109+Környezetvédelem!G111+Egészségügy!G147+Sport!G116+Közművelődés!G157+Étkeztetés!G129+Támogatás!G109</f>
        <v>0</v>
      </c>
      <c r="H109" s="437">
        <f>Igazgatás!H132+Vagyongazd!H117+Községgazd!H119+Közfoglalkoztatás!H109+Közút!H109+Környezetvédelem!H111+Egészségügy!H147+Sport!H116+Közművelődés!H157+Étkeztetés!H129+Támogatás!H109</f>
        <v>0</v>
      </c>
      <c r="I109" s="200">
        <f>Igazgatás!I132+Vagyongazd!I117+Községgazd!I119+Közfoglalkoztatás!I109+Közút!I109+Környezetvédelem!I111+Egészségügy!I147+Sport!I116+Közművelődés!I157+Étkeztetés!I129+Támogatás!I109</f>
        <v>0</v>
      </c>
      <c r="J109" s="219">
        <f>Igazgatás!J132+Vagyongazd!J117+Községgazd!J119+Közfoglalkoztatás!J109+Közút!J109+Környezetvédelem!J111+Egészségügy!J147+Sport!J116+Közművelődés!J157+Étkeztetés!J129+Támogatás!J109</f>
        <v>0</v>
      </c>
      <c r="K109" s="81">
        <f>Igazgatás!K132+Vagyongazd!K117+Községgazd!N119+Közfoglalkoztatás!K109+Közút!K109+Környezetvédelem!N111+Egészségügy!N147+Sport!K116+Közművelődés!M157+Étkeztetés!M129+Támogatás!Q109</f>
        <v>0</v>
      </c>
      <c r="L109" s="1">
        <f>Igazgatás!L132+Vagyongazd!L117+Községgazd!O119+Közfoglalkoztatás!L109+Közút!L109+Környezetvédelem!O111+Egészségügy!O147+Sport!L116+Közművelődés!N157+Étkeztetés!N129+Támogatás!R109</f>
        <v>0</v>
      </c>
      <c r="M109" s="1">
        <f>Igazgatás!M132+Vagyongazd!M117+Községgazd!P119+Közfoglalkoztatás!M109+Közút!M109+Környezetvédelem!P111+Egészségügy!P147+Sport!M116+Közművelődés!O157+Étkeztetés!O129+Támogatás!S109</f>
        <v>0</v>
      </c>
      <c r="N109" s="1">
        <f>Igazgatás!N132+Vagyongazd!N117+Községgazd!Q119+Közfoglalkoztatás!N109+Közút!N109+Környezetvédelem!Q111+Egészségügy!Q147+Sport!N116+Közművelődés!P157+Étkeztetés!P129+Támogatás!T109</f>
        <v>0</v>
      </c>
      <c r="O109" s="1">
        <f>Igazgatás!O132+Vagyongazd!O117+Községgazd!R119+Közfoglalkoztatás!O109+Közút!O109+Környezetvédelem!R111+Egészségügy!R147+Sport!O116+Közművelődés!Q157+Étkeztetés!Q129+Támogatás!U109</f>
        <v>0</v>
      </c>
      <c r="P109" s="89">
        <f>Igazgatás!P132+Vagyongazd!P117+Községgazd!S119+Közfoglalkoztatás!P109+Közút!P109+Környezetvédelem!S111+Egészségügy!S147+Sport!P116+Közművelődés!R157+Étkeztetés!R129+Támogatás!V109</f>
        <v>0</v>
      </c>
      <c r="Q109" s="89">
        <f>Igazgatás!Q132+Vagyongazd!Q117+Községgazd!T119+Közfoglalkoztatás!Q109+Közút!Q109+Környezetvédelem!T111+Egészségügy!T147+Sport!Q116+Közművelődés!S157+Étkeztetés!S129+Támogatás!W109</f>
        <v>0</v>
      </c>
      <c r="R109" s="1">
        <f>Igazgatás!R132+Vagyongazd!R117+Községgazd!U119+Közfoglalkoztatás!R109+Közút!R109+Környezetvédelem!U111+Egészségügy!U147+Sport!R116+Közművelődés!T157+Étkeztetés!T129+Támogatás!X109</f>
        <v>0</v>
      </c>
      <c r="S109" s="89">
        <f>Igazgatás!S132+Vagyongazd!S117+Községgazd!V119+Közfoglalkoztatás!S109+Közút!S109+Környezetvédelem!V111+Egészségügy!V147+Sport!S116+Közművelődés!U157+Étkeztetés!U129+Támogatás!Y109</f>
        <v>0</v>
      </c>
      <c r="T109" s="366">
        <f>Igazgatás!T132+Vagyongazd!T117+Községgazd!W119+Közfoglalkoztatás!T109+Közút!T109+Környezetvédelem!W111+Egészségügy!W147+Sport!T116+Közművelődés!V157+Étkeztetés!V129+Támogatás!Z109</f>
        <v>0</v>
      </c>
      <c r="U109" s="43">
        <f>Igazgatás!U132+Vagyongazd!U117+Községgazd!X119+Közfoglalkoztatás!U109+Közút!U109+Környezetvédelem!X111+Egészségügy!X147+Sport!U116+Közművelődés!W157+Étkeztetés!W129+Támogatás!AA109</f>
        <v>0</v>
      </c>
      <c r="V109" s="89">
        <f>Igazgatás!V132+Vagyongazd!V117+Községgazd!Y119+Közfoglalkoztatás!V109+Közút!V109+Környezetvédelem!Y111+Egészségügy!Y147+Sport!V116+Közművelődés!X157+Étkeztetés!X129+Támogatás!AB109</f>
        <v>0</v>
      </c>
      <c r="W109" s="542">
        <f>Igazgatás!W132+Vagyongazd!W117+Községgazd!Z119+Közfoglalkoztatás!W109+Közút!W109+Környezetvédelem!Z111+Egészségügy!Z147+Sport!W116+Közművelődés!Y157+Étkeztetés!Y129+Támogatás!AC109</f>
        <v>0</v>
      </c>
    </row>
    <row r="110" spans="1:23" hidden="1" x14ac:dyDescent="0.25">
      <c r="A110" s="139" t="s">
        <v>417</v>
      </c>
      <c r="B110" s="59"/>
      <c r="C110" s="2"/>
      <c r="D110" s="686" t="s">
        <v>805</v>
      </c>
      <c r="E110" s="686"/>
      <c r="F110" s="182">
        <f>Igazgatás!F133+Vagyongazd!F118+Községgazd!F120+Közfoglalkoztatás!F110+Közút!F110+Környezetvédelem!F112+Egészségügy!F148+Sport!F117+Közművelődés!F158+Étkeztetés!F130+Támogatás!F110</f>
        <v>0</v>
      </c>
      <c r="G110" s="459">
        <f>Igazgatás!G133+Vagyongazd!G118+Községgazd!G120+Közfoglalkoztatás!G110+Közút!G110+Környezetvédelem!G112+Egészségügy!G148+Sport!G117+Közművelődés!G158+Étkeztetés!G130+Támogatás!G110</f>
        <v>0</v>
      </c>
      <c r="H110" s="437">
        <f>Igazgatás!H133+Vagyongazd!H118+Községgazd!H120+Közfoglalkoztatás!H110+Közút!H110+Környezetvédelem!H112+Egészségügy!H148+Sport!H117+Közművelődés!H158+Étkeztetés!H130+Támogatás!H110</f>
        <v>0</v>
      </c>
      <c r="I110" s="200">
        <f>Igazgatás!I133+Vagyongazd!I118+Községgazd!I120+Közfoglalkoztatás!I110+Közút!I110+Környezetvédelem!I112+Egészségügy!I148+Sport!I117+Közművelődés!I158+Étkeztetés!I130+Támogatás!I110</f>
        <v>0</v>
      </c>
      <c r="J110" s="219">
        <f>Igazgatás!J133+Vagyongazd!J118+Községgazd!J120+Közfoglalkoztatás!J110+Közút!J110+Környezetvédelem!J112+Egészségügy!J148+Sport!J117+Közművelődés!J158+Étkeztetés!J130+Támogatás!J110</f>
        <v>0</v>
      </c>
      <c r="K110" s="81">
        <f>Igazgatás!K133+Vagyongazd!K118+Községgazd!N120+Közfoglalkoztatás!K110+Közút!K110+Környezetvédelem!N112+Egészségügy!N148+Sport!K117+Közművelődés!M158+Étkeztetés!M130+Támogatás!Q110</f>
        <v>0</v>
      </c>
      <c r="L110" s="1">
        <f>Igazgatás!L133+Vagyongazd!L118+Községgazd!O120+Közfoglalkoztatás!L110+Közút!L110+Környezetvédelem!O112+Egészségügy!O148+Sport!L117+Közművelődés!N158+Étkeztetés!N130+Támogatás!R110</f>
        <v>0</v>
      </c>
      <c r="M110" s="1">
        <f>Igazgatás!M133+Vagyongazd!M118+Községgazd!P120+Közfoglalkoztatás!M110+Közút!M110+Környezetvédelem!P112+Egészségügy!P148+Sport!M117+Közművelődés!O158+Étkeztetés!O130+Támogatás!S110</f>
        <v>0</v>
      </c>
      <c r="N110" s="1">
        <f>Igazgatás!N133+Vagyongazd!N118+Községgazd!Q120+Közfoglalkoztatás!N110+Közút!N110+Környezetvédelem!Q112+Egészségügy!Q148+Sport!N117+Közművelődés!P158+Étkeztetés!P130+Támogatás!T110</f>
        <v>0</v>
      </c>
      <c r="O110" s="1">
        <f>Igazgatás!O133+Vagyongazd!O118+Községgazd!R120+Közfoglalkoztatás!O110+Közút!O110+Környezetvédelem!R112+Egészségügy!R148+Sport!O117+Közművelődés!Q158+Étkeztetés!Q130+Támogatás!U110</f>
        <v>0</v>
      </c>
      <c r="P110" s="89">
        <f>Igazgatás!P133+Vagyongazd!P118+Községgazd!S120+Közfoglalkoztatás!P110+Közút!P110+Környezetvédelem!S112+Egészségügy!S148+Sport!P117+Közművelődés!R158+Étkeztetés!R130+Támogatás!V110</f>
        <v>0</v>
      </c>
      <c r="Q110" s="89">
        <f>Igazgatás!Q133+Vagyongazd!Q118+Községgazd!T120+Közfoglalkoztatás!Q110+Közút!Q110+Környezetvédelem!T112+Egészségügy!T148+Sport!Q117+Közművelődés!S158+Étkeztetés!S130+Támogatás!W110</f>
        <v>0</v>
      </c>
      <c r="R110" s="1">
        <f>Igazgatás!R133+Vagyongazd!R118+Községgazd!U120+Közfoglalkoztatás!R110+Közút!R110+Környezetvédelem!U112+Egészségügy!U148+Sport!R117+Közművelődés!T158+Étkeztetés!T130+Támogatás!X110</f>
        <v>0</v>
      </c>
      <c r="S110" s="89">
        <f>Igazgatás!S133+Vagyongazd!S118+Községgazd!V120+Közfoglalkoztatás!S110+Közút!S110+Környezetvédelem!V112+Egészségügy!V148+Sport!S117+Közművelődés!U158+Étkeztetés!U130+Támogatás!Y110</f>
        <v>0</v>
      </c>
      <c r="T110" s="366">
        <f>Igazgatás!T133+Vagyongazd!T118+Községgazd!W120+Közfoglalkoztatás!T110+Közút!T110+Környezetvédelem!W112+Egészségügy!W148+Sport!T117+Közművelődés!V158+Étkeztetés!V130+Támogatás!Z110</f>
        <v>0</v>
      </c>
      <c r="U110" s="43">
        <f>Igazgatás!U133+Vagyongazd!U118+Községgazd!X120+Közfoglalkoztatás!U110+Közút!U110+Környezetvédelem!X112+Egészségügy!X148+Sport!U117+Közművelődés!W158+Étkeztetés!W130+Támogatás!AA110</f>
        <v>0</v>
      </c>
      <c r="V110" s="89">
        <f>Igazgatás!V133+Vagyongazd!V118+Községgazd!Y120+Közfoglalkoztatás!V110+Közút!V110+Környezetvédelem!Y112+Egészségügy!Y148+Sport!V117+Közművelődés!X158+Étkeztetés!X130+Támogatás!AB110</f>
        <v>0</v>
      </c>
      <c r="W110" s="542">
        <f>Igazgatás!W133+Vagyongazd!W118+Községgazd!Z120+Közfoglalkoztatás!W110+Közút!W110+Környezetvédelem!Z112+Egészségügy!Z148+Sport!W117+Közművelődés!Y158+Étkeztetés!Y130+Támogatás!AC110</f>
        <v>0</v>
      </c>
    </row>
    <row r="111" spans="1:23" ht="25.5" hidden="1" customHeight="1" x14ac:dyDescent="0.25">
      <c r="A111" s="139" t="s">
        <v>418</v>
      </c>
      <c r="B111" s="59"/>
      <c r="C111" s="2"/>
      <c r="D111" s="685" t="s">
        <v>809</v>
      </c>
      <c r="E111" s="685"/>
      <c r="F111" s="192">
        <f>Igazgatás!F134+Vagyongazd!F119+Községgazd!F121+Közfoglalkoztatás!F111+Közút!F111+Környezetvédelem!F113+Egészségügy!F149+Sport!F118+Közművelődés!F159+Étkeztetés!F131+Támogatás!F111</f>
        <v>0</v>
      </c>
      <c r="G111" s="471">
        <f>Igazgatás!G134+Vagyongazd!G119+Községgazd!G121+Közfoglalkoztatás!G111+Közút!G111+Környezetvédelem!G113+Egészségügy!G149+Sport!G118+Közművelődés!G159+Étkeztetés!G131+Támogatás!G111</f>
        <v>100000</v>
      </c>
      <c r="H111" s="449">
        <f>Igazgatás!H134+Vagyongazd!H119+Községgazd!H121+Közfoglalkoztatás!H111+Közút!H111+Környezetvédelem!H113+Egészségügy!H149+Sport!H118+Közművelődés!H159+Étkeztetés!H131+Támogatás!H111</f>
        <v>100000</v>
      </c>
      <c r="I111" s="210">
        <f>Igazgatás!I134+Vagyongazd!I119+Községgazd!I121+Közfoglalkoztatás!I111+Közút!I111+Környezetvédelem!I113+Egészségügy!I149+Sport!I118+Közművelődés!I159+Étkeztetés!I131+Támogatás!I111</f>
        <v>0</v>
      </c>
      <c r="J111" s="219">
        <f>Igazgatás!J134+Vagyongazd!J119+Községgazd!J121+Közfoglalkoztatás!J111+Közút!J111+Környezetvédelem!J113+Egészségügy!J149+Sport!J118+Közművelődés!J159+Étkeztetés!J131+Támogatás!J111</f>
        <v>100000</v>
      </c>
      <c r="K111" s="81">
        <f>Igazgatás!K134+Vagyongazd!K119+Községgazd!N121+Közfoglalkoztatás!K111+Közút!K111+Környezetvédelem!N113+Egészségügy!N149+Sport!K118+Közművelődés!M159+Étkeztetés!M131+Támogatás!Q111</f>
        <v>0</v>
      </c>
      <c r="L111" s="1">
        <f>Igazgatás!L134+Vagyongazd!L119+Községgazd!O121+Közfoglalkoztatás!L111+Közút!L111+Környezetvédelem!O113+Egészségügy!O149+Sport!L118+Közművelődés!N159+Étkeztetés!N131+Támogatás!R111</f>
        <v>0</v>
      </c>
      <c r="M111" s="1">
        <f>Igazgatás!M134+Vagyongazd!M119+Községgazd!P121+Közfoglalkoztatás!M111+Közút!M111+Környezetvédelem!P113+Egészségügy!P149+Sport!M118+Közművelődés!O159+Étkeztetés!O131+Támogatás!S111</f>
        <v>0</v>
      </c>
      <c r="N111" s="1">
        <f>Igazgatás!N134+Vagyongazd!N119+Községgazd!Q121+Közfoglalkoztatás!N111+Közút!N111+Környezetvédelem!Q113+Egészségügy!Q149+Sport!N118+Közművelődés!P159+Étkeztetés!P131+Támogatás!T111</f>
        <v>0</v>
      </c>
      <c r="O111" s="1">
        <f>Igazgatás!O134+Vagyongazd!O119+Községgazd!R121+Közfoglalkoztatás!O111+Közút!O111+Környezetvédelem!R113+Egészségügy!R149+Sport!O118+Közművelődés!Q159+Étkeztetés!Q131+Támogatás!U111</f>
        <v>0</v>
      </c>
      <c r="P111" s="89">
        <f>Igazgatás!P134+Vagyongazd!P119+Községgazd!S121+Közfoglalkoztatás!P111+Közút!P111+Környezetvédelem!S113+Egészségügy!S149+Sport!P118+Közművelődés!R159+Étkeztetés!R131+Támogatás!V111</f>
        <v>0</v>
      </c>
      <c r="Q111" s="89">
        <f>Igazgatás!Q134+Vagyongazd!Q119+Községgazd!T121+Közfoglalkoztatás!Q111+Közút!Q111+Környezetvédelem!T113+Egészségügy!T149+Sport!Q118+Közművelődés!S159+Étkeztetés!S131+Támogatás!W111</f>
        <v>100000</v>
      </c>
      <c r="R111" s="1">
        <f>Igazgatás!R134+Vagyongazd!R119+Községgazd!U121+Közfoglalkoztatás!R111+Közút!R111+Környezetvédelem!U113+Egészségügy!U149+Sport!R118+Közművelődés!T159+Étkeztetés!T131+Támogatás!X111</f>
        <v>0</v>
      </c>
      <c r="S111" s="89">
        <f>Igazgatás!S134+Vagyongazd!S119+Községgazd!V121+Közfoglalkoztatás!S111+Közút!S111+Környezetvédelem!V113+Egészségügy!V149+Sport!S118+Közművelődés!U159+Étkeztetés!U131+Támogatás!Y111</f>
        <v>0</v>
      </c>
      <c r="T111" s="366">
        <f>Igazgatás!T134+Vagyongazd!T119+Községgazd!W121+Közfoglalkoztatás!T111+Közút!T111+Környezetvédelem!W113+Egészségügy!W149+Sport!T118+Közművelődés!V159+Étkeztetés!V131+Támogatás!Z111</f>
        <v>100000</v>
      </c>
      <c r="U111" s="43">
        <f>Igazgatás!U134+Vagyongazd!U119+Községgazd!X121+Közfoglalkoztatás!U111+Közút!U111+Környezetvédelem!X113+Egészségügy!X149+Sport!U118+Közművelődés!W159+Étkeztetés!W131+Támogatás!AA111</f>
        <v>0</v>
      </c>
      <c r="V111" s="89">
        <f>Igazgatás!V134+Vagyongazd!V119+Községgazd!Y121+Közfoglalkoztatás!V111+Közút!V111+Környezetvédelem!Y113+Egészségügy!Y149+Sport!V118+Közművelődés!X159+Étkeztetés!X131+Támogatás!AB111</f>
        <v>0</v>
      </c>
      <c r="W111" s="542">
        <f>Igazgatás!W134+Vagyongazd!W119+Községgazd!Z121+Közfoglalkoztatás!W111+Közút!W111+Környezetvédelem!Z113+Egészségügy!Z149+Sport!W118+Közművelődés!Y159+Étkeztetés!Y131+Támogatás!AC111</f>
        <v>0</v>
      </c>
    </row>
    <row r="112" spans="1:23" x14ac:dyDescent="0.25">
      <c r="A112" s="139" t="s">
        <v>419</v>
      </c>
      <c r="B112" s="59"/>
      <c r="C112" s="2"/>
      <c r="D112" s="686" t="s">
        <v>810</v>
      </c>
      <c r="E112" s="686"/>
      <c r="F112" s="182">
        <f>Igazgatás!F135+Vagyongazd!F120+Községgazd!F122+Közfoglalkoztatás!F112+Közút!F112+Környezetvédelem!F114+Egészségügy!F150+Sport!F119+Közművelődés!F160+Étkeztetés!F132+Támogatás!F112</f>
        <v>1512000</v>
      </c>
      <c r="G112" s="459">
        <f>Igazgatás!G135+Vagyongazd!G120+Községgazd!G122+Közfoglalkoztatás!G112+Közút!G112+Környezetvédelem!G114+Egészségügy!G150+Sport!G119+Közművelődés!G160+Étkeztetés!G132+Támogatás!G112</f>
        <v>4529708</v>
      </c>
      <c r="H112" s="437">
        <f>Igazgatás!H135+Vagyongazd!H120+Községgazd!H122+Közfoglalkoztatás!H112+Közút!H112+Környezetvédelem!H114+Egészségügy!H150+Sport!H119+Közművelődés!H160+Étkeztetés!H132+Támogatás!H112</f>
        <v>4042848</v>
      </c>
      <c r="I112" s="200">
        <f>Igazgatás!I135+Vagyongazd!I120+Községgazd!I122+Közfoglalkoztatás!I112+Közút!I112+Környezetvédelem!I114+Egészségügy!I150+Sport!I119+Közművelődés!I160+Étkeztetés!I132+Támogatás!I112</f>
        <v>0</v>
      </c>
      <c r="J112" s="219">
        <f>Igazgatás!J135+Vagyongazd!J120+Községgazd!J122+Közfoglalkoztatás!J112+Közút!J112+Környezetvédelem!J114+Egészségügy!J150+Sport!J119+Közművelődés!J160+Étkeztetés!J132+Támogatás!J112</f>
        <v>4042848</v>
      </c>
      <c r="K112" s="81">
        <f>Igazgatás!K135+Vagyongazd!K120+Községgazd!N122+Közfoglalkoztatás!K112+Közút!K112+Környezetvédelem!N114+Egészségügy!N150+Sport!K119+Közművelődés!M160+Étkeztetés!M132+Támogatás!Q112</f>
        <v>2288799</v>
      </c>
      <c r="L112" s="1">
        <f>Igazgatás!L135+Vagyongazd!L120+Községgazd!O122+Közfoglalkoztatás!L112+Közút!L112+Környezetvédelem!O114+Egészségügy!O150+Sport!L119+Közművelődés!N160+Étkeztetés!N132+Támogatás!R112</f>
        <v>0</v>
      </c>
      <c r="M112" s="1">
        <f>Igazgatás!M135+Vagyongazd!M120+Községgazd!P122+Közfoglalkoztatás!M112+Közút!M112+Környezetvédelem!P114+Egészségügy!P150+Sport!M119+Közművelődés!O160+Étkeztetés!O132+Támogatás!S112</f>
        <v>0</v>
      </c>
      <c r="N112" s="1">
        <f>Igazgatás!N135+Vagyongazd!N120+Községgazd!Q122+Közfoglalkoztatás!N112+Közút!N112+Környezetvédelem!Q114+Egészségügy!Q150+Sport!N119+Közművelődés!P160+Étkeztetés!P132+Támogatás!T112</f>
        <v>855244</v>
      </c>
      <c r="O112" s="1">
        <f>Igazgatás!O135+Vagyongazd!O120+Községgazd!R122+Közfoglalkoztatás!O112+Közút!O112+Környezetvédelem!R114+Egészségügy!R150+Sport!O119+Közművelődés!Q160+Étkeztetés!Q132+Támogatás!U112</f>
        <v>162781</v>
      </c>
      <c r="P112" s="89">
        <f>Igazgatás!P135+Vagyongazd!P120+Községgazd!S122+Közfoglalkoztatás!P112+Közút!P112+Környezetvédelem!S114+Egészségügy!S150+Sport!P119+Közművelődés!R160+Étkeztetés!R132+Támogatás!V112</f>
        <v>162781</v>
      </c>
      <c r="Q112" s="89">
        <f>Igazgatás!Q135+Vagyongazd!Q120+Községgazd!T122+Közfoglalkoztatás!Q112+Közút!Q112+Környezetvédelem!T114+Egészségügy!T150+Sport!Q119+Közművelődés!S160+Étkeztetés!S132+Támogatás!W112</f>
        <v>162781</v>
      </c>
      <c r="R112" s="1">
        <f>Igazgatás!R135+Vagyongazd!R120+Községgazd!U122+Közfoglalkoztatás!R112+Közút!R112+Környezetvédelem!U114+Egészségügy!U150+Sport!R119+Közművelődés!T160+Étkeztetés!T132+Támogatás!X112</f>
        <v>0</v>
      </c>
      <c r="S112" s="89">
        <f>Igazgatás!S135+Vagyongazd!S120+Községgazd!V122+Közfoglalkoztatás!S112+Közút!S112+Környezetvédelem!V114+Egészségügy!V150+Sport!S119+Közművelődés!U160+Étkeztetés!U132+Támogatás!Y112</f>
        <v>44647</v>
      </c>
      <c r="T112" s="366">
        <f>Igazgatás!T135+Vagyongazd!T120+Községgazd!W122+Közfoglalkoztatás!T112+Közút!T112+Környezetvédelem!W114+Egészségügy!W150+Sport!T119+Közművelődés!V160+Étkeztetés!V132+Támogatás!Z112</f>
        <v>3677033</v>
      </c>
      <c r="U112" s="43">
        <f>Igazgatás!U135+Vagyongazd!U120+Községgazd!X122+Közfoglalkoztatás!U112+Közút!U112+Környezetvédelem!X114+Egészségügy!X150+Sport!U119+Közművelődés!W160+Étkeztetés!W132+Támogatás!AA112</f>
        <v>162781</v>
      </c>
      <c r="V112" s="89">
        <f>Igazgatás!V135+Vagyongazd!V120+Községgazd!Y122+Közfoglalkoztatás!V112+Közút!V112+Környezetvédelem!Y114+Egészségügy!Y150+Sport!V119+Közművelődés!X160+Étkeztetés!X132+Támogatás!AB112</f>
        <v>170034</v>
      </c>
      <c r="W112" s="542">
        <f>Igazgatás!W135+Vagyongazd!W120+Községgazd!Z122+Közfoglalkoztatás!W112+Közút!W112+Környezetvédelem!Z114+Egészségügy!Z150+Sport!W119+Közművelődés!Y160+Étkeztetés!Y132+Támogatás!AC112</f>
        <v>33000</v>
      </c>
    </row>
    <row r="113" spans="1:23" ht="25.5" hidden="1" customHeight="1" x14ac:dyDescent="0.25">
      <c r="A113" s="139" t="s">
        <v>420</v>
      </c>
      <c r="B113" s="59"/>
      <c r="C113" s="2"/>
      <c r="D113" s="685" t="s">
        <v>812</v>
      </c>
      <c r="E113" s="685"/>
      <c r="F113" s="192">
        <f>Igazgatás!F141+Vagyongazd!F121+Községgazd!F123+Közfoglalkoztatás!F113+Közút!F113+Környezetvédelem!F115+Egészségügy!F151+Sport!F120+Közművelődés!F161+Étkeztetés!F133+Támogatás!F114</f>
        <v>0</v>
      </c>
      <c r="G113" s="471">
        <f>Igazgatás!G141+Vagyongazd!G121+Községgazd!G123+Közfoglalkoztatás!G113+Közút!G113+Környezetvédelem!G115+Egészségügy!G151+Sport!G120+Közművelődés!G161+Étkeztetés!G133+Támogatás!G114</f>
        <v>0</v>
      </c>
      <c r="H113" s="449">
        <f>Igazgatás!H141+Vagyongazd!H121+Községgazd!H123+Közfoglalkoztatás!H113+Közút!H113+Környezetvédelem!H115+Egészségügy!H151+Sport!H120+Közművelődés!H161+Étkeztetés!H133+Támogatás!H114</f>
        <v>0</v>
      </c>
      <c r="I113" s="210">
        <f>Igazgatás!I141+Vagyongazd!I121+Községgazd!I123+Közfoglalkoztatás!I113+Közút!I113+Környezetvédelem!I115+Egészségügy!I151+Sport!I120+Közművelődés!I161+Étkeztetés!I133+Támogatás!I114</f>
        <v>0</v>
      </c>
      <c r="J113" s="219">
        <f>Igazgatás!J141+Vagyongazd!J121+Községgazd!J123+Közfoglalkoztatás!J113+Közút!J113+Környezetvédelem!J115+Egészségügy!J151+Sport!J120+Közművelődés!J161+Étkeztetés!J133+Támogatás!J114</f>
        <v>0</v>
      </c>
      <c r="K113" s="81">
        <f>Igazgatás!K141+Vagyongazd!K121+Községgazd!N123+Közfoglalkoztatás!K113+Közút!K113+Környezetvédelem!N115+Egészségügy!N151+Sport!K120+Közművelődés!M161+Étkeztetés!M133+Támogatás!Q114</f>
        <v>0</v>
      </c>
      <c r="L113" s="1">
        <f>Igazgatás!L141+Vagyongazd!L121+Községgazd!O123+Közfoglalkoztatás!L113+Közút!L113+Környezetvédelem!O115+Egészségügy!O151+Sport!L120+Közművelődés!N161+Étkeztetés!N133+Támogatás!R114</f>
        <v>0</v>
      </c>
      <c r="M113" s="1">
        <f>Igazgatás!M141+Vagyongazd!M121+Községgazd!P123+Közfoglalkoztatás!M113+Közút!M113+Környezetvédelem!P115+Egészségügy!P151+Sport!M120+Közművelődés!O161+Étkeztetés!O133+Támogatás!S114</f>
        <v>0</v>
      </c>
      <c r="N113" s="1">
        <f>Igazgatás!N141+Vagyongazd!N121+Községgazd!Q123+Közfoglalkoztatás!N113+Közút!N113+Környezetvédelem!Q115+Egészségügy!Q151+Sport!N120+Közművelődés!P161+Étkeztetés!P133+Támogatás!T114</f>
        <v>0</v>
      </c>
      <c r="O113" s="1">
        <f>Igazgatás!O141+Vagyongazd!O121+Községgazd!R123+Közfoglalkoztatás!O113+Közút!O113+Környezetvédelem!R115+Egészségügy!R151+Sport!O120+Közművelődés!Q161+Étkeztetés!Q133+Támogatás!U114</f>
        <v>0</v>
      </c>
      <c r="P113" s="89">
        <f>Igazgatás!P141+Vagyongazd!P121+Községgazd!S123+Közfoglalkoztatás!P113+Közút!P113+Környezetvédelem!S115+Egészségügy!S151+Sport!P120+Közművelődés!R161+Étkeztetés!R133+Támogatás!V114</f>
        <v>0</v>
      </c>
      <c r="Q113" s="89">
        <f>Igazgatás!Q141+Vagyongazd!Q121+Községgazd!T123+Közfoglalkoztatás!Q113+Közút!Q113+Környezetvédelem!T115+Egészségügy!T151+Sport!Q120+Közművelődés!S161+Étkeztetés!S133+Támogatás!W114</f>
        <v>0</v>
      </c>
      <c r="R113" s="1">
        <f>Igazgatás!R141+Vagyongazd!R121+Községgazd!U123+Közfoglalkoztatás!R113+Közút!R113+Környezetvédelem!U115+Egészségügy!U151+Sport!R120+Közművelődés!T161+Étkeztetés!T133+Támogatás!X114</f>
        <v>0</v>
      </c>
      <c r="S113" s="89">
        <f>Igazgatás!S141+Vagyongazd!S121+Községgazd!V123+Közfoglalkoztatás!S113+Közút!S113+Környezetvédelem!V115+Egészségügy!V151+Sport!S120+Közművelődés!U161+Étkeztetés!U133+Támogatás!Y114</f>
        <v>0</v>
      </c>
      <c r="T113" s="366">
        <f>Igazgatás!T141+Vagyongazd!T121+Községgazd!W123+Közfoglalkoztatás!T113+Közút!T113+Környezetvédelem!W115+Egészségügy!W151+Sport!T120+Közművelődés!V161+Étkeztetés!V133+Támogatás!Z114</f>
        <v>0</v>
      </c>
      <c r="U113" s="43">
        <f>Igazgatás!U141+Vagyongazd!U121+Községgazd!X123+Közfoglalkoztatás!U113+Közút!U113+Környezetvédelem!X115+Egészségügy!X151+Sport!U120+Közművelődés!W161+Étkeztetés!W133+Támogatás!AA114</f>
        <v>0</v>
      </c>
      <c r="V113" s="89">
        <f>Igazgatás!V141+Vagyongazd!V121+Községgazd!Y123+Közfoglalkoztatás!V113+Közút!V113+Környezetvédelem!Y115+Egészségügy!Y151+Sport!V120+Közművelődés!X161+Étkeztetés!X133+Támogatás!AB114</f>
        <v>0</v>
      </c>
      <c r="W113" s="542">
        <f>Igazgatás!W141+Vagyongazd!W121+Községgazd!Z123+Közfoglalkoztatás!W113+Közút!W113+Környezetvédelem!Z115+Egészségügy!Z151+Sport!W120+Közművelődés!Y161+Étkeztetés!Y133+Támogatás!AC114</f>
        <v>0</v>
      </c>
    </row>
    <row r="114" spans="1:23" ht="25.5" hidden="1" customHeight="1" x14ac:dyDescent="0.25">
      <c r="A114" s="139" t="s">
        <v>421</v>
      </c>
      <c r="B114" s="59"/>
      <c r="C114" s="2"/>
      <c r="D114" s="685" t="s">
        <v>814</v>
      </c>
      <c r="E114" s="685"/>
      <c r="F114" s="192">
        <f>Igazgatás!F142+Vagyongazd!F122+Községgazd!F124+Közfoglalkoztatás!F114+Közút!F114+Környezetvédelem!F116+Egészségügy!F152+Sport!F121+Közművelődés!F162+Étkeztetés!F134+Támogatás!F115</f>
        <v>0</v>
      </c>
      <c r="G114" s="471">
        <f>Igazgatás!G142+Vagyongazd!G122+Községgazd!G124+Közfoglalkoztatás!G114+Közút!G114+Környezetvédelem!G116+Egészségügy!G152+Sport!G121+Közművelődés!G162+Étkeztetés!G134+Támogatás!G115</f>
        <v>0</v>
      </c>
      <c r="H114" s="449">
        <f>Igazgatás!H142+Vagyongazd!H122+Községgazd!H124+Közfoglalkoztatás!H114+Közút!H114+Környezetvédelem!H116+Egészségügy!H152+Sport!H121+Közművelődés!H162+Étkeztetés!H134+Támogatás!H115</f>
        <v>0</v>
      </c>
      <c r="I114" s="210">
        <f>Igazgatás!I142+Vagyongazd!I122+Községgazd!I124+Közfoglalkoztatás!I114+Közút!I114+Környezetvédelem!I116+Egészségügy!I152+Sport!I121+Közművelődés!I162+Étkeztetés!I134+Támogatás!I115</f>
        <v>0</v>
      </c>
      <c r="J114" s="219">
        <f>Igazgatás!J142+Vagyongazd!J122+Községgazd!J124+Közfoglalkoztatás!J114+Közút!J114+Környezetvédelem!J116+Egészségügy!J152+Sport!J121+Közművelődés!J162+Étkeztetés!J134+Támogatás!J115</f>
        <v>0</v>
      </c>
      <c r="K114" s="81">
        <f>Igazgatás!K142+Vagyongazd!K122+Községgazd!N124+Közfoglalkoztatás!K114+Közút!K114+Környezetvédelem!N116+Egészségügy!N152+Sport!K121+Közművelődés!M162+Étkeztetés!M134+Támogatás!Q115</f>
        <v>0</v>
      </c>
      <c r="L114" s="1">
        <f>Igazgatás!L142+Vagyongazd!L122+Községgazd!O124+Közfoglalkoztatás!L114+Közút!L114+Környezetvédelem!O116+Egészségügy!O152+Sport!L121+Közművelődés!N162+Étkeztetés!N134+Támogatás!R115</f>
        <v>0</v>
      </c>
      <c r="M114" s="1">
        <f>Igazgatás!M142+Vagyongazd!M122+Községgazd!P124+Közfoglalkoztatás!M114+Közút!M114+Környezetvédelem!P116+Egészségügy!P152+Sport!M121+Közművelődés!O162+Étkeztetés!O134+Támogatás!S115</f>
        <v>0</v>
      </c>
      <c r="N114" s="1">
        <f>Igazgatás!N142+Vagyongazd!N122+Községgazd!Q124+Közfoglalkoztatás!N114+Közút!N114+Környezetvédelem!Q116+Egészségügy!Q152+Sport!N121+Közművelődés!P162+Étkeztetés!P134+Támogatás!T115</f>
        <v>0</v>
      </c>
      <c r="O114" s="1">
        <f>Igazgatás!O142+Vagyongazd!O122+Községgazd!R124+Közfoglalkoztatás!O114+Közút!O114+Környezetvédelem!R116+Egészségügy!R152+Sport!O121+Közművelődés!Q162+Étkeztetés!Q134+Támogatás!U115</f>
        <v>0</v>
      </c>
      <c r="P114" s="89">
        <f>Igazgatás!P142+Vagyongazd!P122+Községgazd!S124+Közfoglalkoztatás!P114+Közút!P114+Környezetvédelem!S116+Egészségügy!S152+Sport!P121+Közművelődés!R162+Étkeztetés!R134+Támogatás!V115</f>
        <v>0</v>
      </c>
      <c r="Q114" s="89">
        <f>Igazgatás!Q142+Vagyongazd!Q122+Községgazd!T124+Közfoglalkoztatás!Q114+Közút!Q114+Környezetvédelem!T116+Egészségügy!T152+Sport!Q121+Közművelődés!S162+Étkeztetés!S134+Támogatás!W115</f>
        <v>0</v>
      </c>
      <c r="R114" s="1">
        <f>Igazgatás!R142+Vagyongazd!R122+Községgazd!U124+Közfoglalkoztatás!R114+Közút!R114+Környezetvédelem!U116+Egészségügy!U152+Sport!R121+Közművelődés!T162+Étkeztetés!T134+Támogatás!X115</f>
        <v>0</v>
      </c>
      <c r="S114" s="89">
        <f>Igazgatás!S142+Vagyongazd!S122+Községgazd!V124+Közfoglalkoztatás!S114+Közút!S114+Környezetvédelem!V116+Egészségügy!V152+Sport!S121+Közművelődés!U162+Étkeztetés!U134+Támogatás!Y115</f>
        <v>0</v>
      </c>
      <c r="T114" s="366">
        <f>Igazgatás!T142+Vagyongazd!T122+Községgazd!W124+Közfoglalkoztatás!T114+Közút!T114+Környezetvédelem!W116+Egészségügy!W152+Sport!T121+Közművelődés!V162+Étkeztetés!V134+Támogatás!Z115</f>
        <v>0</v>
      </c>
      <c r="U114" s="43">
        <f>Igazgatás!U142+Vagyongazd!U122+Községgazd!X124+Közfoglalkoztatás!U114+Közút!U114+Környezetvédelem!X116+Egészségügy!X152+Sport!U121+Közművelődés!W162+Étkeztetés!W134+Támogatás!AA115</f>
        <v>0</v>
      </c>
      <c r="V114" s="89">
        <f>Igazgatás!V142+Vagyongazd!V122+Községgazd!Y124+Közfoglalkoztatás!V114+Közút!V114+Környezetvédelem!Y116+Egészségügy!Y152+Sport!V121+Közművelődés!X162+Étkeztetés!X134+Támogatás!AB115</f>
        <v>0</v>
      </c>
      <c r="W114" s="542">
        <f>Igazgatás!W142+Vagyongazd!W122+Községgazd!Z124+Közfoglalkoztatás!W114+Közút!W114+Környezetvédelem!Z116+Egészségügy!Z152+Sport!W121+Közművelődés!Y162+Étkeztetés!Y134+Támogatás!AC115</f>
        <v>0</v>
      </c>
    </row>
    <row r="115" spans="1:23" s="42" customFormat="1" ht="27.75" hidden="1" customHeight="1" x14ac:dyDescent="0.25">
      <c r="A115" s="139" t="s">
        <v>422</v>
      </c>
      <c r="B115" s="118" t="s">
        <v>950</v>
      </c>
      <c r="C115" s="733" t="s">
        <v>1095</v>
      </c>
      <c r="D115" s="734"/>
      <c r="E115" s="734"/>
      <c r="F115" s="191">
        <f>Igazgatás!F143+Vagyongazd!F123+Községgazd!F125+Közfoglalkoztatás!F115+Közút!F115+Környezetvédelem!F117+Egészségügy!F153+Sport!F122+Közművelődés!F163+Étkeztetés!F135+Támogatás!F116</f>
        <v>0</v>
      </c>
      <c r="G115" s="469">
        <f>Igazgatás!G143+Vagyongazd!G123+Községgazd!G125+Közfoglalkoztatás!G115+Közút!G115+Környezetvédelem!G117+Egészségügy!G153+Sport!G122+Közművelődés!G163+Étkeztetés!G135+Támogatás!G116</f>
        <v>0</v>
      </c>
      <c r="H115" s="447">
        <f>Igazgatás!H143+Vagyongazd!H123+Községgazd!H125+Közfoglalkoztatás!H115+Közút!H115+Környezetvédelem!H117+Egészségügy!H153+Sport!H122+Közművelődés!H163+Étkeztetés!H135+Támogatás!H116</f>
        <v>0</v>
      </c>
      <c r="I115" s="209">
        <f>Igazgatás!I143+Vagyongazd!I123+Községgazd!I125+Közfoglalkoztatás!I115+Közút!I115+Környezetvédelem!I117+Egészségügy!I153+Sport!I122+Közművelődés!I163+Étkeztetés!I135+Támogatás!I116</f>
        <v>0</v>
      </c>
      <c r="J115" s="222">
        <f>Igazgatás!J143+Vagyongazd!J123+Községgazd!J125+Közfoglalkoztatás!J115+Közút!J115+Környezetvédelem!J117+Egészségügy!J153+Sport!J122+Közművelődés!J163+Étkeztetés!J135+Támogatás!J116</f>
        <v>0</v>
      </c>
      <c r="K115" s="121">
        <f>Igazgatás!K143+Vagyongazd!K123+Községgazd!N125+Közfoglalkoztatás!K115+Közút!K115+Környezetvédelem!N117+Egészségügy!N153+Sport!K122+Közművelődés!M163+Étkeztetés!M135+Támogatás!Q116</f>
        <v>0</v>
      </c>
      <c r="L115" s="122">
        <f>Igazgatás!L143+Vagyongazd!L123+Községgazd!O125+Közfoglalkoztatás!L115+Közút!L115+Környezetvédelem!O117+Egészségügy!O153+Sport!L122+Közművelődés!N163+Étkeztetés!N135+Támogatás!R116</f>
        <v>0</v>
      </c>
      <c r="M115" s="122">
        <f>Igazgatás!M143+Vagyongazd!M123+Községgazd!P125+Közfoglalkoztatás!M115+Közút!M115+Környezetvédelem!P117+Egészségügy!P153+Sport!M122+Közművelődés!O163+Étkeztetés!O135+Támogatás!S116</f>
        <v>0</v>
      </c>
      <c r="N115" s="122">
        <f>Igazgatás!N143+Vagyongazd!N123+Községgazd!Q125+Közfoglalkoztatás!N115+Közút!N115+Környezetvédelem!Q117+Egészségügy!Q153+Sport!N122+Közművelődés!P163+Étkeztetés!P135+Támogatás!T116</f>
        <v>0</v>
      </c>
      <c r="O115" s="122">
        <f>Igazgatás!O143+Vagyongazd!O123+Községgazd!R125+Közfoglalkoztatás!O115+Közút!O115+Környezetvédelem!R117+Egészségügy!R153+Sport!O122+Közművelődés!Q163+Étkeztetés!Q135+Támogatás!U116</f>
        <v>0</v>
      </c>
      <c r="P115" s="125">
        <f>Igazgatás!P143+Vagyongazd!P123+Községgazd!S125+Közfoglalkoztatás!P115+Közút!P115+Környezetvédelem!S117+Egészségügy!S153+Sport!P122+Közművelődés!R163+Étkeztetés!R135+Támogatás!V116</f>
        <v>0</v>
      </c>
      <c r="Q115" s="125">
        <f>Igazgatás!Q143+Vagyongazd!Q123+Községgazd!T125+Közfoglalkoztatás!Q115+Közút!Q115+Környezetvédelem!T117+Egészségügy!T153+Sport!Q122+Közművelődés!S163+Étkeztetés!S135+Támogatás!W116</f>
        <v>0</v>
      </c>
      <c r="R115" s="122">
        <f>Igazgatás!R143+Vagyongazd!R123+Községgazd!U125+Közfoglalkoztatás!R115+Közút!R115+Környezetvédelem!U117+Egészségügy!U153+Sport!R122+Közművelődés!T163+Étkeztetés!T135+Támogatás!X116</f>
        <v>0</v>
      </c>
      <c r="S115" s="125">
        <f>Igazgatás!S143+Vagyongazd!S123+Községgazd!V125+Közfoglalkoztatás!S115+Közút!S115+Környezetvédelem!V117+Egészségügy!V153+Sport!S122+Közművelődés!U163+Étkeztetés!U135+Támogatás!Y116</f>
        <v>0</v>
      </c>
      <c r="T115" s="368">
        <f>Igazgatás!T143+Vagyongazd!T123+Községgazd!W125+Közfoglalkoztatás!T115+Közút!T115+Környezetvédelem!W117+Egészségügy!W153+Sport!T122+Közművelődés!V163+Étkeztetés!V135+Támogatás!Z116</f>
        <v>0</v>
      </c>
      <c r="U115" s="124">
        <f>Igazgatás!U143+Vagyongazd!U123+Községgazd!X125+Közfoglalkoztatás!U115+Közút!U115+Környezetvédelem!X117+Egészségügy!X153+Sport!U122+Közművelődés!W163+Étkeztetés!W135+Támogatás!AA116</f>
        <v>0</v>
      </c>
      <c r="V115" s="125">
        <f>Igazgatás!V143+Vagyongazd!V123+Községgazd!Y125+Közfoglalkoztatás!V115+Közút!V115+Környezetvédelem!Y117+Egészségügy!Y153+Sport!V122+Közművelődés!X163+Étkeztetés!X135+Támogatás!AB116</f>
        <v>0</v>
      </c>
      <c r="W115" s="544">
        <f>Igazgatás!W143+Vagyongazd!W123+Községgazd!Z125+Közfoglalkoztatás!W115+Közút!W115+Környezetvédelem!Z117+Egészségügy!Z153+Sport!W122+Közművelődés!Y163+Étkeztetés!Y135+Támogatás!AC116</f>
        <v>0</v>
      </c>
    </row>
    <row r="116" spans="1:23" hidden="1" x14ac:dyDescent="0.25">
      <c r="A116" s="139" t="s">
        <v>423</v>
      </c>
      <c r="B116" s="59"/>
      <c r="C116" s="2"/>
      <c r="D116" s="686" t="s">
        <v>816</v>
      </c>
      <c r="E116" s="686"/>
      <c r="F116" s="182">
        <f>Igazgatás!F144+Vagyongazd!F124+Községgazd!F126+Közfoglalkoztatás!F116+Közút!F116+Környezetvédelem!F118+Egészségügy!F154+Sport!F123+Közművelődés!F164+Étkeztetés!F136+Támogatás!F117</f>
        <v>0</v>
      </c>
      <c r="G116" s="459">
        <f>Igazgatás!G144+Vagyongazd!G124+Községgazd!G126+Közfoglalkoztatás!G116+Közút!G116+Környezetvédelem!G118+Egészségügy!G154+Sport!G123+Közművelődés!G164+Étkeztetés!G136+Támogatás!G117</f>
        <v>0</v>
      </c>
      <c r="H116" s="437">
        <f>Igazgatás!H144+Vagyongazd!H124+Községgazd!H126+Közfoglalkoztatás!H116+Közút!H116+Környezetvédelem!H118+Egészségügy!H154+Sport!H123+Közművelődés!H164+Étkeztetés!H136+Támogatás!H117</f>
        <v>0</v>
      </c>
      <c r="I116" s="200">
        <f>Igazgatás!I144+Vagyongazd!I124+Községgazd!I126+Közfoglalkoztatás!I116+Közút!I116+Környezetvédelem!I118+Egészségügy!I154+Sport!I123+Közművelődés!I164+Étkeztetés!I136+Támogatás!I117</f>
        <v>0</v>
      </c>
      <c r="J116" s="219">
        <f>Igazgatás!J144+Vagyongazd!J124+Községgazd!J126+Közfoglalkoztatás!J116+Közút!J116+Környezetvédelem!J118+Egészségügy!J154+Sport!J123+Közművelődés!J164+Étkeztetés!J136+Támogatás!J117</f>
        <v>0</v>
      </c>
      <c r="K116" s="81">
        <f>Igazgatás!K144+Vagyongazd!K124+Községgazd!N126+Közfoglalkoztatás!K116+Közút!K116+Környezetvédelem!N118+Egészségügy!N154+Sport!K123+Közművelődés!M164+Étkeztetés!M136+Támogatás!Q117</f>
        <v>0</v>
      </c>
      <c r="L116" s="1">
        <f>Igazgatás!L144+Vagyongazd!L124+Községgazd!O126+Közfoglalkoztatás!L116+Közút!L116+Környezetvédelem!O118+Egészségügy!O154+Sport!L123+Közművelődés!N164+Étkeztetés!N136+Támogatás!R117</f>
        <v>0</v>
      </c>
      <c r="M116" s="1">
        <f>Igazgatás!M144+Vagyongazd!M124+Községgazd!P126+Közfoglalkoztatás!M116+Közút!M116+Környezetvédelem!P118+Egészségügy!P154+Sport!M123+Közművelődés!O164+Étkeztetés!O136+Támogatás!S117</f>
        <v>0</v>
      </c>
      <c r="N116" s="1">
        <f>Igazgatás!N144+Vagyongazd!N124+Községgazd!Q126+Közfoglalkoztatás!N116+Közút!N116+Környezetvédelem!Q118+Egészségügy!Q154+Sport!N123+Közművelődés!P164+Étkeztetés!P136+Támogatás!T117</f>
        <v>0</v>
      </c>
      <c r="O116" s="1">
        <f>Igazgatás!O144+Vagyongazd!O124+Községgazd!R126+Közfoglalkoztatás!O116+Közút!O116+Környezetvédelem!R118+Egészségügy!R154+Sport!O123+Közművelődés!Q164+Étkeztetés!Q136+Támogatás!U117</f>
        <v>0</v>
      </c>
      <c r="P116" s="89">
        <f>Igazgatás!P144+Vagyongazd!P124+Községgazd!S126+Közfoglalkoztatás!P116+Közút!P116+Környezetvédelem!S118+Egészségügy!S154+Sport!P123+Közművelődés!R164+Étkeztetés!R136+Támogatás!V117</f>
        <v>0</v>
      </c>
      <c r="Q116" s="89">
        <f>Igazgatás!Q144+Vagyongazd!Q124+Községgazd!T126+Közfoglalkoztatás!Q116+Közút!Q116+Környezetvédelem!T118+Egészségügy!T154+Sport!Q123+Közművelődés!S164+Étkeztetés!S136+Támogatás!W117</f>
        <v>0</v>
      </c>
      <c r="R116" s="1">
        <f>Igazgatás!R144+Vagyongazd!R124+Községgazd!U126+Közfoglalkoztatás!R116+Közút!R116+Környezetvédelem!U118+Egészségügy!U154+Sport!R123+Közművelődés!T164+Étkeztetés!T136+Támogatás!X117</f>
        <v>0</v>
      </c>
      <c r="S116" s="89">
        <f>Igazgatás!S144+Vagyongazd!S124+Községgazd!V126+Közfoglalkoztatás!S116+Közút!S116+Környezetvédelem!V118+Egészségügy!V154+Sport!S123+Közművelődés!U164+Étkeztetés!U136+Támogatás!Y117</f>
        <v>0</v>
      </c>
      <c r="T116" s="366">
        <f>Igazgatás!T144+Vagyongazd!T124+Községgazd!W126+Közfoglalkoztatás!T116+Közút!T116+Környezetvédelem!W118+Egészségügy!W154+Sport!T123+Közművelődés!V164+Étkeztetés!V136+Támogatás!Z117</f>
        <v>0</v>
      </c>
      <c r="U116" s="43">
        <f>Igazgatás!U144+Vagyongazd!U124+Községgazd!X126+Közfoglalkoztatás!U116+Közút!U116+Környezetvédelem!X118+Egészségügy!X154+Sport!U123+Közművelődés!W164+Étkeztetés!W136+Támogatás!AA117</f>
        <v>0</v>
      </c>
      <c r="V116" s="89">
        <f>Igazgatás!V144+Vagyongazd!V124+Községgazd!Y126+Közfoglalkoztatás!V116+Közút!V116+Környezetvédelem!Y118+Egészségügy!Y154+Sport!V123+Közművelődés!X164+Étkeztetés!X136+Támogatás!AB117</f>
        <v>0</v>
      </c>
      <c r="W116" s="542">
        <f>Igazgatás!W144+Vagyongazd!W124+Községgazd!Z126+Közfoglalkoztatás!W116+Közút!W116+Környezetvédelem!Z118+Egészségügy!Z154+Sport!W123+Közművelődés!Y164+Étkeztetés!Y136+Támogatás!AC117</f>
        <v>0</v>
      </c>
    </row>
    <row r="117" spans="1:23" ht="25.5" hidden="1" customHeight="1" x14ac:dyDescent="0.25">
      <c r="A117" s="139" t="s">
        <v>424</v>
      </c>
      <c r="B117" s="59"/>
      <c r="C117" s="2"/>
      <c r="D117" s="685" t="s">
        <v>815</v>
      </c>
      <c r="E117" s="685"/>
      <c r="F117" s="192">
        <f>Igazgatás!F145+Vagyongazd!F125+Községgazd!F127+Közfoglalkoztatás!F117+Közút!F117+Környezetvédelem!F119+Egészségügy!F155+Sport!F124+Közművelődés!F165+Étkeztetés!F137+Támogatás!F118</f>
        <v>0</v>
      </c>
      <c r="G117" s="471">
        <f>Igazgatás!G145+Vagyongazd!G125+Községgazd!G127+Közfoglalkoztatás!G117+Közút!G117+Környezetvédelem!G119+Egészségügy!G155+Sport!G124+Közművelődés!G165+Étkeztetés!G137+Támogatás!G118</f>
        <v>0</v>
      </c>
      <c r="H117" s="449">
        <f>Igazgatás!H145+Vagyongazd!H125+Községgazd!H127+Közfoglalkoztatás!H117+Közút!H117+Környezetvédelem!H119+Egészségügy!H155+Sport!H124+Közművelődés!H165+Étkeztetés!H137+Támogatás!H118</f>
        <v>0</v>
      </c>
      <c r="I117" s="210">
        <f>Igazgatás!I145+Vagyongazd!I125+Községgazd!I127+Közfoglalkoztatás!I117+Közút!I117+Környezetvédelem!I119+Egészségügy!I155+Sport!I124+Közművelődés!I165+Étkeztetés!I137+Támogatás!I118</f>
        <v>0</v>
      </c>
      <c r="J117" s="219">
        <f>Igazgatás!J145+Vagyongazd!J125+Községgazd!J127+Közfoglalkoztatás!J117+Közút!J117+Környezetvédelem!J119+Egészségügy!J155+Sport!J124+Közművelődés!J165+Étkeztetés!J137+Támogatás!J118</f>
        <v>0</v>
      </c>
      <c r="K117" s="81">
        <f>Igazgatás!K145+Vagyongazd!K125+Községgazd!N127+Közfoglalkoztatás!K117+Közút!K117+Környezetvédelem!N119+Egészségügy!N155+Sport!K124+Közművelődés!M165+Étkeztetés!M137+Támogatás!Q118</f>
        <v>0</v>
      </c>
      <c r="L117" s="1">
        <f>Igazgatás!L145+Vagyongazd!L125+Községgazd!O127+Közfoglalkoztatás!L117+Közút!L117+Környezetvédelem!O119+Egészségügy!O155+Sport!L124+Közművelődés!N165+Étkeztetés!N137+Támogatás!R118</f>
        <v>0</v>
      </c>
      <c r="M117" s="1">
        <f>Igazgatás!M145+Vagyongazd!M125+Községgazd!P127+Közfoglalkoztatás!M117+Közút!M117+Környezetvédelem!P119+Egészségügy!P155+Sport!M124+Közművelődés!O165+Étkeztetés!O137+Támogatás!S118</f>
        <v>0</v>
      </c>
      <c r="N117" s="1">
        <f>Igazgatás!N145+Vagyongazd!N125+Községgazd!Q127+Közfoglalkoztatás!N117+Közút!N117+Környezetvédelem!Q119+Egészségügy!Q155+Sport!N124+Közművelődés!P165+Étkeztetés!P137+Támogatás!T118</f>
        <v>0</v>
      </c>
      <c r="O117" s="1">
        <f>Igazgatás!O145+Vagyongazd!O125+Községgazd!R127+Közfoglalkoztatás!O117+Közút!O117+Környezetvédelem!R119+Egészségügy!R155+Sport!O124+Közművelődés!Q165+Étkeztetés!Q137+Támogatás!U118</f>
        <v>0</v>
      </c>
      <c r="P117" s="89">
        <f>Igazgatás!P145+Vagyongazd!P125+Községgazd!S127+Közfoglalkoztatás!P117+Közút!P117+Környezetvédelem!S119+Egészségügy!S155+Sport!P124+Közművelődés!R165+Étkeztetés!R137+Támogatás!V118</f>
        <v>0</v>
      </c>
      <c r="Q117" s="89">
        <f>Igazgatás!Q145+Vagyongazd!Q125+Községgazd!T127+Közfoglalkoztatás!Q117+Közút!Q117+Környezetvédelem!T119+Egészségügy!T155+Sport!Q124+Közművelődés!S165+Étkeztetés!S137+Támogatás!W118</f>
        <v>0</v>
      </c>
      <c r="R117" s="1">
        <f>Igazgatás!R145+Vagyongazd!R125+Községgazd!U127+Közfoglalkoztatás!R117+Közút!R117+Környezetvédelem!U119+Egészségügy!U155+Sport!R124+Közművelődés!T165+Étkeztetés!T137+Támogatás!X118</f>
        <v>0</v>
      </c>
      <c r="S117" s="89">
        <f>Igazgatás!S145+Vagyongazd!S125+Községgazd!V127+Közfoglalkoztatás!S117+Közút!S117+Környezetvédelem!V119+Egészségügy!V155+Sport!S124+Közművelődés!U165+Étkeztetés!U137+Támogatás!Y118</f>
        <v>0</v>
      </c>
      <c r="T117" s="366">
        <f>Igazgatás!T145+Vagyongazd!T125+Községgazd!W127+Közfoglalkoztatás!T117+Közút!T117+Környezetvédelem!W119+Egészségügy!W155+Sport!T124+Közművelődés!V165+Étkeztetés!V137+Támogatás!Z118</f>
        <v>0</v>
      </c>
      <c r="U117" s="43">
        <f>Igazgatás!U145+Vagyongazd!U125+Községgazd!X127+Közfoglalkoztatás!U117+Közút!U117+Környezetvédelem!X119+Egészségügy!X155+Sport!U124+Közművelődés!W165+Étkeztetés!W137+Támogatás!AA118</f>
        <v>0</v>
      </c>
      <c r="V117" s="89">
        <f>Igazgatás!V145+Vagyongazd!V125+Községgazd!Y127+Közfoglalkoztatás!V117+Közút!V117+Környezetvédelem!Y119+Egészségügy!Y155+Sport!V124+Közművelődés!X165+Étkeztetés!X137+Támogatás!AB118</f>
        <v>0</v>
      </c>
      <c r="W117" s="542">
        <f>Igazgatás!W145+Vagyongazd!W125+Községgazd!Z127+Közfoglalkoztatás!W117+Közút!W117+Környezetvédelem!Z119+Egészségügy!Z155+Sport!W124+Közművelődés!Y165+Étkeztetés!Y137+Támogatás!AC118</f>
        <v>0</v>
      </c>
    </row>
    <row r="118" spans="1:23" s="42" customFormat="1" hidden="1" x14ac:dyDescent="0.25">
      <c r="A118" s="139" t="s">
        <v>425</v>
      </c>
      <c r="B118" s="118" t="s">
        <v>952</v>
      </c>
      <c r="C118" s="733" t="s">
        <v>1096</v>
      </c>
      <c r="D118" s="734"/>
      <c r="E118" s="734"/>
      <c r="F118" s="191">
        <f>Igazgatás!F146+Vagyongazd!F126+Községgazd!F128+Közfoglalkoztatás!F118+Közút!F118+Környezetvédelem!F120+Egészségügy!F156+Sport!F125+Közművelődés!F166+Étkeztetés!F138+Támogatás!F119</f>
        <v>0</v>
      </c>
      <c r="G118" s="469">
        <f>Igazgatás!G146+Vagyongazd!G126+Községgazd!G128+Közfoglalkoztatás!G118+Közút!G118+Környezetvédelem!G120+Egészségügy!G156+Sport!G125+Közművelődés!G166+Étkeztetés!G138+Támogatás!G119</f>
        <v>0</v>
      </c>
      <c r="H118" s="447">
        <f>Igazgatás!H146+Vagyongazd!H126+Községgazd!H128+Közfoglalkoztatás!H118+Közút!H118+Környezetvédelem!H120+Egészségügy!H156+Sport!H125+Közművelődés!H166+Étkeztetés!H138+Támogatás!H119</f>
        <v>0</v>
      </c>
      <c r="I118" s="209">
        <f>Igazgatás!I146+Vagyongazd!I126+Községgazd!I128+Közfoglalkoztatás!I118+Közút!I118+Környezetvédelem!I120+Egészségügy!I156+Sport!I125+Közművelődés!I166+Étkeztetés!I138+Támogatás!I119</f>
        <v>0</v>
      </c>
      <c r="J118" s="222">
        <f>Igazgatás!J146+Vagyongazd!J126+Községgazd!J128+Közfoglalkoztatás!J118+Közút!J118+Környezetvédelem!J120+Egészségügy!J156+Sport!J125+Közművelődés!J166+Étkeztetés!J138+Támogatás!J119</f>
        <v>0</v>
      </c>
      <c r="K118" s="121">
        <f>Igazgatás!K146+Vagyongazd!K126+Községgazd!N128+Közfoglalkoztatás!K118+Közút!K118+Környezetvédelem!N120+Egészségügy!N156+Sport!K125+Közművelődés!M166+Étkeztetés!M138+Támogatás!Q119</f>
        <v>0</v>
      </c>
      <c r="L118" s="122">
        <f>Igazgatás!L146+Vagyongazd!L126+Községgazd!O128+Közfoglalkoztatás!L118+Közút!L118+Környezetvédelem!O120+Egészségügy!O156+Sport!L125+Közművelődés!N166+Étkeztetés!N138+Támogatás!R119</f>
        <v>0</v>
      </c>
      <c r="M118" s="122">
        <f>Igazgatás!M146+Vagyongazd!M126+Községgazd!P128+Közfoglalkoztatás!M118+Közút!M118+Környezetvédelem!P120+Egészségügy!P156+Sport!M125+Közművelődés!O166+Étkeztetés!O138+Támogatás!S119</f>
        <v>0</v>
      </c>
      <c r="N118" s="122">
        <f>Igazgatás!N146+Vagyongazd!N126+Községgazd!Q128+Közfoglalkoztatás!N118+Közút!N118+Környezetvédelem!Q120+Egészségügy!Q156+Sport!N125+Közművelődés!P166+Étkeztetés!P138+Támogatás!T119</f>
        <v>0</v>
      </c>
      <c r="O118" s="122">
        <f>Igazgatás!O146+Vagyongazd!O126+Községgazd!R128+Közfoglalkoztatás!O118+Közút!O118+Környezetvédelem!R120+Egészségügy!R156+Sport!O125+Közművelődés!Q166+Étkeztetés!Q138+Támogatás!U119</f>
        <v>0</v>
      </c>
      <c r="P118" s="125">
        <f>Igazgatás!P146+Vagyongazd!P126+Községgazd!S128+Közfoglalkoztatás!P118+Közút!P118+Környezetvédelem!S120+Egészségügy!S156+Sport!P125+Közművelődés!R166+Étkeztetés!R138+Támogatás!V119</f>
        <v>0</v>
      </c>
      <c r="Q118" s="125">
        <f>Igazgatás!Q146+Vagyongazd!Q126+Községgazd!T128+Közfoglalkoztatás!Q118+Közút!Q118+Környezetvédelem!T120+Egészségügy!T156+Sport!Q125+Közművelődés!S166+Étkeztetés!S138+Támogatás!W119</f>
        <v>0</v>
      </c>
      <c r="R118" s="122">
        <f>Igazgatás!R146+Vagyongazd!R126+Községgazd!U128+Közfoglalkoztatás!R118+Közút!R118+Környezetvédelem!U120+Egészségügy!U156+Sport!R125+Közművelődés!T166+Étkeztetés!T138+Támogatás!X119</f>
        <v>0</v>
      </c>
      <c r="S118" s="125">
        <f>Igazgatás!S146+Vagyongazd!S126+Községgazd!V128+Közfoglalkoztatás!S118+Közút!S118+Környezetvédelem!V120+Egészségügy!V156+Sport!S125+Közművelődés!U166+Étkeztetés!U138+Támogatás!Y119</f>
        <v>0</v>
      </c>
      <c r="T118" s="368">
        <f>Igazgatás!T146+Vagyongazd!T126+Községgazd!W128+Közfoglalkoztatás!T118+Közút!T118+Környezetvédelem!W120+Egészségügy!W156+Sport!T125+Közművelődés!V166+Étkeztetés!V138+Támogatás!Z119</f>
        <v>0</v>
      </c>
      <c r="U118" s="124">
        <f>Igazgatás!U146+Vagyongazd!U126+Községgazd!X128+Közfoglalkoztatás!U118+Közút!U118+Környezetvédelem!X120+Egészségügy!X156+Sport!U125+Közművelődés!W166+Étkeztetés!W138+Támogatás!AA119</f>
        <v>0</v>
      </c>
      <c r="V118" s="125">
        <f>Igazgatás!V146+Vagyongazd!V126+Községgazd!Y128+Közfoglalkoztatás!V118+Közút!V118+Környezetvédelem!Y120+Egészségügy!Y156+Sport!V125+Közművelődés!X166+Étkeztetés!X138+Támogatás!AB119</f>
        <v>0</v>
      </c>
      <c r="W118" s="544">
        <f>Igazgatás!W146+Vagyongazd!W126+Községgazd!Z128+Közfoglalkoztatás!W118+Közút!W118+Környezetvédelem!Z120+Egészségügy!Z156+Sport!W125+Közművelődés!Y166+Étkeztetés!Y138+Támogatás!AC119</f>
        <v>0</v>
      </c>
    </row>
    <row r="119" spans="1:23" hidden="1" x14ac:dyDescent="0.25">
      <c r="A119" s="139" t="s">
        <v>426</v>
      </c>
      <c r="B119" s="59"/>
      <c r="C119" s="2"/>
      <c r="D119" s="686" t="s">
        <v>625</v>
      </c>
      <c r="E119" s="686"/>
      <c r="F119" s="182">
        <f>Igazgatás!F147+Vagyongazd!F127+Községgazd!F129+Közfoglalkoztatás!F119+Közút!F119+Környezetvédelem!F121+Egészségügy!F157+Sport!F126+Közművelődés!F167+Étkeztetés!F139+Támogatás!F120</f>
        <v>0</v>
      </c>
      <c r="G119" s="459">
        <f>Igazgatás!G147+Vagyongazd!G127+Községgazd!G129+Közfoglalkoztatás!G119+Közút!G119+Környezetvédelem!G121+Egészségügy!G157+Sport!G126+Közművelődés!G167+Étkeztetés!G139+Támogatás!G120</f>
        <v>0</v>
      </c>
      <c r="H119" s="437">
        <f>Igazgatás!H147+Vagyongazd!H127+Községgazd!H129+Közfoglalkoztatás!H119+Közút!H119+Környezetvédelem!H121+Egészségügy!H157+Sport!H126+Közművelődés!H167+Étkeztetés!H139+Támogatás!H120</f>
        <v>0</v>
      </c>
      <c r="I119" s="200">
        <f>Igazgatás!I147+Vagyongazd!I127+Községgazd!I129+Közfoglalkoztatás!I119+Közút!I119+Környezetvédelem!I121+Egészségügy!I157+Sport!I126+Közművelődés!I167+Étkeztetés!I139+Támogatás!I120</f>
        <v>0</v>
      </c>
      <c r="J119" s="219">
        <f>Igazgatás!J147+Vagyongazd!J127+Községgazd!J129+Közfoglalkoztatás!J119+Közút!J119+Környezetvédelem!J121+Egészségügy!J157+Sport!J126+Közművelődés!J167+Étkeztetés!J139+Támogatás!J120</f>
        <v>0</v>
      </c>
      <c r="K119" s="81">
        <f>Igazgatás!K147+Vagyongazd!K127+Községgazd!N129+Közfoglalkoztatás!K119+Közút!K119+Környezetvédelem!N121+Egészségügy!N157+Sport!K126+Közművelődés!M167+Étkeztetés!M139+Támogatás!Q120</f>
        <v>0</v>
      </c>
      <c r="L119" s="1">
        <f>Igazgatás!L147+Vagyongazd!L127+Községgazd!O129+Közfoglalkoztatás!L119+Közút!L119+Környezetvédelem!O121+Egészségügy!O157+Sport!L126+Közművelődés!N167+Étkeztetés!N139+Támogatás!R120</f>
        <v>0</v>
      </c>
      <c r="M119" s="1">
        <f>Igazgatás!M147+Vagyongazd!M127+Községgazd!P129+Közfoglalkoztatás!M119+Közút!M119+Környezetvédelem!P121+Egészségügy!P157+Sport!M126+Közművelődés!O167+Étkeztetés!O139+Támogatás!S120</f>
        <v>0</v>
      </c>
      <c r="N119" s="1">
        <f>Igazgatás!N147+Vagyongazd!N127+Községgazd!Q129+Közfoglalkoztatás!N119+Közút!N119+Környezetvédelem!Q121+Egészségügy!Q157+Sport!N126+Közművelődés!P167+Étkeztetés!P139+Támogatás!T120</f>
        <v>0</v>
      </c>
      <c r="O119" s="1">
        <f>Igazgatás!O147+Vagyongazd!O127+Községgazd!R129+Közfoglalkoztatás!O119+Közút!O119+Környezetvédelem!R121+Egészségügy!R157+Sport!O126+Közművelődés!Q167+Étkeztetés!Q139+Támogatás!U120</f>
        <v>0</v>
      </c>
      <c r="P119" s="89">
        <f>Igazgatás!P147+Vagyongazd!P127+Községgazd!S129+Közfoglalkoztatás!P119+Közút!P119+Környezetvédelem!S121+Egészségügy!S157+Sport!P126+Közművelődés!R167+Étkeztetés!R139+Támogatás!V120</f>
        <v>0</v>
      </c>
      <c r="Q119" s="89">
        <f>Igazgatás!Q147+Vagyongazd!Q127+Községgazd!T129+Közfoglalkoztatás!Q119+Közút!Q119+Környezetvédelem!T121+Egészségügy!T157+Sport!Q126+Közművelődés!S167+Étkeztetés!S139+Támogatás!W120</f>
        <v>0</v>
      </c>
      <c r="R119" s="1">
        <f>Igazgatás!R147+Vagyongazd!R127+Községgazd!U129+Közfoglalkoztatás!R119+Közút!R119+Környezetvédelem!U121+Egészségügy!U157+Sport!R126+Közművelődés!T167+Étkeztetés!T139+Támogatás!X120</f>
        <v>0</v>
      </c>
      <c r="S119" s="89">
        <f>Igazgatás!S147+Vagyongazd!S127+Községgazd!V129+Közfoglalkoztatás!S119+Közút!S119+Környezetvédelem!V121+Egészségügy!V157+Sport!S126+Közművelődés!U167+Étkeztetés!U139+Támogatás!Y120</f>
        <v>0</v>
      </c>
      <c r="T119" s="366">
        <f>Igazgatás!T147+Vagyongazd!T127+Községgazd!W129+Közfoglalkoztatás!T119+Közút!T119+Környezetvédelem!W121+Egészségügy!W157+Sport!T126+Közművelődés!V167+Étkeztetés!V139+Támogatás!Z120</f>
        <v>0</v>
      </c>
      <c r="U119" s="43">
        <f>Igazgatás!U147+Vagyongazd!U127+Községgazd!X129+Közfoglalkoztatás!U119+Közút!U119+Környezetvédelem!X121+Egészségügy!X157+Sport!U126+Közművelődés!W167+Étkeztetés!W139+Támogatás!AA120</f>
        <v>0</v>
      </c>
      <c r="V119" s="89">
        <f>Igazgatás!V147+Vagyongazd!V127+Községgazd!Y129+Közfoglalkoztatás!V119+Közút!V119+Környezetvédelem!Y121+Egészségügy!Y157+Sport!V126+Közművelődés!X167+Étkeztetés!X139+Támogatás!AB120</f>
        <v>0</v>
      </c>
      <c r="W119" s="542">
        <f>Igazgatás!W147+Vagyongazd!W127+Községgazd!Z129+Közfoglalkoztatás!W119+Közút!W119+Környezetvédelem!Z121+Egészségügy!Z157+Sport!W126+Közművelődés!Y167+Étkeztetés!Y139+Támogatás!AC120</f>
        <v>0</v>
      </c>
    </row>
    <row r="120" spans="1:23" hidden="1" x14ac:dyDescent="0.25">
      <c r="A120" s="139" t="s">
        <v>427</v>
      </c>
      <c r="B120" s="59"/>
      <c r="C120" s="2"/>
      <c r="D120" s="686" t="s">
        <v>628</v>
      </c>
      <c r="E120" s="686"/>
      <c r="F120" s="182">
        <f>Igazgatás!F148+Vagyongazd!F128+Községgazd!F130+Közfoglalkoztatás!F120+Közút!F120+Környezetvédelem!F122+Egészségügy!F158+Sport!F127+Közművelődés!F168+Étkeztetés!F140+Támogatás!F121</f>
        <v>0</v>
      </c>
      <c r="G120" s="459">
        <f>Igazgatás!G148+Vagyongazd!G128+Községgazd!G130+Közfoglalkoztatás!G120+Közút!G120+Környezetvédelem!G122+Egészségügy!G158+Sport!G127+Közművelődés!G168+Étkeztetés!G140+Támogatás!G121</f>
        <v>0</v>
      </c>
      <c r="H120" s="437">
        <f>Igazgatás!H148+Vagyongazd!H128+Községgazd!H130+Közfoglalkoztatás!H120+Közút!H120+Környezetvédelem!H122+Egészségügy!H158+Sport!H127+Közművelődés!H168+Étkeztetés!H140+Támogatás!H121</f>
        <v>0</v>
      </c>
      <c r="I120" s="200">
        <f>Igazgatás!I148+Vagyongazd!I128+Községgazd!I130+Közfoglalkoztatás!I120+Közút!I120+Környezetvédelem!I122+Egészségügy!I158+Sport!I127+Közművelődés!I168+Étkeztetés!I140+Támogatás!I121</f>
        <v>0</v>
      </c>
      <c r="J120" s="219">
        <f>Igazgatás!J148+Vagyongazd!J128+Községgazd!J130+Közfoglalkoztatás!J120+Közút!J120+Környezetvédelem!J122+Egészségügy!J158+Sport!J127+Közművelődés!J168+Étkeztetés!J140+Támogatás!J121</f>
        <v>0</v>
      </c>
      <c r="K120" s="81">
        <f>Igazgatás!K148+Vagyongazd!K128+Községgazd!N130+Közfoglalkoztatás!K120+Közút!K120+Környezetvédelem!N122+Egészségügy!N158+Sport!K127+Közművelődés!M168+Étkeztetés!M140+Támogatás!Q121</f>
        <v>0</v>
      </c>
      <c r="L120" s="1">
        <f>Igazgatás!L148+Vagyongazd!L128+Községgazd!O130+Közfoglalkoztatás!L120+Közút!L120+Környezetvédelem!O122+Egészségügy!O158+Sport!L127+Közművelődés!N168+Étkeztetés!N140+Támogatás!R121</f>
        <v>0</v>
      </c>
      <c r="M120" s="1">
        <f>Igazgatás!M148+Vagyongazd!M128+Községgazd!P130+Közfoglalkoztatás!M120+Közút!M120+Környezetvédelem!P122+Egészségügy!P158+Sport!M127+Közművelődés!O168+Étkeztetés!O140+Támogatás!S121</f>
        <v>0</v>
      </c>
      <c r="N120" s="1">
        <f>Igazgatás!N148+Vagyongazd!N128+Községgazd!Q130+Közfoglalkoztatás!N120+Közút!N120+Környezetvédelem!Q122+Egészségügy!Q158+Sport!N127+Közművelődés!P168+Étkeztetés!P140+Támogatás!T121</f>
        <v>0</v>
      </c>
      <c r="O120" s="1">
        <f>Igazgatás!O148+Vagyongazd!O128+Községgazd!R130+Közfoglalkoztatás!O120+Közút!O120+Környezetvédelem!R122+Egészségügy!R158+Sport!O127+Közművelődés!Q168+Étkeztetés!Q140+Támogatás!U121</f>
        <v>0</v>
      </c>
      <c r="P120" s="89">
        <f>Igazgatás!P148+Vagyongazd!P128+Községgazd!S130+Közfoglalkoztatás!P120+Közút!P120+Környezetvédelem!S122+Egészségügy!S158+Sport!P127+Közművelődés!R168+Étkeztetés!R140+Támogatás!V121</f>
        <v>0</v>
      </c>
      <c r="Q120" s="89">
        <f>Igazgatás!Q148+Vagyongazd!Q128+Községgazd!T130+Közfoglalkoztatás!Q120+Közút!Q120+Környezetvédelem!T122+Egészségügy!T158+Sport!Q127+Közművelődés!S168+Étkeztetés!S140+Támogatás!W121</f>
        <v>0</v>
      </c>
      <c r="R120" s="1">
        <f>Igazgatás!R148+Vagyongazd!R128+Községgazd!U130+Közfoglalkoztatás!R120+Közút!R120+Környezetvédelem!U122+Egészségügy!U158+Sport!R127+Közművelődés!T168+Étkeztetés!T140+Támogatás!X121</f>
        <v>0</v>
      </c>
      <c r="S120" s="89">
        <f>Igazgatás!S148+Vagyongazd!S128+Községgazd!V130+Közfoglalkoztatás!S120+Közút!S120+Környezetvédelem!V122+Egészségügy!V158+Sport!S127+Közművelődés!U168+Étkeztetés!U140+Támogatás!Y121</f>
        <v>0</v>
      </c>
      <c r="T120" s="366">
        <f>Igazgatás!T148+Vagyongazd!T128+Községgazd!W130+Közfoglalkoztatás!T120+Közút!T120+Környezetvédelem!W122+Egészségügy!W158+Sport!T127+Közművelődés!V168+Étkeztetés!V140+Támogatás!Z121</f>
        <v>0</v>
      </c>
      <c r="U120" s="43">
        <f>Igazgatás!U148+Vagyongazd!U128+Községgazd!X130+Közfoglalkoztatás!U120+Közút!U120+Környezetvédelem!X122+Egészségügy!X158+Sport!U127+Közművelődés!W168+Étkeztetés!W140+Támogatás!AA121</f>
        <v>0</v>
      </c>
      <c r="V120" s="89">
        <f>Igazgatás!V148+Vagyongazd!V128+Községgazd!Y130+Közfoglalkoztatás!V120+Közút!V120+Környezetvédelem!Y122+Egészségügy!Y158+Sport!V127+Közművelődés!X168+Étkeztetés!X140+Támogatás!AB121</f>
        <v>0</v>
      </c>
      <c r="W120" s="542">
        <f>Igazgatás!W148+Vagyongazd!W128+Községgazd!Z130+Közfoglalkoztatás!W120+Közút!W120+Környezetvédelem!Z122+Egészségügy!Z158+Sport!W127+Közművelődés!Y168+Étkeztetés!Y140+Támogatás!AC121</f>
        <v>0</v>
      </c>
    </row>
    <row r="121" spans="1:23" hidden="1" x14ac:dyDescent="0.25">
      <c r="A121" s="139" t="s">
        <v>428</v>
      </c>
      <c r="B121" s="59"/>
      <c r="C121" s="2"/>
      <c r="D121" s="686" t="s">
        <v>629</v>
      </c>
      <c r="E121" s="686"/>
      <c r="F121" s="182">
        <f>Igazgatás!F149+Vagyongazd!F129+Községgazd!F131+Közfoglalkoztatás!F121+Közút!F121+Környezetvédelem!F123+Egészségügy!F159+Sport!F128+Közművelődés!F169+Étkeztetés!F141+Támogatás!F122</f>
        <v>0</v>
      </c>
      <c r="G121" s="459">
        <f>Igazgatás!G149+Vagyongazd!G129+Községgazd!G131+Közfoglalkoztatás!G121+Közút!G121+Környezetvédelem!G123+Egészségügy!G159+Sport!G128+Közművelődés!G169+Étkeztetés!G141+Támogatás!G122</f>
        <v>0</v>
      </c>
      <c r="H121" s="437">
        <f>Igazgatás!H149+Vagyongazd!H129+Községgazd!H131+Közfoglalkoztatás!H121+Közút!H121+Környezetvédelem!H123+Egészségügy!H159+Sport!H128+Közművelődés!H169+Étkeztetés!H141+Támogatás!H122</f>
        <v>0</v>
      </c>
      <c r="I121" s="200">
        <f>Igazgatás!I149+Vagyongazd!I129+Községgazd!I131+Közfoglalkoztatás!I121+Közút!I121+Környezetvédelem!I123+Egészségügy!I159+Sport!I128+Közművelődés!I169+Étkeztetés!I141+Támogatás!I122</f>
        <v>0</v>
      </c>
      <c r="J121" s="219">
        <f>Igazgatás!J149+Vagyongazd!J129+Községgazd!J131+Közfoglalkoztatás!J121+Közút!J121+Környezetvédelem!J123+Egészségügy!J159+Sport!J128+Közművelődés!J169+Étkeztetés!J141+Támogatás!J122</f>
        <v>0</v>
      </c>
      <c r="K121" s="81">
        <f>Igazgatás!K149+Vagyongazd!K129+Községgazd!N131+Közfoglalkoztatás!K121+Közút!K121+Környezetvédelem!N123+Egészségügy!N159+Sport!K128+Közművelődés!M169+Étkeztetés!M141+Támogatás!Q122</f>
        <v>0</v>
      </c>
      <c r="L121" s="1">
        <f>Igazgatás!L149+Vagyongazd!L129+Községgazd!O131+Közfoglalkoztatás!L121+Közút!L121+Környezetvédelem!O123+Egészségügy!O159+Sport!L128+Közművelődés!N169+Étkeztetés!N141+Támogatás!R122</f>
        <v>0</v>
      </c>
      <c r="M121" s="1">
        <f>Igazgatás!M149+Vagyongazd!M129+Községgazd!P131+Közfoglalkoztatás!M121+Közút!M121+Környezetvédelem!P123+Egészségügy!P159+Sport!M128+Közművelődés!O169+Étkeztetés!O141+Támogatás!S122</f>
        <v>0</v>
      </c>
      <c r="N121" s="1">
        <f>Igazgatás!N149+Vagyongazd!N129+Községgazd!Q131+Közfoglalkoztatás!N121+Közút!N121+Környezetvédelem!Q123+Egészségügy!Q159+Sport!N128+Közművelődés!P169+Étkeztetés!P141+Támogatás!T122</f>
        <v>0</v>
      </c>
      <c r="O121" s="1">
        <f>Igazgatás!O149+Vagyongazd!O129+Községgazd!R131+Közfoglalkoztatás!O121+Közút!O121+Környezetvédelem!R123+Egészségügy!R159+Sport!O128+Közművelődés!Q169+Étkeztetés!Q141+Támogatás!U122</f>
        <v>0</v>
      </c>
      <c r="P121" s="89">
        <f>Igazgatás!P149+Vagyongazd!P129+Községgazd!S131+Közfoglalkoztatás!P121+Közút!P121+Környezetvédelem!S123+Egészségügy!S159+Sport!P128+Közművelődés!R169+Étkeztetés!R141+Támogatás!V122</f>
        <v>0</v>
      </c>
      <c r="Q121" s="89">
        <f>Igazgatás!Q149+Vagyongazd!Q129+Községgazd!T131+Közfoglalkoztatás!Q121+Közút!Q121+Környezetvédelem!T123+Egészségügy!T159+Sport!Q128+Közművelődés!S169+Étkeztetés!S141+Támogatás!W122</f>
        <v>0</v>
      </c>
      <c r="R121" s="1">
        <f>Igazgatás!R149+Vagyongazd!R129+Községgazd!U131+Közfoglalkoztatás!R121+Közút!R121+Környezetvédelem!U123+Egészségügy!U159+Sport!R128+Közművelődés!T169+Étkeztetés!T141+Támogatás!X122</f>
        <v>0</v>
      </c>
      <c r="S121" s="89">
        <f>Igazgatás!S149+Vagyongazd!S129+Községgazd!V131+Közfoglalkoztatás!S121+Közút!S121+Környezetvédelem!V123+Egészségügy!V159+Sport!S128+Közművelődés!U169+Étkeztetés!U141+Támogatás!Y122</f>
        <v>0</v>
      </c>
      <c r="T121" s="366">
        <f>Igazgatás!T149+Vagyongazd!T129+Községgazd!W131+Közfoglalkoztatás!T121+Közút!T121+Környezetvédelem!W123+Egészségügy!W159+Sport!T128+Közművelődés!V169+Étkeztetés!V141+Támogatás!Z122</f>
        <v>0</v>
      </c>
      <c r="U121" s="43">
        <f>Igazgatás!U149+Vagyongazd!U129+Községgazd!X131+Közfoglalkoztatás!U121+Közút!U121+Környezetvédelem!X123+Egészségügy!X159+Sport!U128+Közművelődés!W169+Étkeztetés!W141+Támogatás!AA122</f>
        <v>0</v>
      </c>
      <c r="V121" s="89">
        <f>Igazgatás!V149+Vagyongazd!V129+Községgazd!Y131+Közfoglalkoztatás!V121+Közút!V121+Környezetvédelem!Y123+Egészségügy!Y159+Sport!V128+Közművelődés!X169+Étkeztetés!X141+Támogatás!AB122</f>
        <v>0</v>
      </c>
      <c r="W121" s="542">
        <f>Igazgatás!W149+Vagyongazd!W129+Községgazd!Z131+Közfoglalkoztatás!W121+Közút!W121+Környezetvédelem!Z123+Egészségügy!Z159+Sport!W128+Közművelődés!Y169+Étkeztetés!Y141+Támogatás!AC122</f>
        <v>0</v>
      </c>
    </row>
    <row r="122" spans="1:23" hidden="1" x14ac:dyDescent="0.25">
      <c r="A122" s="139" t="s">
        <v>429</v>
      </c>
      <c r="B122" s="59"/>
      <c r="C122" s="2"/>
      <c r="D122" s="686" t="s">
        <v>626</v>
      </c>
      <c r="E122" s="686"/>
      <c r="F122" s="182">
        <f>Igazgatás!F150+Vagyongazd!F130+Községgazd!F132+Közfoglalkoztatás!F122+Közút!F122+Környezetvédelem!F124+Egészségügy!F160+Sport!F129+Közművelődés!F170+Étkeztetés!F142+Támogatás!F123</f>
        <v>0</v>
      </c>
      <c r="G122" s="459">
        <f>Igazgatás!G150+Vagyongazd!G130+Községgazd!G132+Közfoglalkoztatás!G122+Közút!G122+Környezetvédelem!G124+Egészségügy!G160+Sport!G129+Közművelődés!G170+Étkeztetés!G142+Támogatás!G123</f>
        <v>0</v>
      </c>
      <c r="H122" s="437">
        <f>Igazgatás!H150+Vagyongazd!H130+Községgazd!H132+Közfoglalkoztatás!H122+Közút!H122+Környezetvédelem!H124+Egészségügy!H160+Sport!H129+Közművelődés!H170+Étkeztetés!H142+Támogatás!H123</f>
        <v>0</v>
      </c>
      <c r="I122" s="200">
        <f>Igazgatás!I150+Vagyongazd!I130+Községgazd!I132+Közfoglalkoztatás!I122+Közút!I122+Környezetvédelem!I124+Egészségügy!I160+Sport!I129+Közművelődés!I170+Étkeztetés!I142+Támogatás!I123</f>
        <v>0</v>
      </c>
      <c r="J122" s="219">
        <f>Igazgatás!J150+Vagyongazd!J130+Községgazd!J132+Közfoglalkoztatás!J122+Közút!J122+Környezetvédelem!J124+Egészségügy!J160+Sport!J129+Közművelődés!J170+Étkeztetés!J142+Támogatás!J123</f>
        <v>0</v>
      </c>
      <c r="K122" s="81">
        <f>Igazgatás!K150+Vagyongazd!K130+Községgazd!N132+Közfoglalkoztatás!K122+Közút!K122+Környezetvédelem!N124+Egészségügy!N160+Sport!K129+Közművelődés!M170+Étkeztetés!M142+Támogatás!Q123</f>
        <v>0</v>
      </c>
      <c r="L122" s="1">
        <f>Igazgatás!L150+Vagyongazd!L130+Községgazd!O132+Közfoglalkoztatás!L122+Közút!L122+Környezetvédelem!O124+Egészségügy!O160+Sport!L129+Közművelődés!N170+Étkeztetés!N142+Támogatás!R123</f>
        <v>0</v>
      </c>
      <c r="M122" s="1">
        <f>Igazgatás!M150+Vagyongazd!M130+Községgazd!P132+Közfoglalkoztatás!M122+Közút!M122+Környezetvédelem!P124+Egészségügy!P160+Sport!M129+Közművelődés!O170+Étkeztetés!O142+Támogatás!S123</f>
        <v>0</v>
      </c>
      <c r="N122" s="1">
        <f>Igazgatás!N150+Vagyongazd!N130+Községgazd!Q132+Közfoglalkoztatás!N122+Közút!N122+Környezetvédelem!Q124+Egészségügy!Q160+Sport!N129+Közművelődés!P170+Étkeztetés!P142+Támogatás!T123</f>
        <v>0</v>
      </c>
      <c r="O122" s="1">
        <f>Igazgatás!O150+Vagyongazd!O130+Községgazd!R132+Közfoglalkoztatás!O122+Közút!O122+Környezetvédelem!R124+Egészségügy!R160+Sport!O129+Közművelődés!Q170+Étkeztetés!Q142+Támogatás!U123</f>
        <v>0</v>
      </c>
      <c r="P122" s="89">
        <f>Igazgatás!P150+Vagyongazd!P130+Községgazd!S132+Közfoglalkoztatás!P122+Közút!P122+Környezetvédelem!S124+Egészségügy!S160+Sport!P129+Közművelődés!R170+Étkeztetés!R142+Támogatás!V123</f>
        <v>0</v>
      </c>
      <c r="Q122" s="89">
        <f>Igazgatás!Q150+Vagyongazd!Q130+Községgazd!T132+Közfoglalkoztatás!Q122+Közút!Q122+Környezetvédelem!T124+Egészségügy!T160+Sport!Q129+Közművelődés!S170+Étkeztetés!S142+Támogatás!W123</f>
        <v>0</v>
      </c>
      <c r="R122" s="1">
        <f>Igazgatás!R150+Vagyongazd!R130+Községgazd!U132+Közfoglalkoztatás!R122+Közút!R122+Környezetvédelem!U124+Egészségügy!U160+Sport!R129+Közművelődés!T170+Étkeztetés!T142+Támogatás!X123</f>
        <v>0</v>
      </c>
      <c r="S122" s="89">
        <f>Igazgatás!S150+Vagyongazd!S130+Községgazd!V132+Közfoglalkoztatás!S122+Közút!S122+Környezetvédelem!V124+Egészségügy!V160+Sport!S129+Közművelődés!U170+Étkeztetés!U142+Támogatás!Y123</f>
        <v>0</v>
      </c>
      <c r="T122" s="366">
        <f>Igazgatás!T150+Vagyongazd!T130+Községgazd!W132+Közfoglalkoztatás!T122+Közút!T122+Környezetvédelem!W124+Egészségügy!W160+Sport!T129+Közművelődés!V170+Étkeztetés!V142+Támogatás!Z123</f>
        <v>0</v>
      </c>
      <c r="U122" s="43">
        <f>Igazgatás!U150+Vagyongazd!U130+Községgazd!X132+Közfoglalkoztatás!U122+Közút!U122+Környezetvédelem!X124+Egészségügy!X160+Sport!U129+Közművelődés!W170+Étkeztetés!W142+Támogatás!AA123</f>
        <v>0</v>
      </c>
      <c r="V122" s="89">
        <f>Igazgatás!V150+Vagyongazd!V130+Községgazd!Y132+Közfoglalkoztatás!V122+Közút!V122+Környezetvédelem!Y124+Egészségügy!Y160+Sport!V129+Közművelődés!X170+Étkeztetés!X142+Támogatás!AB123</f>
        <v>0</v>
      </c>
      <c r="W122" s="542">
        <f>Igazgatás!W150+Vagyongazd!W130+Községgazd!Z132+Közfoglalkoztatás!W122+Közút!W122+Környezetvédelem!Z124+Egészségügy!Z160+Sport!W129+Közművelődés!Y170+Étkeztetés!Y142+Támogatás!AC123</f>
        <v>0</v>
      </c>
    </row>
    <row r="123" spans="1:23" hidden="1" x14ac:dyDescent="0.25">
      <c r="A123" s="139" t="s">
        <v>430</v>
      </c>
      <c r="B123" s="59"/>
      <c r="C123" s="2"/>
      <c r="D123" s="686" t="s">
        <v>1097</v>
      </c>
      <c r="E123" s="686"/>
      <c r="F123" s="182">
        <f>Igazgatás!F151+Vagyongazd!F131+Községgazd!F133+Közfoglalkoztatás!F123+Közút!F123+Környezetvédelem!F125+Egészségügy!F161+Sport!F130+Közművelődés!F171+Étkeztetés!F143+Támogatás!F124</f>
        <v>0</v>
      </c>
      <c r="G123" s="459">
        <f>Igazgatás!G151+Vagyongazd!G131+Községgazd!G133+Közfoglalkoztatás!G123+Közút!G123+Környezetvédelem!G125+Egészségügy!G161+Sport!G130+Közművelődés!G171+Étkeztetés!G143+Támogatás!G124</f>
        <v>0</v>
      </c>
      <c r="H123" s="437">
        <f>Igazgatás!H151+Vagyongazd!H131+Községgazd!H133+Közfoglalkoztatás!H123+Közút!H123+Környezetvédelem!H125+Egészségügy!H161+Sport!H130+Közművelődés!H171+Étkeztetés!H143+Támogatás!H124</f>
        <v>0</v>
      </c>
      <c r="I123" s="200">
        <f>Igazgatás!I151+Vagyongazd!I131+Községgazd!I133+Közfoglalkoztatás!I123+Közút!I123+Környezetvédelem!I125+Egészségügy!I161+Sport!I130+Közművelődés!I171+Étkeztetés!I143+Támogatás!I124</f>
        <v>0</v>
      </c>
      <c r="J123" s="219">
        <f>Igazgatás!J151+Vagyongazd!J131+Községgazd!J133+Közfoglalkoztatás!J123+Közút!J123+Környezetvédelem!J125+Egészségügy!J161+Sport!J130+Közművelődés!J171+Étkeztetés!J143+Támogatás!J124</f>
        <v>0</v>
      </c>
      <c r="K123" s="81">
        <f>Igazgatás!K151+Vagyongazd!K131+Községgazd!N133+Közfoglalkoztatás!K123+Közút!K123+Környezetvédelem!N125+Egészségügy!N161+Sport!K130+Közművelődés!M171+Étkeztetés!M143+Támogatás!Q124</f>
        <v>0</v>
      </c>
      <c r="L123" s="1">
        <f>Igazgatás!L151+Vagyongazd!L131+Községgazd!O133+Közfoglalkoztatás!L123+Közút!L123+Környezetvédelem!O125+Egészségügy!O161+Sport!L130+Közművelődés!N171+Étkeztetés!N143+Támogatás!R124</f>
        <v>0</v>
      </c>
      <c r="M123" s="1">
        <f>Igazgatás!M151+Vagyongazd!M131+Községgazd!P133+Közfoglalkoztatás!M123+Közút!M123+Környezetvédelem!P125+Egészségügy!P161+Sport!M130+Közművelődés!O171+Étkeztetés!O143+Támogatás!S124</f>
        <v>0</v>
      </c>
      <c r="N123" s="1">
        <f>Igazgatás!N151+Vagyongazd!N131+Községgazd!Q133+Közfoglalkoztatás!N123+Közút!N123+Környezetvédelem!Q125+Egészségügy!Q161+Sport!N130+Közművelődés!P171+Étkeztetés!P143+Támogatás!T124</f>
        <v>0</v>
      </c>
      <c r="O123" s="1">
        <f>Igazgatás!O151+Vagyongazd!O131+Községgazd!R133+Közfoglalkoztatás!O123+Közút!O123+Környezetvédelem!R125+Egészségügy!R161+Sport!O130+Közművelődés!Q171+Étkeztetés!Q143+Támogatás!U124</f>
        <v>0</v>
      </c>
      <c r="P123" s="89">
        <f>Igazgatás!P151+Vagyongazd!P131+Községgazd!S133+Közfoglalkoztatás!P123+Közút!P123+Környezetvédelem!S125+Egészségügy!S161+Sport!P130+Közművelődés!R171+Étkeztetés!R143+Támogatás!V124</f>
        <v>0</v>
      </c>
      <c r="Q123" s="89">
        <f>Igazgatás!Q151+Vagyongazd!Q131+Községgazd!T133+Közfoglalkoztatás!Q123+Közút!Q123+Környezetvédelem!T125+Egészségügy!T161+Sport!Q130+Közművelődés!S171+Étkeztetés!S143+Támogatás!W124</f>
        <v>0</v>
      </c>
      <c r="R123" s="1">
        <f>Igazgatás!R151+Vagyongazd!R131+Községgazd!U133+Közfoglalkoztatás!R123+Közút!R123+Környezetvédelem!U125+Egészségügy!U161+Sport!R130+Közművelődés!T171+Étkeztetés!T143+Támogatás!X124</f>
        <v>0</v>
      </c>
      <c r="S123" s="89">
        <f>Igazgatás!S151+Vagyongazd!S131+Községgazd!V133+Közfoglalkoztatás!S123+Közút!S123+Környezetvédelem!V125+Egészségügy!V161+Sport!S130+Közművelődés!U171+Étkeztetés!U143+Támogatás!Y124</f>
        <v>0</v>
      </c>
      <c r="T123" s="366">
        <f>Igazgatás!T151+Vagyongazd!T131+Községgazd!W133+Közfoglalkoztatás!T123+Közút!T123+Környezetvédelem!W125+Egészségügy!W161+Sport!T130+Közművelődés!V171+Étkeztetés!V143+Támogatás!Z124</f>
        <v>0</v>
      </c>
      <c r="U123" s="43">
        <f>Igazgatás!U151+Vagyongazd!U131+Községgazd!X133+Közfoglalkoztatás!U123+Közút!U123+Környezetvédelem!X125+Egészségügy!X161+Sport!U130+Közművelődés!W171+Étkeztetés!W143+Támogatás!AA124</f>
        <v>0</v>
      </c>
      <c r="V123" s="89">
        <f>Igazgatás!V151+Vagyongazd!V131+Községgazd!Y133+Közfoglalkoztatás!V123+Közút!V123+Környezetvédelem!Y125+Egészségügy!Y161+Sport!V130+Közművelődés!X171+Étkeztetés!X143+Támogatás!AB124</f>
        <v>0</v>
      </c>
      <c r="W123" s="542">
        <f>Igazgatás!W151+Vagyongazd!W131+Községgazd!Z133+Közfoglalkoztatás!W123+Közút!W123+Környezetvédelem!Z125+Egészségügy!Z161+Sport!W130+Közművelődés!Y171+Étkeztetés!Y143+Támogatás!AC124</f>
        <v>0</v>
      </c>
    </row>
    <row r="124" spans="1:23" ht="25.5" hidden="1" customHeight="1" x14ac:dyDescent="0.25">
      <c r="A124" s="139" t="s">
        <v>431</v>
      </c>
      <c r="B124" s="59"/>
      <c r="C124" s="2"/>
      <c r="D124" s="685" t="s">
        <v>817</v>
      </c>
      <c r="E124" s="685"/>
      <c r="F124" s="192">
        <f>Igazgatás!F152+Vagyongazd!F132+Községgazd!F134+Közfoglalkoztatás!F124+Közút!F124+Környezetvédelem!F126+Egészségügy!F162+Sport!F131+Közművelődés!F172+Étkeztetés!F144+Támogatás!F125</f>
        <v>0</v>
      </c>
      <c r="G124" s="471">
        <f>Igazgatás!G152+Vagyongazd!G132+Községgazd!G134+Közfoglalkoztatás!G124+Közút!G124+Környezetvédelem!G126+Egészségügy!G162+Sport!G131+Közművelődés!G172+Étkeztetés!G144+Támogatás!G125</f>
        <v>0</v>
      </c>
      <c r="H124" s="449">
        <f>Igazgatás!H152+Vagyongazd!H132+Községgazd!H134+Közfoglalkoztatás!H124+Közút!H124+Környezetvédelem!H126+Egészségügy!H162+Sport!H131+Közművelődés!H172+Étkeztetés!H144+Támogatás!H125</f>
        <v>0</v>
      </c>
      <c r="I124" s="210">
        <f>Igazgatás!I152+Vagyongazd!I132+Községgazd!I134+Közfoglalkoztatás!I124+Közút!I124+Környezetvédelem!I126+Egészségügy!I162+Sport!I131+Közművelődés!I172+Étkeztetés!I144+Támogatás!I125</f>
        <v>0</v>
      </c>
      <c r="J124" s="219">
        <f>Igazgatás!J152+Vagyongazd!J132+Községgazd!J134+Közfoglalkoztatás!J124+Közút!J124+Környezetvédelem!J126+Egészségügy!J162+Sport!J131+Közművelődés!J172+Étkeztetés!J144+Támogatás!J125</f>
        <v>0</v>
      </c>
      <c r="K124" s="81">
        <f>Igazgatás!K152+Vagyongazd!K132+Községgazd!N134+Közfoglalkoztatás!K124+Közút!K124+Környezetvédelem!N126+Egészségügy!N162+Sport!K131+Közművelődés!M172+Étkeztetés!M144+Támogatás!Q125</f>
        <v>0</v>
      </c>
      <c r="L124" s="1">
        <f>Igazgatás!L152+Vagyongazd!L132+Községgazd!O134+Közfoglalkoztatás!L124+Közút!L124+Környezetvédelem!O126+Egészségügy!O162+Sport!L131+Közművelődés!N172+Étkeztetés!N144+Támogatás!R125</f>
        <v>0</v>
      </c>
      <c r="M124" s="1">
        <f>Igazgatás!M152+Vagyongazd!M132+Községgazd!P134+Közfoglalkoztatás!M124+Közút!M124+Környezetvédelem!P126+Egészségügy!P162+Sport!M131+Közművelődés!O172+Étkeztetés!O144+Támogatás!S125</f>
        <v>0</v>
      </c>
      <c r="N124" s="1">
        <f>Igazgatás!N152+Vagyongazd!N132+Községgazd!Q134+Közfoglalkoztatás!N124+Közút!N124+Környezetvédelem!Q126+Egészségügy!Q162+Sport!N131+Közművelődés!P172+Étkeztetés!P144+Támogatás!T125</f>
        <v>0</v>
      </c>
      <c r="O124" s="1">
        <f>Igazgatás!O152+Vagyongazd!O132+Községgazd!R134+Közfoglalkoztatás!O124+Közút!O124+Környezetvédelem!R126+Egészségügy!R162+Sport!O131+Közművelődés!Q172+Étkeztetés!Q144+Támogatás!U125</f>
        <v>0</v>
      </c>
      <c r="P124" s="89">
        <f>Igazgatás!P152+Vagyongazd!P132+Községgazd!S134+Közfoglalkoztatás!P124+Közút!P124+Környezetvédelem!S126+Egészségügy!S162+Sport!P131+Közművelődés!R172+Étkeztetés!R144+Támogatás!V125</f>
        <v>0</v>
      </c>
      <c r="Q124" s="89">
        <f>Igazgatás!Q152+Vagyongazd!Q132+Községgazd!T134+Közfoglalkoztatás!Q124+Közút!Q124+Környezetvédelem!T126+Egészségügy!T162+Sport!Q131+Közművelődés!S172+Étkeztetés!S144+Támogatás!W125</f>
        <v>0</v>
      </c>
      <c r="R124" s="1">
        <f>Igazgatás!R152+Vagyongazd!R132+Községgazd!U134+Közfoglalkoztatás!R124+Közút!R124+Környezetvédelem!U126+Egészségügy!U162+Sport!R131+Közművelődés!T172+Étkeztetés!T144+Támogatás!X125</f>
        <v>0</v>
      </c>
      <c r="S124" s="89">
        <f>Igazgatás!S152+Vagyongazd!S132+Községgazd!V134+Közfoglalkoztatás!S124+Közút!S124+Környezetvédelem!V126+Egészségügy!V162+Sport!S131+Közművelődés!U172+Étkeztetés!U144+Támogatás!Y125</f>
        <v>0</v>
      </c>
      <c r="T124" s="366">
        <f>Igazgatás!T152+Vagyongazd!T132+Községgazd!W134+Közfoglalkoztatás!T124+Közút!T124+Környezetvédelem!W126+Egészségügy!W162+Sport!T131+Közművelődés!V172+Étkeztetés!V144+Támogatás!Z125</f>
        <v>0</v>
      </c>
      <c r="U124" s="43">
        <f>Igazgatás!U152+Vagyongazd!U132+Községgazd!X134+Közfoglalkoztatás!U124+Közút!U124+Környezetvédelem!X126+Egészségügy!X162+Sport!U131+Közművelődés!W172+Étkeztetés!W144+Támogatás!AA125</f>
        <v>0</v>
      </c>
      <c r="V124" s="89">
        <f>Igazgatás!V152+Vagyongazd!V132+Községgazd!Y134+Közfoglalkoztatás!V124+Közút!V124+Környezetvédelem!Y126+Egészségügy!Y162+Sport!V131+Közművelődés!X172+Étkeztetés!X144+Támogatás!AB125</f>
        <v>0</v>
      </c>
      <c r="W124" s="542">
        <f>Igazgatás!W152+Vagyongazd!W132+Községgazd!Z134+Közfoglalkoztatás!W124+Közút!W124+Környezetvédelem!Z126+Egészségügy!Z162+Sport!W131+Közművelődés!Y172+Étkeztetés!Y144+Támogatás!AC125</f>
        <v>0</v>
      </c>
    </row>
    <row r="125" spans="1:23" ht="25.5" hidden="1" customHeight="1" x14ac:dyDescent="0.25">
      <c r="A125" s="139" t="s">
        <v>432</v>
      </c>
      <c r="B125" s="59"/>
      <c r="C125" s="2"/>
      <c r="D125" s="685" t="s">
        <v>818</v>
      </c>
      <c r="E125" s="685"/>
      <c r="F125" s="192">
        <f>Igazgatás!F153+Vagyongazd!F133+Községgazd!F135+Közfoglalkoztatás!F125+Közút!F125+Környezetvédelem!F127+Egészségügy!F163+Sport!F132+Közművelődés!F173+Étkeztetés!F145+Támogatás!F126</f>
        <v>0</v>
      </c>
      <c r="G125" s="471">
        <f>Igazgatás!G153+Vagyongazd!G133+Községgazd!G135+Közfoglalkoztatás!G125+Közút!G125+Környezetvédelem!G127+Egészségügy!G163+Sport!G132+Közművelődés!G173+Étkeztetés!G145+Támogatás!G126</f>
        <v>0</v>
      </c>
      <c r="H125" s="449">
        <f>Igazgatás!H153+Vagyongazd!H133+Községgazd!H135+Közfoglalkoztatás!H125+Közút!H125+Környezetvédelem!H127+Egészségügy!H163+Sport!H132+Közművelődés!H173+Étkeztetés!H145+Támogatás!H126</f>
        <v>0</v>
      </c>
      <c r="I125" s="210">
        <f>Igazgatás!I153+Vagyongazd!I133+Községgazd!I135+Közfoglalkoztatás!I125+Közút!I125+Környezetvédelem!I127+Egészségügy!I163+Sport!I132+Közművelődés!I173+Étkeztetés!I145+Támogatás!I126</f>
        <v>0</v>
      </c>
      <c r="J125" s="219">
        <f>Igazgatás!J153+Vagyongazd!J133+Községgazd!J135+Közfoglalkoztatás!J125+Közút!J125+Környezetvédelem!J127+Egészségügy!J163+Sport!J132+Közművelődés!J173+Étkeztetés!J145+Támogatás!J126</f>
        <v>0</v>
      </c>
      <c r="K125" s="81">
        <f>Igazgatás!K153+Vagyongazd!K133+Községgazd!N135+Közfoglalkoztatás!K125+Közút!K125+Környezetvédelem!N127+Egészségügy!N163+Sport!K132+Közművelődés!M173+Étkeztetés!M145+Támogatás!Q126</f>
        <v>0</v>
      </c>
      <c r="L125" s="1">
        <f>Igazgatás!L153+Vagyongazd!L133+Községgazd!O135+Közfoglalkoztatás!L125+Közút!L125+Környezetvédelem!O127+Egészségügy!O163+Sport!L132+Közművelődés!N173+Étkeztetés!N145+Támogatás!R126</f>
        <v>0</v>
      </c>
      <c r="M125" s="1">
        <f>Igazgatás!M153+Vagyongazd!M133+Községgazd!P135+Közfoglalkoztatás!M125+Közút!M125+Környezetvédelem!P127+Egészségügy!P163+Sport!M132+Közművelődés!O173+Étkeztetés!O145+Támogatás!S126</f>
        <v>0</v>
      </c>
      <c r="N125" s="1">
        <f>Igazgatás!N153+Vagyongazd!N133+Községgazd!Q135+Közfoglalkoztatás!N125+Közút!N125+Környezetvédelem!Q127+Egészségügy!Q163+Sport!N132+Közművelődés!P173+Étkeztetés!P145+Támogatás!T126</f>
        <v>0</v>
      </c>
      <c r="O125" s="1">
        <f>Igazgatás!O153+Vagyongazd!O133+Községgazd!R135+Közfoglalkoztatás!O125+Közút!O125+Környezetvédelem!R127+Egészségügy!R163+Sport!O132+Közművelődés!Q173+Étkeztetés!Q145+Támogatás!U126</f>
        <v>0</v>
      </c>
      <c r="P125" s="89">
        <f>Igazgatás!P153+Vagyongazd!P133+Községgazd!S135+Közfoglalkoztatás!P125+Közút!P125+Környezetvédelem!S127+Egészségügy!S163+Sport!P132+Közművelődés!R173+Étkeztetés!R145+Támogatás!V126</f>
        <v>0</v>
      </c>
      <c r="Q125" s="89">
        <f>Igazgatás!Q153+Vagyongazd!Q133+Községgazd!T135+Közfoglalkoztatás!Q125+Közút!Q125+Környezetvédelem!T127+Egészségügy!T163+Sport!Q132+Közművelődés!S173+Étkeztetés!S145+Támogatás!W126</f>
        <v>0</v>
      </c>
      <c r="R125" s="1">
        <f>Igazgatás!R153+Vagyongazd!R133+Községgazd!U135+Közfoglalkoztatás!R125+Közút!R125+Környezetvédelem!U127+Egészségügy!U163+Sport!R132+Közművelődés!T173+Étkeztetés!T145+Támogatás!X126</f>
        <v>0</v>
      </c>
      <c r="S125" s="89">
        <f>Igazgatás!S153+Vagyongazd!S133+Községgazd!V135+Közfoglalkoztatás!S125+Közút!S125+Környezetvédelem!V127+Egészségügy!V163+Sport!S132+Közművelődés!U173+Étkeztetés!U145+Támogatás!Y126</f>
        <v>0</v>
      </c>
      <c r="T125" s="366">
        <f>Igazgatás!T153+Vagyongazd!T133+Községgazd!W135+Közfoglalkoztatás!T125+Közút!T125+Környezetvédelem!W127+Egészségügy!W163+Sport!T132+Közművelődés!V173+Étkeztetés!V145+Támogatás!Z126</f>
        <v>0</v>
      </c>
      <c r="U125" s="43">
        <f>Igazgatás!U153+Vagyongazd!U133+Községgazd!X135+Közfoglalkoztatás!U125+Közút!U125+Környezetvédelem!X127+Egészségügy!X163+Sport!U132+Közművelődés!W173+Étkeztetés!W145+Támogatás!AA126</f>
        <v>0</v>
      </c>
      <c r="V125" s="89">
        <f>Igazgatás!V153+Vagyongazd!V133+Községgazd!Y135+Közfoglalkoztatás!V125+Közút!V125+Környezetvédelem!Y127+Egészségügy!Y163+Sport!V132+Közművelődés!X173+Étkeztetés!X145+Támogatás!AB126</f>
        <v>0</v>
      </c>
      <c r="W125" s="542">
        <f>Igazgatás!W153+Vagyongazd!W133+Községgazd!Z135+Közfoglalkoztatás!W125+Közút!W125+Környezetvédelem!Z127+Egészségügy!Z163+Sport!W132+Közművelődés!Y173+Étkeztetés!Y145+Támogatás!AC126</f>
        <v>0</v>
      </c>
    </row>
    <row r="126" spans="1:23" hidden="1" x14ac:dyDescent="0.25">
      <c r="A126" s="139" t="s">
        <v>433</v>
      </c>
      <c r="B126" s="59"/>
      <c r="C126" s="2"/>
      <c r="D126" s="686" t="s">
        <v>635</v>
      </c>
      <c r="E126" s="686"/>
      <c r="F126" s="182">
        <f>Igazgatás!F154+Vagyongazd!F134+Községgazd!F136+Közfoglalkoztatás!F126+Közút!F126+Környezetvédelem!F128+Egészségügy!F164+Sport!F133+Közművelődés!F174+Étkeztetés!F146+Támogatás!F127</f>
        <v>0</v>
      </c>
      <c r="G126" s="459">
        <f>Igazgatás!G154+Vagyongazd!G134+Községgazd!G136+Közfoglalkoztatás!G126+Közút!G126+Környezetvédelem!G128+Egészségügy!G164+Sport!G133+Közművelődés!G174+Étkeztetés!G146+Támogatás!G127</f>
        <v>0</v>
      </c>
      <c r="H126" s="437">
        <f>Igazgatás!H154+Vagyongazd!H134+Községgazd!H136+Közfoglalkoztatás!H126+Közút!H126+Környezetvédelem!H128+Egészségügy!H164+Sport!H133+Közművelődés!H174+Étkeztetés!H146+Támogatás!H127</f>
        <v>0</v>
      </c>
      <c r="I126" s="200">
        <f>Igazgatás!I154+Vagyongazd!I134+Községgazd!I136+Közfoglalkoztatás!I126+Közút!I126+Környezetvédelem!I128+Egészségügy!I164+Sport!I133+Közművelődés!I174+Étkeztetés!I146+Támogatás!I127</f>
        <v>0</v>
      </c>
      <c r="J126" s="219">
        <f>Igazgatás!J154+Vagyongazd!J134+Községgazd!J136+Közfoglalkoztatás!J126+Közút!J126+Környezetvédelem!J128+Egészségügy!J164+Sport!J133+Közművelődés!J174+Étkeztetés!J146+Támogatás!J127</f>
        <v>0</v>
      </c>
      <c r="K126" s="81">
        <f>Igazgatás!K154+Vagyongazd!K134+Községgazd!N136+Közfoglalkoztatás!K126+Közút!K126+Környezetvédelem!N128+Egészségügy!N164+Sport!K133+Közművelődés!M174+Étkeztetés!M146+Támogatás!Q127</f>
        <v>0</v>
      </c>
      <c r="L126" s="1">
        <f>Igazgatás!L154+Vagyongazd!L134+Községgazd!O136+Közfoglalkoztatás!L126+Közút!L126+Környezetvédelem!O128+Egészségügy!O164+Sport!L133+Közművelődés!N174+Étkeztetés!N146+Támogatás!R127</f>
        <v>0</v>
      </c>
      <c r="M126" s="1">
        <f>Igazgatás!M154+Vagyongazd!M134+Községgazd!P136+Közfoglalkoztatás!M126+Közút!M126+Környezetvédelem!P128+Egészségügy!P164+Sport!M133+Közművelődés!O174+Étkeztetés!O146+Támogatás!S127</f>
        <v>0</v>
      </c>
      <c r="N126" s="1">
        <f>Igazgatás!N154+Vagyongazd!N134+Községgazd!Q136+Közfoglalkoztatás!N126+Közút!N126+Környezetvédelem!Q128+Egészségügy!Q164+Sport!N133+Közművelődés!P174+Étkeztetés!P146+Támogatás!T127</f>
        <v>0</v>
      </c>
      <c r="O126" s="1">
        <f>Igazgatás!O154+Vagyongazd!O134+Községgazd!R136+Közfoglalkoztatás!O126+Közút!O126+Környezetvédelem!R128+Egészségügy!R164+Sport!O133+Közművelődés!Q174+Étkeztetés!Q146+Támogatás!U127</f>
        <v>0</v>
      </c>
      <c r="P126" s="89">
        <f>Igazgatás!P154+Vagyongazd!P134+Községgazd!S136+Közfoglalkoztatás!P126+Közút!P126+Környezetvédelem!S128+Egészségügy!S164+Sport!P133+Közművelődés!R174+Étkeztetés!R146+Támogatás!V127</f>
        <v>0</v>
      </c>
      <c r="Q126" s="89">
        <f>Igazgatás!Q154+Vagyongazd!Q134+Községgazd!T136+Közfoglalkoztatás!Q126+Közút!Q126+Környezetvédelem!T128+Egészségügy!T164+Sport!Q133+Közművelődés!S174+Étkeztetés!S146+Támogatás!W127</f>
        <v>0</v>
      </c>
      <c r="R126" s="1">
        <f>Igazgatás!R154+Vagyongazd!R134+Községgazd!U136+Közfoglalkoztatás!R126+Közút!R126+Környezetvédelem!U128+Egészségügy!U164+Sport!R133+Közművelődés!T174+Étkeztetés!T146+Támogatás!X127</f>
        <v>0</v>
      </c>
      <c r="S126" s="89">
        <f>Igazgatás!S154+Vagyongazd!S134+Községgazd!V136+Közfoglalkoztatás!S126+Közút!S126+Környezetvédelem!V128+Egészségügy!V164+Sport!S133+Közművelődés!U174+Étkeztetés!U146+Támogatás!Y127</f>
        <v>0</v>
      </c>
      <c r="T126" s="366">
        <f>Igazgatás!T154+Vagyongazd!T134+Községgazd!W136+Közfoglalkoztatás!T126+Közút!T126+Környezetvédelem!W128+Egészségügy!W164+Sport!T133+Közművelődés!V174+Étkeztetés!V146+Támogatás!Z127</f>
        <v>0</v>
      </c>
      <c r="U126" s="43">
        <f>Igazgatás!U154+Vagyongazd!U134+Községgazd!X136+Közfoglalkoztatás!U126+Közút!U126+Környezetvédelem!X128+Egészségügy!X164+Sport!U133+Közművelődés!W174+Étkeztetés!W146+Támogatás!AA127</f>
        <v>0</v>
      </c>
      <c r="V126" s="89">
        <f>Igazgatás!V154+Vagyongazd!V134+Községgazd!Y136+Közfoglalkoztatás!V126+Közút!V126+Környezetvédelem!Y128+Egészségügy!Y164+Sport!V133+Közművelődés!X174+Étkeztetés!X146+Támogatás!AB127</f>
        <v>0</v>
      </c>
      <c r="W126" s="542">
        <f>Igazgatás!W154+Vagyongazd!W134+Községgazd!Z136+Közfoglalkoztatás!W126+Közút!W126+Környezetvédelem!Z128+Egészségügy!Z164+Sport!W133+Közművelődés!Y174+Étkeztetés!Y146+Támogatás!AC127</f>
        <v>0</v>
      </c>
    </row>
    <row r="127" spans="1:23" hidden="1" x14ac:dyDescent="0.25">
      <c r="A127" s="139" t="s">
        <v>434</v>
      </c>
      <c r="B127" s="59"/>
      <c r="C127" s="2"/>
      <c r="D127" s="686" t="s">
        <v>627</v>
      </c>
      <c r="E127" s="686"/>
      <c r="F127" s="182">
        <f>Igazgatás!F155+Vagyongazd!F135+Községgazd!F137+Közfoglalkoztatás!F127+Közút!F127+Környezetvédelem!F129+Egészségügy!F165+Sport!F134+Közművelődés!F175+Étkeztetés!F147+Támogatás!F128</f>
        <v>0</v>
      </c>
      <c r="G127" s="459">
        <f>Igazgatás!G155+Vagyongazd!G135+Községgazd!G137+Közfoglalkoztatás!G127+Közút!G127+Környezetvédelem!G129+Egészségügy!G165+Sport!G134+Közművelődés!G175+Étkeztetés!G147+Támogatás!G128</f>
        <v>0</v>
      </c>
      <c r="H127" s="437">
        <f>Igazgatás!H155+Vagyongazd!H135+Községgazd!H137+Közfoglalkoztatás!H127+Közút!H127+Környezetvédelem!H129+Egészségügy!H165+Sport!H134+Közművelődés!H175+Étkeztetés!H147+Támogatás!H128</f>
        <v>0</v>
      </c>
      <c r="I127" s="200">
        <f>Igazgatás!I155+Vagyongazd!I135+Községgazd!I137+Közfoglalkoztatás!I127+Közút!I127+Környezetvédelem!I129+Egészségügy!I165+Sport!I134+Közművelődés!I175+Étkeztetés!I147+Támogatás!I128</f>
        <v>0</v>
      </c>
      <c r="J127" s="219">
        <f>Igazgatás!J155+Vagyongazd!J135+Községgazd!J137+Közfoglalkoztatás!J127+Közút!J127+Környezetvédelem!J129+Egészségügy!J165+Sport!J134+Közművelődés!J175+Étkeztetés!J147+Támogatás!J128</f>
        <v>0</v>
      </c>
      <c r="K127" s="81">
        <f>Igazgatás!K155+Vagyongazd!K135+Községgazd!N137+Közfoglalkoztatás!K127+Közút!K127+Környezetvédelem!N129+Egészségügy!N165+Sport!K134+Közművelődés!M175+Étkeztetés!M147+Támogatás!Q128</f>
        <v>0</v>
      </c>
      <c r="L127" s="1">
        <f>Igazgatás!L155+Vagyongazd!L135+Községgazd!O137+Közfoglalkoztatás!L127+Közút!L127+Környezetvédelem!O129+Egészségügy!O165+Sport!L134+Közművelődés!N175+Étkeztetés!N147+Támogatás!R128</f>
        <v>0</v>
      </c>
      <c r="M127" s="1">
        <f>Igazgatás!M155+Vagyongazd!M135+Községgazd!P137+Közfoglalkoztatás!M127+Közút!M127+Környezetvédelem!P129+Egészségügy!P165+Sport!M134+Közművelődés!O175+Étkeztetés!O147+Támogatás!S128</f>
        <v>0</v>
      </c>
      <c r="N127" s="1">
        <f>Igazgatás!N155+Vagyongazd!N135+Községgazd!Q137+Közfoglalkoztatás!N127+Közút!N127+Környezetvédelem!Q129+Egészségügy!Q165+Sport!N134+Közművelődés!P175+Étkeztetés!P147+Támogatás!T128</f>
        <v>0</v>
      </c>
      <c r="O127" s="1">
        <f>Igazgatás!O155+Vagyongazd!O135+Községgazd!R137+Közfoglalkoztatás!O127+Közút!O127+Környezetvédelem!R129+Egészségügy!R165+Sport!O134+Közművelődés!Q175+Étkeztetés!Q147+Támogatás!U128</f>
        <v>0</v>
      </c>
      <c r="P127" s="89">
        <f>Igazgatás!P155+Vagyongazd!P135+Községgazd!S137+Közfoglalkoztatás!P127+Közút!P127+Környezetvédelem!S129+Egészségügy!S165+Sport!P134+Közművelődés!R175+Étkeztetés!R147+Támogatás!V128</f>
        <v>0</v>
      </c>
      <c r="Q127" s="89">
        <f>Igazgatás!Q155+Vagyongazd!Q135+Községgazd!T137+Közfoglalkoztatás!Q127+Közút!Q127+Környezetvédelem!T129+Egészségügy!T165+Sport!Q134+Közművelődés!S175+Étkeztetés!S147+Támogatás!W128</f>
        <v>0</v>
      </c>
      <c r="R127" s="1">
        <f>Igazgatás!R155+Vagyongazd!R135+Községgazd!U137+Közfoglalkoztatás!R127+Közút!R127+Környezetvédelem!U129+Egészségügy!U165+Sport!R134+Közművelődés!T175+Étkeztetés!T147+Támogatás!X128</f>
        <v>0</v>
      </c>
      <c r="S127" s="89">
        <f>Igazgatás!S155+Vagyongazd!S135+Községgazd!V137+Közfoglalkoztatás!S127+Közút!S127+Környezetvédelem!V129+Egészségügy!V165+Sport!S134+Közművelődés!U175+Étkeztetés!U147+Támogatás!Y128</f>
        <v>0</v>
      </c>
      <c r="T127" s="366">
        <f>Igazgatás!T155+Vagyongazd!T135+Községgazd!W137+Közfoglalkoztatás!T127+Közút!T127+Környezetvédelem!W129+Egészségügy!W165+Sport!T134+Közművelődés!V175+Étkeztetés!V147+Támogatás!Z128</f>
        <v>0</v>
      </c>
      <c r="U127" s="43">
        <f>Igazgatás!U155+Vagyongazd!U135+Községgazd!X137+Közfoglalkoztatás!U127+Közút!U127+Környezetvédelem!X129+Egészségügy!X165+Sport!U134+Közművelődés!W175+Étkeztetés!W147+Támogatás!AA128</f>
        <v>0</v>
      </c>
      <c r="V127" s="89">
        <f>Igazgatás!V155+Vagyongazd!V135+Községgazd!Y137+Közfoglalkoztatás!V127+Közút!V127+Környezetvédelem!Y129+Egészségügy!Y165+Sport!V134+Közművelődés!X175+Étkeztetés!X147+Támogatás!AB128</f>
        <v>0</v>
      </c>
      <c r="W127" s="542">
        <f>Igazgatás!W155+Vagyongazd!W135+Községgazd!Z137+Közfoglalkoztatás!W127+Közút!W127+Környezetvédelem!Z129+Egészségügy!Z165+Sport!W134+Közművelődés!Y175+Étkeztetés!Y147+Támogatás!AC128</f>
        <v>0</v>
      </c>
    </row>
    <row r="128" spans="1:23" ht="25.5" hidden="1" customHeight="1" x14ac:dyDescent="0.25">
      <c r="A128" s="139" t="s">
        <v>435</v>
      </c>
      <c r="B128" s="59"/>
      <c r="C128" s="2"/>
      <c r="D128" s="685" t="s">
        <v>819</v>
      </c>
      <c r="E128" s="685"/>
      <c r="F128" s="192">
        <f>Igazgatás!F156+Vagyongazd!F136+Községgazd!F138+Közfoglalkoztatás!F128+Közút!F128+Környezetvédelem!F130+Egészségügy!F166+Sport!F135+Közművelődés!F176+Étkeztetés!F148+Támogatás!F129</f>
        <v>0</v>
      </c>
      <c r="G128" s="471">
        <f>Igazgatás!G156+Vagyongazd!G136+Községgazd!G138+Közfoglalkoztatás!G128+Közút!G128+Környezetvédelem!G130+Egészségügy!G166+Sport!G135+Közművelődés!G176+Étkeztetés!G148+Támogatás!G129</f>
        <v>0</v>
      </c>
      <c r="H128" s="449">
        <f>Igazgatás!H156+Vagyongazd!H136+Községgazd!H138+Közfoglalkoztatás!H128+Közút!H128+Környezetvédelem!H130+Egészségügy!H166+Sport!H135+Közművelődés!H176+Étkeztetés!H148+Támogatás!H129</f>
        <v>0</v>
      </c>
      <c r="I128" s="210">
        <f>Igazgatás!I156+Vagyongazd!I136+Községgazd!I138+Közfoglalkoztatás!I128+Közút!I128+Környezetvédelem!I130+Egészségügy!I166+Sport!I135+Közművelődés!I176+Étkeztetés!I148+Támogatás!I129</f>
        <v>0</v>
      </c>
      <c r="J128" s="219">
        <f>Igazgatás!J156+Vagyongazd!J136+Községgazd!J138+Közfoglalkoztatás!J128+Közút!J128+Környezetvédelem!J130+Egészségügy!J166+Sport!J135+Közművelődés!J176+Étkeztetés!J148+Támogatás!J129</f>
        <v>0</v>
      </c>
      <c r="K128" s="81">
        <f>Igazgatás!K156+Vagyongazd!K136+Községgazd!N138+Közfoglalkoztatás!K128+Közút!K128+Környezetvédelem!N130+Egészségügy!N166+Sport!K135+Közművelődés!M176+Étkeztetés!M148+Támogatás!Q129</f>
        <v>0</v>
      </c>
      <c r="L128" s="1">
        <f>Igazgatás!L156+Vagyongazd!L136+Községgazd!O138+Közfoglalkoztatás!L128+Közút!L128+Környezetvédelem!O130+Egészségügy!O166+Sport!L135+Közművelődés!N176+Étkeztetés!N148+Támogatás!R129</f>
        <v>0</v>
      </c>
      <c r="M128" s="1">
        <f>Igazgatás!M156+Vagyongazd!M136+Községgazd!P138+Közfoglalkoztatás!M128+Közút!M128+Környezetvédelem!P130+Egészségügy!P166+Sport!M135+Közművelődés!O176+Étkeztetés!O148+Támogatás!S129</f>
        <v>0</v>
      </c>
      <c r="N128" s="1">
        <f>Igazgatás!N156+Vagyongazd!N136+Községgazd!Q138+Közfoglalkoztatás!N128+Közút!N128+Környezetvédelem!Q130+Egészségügy!Q166+Sport!N135+Közművelődés!P176+Étkeztetés!P148+Támogatás!T129</f>
        <v>0</v>
      </c>
      <c r="O128" s="1">
        <f>Igazgatás!O156+Vagyongazd!O136+Községgazd!R138+Közfoglalkoztatás!O128+Közút!O128+Környezetvédelem!R130+Egészségügy!R166+Sport!O135+Közművelődés!Q176+Étkeztetés!Q148+Támogatás!U129</f>
        <v>0</v>
      </c>
      <c r="P128" s="89">
        <f>Igazgatás!P156+Vagyongazd!P136+Községgazd!S138+Közfoglalkoztatás!P128+Közút!P128+Környezetvédelem!S130+Egészségügy!S166+Sport!P135+Közművelődés!R176+Étkeztetés!R148+Támogatás!V129</f>
        <v>0</v>
      </c>
      <c r="Q128" s="89">
        <f>Igazgatás!Q156+Vagyongazd!Q136+Községgazd!T138+Közfoglalkoztatás!Q128+Közút!Q128+Környezetvédelem!T130+Egészségügy!T166+Sport!Q135+Közművelődés!S176+Étkeztetés!S148+Támogatás!W129</f>
        <v>0</v>
      </c>
      <c r="R128" s="1">
        <f>Igazgatás!R156+Vagyongazd!R136+Községgazd!U138+Közfoglalkoztatás!R128+Közút!R128+Környezetvédelem!U130+Egészségügy!U166+Sport!R135+Közművelődés!T176+Étkeztetés!T148+Támogatás!X129</f>
        <v>0</v>
      </c>
      <c r="S128" s="89">
        <f>Igazgatás!S156+Vagyongazd!S136+Községgazd!V138+Közfoglalkoztatás!S128+Közút!S128+Környezetvédelem!V130+Egészségügy!V166+Sport!S135+Közművelődés!U176+Étkeztetés!U148+Támogatás!Y129</f>
        <v>0</v>
      </c>
      <c r="T128" s="366">
        <f>Igazgatás!T156+Vagyongazd!T136+Községgazd!W138+Közfoglalkoztatás!T128+Közút!T128+Környezetvédelem!W130+Egészségügy!W166+Sport!T135+Közművelődés!V176+Étkeztetés!V148+Támogatás!Z129</f>
        <v>0</v>
      </c>
      <c r="U128" s="43">
        <f>Igazgatás!U156+Vagyongazd!U136+Községgazd!X138+Közfoglalkoztatás!U128+Közút!U128+Környezetvédelem!X130+Egészségügy!X166+Sport!U135+Közművelődés!W176+Étkeztetés!W148+Támogatás!AA129</f>
        <v>0</v>
      </c>
      <c r="V128" s="89">
        <f>Igazgatás!V156+Vagyongazd!V136+Községgazd!Y138+Közfoglalkoztatás!V128+Közút!V128+Környezetvédelem!Y130+Egészségügy!Y166+Sport!V135+Közművelődés!X176+Étkeztetés!X148+Támogatás!AB129</f>
        <v>0</v>
      </c>
      <c r="W128" s="542">
        <f>Igazgatás!W156+Vagyongazd!W136+Községgazd!Z138+Közfoglalkoztatás!W128+Közút!W128+Környezetvédelem!Z130+Egészségügy!Z166+Sport!W135+Közművelődés!Y176+Étkeztetés!Y148+Támogatás!AC129</f>
        <v>0</v>
      </c>
    </row>
    <row r="129" spans="1:23" hidden="1" x14ac:dyDescent="0.25">
      <c r="A129" s="139" t="s">
        <v>436</v>
      </c>
      <c r="B129" s="59"/>
      <c r="C129" s="2"/>
      <c r="D129" s="686" t="s">
        <v>820</v>
      </c>
      <c r="E129" s="686"/>
      <c r="F129" s="182">
        <f>Igazgatás!F157+Vagyongazd!F137+Községgazd!F139+Közfoglalkoztatás!F129+Közút!F129+Környezetvédelem!F131+Egészségügy!F167+Sport!F136+Közművelődés!F177+Étkeztetés!F149+Támogatás!F130</f>
        <v>0</v>
      </c>
      <c r="G129" s="459">
        <f>Igazgatás!G157+Vagyongazd!G137+Községgazd!G139+Közfoglalkoztatás!G129+Közút!G129+Környezetvédelem!G131+Egészségügy!G167+Sport!G136+Közművelődés!G177+Étkeztetés!G149+Támogatás!G130</f>
        <v>0</v>
      </c>
      <c r="H129" s="437">
        <f>Igazgatás!H157+Vagyongazd!H137+Községgazd!H139+Közfoglalkoztatás!H129+Közút!H129+Környezetvédelem!H131+Egészségügy!H167+Sport!H136+Közművelődés!H177+Étkeztetés!H149+Támogatás!H130</f>
        <v>0</v>
      </c>
      <c r="I129" s="200">
        <f>Igazgatás!I157+Vagyongazd!I137+Községgazd!I139+Közfoglalkoztatás!I129+Közút!I129+Környezetvédelem!I131+Egészségügy!I167+Sport!I136+Közművelődés!I177+Étkeztetés!I149+Támogatás!I130</f>
        <v>0</v>
      </c>
      <c r="J129" s="219">
        <f>Igazgatás!J157+Vagyongazd!J137+Községgazd!J139+Közfoglalkoztatás!J129+Közút!J129+Környezetvédelem!J131+Egészségügy!J167+Sport!J136+Közművelődés!J177+Étkeztetés!J149+Támogatás!J130</f>
        <v>0</v>
      </c>
      <c r="K129" s="81">
        <f>Igazgatás!K157+Vagyongazd!K137+Községgazd!N139+Közfoglalkoztatás!K129+Közút!K129+Környezetvédelem!N131+Egészségügy!N167+Sport!K136+Közművelődés!M177+Étkeztetés!M149+Támogatás!Q130</f>
        <v>0</v>
      </c>
      <c r="L129" s="1">
        <f>Igazgatás!L157+Vagyongazd!L137+Községgazd!O139+Közfoglalkoztatás!L129+Közút!L129+Környezetvédelem!O131+Egészségügy!O167+Sport!L136+Közművelődés!N177+Étkeztetés!N149+Támogatás!R130</f>
        <v>0</v>
      </c>
      <c r="M129" s="1">
        <f>Igazgatás!M157+Vagyongazd!M137+Községgazd!P139+Közfoglalkoztatás!M129+Közút!M129+Környezetvédelem!P131+Egészségügy!P167+Sport!M136+Közművelődés!O177+Étkeztetés!O149+Támogatás!S130</f>
        <v>0</v>
      </c>
      <c r="N129" s="1">
        <f>Igazgatás!N157+Vagyongazd!N137+Községgazd!Q139+Közfoglalkoztatás!N129+Közút!N129+Környezetvédelem!Q131+Egészségügy!Q167+Sport!N136+Közművelődés!P177+Étkeztetés!P149+Támogatás!T130</f>
        <v>0</v>
      </c>
      <c r="O129" s="1">
        <f>Igazgatás!O157+Vagyongazd!O137+Községgazd!R139+Közfoglalkoztatás!O129+Közút!O129+Környezetvédelem!R131+Egészségügy!R167+Sport!O136+Közművelődés!Q177+Étkeztetés!Q149+Támogatás!U130</f>
        <v>0</v>
      </c>
      <c r="P129" s="89">
        <f>Igazgatás!P157+Vagyongazd!P137+Községgazd!S139+Közfoglalkoztatás!P129+Közút!P129+Környezetvédelem!S131+Egészségügy!S167+Sport!P136+Közművelődés!R177+Étkeztetés!R149+Támogatás!V130</f>
        <v>0</v>
      </c>
      <c r="Q129" s="89">
        <f>Igazgatás!Q157+Vagyongazd!Q137+Községgazd!T139+Közfoglalkoztatás!Q129+Közút!Q129+Környezetvédelem!T131+Egészségügy!T167+Sport!Q136+Közművelődés!S177+Étkeztetés!S149+Támogatás!W130</f>
        <v>0</v>
      </c>
      <c r="R129" s="1">
        <f>Igazgatás!R157+Vagyongazd!R137+Községgazd!U139+Közfoglalkoztatás!R129+Közút!R129+Környezetvédelem!U131+Egészségügy!U167+Sport!R136+Közművelődés!T177+Étkeztetés!T149+Támogatás!X130</f>
        <v>0</v>
      </c>
      <c r="S129" s="89">
        <f>Igazgatás!S157+Vagyongazd!S137+Községgazd!V139+Közfoglalkoztatás!S129+Közút!S129+Környezetvédelem!V131+Egészségügy!V167+Sport!S136+Közművelődés!U177+Étkeztetés!U149+Támogatás!Y130</f>
        <v>0</v>
      </c>
      <c r="T129" s="366">
        <f>Igazgatás!T157+Vagyongazd!T137+Községgazd!W139+Közfoglalkoztatás!T129+Közút!T129+Környezetvédelem!W131+Egészségügy!W167+Sport!T136+Közművelődés!V177+Étkeztetés!V149+Támogatás!Z130</f>
        <v>0</v>
      </c>
      <c r="U129" s="43">
        <f>Igazgatás!U157+Vagyongazd!U137+Községgazd!X139+Közfoglalkoztatás!U129+Közút!U129+Környezetvédelem!X131+Egészségügy!X167+Sport!U136+Közművelődés!W177+Étkeztetés!W149+Támogatás!AA130</f>
        <v>0</v>
      </c>
      <c r="V129" s="89">
        <f>Igazgatás!V157+Vagyongazd!V137+Községgazd!Y139+Közfoglalkoztatás!V129+Közút!V129+Környezetvédelem!Y131+Egészségügy!Y167+Sport!V136+Közművelődés!X177+Étkeztetés!X149+Támogatás!AB130</f>
        <v>0</v>
      </c>
      <c r="W129" s="542">
        <f>Igazgatás!W157+Vagyongazd!W137+Községgazd!Z139+Közfoglalkoztatás!W129+Közút!W129+Környezetvédelem!Z131+Egészségügy!Z167+Sport!W136+Közművelődés!Y177+Étkeztetés!Y149+Támogatás!AC130</f>
        <v>0</v>
      </c>
    </row>
    <row r="130" spans="1:23" s="42" customFormat="1" hidden="1" x14ac:dyDescent="0.25">
      <c r="A130" s="139" t="s">
        <v>437</v>
      </c>
      <c r="B130" s="118" t="s">
        <v>951</v>
      </c>
      <c r="C130" s="705" t="s">
        <v>438</v>
      </c>
      <c r="D130" s="706"/>
      <c r="E130" s="706"/>
      <c r="F130" s="193">
        <f>Igazgatás!F158+Vagyongazd!F138+Községgazd!F140+Közfoglalkoztatás!F130+Közút!F130+Környezetvédelem!F132+Egészségügy!F168+Sport!F137+Közművelődés!F178+Étkeztetés!F150+Támogatás!F131</f>
        <v>0</v>
      </c>
      <c r="G130" s="472">
        <f>Igazgatás!G158+Vagyongazd!G138+Községgazd!G140+Közfoglalkoztatás!G130+Közút!G130+Környezetvédelem!G132+Egészségügy!G168+Sport!G137+Közművelődés!G178+Étkeztetés!G150+Támogatás!G131</f>
        <v>0</v>
      </c>
      <c r="H130" s="450">
        <f>Igazgatás!H158+Vagyongazd!H138+Községgazd!H140+Közfoglalkoztatás!H130+Közút!H130+Környezetvédelem!H132+Egészségügy!H168+Sport!H137+Közművelődés!H178+Étkeztetés!H150+Támogatás!H131</f>
        <v>0</v>
      </c>
      <c r="I130" s="211">
        <f>Igazgatás!I158+Vagyongazd!I138+Községgazd!I140+Közfoglalkoztatás!I130+Közút!I130+Környezetvédelem!I132+Egészségügy!I168+Sport!I137+Közművelődés!I178+Étkeztetés!I150+Támogatás!I131</f>
        <v>0</v>
      </c>
      <c r="J130" s="222">
        <f>Igazgatás!J158+Vagyongazd!J138+Községgazd!J140+Közfoglalkoztatás!J130+Közút!J130+Környezetvédelem!J132+Egészségügy!J168+Sport!J137+Közművelődés!J178+Étkeztetés!J150+Támogatás!J131</f>
        <v>0</v>
      </c>
      <c r="K130" s="121">
        <f>Igazgatás!K158+Vagyongazd!K138+Községgazd!N140+Közfoglalkoztatás!K130+Közút!K130+Környezetvédelem!N132+Egészségügy!N168+Sport!K137+Közművelődés!M178+Étkeztetés!M150+Támogatás!Q131</f>
        <v>0</v>
      </c>
      <c r="L130" s="122">
        <f>Igazgatás!L158+Vagyongazd!L138+Községgazd!O140+Közfoglalkoztatás!L130+Közút!L130+Környezetvédelem!O132+Egészségügy!O168+Sport!L137+Közművelődés!N178+Étkeztetés!N150+Támogatás!R131</f>
        <v>0</v>
      </c>
      <c r="M130" s="122">
        <f>Igazgatás!M158+Vagyongazd!M138+Községgazd!P140+Közfoglalkoztatás!M130+Közút!M130+Környezetvédelem!P132+Egészségügy!P168+Sport!M137+Közművelődés!O178+Étkeztetés!O150+Támogatás!S131</f>
        <v>0</v>
      </c>
      <c r="N130" s="122">
        <f>Igazgatás!N158+Vagyongazd!N138+Községgazd!Q140+Közfoglalkoztatás!N130+Közút!N130+Környezetvédelem!Q132+Egészségügy!Q168+Sport!N137+Közművelődés!P178+Étkeztetés!P150+Támogatás!T131</f>
        <v>0</v>
      </c>
      <c r="O130" s="122">
        <f>Igazgatás!O158+Vagyongazd!O138+Községgazd!R140+Közfoglalkoztatás!O130+Közút!O130+Környezetvédelem!R132+Egészségügy!R168+Sport!O137+Közművelődés!Q178+Étkeztetés!Q150+Támogatás!U131</f>
        <v>0</v>
      </c>
      <c r="P130" s="125">
        <f>Igazgatás!P158+Vagyongazd!P138+Községgazd!S140+Közfoglalkoztatás!P130+Közút!P130+Környezetvédelem!S132+Egészségügy!S168+Sport!P137+Közművelődés!R178+Étkeztetés!R150+Támogatás!V131</f>
        <v>0</v>
      </c>
      <c r="Q130" s="125">
        <f>Igazgatás!Q158+Vagyongazd!Q138+Községgazd!T140+Közfoglalkoztatás!Q130+Közút!Q130+Környezetvédelem!T132+Egészségügy!T168+Sport!Q137+Közművelődés!S178+Étkeztetés!S150+Támogatás!W131</f>
        <v>0</v>
      </c>
      <c r="R130" s="122">
        <f>Igazgatás!R158+Vagyongazd!R138+Községgazd!U140+Közfoglalkoztatás!R130+Közút!R130+Környezetvédelem!U132+Egészségügy!U168+Sport!R137+Közművelődés!T178+Étkeztetés!T150+Támogatás!X131</f>
        <v>0</v>
      </c>
      <c r="S130" s="125">
        <f>Igazgatás!S158+Vagyongazd!S138+Községgazd!V140+Közfoglalkoztatás!S130+Közút!S130+Környezetvédelem!V132+Egészségügy!V168+Sport!S137+Közművelődés!U178+Étkeztetés!U150+Támogatás!Y131</f>
        <v>0</v>
      </c>
      <c r="T130" s="368">
        <f>Igazgatás!T158+Vagyongazd!T138+Községgazd!W140+Közfoglalkoztatás!T130+Közút!T130+Környezetvédelem!W132+Egészségügy!W168+Sport!T137+Közművelődés!V178+Étkeztetés!V150+Támogatás!Z131</f>
        <v>0</v>
      </c>
      <c r="U130" s="124">
        <f>Igazgatás!U158+Vagyongazd!U138+Községgazd!X140+Közfoglalkoztatás!U130+Közút!U130+Környezetvédelem!X132+Egészségügy!X168+Sport!U137+Közművelődés!W178+Étkeztetés!W150+Támogatás!AA131</f>
        <v>0</v>
      </c>
      <c r="V130" s="125">
        <f>Igazgatás!V158+Vagyongazd!V138+Községgazd!Y140+Közfoglalkoztatás!V130+Közút!V130+Környezetvédelem!Y132+Egészségügy!Y168+Sport!V137+Közművelődés!X178+Étkeztetés!X150+Támogatás!AB131</f>
        <v>0</v>
      </c>
      <c r="W130" s="544">
        <f>Igazgatás!W158+Vagyongazd!W138+Községgazd!Z140+Közfoglalkoztatás!W130+Közút!W130+Környezetvédelem!Z132+Egészségügy!Z168+Sport!W137+Közművelődés!Y178+Étkeztetés!Y150+Támogatás!AC131</f>
        <v>0</v>
      </c>
    </row>
    <row r="131" spans="1:23" s="42" customFormat="1" hidden="1" x14ac:dyDescent="0.25">
      <c r="A131" s="139" t="s">
        <v>439</v>
      </c>
      <c r="B131" s="118" t="s">
        <v>953</v>
      </c>
      <c r="C131" s="705" t="s">
        <v>440</v>
      </c>
      <c r="D131" s="706"/>
      <c r="E131" s="706"/>
      <c r="F131" s="193">
        <f>Igazgatás!F159+Vagyongazd!F139+Községgazd!F141+Közfoglalkoztatás!F131+Közút!F131+Környezetvédelem!F133+Egészségügy!F169+Sport!F138+Közművelődés!F179+Étkeztetés!F151+Támogatás!F132</f>
        <v>0</v>
      </c>
      <c r="G131" s="472">
        <f>Igazgatás!G159+Vagyongazd!G139+Községgazd!G141+Közfoglalkoztatás!G131+Közút!G131+Környezetvédelem!G133+Egészségügy!G169+Sport!G138+Közművelődés!G179+Étkeztetés!G151+Támogatás!G132</f>
        <v>0</v>
      </c>
      <c r="H131" s="450">
        <f>Igazgatás!H159+Vagyongazd!H139+Községgazd!H141+Közfoglalkoztatás!H131+Közút!H131+Környezetvédelem!H133+Egészségügy!H169+Sport!H138+Közművelődés!H179+Étkeztetés!H151+Támogatás!H132</f>
        <v>0</v>
      </c>
      <c r="I131" s="211">
        <f>Igazgatás!I159+Vagyongazd!I139+Községgazd!I141+Közfoglalkoztatás!I131+Közút!I131+Környezetvédelem!I133+Egészségügy!I169+Sport!I138+Közművelődés!I179+Étkeztetés!I151+Támogatás!I132</f>
        <v>0</v>
      </c>
      <c r="J131" s="222">
        <f>Igazgatás!J159+Vagyongazd!J139+Községgazd!J141+Közfoglalkoztatás!J131+Közút!J131+Környezetvédelem!J133+Egészségügy!J169+Sport!J138+Közművelődés!J179+Étkeztetés!J151+Támogatás!J132</f>
        <v>0</v>
      </c>
      <c r="K131" s="121">
        <f>Igazgatás!K159+Vagyongazd!K139+Községgazd!N141+Közfoglalkoztatás!K131+Közút!K131+Környezetvédelem!N133+Egészségügy!N169+Sport!K138+Közművelődés!M179+Étkeztetés!M151+Támogatás!Q132</f>
        <v>0</v>
      </c>
      <c r="L131" s="122">
        <f>Igazgatás!L159+Vagyongazd!L139+Községgazd!O141+Közfoglalkoztatás!L131+Közút!L131+Környezetvédelem!O133+Egészségügy!O169+Sport!L138+Közművelődés!N179+Étkeztetés!N151+Támogatás!R132</f>
        <v>0</v>
      </c>
      <c r="M131" s="122">
        <f>Igazgatás!M159+Vagyongazd!M139+Községgazd!P141+Közfoglalkoztatás!M131+Közút!M131+Környezetvédelem!P133+Egészségügy!P169+Sport!M138+Közművelődés!O179+Étkeztetés!O151+Támogatás!S132</f>
        <v>0</v>
      </c>
      <c r="N131" s="122">
        <f>Igazgatás!N159+Vagyongazd!N139+Községgazd!Q141+Közfoglalkoztatás!N131+Közút!N131+Környezetvédelem!Q133+Egészségügy!Q169+Sport!N138+Közművelődés!P179+Étkeztetés!P151+Támogatás!T132</f>
        <v>0</v>
      </c>
      <c r="O131" s="122">
        <f>Igazgatás!O159+Vagyongazd!O139+Községgazd!R141+Közfoglalkoztatás!O131+Közút!O131+Környezetvédelem!R133+Egészségügy!R169+Sport!O138+Közművelődés!Q179+Étkeztetés!Q151+Támogatás!U132</f>
        <v>0</v>
      </c>
      <c r="P131" s="125">
        <f>Igazgatás!P159+Vagyongazd!P139+Községgazd!S141+Közfoglalkoztatás!P131+Közút!P131+Környezetvédelem!S133+Egészségügy!S169+Sport!P138+Közművelődés!R179+Étkeztetés!R151+Támogatás!V132</f>
        <v>0</v>
      </c>
      <c r="Q131" s="125">
        <f>Igazgatás!Q159+Vagyongazd!Q139+Községgazd!T141+Közfoglalkoztatás!Q131+Közút!Q131+Környezetvédelem!T133+Egészségügy!T169+Sport!Q138+Közművelődés!S179+Étkeztetés!S151+Támogatás!W132</f>
        <v>0</v>
      </c>
      <c r="R131" s="122">
        <f>Igazgatás!R159+Vagyongazd!R139+Községgazd!U141+Közfoglalkoztatás!R131+Közút!R131+Környezetvédelem!U133+Egészségügy!U169+Sport!R138+Közművelődés!T179+Étkeztetés!T151+Támogatás!X132</f>
        <v>0</v>
      </c>
      <c r="S131" s="125">
        <f>Igazgatás!S159+Vagyongazd!S139+Községgazd!V141+Közfoglalkoztatás!S131+Közút!S131+Környezetvédelem!V133+Egészségügy!V169+Sport!S138+Közművelődés!U179+Étkeztetés!U151+Támogatás!Y132</f>
        <v>0</v>
      </c>
      <c r="T131" s="368">
        <f>Igazgatás!T159+Vagyongazd!T139+Községgazd!W141+Közfoglalkoztatás!T131+Közút!T131+Környezetvédelem!W133+Egészségügy!W169+Sport!T138+Közművelődés!V179+Étkeztetés!V151+Támogatás!Z132</f>
        <v>0</v>
      </c>
      <c r="U131" s="124">
        <f>Igazgatás!U159+Vagyongazd!U139+Községgazd!X141+Közfoglalkoztatás!U131+Közút!U131+Környezetvédelem!X133+Egészségügy!X169+Sport!U138+Közművelődés!W179+Étkeztetés!W151+Támogatás!AA132</f>
        <v>0</v>
      </c>
      <c r="V131" s="125">
        <f>Igazgatás!V159+Vagyongazd!V139+Községgazd!Y141+Közfoglalkoztatás!V131+Közút!V131+Környezetvédelem!Y133+Egészségügy!Y169+Sport!V138+Közművelődés!X179+Étkeztetés!X151+Támogatás!AB132</f>
        <v>0</v>
      </c>
      <c r="W131" s="544">
        <f>Igazgatás!W159+Vagyongazd!W139+Községgazd!Z141+Közfoglalkoztatás!W131+Közút!W131+Környezetvédelem!Z133+Egészségügy!Z169+Sport!W138+Közművelődés!Y179+Étkeztetés!Y151+Támogatás!AC132</f>
        <v>0</v>
      </c>
    </row>
    <row r="132" spans="1:23" s="42" customFormat="1" hidden="1" x14ac:dyDescent="0.25">
      <c r="A132" s="139" t="s">
        <v>441</v>
      </c>
      <c r="B132" s="118" t="s">
        <v>954</v>
      </c>
      <c r="C132" s="705" t="s">
        <v>442</v>
      </c>
      <c r="D132" s="706"/>
      <c r="E132" s="706"/>
      <c r="F132" s="193">
        <f>Igazgatás!F160+Vagyongazd!F140+Községgazd!F142+Közfoglalkoztatás!F132+Közút!F132+Környezetvédelem!F134+Egészségügy!F170+Sport!F139+Közművelődés!F180+Étkeztetés!F152+Támogatás!F133</f>
        <v>0</v>
      </c>
      <c r="G132" s="472">
        <f>Igazgatás!G160+Vagyongazd!G140+Községgazd!G142+Közfoglalkoztatás!G132+Közút!G132+Környezetvédelem!G134+Egészségügy!G170+Sport!G139+Közművelődés!G180+Étkeztetés!G152+Támogatás!G133</f>
        <v>0</v>
      </c>
      <c r="H132" s="450">
        <f>Igazgatás!H160+Vagyongazd!H140+Községgazd!H142+Közfoglalkoztatás!H132+Közút!H132+Környezetvédelem!H134+Egészségügy!H170+Sport!H139+Közművelődés!H180+Étkeztetés!H152+Támogatás!H133</f>
        <v>0</v>
      </c>
      <c r="I132" s="211">
        <f>Igazgatás!I160+Vagyongazd!I140+Községgazd!I142+Közfoglalkoztatás!I132+Közút!I132+Környezetvédelem!I134+Egészségügy!I170+Sport!I139+Közművelődés!I180+Étkeztetés!I152+Támogatás!I133</f>
        <v>0</v>
      </c>
      <c r="J132" s="222">
        <f>Igazgatás!J160+Vagyongazd!J140+Községgazd!J142+Közfoglalkoztatás!J132+Közút!J132+Környezetvédelem!J134+Egészségügy!J170+Sport!J139+Közművelődés!J180+Étkeztetés!J152+Támogatás!J133</f>
        <v>0</v>
      </c>
      <c r="K132" s="121">
        <f>Igazgatás!K160+Vagyongazd!K140+Községgazd!N142+Közfoglalkoztatás!K132+Közút!K132+Környezetvédelem!N134+Egészségügy!N170+Sport!K139+Közművelődés!M180+Étkeztetés!M152+Támogatás!Q133</f>
        <v>0</v>
      </c>
      <c r="L132" s="122">
        <f>Igazgatás!L160+Vagyongazd!L140+Községgazd!O142+Közfoglalkoztatás!L132+Közút!L132+Környezetvédelem!O134+Egészségügy!O170+Sport!L139+Közművelődés!N180+Étkeztetés!N152+Támogatás!R133</f>
        <v>0</v>
      </c>
      <c r="M132" s="122">
        <f>Igazgatás!M160+Vagyongazd!M140+Községgazd!P142+Közfoglalkoztatás!M132+Közút!M132+Környezetvédelem!P134+Egészségügy!P170+Sport!M139+Közművelődés!O180+Étkeztetés!O152+Támogatás!S133</f>
        <v>0</v>
      </c>
      <c r="N132" s="122">
        <f>Igazgatás!N160+Vagyongazd!N140+Községgazd!Q142+Közfoglalkoztatás!N132+Közút!N132+Környezetvédelem!Q134+Egészségügy!Q170+Sport!N139+Közművelődés!P180+Étkeztetés!P152+Támogatás!T133</f>
        <v>0</v>
      </c>
      <c r="O132" s="122">
        <f>Igazgatás!O160+Vagyongazd!O140+Községgazd!R142+Közfoglalkoztatás!O132+Közút!O132+Környezetvédelem!R134+Egészségügy!R170+Sport!O139+Közművelődés!Q180+Étkeztetés!Q152+Támogatás!U133</f>
        <v>0</v>
      </c>
      <c r="P132" s="125">
        <f>Igazgatás!P160+Vagyongazd!P140+Községgazd!S142+Közfoglalkoztatás!P132+Közút!P132+Környezetvédelem!S134+Egészségügy!S170+Sport!P139+Közművelődés!R180+Étkeztetés!R152+Támogatás!V133</f>
        <v>0</v>
      </c>
      <c r="Q132" s="125">
        <f>Igazgatás!Q160+Vagyongazd!Q140+Községgazd!T142+Közfoglalkoztatás!Q132+Közút!Q132+Környezetvédelem!T134+Egészségügy!T170+Sport!Q139+Közművelődés!S180+Étkeztetés!S152+Támogatás!W133</f>
        <v>0</v>
      </c>
      <c r="R132" s="122">
        <f>Igazgatás!R160+Vagyongazd!R140+Községgazd!U142+Közfoglalkoztatás!R132+Közút!R132+Környezetvédelem!U134+Egészségügy!U170+Sport!R139+Közművelődés!T180+Étkeztetés!T152+Támogatás!X133</f>
        <v>0</v>
      </c>
      <c r="S132" s="125">
        <f>Igazgatás!S160+Vagyongazd!S140+Községgazd!V142+Közfoglalkoztatás!S132+Közút!S132+Környezetvédelem!V134+Egészségügy!V170+Sport!S139+Közművelődés!U180+Étkeztetés!U152+Támogatás!Y133</f>
        <v>0</v>
      </c>
      <c r="T132" s="368">
        <f>Igazgatás!T160+Vagyongazd!T140+Községgazd!W142+Közfoglalkoztatás!T132+Közút!T132+Környezetvédelem!W134+Egészségügy!W170+Sport!T139+Közművelődés!V180+Étkeztetés!V152+Támogatás!Z133</f>
        <v>0</v>
      </c>
      <c r="U132" s="124">
        <f>Igazgatás!U160+Vagyongazd!U140+Községgazd!X142+Közfoglalkoztatás!U132+Közút!U132+Környezetvédelem!X134+Egészségügy!X170+Sport!U139+Közművelődés!W180+Étkeztetés!W152+Támogatás!AA133</f>
        <v>0</v>
      </c>
      <c r="V132" s="125">
        <f>Igazgatás!V160+Vagyongazd!V140+Községgazd!Y142+Közfoglalkoztatás!V132+Közút!V132+Környezetvédelem!Y134+Egészségügy!Y170+Sport!V139+Közművelődés!X180+Étkeztetés!X152+Támogatás!AB133</f>
        <v>0</v>
      </c>
      <c r="W132" s="544">
        <f>Igazgatás!W160+Vagyongazd!W140+Községgazd!Z142+Közfoglalkoztatás!W132+Közút!W132+Környezetvédelem!Z134+Egészségügy!Z170+Sport!W139+Közművelődés!Y180+Étkeztetés!Y152+Támogatás!AC133</f>
        <v>0</v>
      </c>
    </row>
    <row r="133" spans="1:23" s="42" customFormat="1" x14ac:dyDescent="0.25">
      <c r="A133" s="139" t="s">
        <v>443</v>
      </c>
      <c r="B133" s="118" t="s">
        <v>955</v>
      </c>
      <c r="C133" s="705" t="s">
        <v>444</v>
      </c>
      <c r="D133" s="706"/>
      <c r="E133" s="706"/>
      <c r="F133" s="193">
        <f>Igazgatás!F161+Vagyongazd!F141+Községgazd!F143+Közfoglalkoztatás!F133+Közút!F133+Környezetvédelem!F135+Egészségügy!F171+Sport!F140+Közművelődés!F181+Étkeztetés!F153+Támogatás!F134</f>
        <v>2278000</v>
      </c>
      <c r="G133" s="472">
        <f>Igazgatás!G161+Vagyongazd!G141+Községgazd!G143+Közfoglalkoztatás!G133+Közút!G133+Környezetvédelem!G135+Egészségügy!G171+Sport!G140+Közművelődés!G181+Étkeztetés!G153+Támogatás!G134</f>
        <v>3268000</v>
      </c>
      <c r="H133" s="450">
        <f>Igazgatás!H161+Vagyongazd!H141+Községgazd!H143+Közfoglalkoztatás!H133+Közút!H133+Környezetvédelem!H135+Egészségügy!H171+Sport!H140+Közművelődés!H181+Étkeztetés!H153+Támogatás!H134</f>
        <v>330230</v>
      </c>
      <c r="I133" s="211">
        <f>Igazgatás!I161+Vagyongazd!I141+Községgazd!I143+Közfoglalkoztatás!I133+Közút!I133+Környezetvédelem!I135+Egészségügy!I171+Sport!I140+Közművelődés!I181+Étkeztetés!I153+Támogatás!I134</f>
        <v>3468000</v>
      </c>
      <c r="J133" s="222">
        <f>Igazgatás!J161+Vagyongazd!J141+Községgazd!J143+Közfoglalkoztatás!J133+Közút!J133+Környezetvédelem!J135+Egészségügy!J171+Sport!J140+Közművelődés!J181+Étkeztetés!J153+Támogatás!J134</f>
        <v>3798230</v>
      </c>
      <c r="K133" s="121">
        <f>Igazgatás!K161+Vagyongazd!K141+Községgazd!N143+Közfoglalkoztatás!K133+Közút!K133+Környezetvédelem!N135+Egészségügy!N171+Sport!K140+Közművelődés!M181+Étkeztetés!M153+Támogatás!Q134</f>
        <v>0</v>
      </c>
      <c r="L133" s="122">
        <f>Igazgatás!L161+Vagyongazd!L141+Községgazd!O143+Közfoglalkoztatás!L133+Közút!L133+Környezetvédelem!O135+Egészségügy!O171+Sport!L140+Közművelődés!N181+Étkeztetés!N153+Támogatás!R134</f>
        <v>0</v>
      </c>
      <c r="M133" s="122">
        <f>Igazgatás!M161+Vagyongazd!M141+Községgazd!P143+Közfoglalkoztatás!M133+Közút!M133+Környezetvédelem!P135+Egészségügy!P171+Sport!M140+Közművelődés!O181+Étkeztetés!O153+Támogatás!S134</f>
        <v>0</v>
      </c>
      <c r="N133" s="122">
        <f>Igazgatás!N161+Vagyongazd!N141+Községgazd!Q143+Közfoglalkoztatás!N133+Közút!N133+Környezetvédelem!Q135+Egészségügy!Q171+Sport!N140+Közművelődés!P181+Étkeztetés!P153+Támogatás!T134</f>
        <v>0</v>
      </c>
      <c r="O133" s="122">
        <f>Igazgatás!O161+Vagyongazd!O141+Községgazd!R143+Közfoglalkoztatás!O133+Közút!O133+Környezetvédelem!R135+Egészségügy!R171+Sport!O140+Közművelődés!Q181+Étkeztetés!Q153+Támogatás!U134</f>
        <v>508000</v>
      </c>
      <c r="P133" s="125">
        <f>Igazgatás!P161+Vagyongazd!P141+Községgazd!S143+Közfoglalkoztatás!P133+Közút!P133+Környezetvédelem!S135+Egészségügy!S171+Sport!P140+Közművelődés!R181+Étkeztetés!R153+Támogatás!V134</f>
        <v>1300000</v>
      </c>
      <c r="Q133" s="125">
        <f>Igazgatás!Q161+Vagyongazd!Q141+Községgazd!T143+Közfoglalkoztatás!Q133+Közút!Q133+Környezetvédelem!T135+Egészségügy!T171+Sport!Q140+Közművelődés!S181+Étkeztetés!S153+Támogatás!W134</f>
        <v>15000</v>
      </c>
      <c r="R133" s="122">
        <f>Igazgatás!R161+Vagyongazd!R141+Községgazd!U143+Közfoglalkoztatás!R133+Közút!R133+Környezetvédelem!U135+Egészségügy!U171+Sport!R140+Közművelődés!T181+Étkeztetés!T153+Támogatás!X134</f>
        <v>900000</v>
      </c>
      <c r="S133" s="125">
        <f>Igazgatás!S161+Vagyongazd!S141+Községgazd!V143+Közfoglalkoztatás!S133+Közút!S133+Környezetvédelem!V135+Egészségügy!V171+Sport!S140+Közművelődés!U181+Étkeztetés!U153+Támogatás!Y134</f>
        <v>245000</v>
      </c>
      <c r="T133" s="368">
        <f>Igazgatás!T161+Vagyongazd!T141+Községgazd!W143+Közfoglalkoztatás!T133+Közút!T133+Környezetvédelem!W135+Egészségügy!W171+Sport!T140+Közművelődés!V181+Étkeztetés!V153+Támogatás!Z134</f>
        <v>2968000</v>
      </c>
      <c r="U133" s="124">
        <f>Igazgatás!U161+Vagyongazd!U141+Községgazd!X143+Közfoglalkoztatás!U133+Közút!U133+Környezetvédelem!X135+Egészségügy!X171+Sport!U140+Közművelődés!W181+Étkeztetés!W153+Támogatás!AA134</f>
        <v>0</v>
      </c>
      <c r="V133" s="125">
        <f>Igazgatás!V161+Vagyongazd!V141+Községgazd!Y143+Közfoglalkoztatás!V133+Közút!V133+Környezetvédelem!Y135+Egészségügy!Y171+Sport!V140+Közművelődés!X181+Étkeztetés!X153+Támogatás!AB134</f>
        <v>500000</v>
      </c>
      <c r="W133" s="544">
        <f>Igazgatás!W161+Vagyongazd!W141+Községgazd!Z143+Közfoglalkoztatás!W133+Közút!W133+Környezetvédelem!Z135+Egészségügy!Z171+Sport!W140+Közművelődés!Y181+Étkeztetés!Y153+Támogatás!AC134</f>
        <v>330230</v>
      </c>
    </row>
    <row r="134" spans="1:23" hidden="1" x14ac:dyDescent="0.25">
      <c r="A134" s="139" t="s">
        <v>445</v>
      </c>
      <c r="B134" s="59"/>
      <c r="C134" s="2"/>
      <c r="D134" s="686" t="s">
        <v>630</v>
      </c>
      <c r="E134" s="686"/>
      <c r="F134" s="182">
        <f>Igazgatás!F162+Vagyongazd!F142+Községgazd!F144+Közfoglalkoztatás!F134+Közút!F134+Környezetvédelem!F136+Egészségügy!F172+Sport!F141+Közművelődés!F182+Étkeztetés!F154+Támogatás!F135</f>
        <v>0</v>
      </c>
      <c r="G134" s="459">
        <f>Igazgatás!G162+Vagyongazd!G142+Községgazd!G144+Közfoglalkoztatás!G134+Közút!G134+Környezetvédelem!G136+Egészségügy!G172+Sport!G141+Közművelődés!G182+Étkeztetés!G154+Támogatás!G135</f>
        <v>0</v>
      </c>
      <c r="H134" s="437">
        <f>Igazgatás!H162+Vagyongazd!H142+Községgazd!H144+Közfoglalkoztatás!H134+Közút!H134+Környezetvédelem!H136+Egészségügy!H172+Sport!H141+Közművelődés!H182+Étkeztetés!H154+Támogatás!H135</f>
        <v>0</v>
      </c>
      <c r="I134" s="200">
        <f>Igazgatás!I162+Vagyongazd!I142+Községgazd!I144+Közfoglalkoztatás!I134+Közút!I134+Környezetvédelem!I136+Egészségügy!I172+Sport!I141+Közművelődés!I182+Étkeztetés!I154+Támogatás!I135</f>
        <v>0</v>
      </c>
      <c r="J134" s="219">
        <f>Igazgatás!J162+Vagyongazd!J142+Községgazd!J144+Közfoglalkoztatás!J134+Közút!J134+Környezetvédelem!J136+Egészségügy!J172+Sport!J141+Közművelődés!J182+Étkeztetés!J154+Támogatás!J135</f>
        <v>0</v>
      </c>
      <c r="K134" s="81">
        <f>Igazgatás!K162+Vagyongazd!K142+Községgazd!N144+Közfoglalkoztatás!K134+Közút!K134+Környezetvédelem!N136+Egészségügy!N172+Sport!K141+Közművelődés!M182+Étkeztetés!M154+Támogatás!Q135</f>
        <v>0</v>
      </c>
      <c r="L134" s="1">
        <f>Igazgatás!L162+Vagyongazd!L142+Községgazd!O144+Közfoglalkoztatás!L134+Közút!L134+Környezetvédelem!O136+Egészségügy!O172+Sport!L141+Közművelődés!N182+Étkeztetés!N154+Támogatás!R135</f>
        <v>0</v>
      </c>
      <c r="M134" s="1">
        <f>Igazgatás!M162+Vagyongazd!M142+Községgazd!P144+Közfoglalkoztatás!M134+Közút!M134+Környezetvédelem!P136+Egészségügy!P172+Sport!M141+Közművelődés!O182+Étkeztetés!O154+Támogatás!S135</f>
        <v>0</v>
      </c>
      <c r="N134" s="1">
        <f>Igazgatás!N162+Vagyongazd!N142+Községgazd!Q144+Közfoglalkoztatás!N134+Közút!N134+Környezetvédelem!Q136+Egészségügy!Q172+Sport!N141+Közművelődés!P182+Étkeztetés!P154+Támogatás!T135</f>
        <v>0</v>
      </c>
      <c r="O134" s="1">
        <f>Igazgatás!O162+Vagyongazd!O142+Községgazd!R144+Közfoglalkoztatás!O134+Közút!O134+Környezetvédelem!R136+Egészségügy!R172+Sport!O141+Közművelődés!Q182+Étkeztetés!Q154+Támogatás!U135</f>
        <v>0</v>
      </c>
      <c r="P134" s="89">
        <f>Igazgatás!P162+Vagyongazd!P142+Községgazd!S144+Közfoglalkoztatás!P134+Közút!P134+Környezetvédelem!S136+Egészségügy!S172+Sport!P141+Közművelődés!R182+Étkeztetés!R154+Támogatás!V135</f>
        <v>0</v>
      </c>
      <c r="Q134" s="89">
        <f>Igazgatás!Q162+Vagyongazd!Q142+Községgazd!T144+Közfoglalkoztatás!Q134+Közút!Q134+Környezetvédelem!T136+Egészségügy!T172+Sport!Q141+Közművelődés!S182+Étkeztetés!S154+Támogatás!W135</f>
        <v>0</v>
      </c>
      <c r="R134" s="1">
        <f>Igazgatás!R162+Vagyongazd!R142+Községgazd!U144+Közfoglalkoztatás!R134+Közút!R134+Környezetvédelem!U136+Egészségügy!U172+Sport!R141+Közművelődés!T182+Étkeztetés!T154+Támogatás!X135</f>
        <v>0</v>
      </c>
      <c r="S134" s="89">
        <f>Igazgatás!S162+Vagyongazd!S142+Községgazd!V144+Közfoglalkoztatás!S134+Közút!S134+Környezetvédelem!V136+Egészségügy!V172+Sport!S141+Közművelődés!U182+Étkeztetés!U154+Támogatás!Y135</f>
        <v>0</v>
      </c>
      <c r="T134" s="366">
        <f>Igazgatás!T162+Vagyongazd!T142+Községgazd!W144+Közfoglalkoztatás!T134+Közút!T134+Környezetvédelem!W136+Egészségügy!W172+Sport!T141+Közművelődés!V182+Étkeztetés!V154+Támogatás!Z135</f>
        <v>0</v>
      </c>
      <c r="U134" s="43">
        <f>Igazgatás!U162+Vagyongazd!U142+Községgazd!X144+Közfoglalkoztatás!U134+Közút!U134+Környezetvédelem!X136+Egészségügy!X172+Sport!U141+Közművelődés!W182+Étkeztetés!W154+Támogatás!AA135</f>
        <v>0</v>
      </c>
      <c r="V134" s="89">
        <f>Igazgatás!V162+Vagyongazd!V142+Községgazd!Y144+Közfoglalkoztatás!V134+Közút!V134+Környezetvédelem!Y136+Egészségügy!Y172+Sport!V141+Közművelődés!X182+Étkeztetés!X154+Támogatás!AB135</f>
        <v>0</v>
      </c>
      <c r="W134" s="542">
        <f>Igazgatás!W162+Vagyongazd!W142+Községgazd!Z144+Közfoglalkoztatás!W134+Közút!W134+Környezetvédelem!Z136+Egészségügy!Z172+Sport!W141+Közművelődés!Y182+Étkeztetés!Y154+Támogatás!AC135</f>
        <v>0</v>
      </c>
    </row>
    <row r="135" spans="1:23" hidden="1" x14ac:dyDescent="0.25">
      <c r="A135" s="139" t="s">
        <v>446</v>
      </c>
      <c r="B135" s="59"/>
      <c r="C135" s="2"/>
      <c r="D135" s="686" t="s">
        <v>631</v>
      </c>
      <c r="E135" s="686"/>
      <c r="F135" s="182">
        <f>Igazgatás!F163+Vagyongazd!F143+Községgazd!F145+Közfoglalkoztatás!F135+Közút!F135+Környezetvédelem!F137+Egészségügy!F173+Sport!F142+Közművelődés!F183+Étkeztetés!F155+Támogatás!F136</f>
        <v>0</v>
      </c>
      <c r="G135" s="459">
        <f>Igazgatás!G163+Vagyongazd!G143+Községgazd!G145+Közfoglalkoztatás!G135+Közút!G135+Környezetvédelem!G137+Egészségügy!G173+Sport!G142+Közművelődés!G183+Étkeztetés!G155+Támogatás!G136</f>
        <v>0</v>
      </c>
      <c r="H135" s="437">
        <f>Igazgatás!H163+Vagyongazd!H143+Községgazd!H145+Közfoglalkoztatás!H135+Közút!H135+Környezetvédelem!H137+Egészségügy!H173+Sport!H142+Közművelődés!H183+Étkeztetés!H155+Támogatás!H136</f>
        <v>330230</v>
      </c>
      <c r="I135" s="200">
        <f>Igazgatás!I163+Vagyongazd!I143+Községgazd!I145+Közfoglalkoztatás!I135+Közút!I135+Környezetvédelem!I137+Egészségügy!I173+Sport!I142+Közművelődés!I183+Étkeztetés!I155+Támogatás!I136</f>
        <v>0</v>
      </c>
      <c r="J135" s="219">
        <f>Igazgatás!J163+Vagyongazd!J143+Községgazd!J145+Közfoglalkoztatás!J135+Közút!J135+Környezetvédelem!J137+Egészségügy!J173+Sport!J142+Közművelődés!J183+Étkeztetés!J155+Támogatás!J136</f>
        <v>330230</v>
      </c>
      <c r="K135" s="81">
        <f>Igazgatás!K163+Vagyongazd!K143+Községgazd!N145+Közfoglalkoztatás!K135+Közút!K135+Környezetvédelem!N137+Egészségügy!N173+Sport!K142+Közművelődés!M183+Étkeztetés!M155+Támogatás!Q136</f>
        <v>0</v>
      </c>
      <c r="L135" s="1">
        <f>Igazgatás!L163+Vagyongazd!L143+Községgazd!O145+Közfoglalkoztatás!L135+Közút!L135+Környezetvédelem!O137+Egészségügy!O173+Sport!L142+Közművelődés!N183+Étkeztetés!N155+Támogatás!R136</f>
        <v>0</v>
      </c>
      <c r="M135" s="1">
        <f>Igazgatás!M163+Vagyongazd!M143+Községgazd!P145+Közfoglalkoztatás!M135+Közút!M135+Környezetvédelem!P137+Egészségügy!P173+Sport!M142+Közművelődés!O183+Étkeztetés!O155+Támogatás!S136</f>
        <v>0</v>
      </c>
      <c r="N135" s="1">
        <f>Igazgatás!N163+Vagyongazd!N143+Községgazd!Q145+Közfoglalkoztatás!N135+Közút!N135+Környezetvédelem!Q137+Egészségügy!Q173+Sport!N142+Közművelődés!P183+Étkeztetés!P155+Támogatás!T136</f>
        <v>0</v>
      </c>
      <c r="O135" s="1">
        <f>Igazgatás!O163+Vagyongazd!O143+Községgazd!R145+Közfoglalkoztatás!O135+Közút!O135+Környezetvédelem!R137+Egészségügy!R173+Sport!O142+Közművelődés!Q183+Étkeztetés!Q155+Támogatás!U136</f>
        <v>0</v>
      </c>
      <c r="P135" s="89">
        <f>Igazgatás!P163+Vagyongazd!P143+Községgazd!S145+Közfoglalkoztatás!P135+Közút!P135+Környezetvédelem!S137+Egészségügy!S173+Sport!P142+Közművelődés!R183+Étkeztetés!R155+Támogatás!V136</f>
        <v>0</v>
      </c>
      <c r="Q135" s="89">
        <f>Igazgatás!Q163+Vagyongazd!Q143+Községgazd!T145+Közfoglalkoztatás!Q135+Közút!Q135+Környezetvédelem!T137+Egészségügy!T173+Sport!Q142+Közművelődés!S183+Étkeztetés!S155+Támogatás!W136</f>
        <v>0</v>
      </c>
      <c r="R135" s="1">
        <f>Igazgatás!R163+Vagyongazd!R143+Községgazd!U145+Közfoglalkoztatás!R135+Közút!R135+Környezetvédelem!U137+Egészségügy!U173+Sport!R142+Közművelődés!T183+Étkeztetés!T155+Támogatás!X136</f>
        <v>0</v>
      </c>
      <c r="S135" s="89">
        <f>Igazgatás!S163+Vagyongazd!S143+Községgazd!V145+Közfoglalkoztatás!S135+Közút!S135+Környezetvédelem!V137+Egészségügy!V173+Sport!S142+Közművelődés!U183+Étkeztetés!U155+Támogatás!Y136</f>
        <v>0</v>
      </c>
      <c r="T135" s="366">
        <f>Igazgatás!T163+Vagyongazd!T143+Községgazd!W145+Közfoglalkoztatás!T135+Közút!T135+Környezetvédelem!W137+Egészségügy!W173+Sport!T142+Közművelődés!V183+Étkeztetés!V155+Támogatás!Z136</f>
        <v>0</v>
      </c>
      <c r="U135" s="43">
        <f>Igazgatás!U163+Vagyongazd!U143+Községgazd!X145+Közfoglalkoztatás!U135+Közút!U135+Környezetvédelem!X137+Egészségügy!X173+Sport!U142+Közművelődés!W183+Étkeztetés!W155+Támogatás!AA136</f>
        <v>0</v>
      </c>
      <c r="V135" s="89">
        <f>Igazgatás!V163+Vagyongazd!V143+Községgazd!Y145+Közfoglalkoztatás!V135+Közút!V135+Környezetvédelem!Y137+Egészségügy!Y173+Sport!V142+Közművelődés!X183+Étkeztetés!X155+Támogatás!AB136</f>
        <v>0</v>
      </c>
      <c r="W135" s="542">
        <f>Igazgatás!W163+Vagyongazd!W143+Községgazd!Z145+Közfoglalkoztatás!W135+Közút!W135+Környezetvédelem!Z137+Egészségügy!Z173+Sport!W142+Közművelődés!Y183+Étkeztetés!Y155+Támogatás!AC136</f>
        <v>330230</v>
      </c>
    </row>
    <row r="136" spans="1:23" x14ac:dyDescent="0.25">
      <c r="A136" s="139" t="s">
        <v>447</v>
      </c>
      <c r="B136" s="59"/>
      <c r="C136" s="2"/>
      <c r="D136" s="686" t="s">
        <v>632</v>
      </c>
      <c r="E136" s="686"/>
      <c r="F136" s="182">
        <f>Igazgatás!F164+Vagyongazd!F144+Községgazd!F146+Közfoglalkoztatás!F136+Közút!F136+Környezetvédelem!F138+Egészségügy!F174+Sport!F143+Közművelődés!F184+Étkeztetés!F156+Támogatás!F137</f>
        <v>2278000</v>
      </c>
      <c r="G136" s="459">
        <f>Igazgatás!G164+Vagyongazd!G144+Községgazd!G146+Közfoglalkoztatás!G136+Közút!G136+Környezetvédelem!G138+Egészségügy!G174+Sport!G143+Közművelődés!G184+Étkeztetés!G156+Támogatás!G137</f>
        <v>3268000</v>
      </c>
      <c r="H136" s="437">
        <f>Igazgatás!H164+Vagyongazd!H144+Községgazd!H146+Közfoglalkoztatás!H136+Közút!H136+Környezetvédelem!H138+Egészségügy!H174+Sport!H143+Közművelődés!H184+Étkeztetés!H156+Támogatás!H137</f>
        <v>0</v>
      </c>
      <c r="I136" s="200">
        <f>Igazgatás!I164+Vagyongazd!I144+Községgazd!I146+Közfoglalkoztatás!I136+Közút!I136+Környezetvédelem!I138+Egészségügy!I174+Sport!I143+Közművelődés!I184+Étkeztetés!I156+Támogatás!I137</f>
        <v>3468000</v>
      </c>
      <c r="J136" s="219">
        <f>Igazgatás!J164+Vagyongazd!J144+Községgazd!J146+Közfoglalkoztatás!J136+Közút!J136+Környezetvédelem!J138+Egészségügy!J174+Sport!J143+Közművelődés!J184+Étkeztetés!J156+Támogatás!J137</f>
        <v>3468000</v>
      </c>
      <c r="K136" s="81">
        <f>Igazgatás!K164+Vagyongazd!K144+Községgazd!N146+Közfoglalkoztatás!K136+Közút!K136+Környezetvédelem!N138+Egészségügy!N174+Sport!K143+Közművelődés!M184+Étkeztetés!M156+Támogatás!Q137</f>
        <v>0</v>
      </c>
      <c r="L136" s="1">
        <f>Igazgatás!L164+Vagyongazd!L144+Községgazd!O146+Közfoglalkoztatás!L136+Közút!L136+Környezetvédelem!O138+Egészségügy!O174+Sport!L143+Közművelődés!N184+Étkeztetés!N156+Támogatás!R137</f>
        <v>0</v>
      </c>
      <c r="M136" s="1">
        <f>Igazgatás!M164+Vagyongazd!M144+Községgazd!P146+Közfoglalkoztatás!M136+Közút!M136+Környezetvédelem!P138+Egészségügy!P174+Sport!M143+Közművelődés!O184+Étkeztetés!O156+Támogatás!S137</f>
        <v>0</v>
      </c>
      <c r="N136" s="1">
        <f>Igazgatás!N164+Vagyongazd!N144+Községgazd!Q146+Közfoglalkoztatás!N136+Közút!N136+Környezetvédelem!Q138+Egészségügy!Q174+Sport!N143+Közművelődés!P184+Étkeztetés!P156+Támogatás!T137</f>
        <v>0</v>
      </c>
      <c r="O136" s="1">
        <f>Igazgatás!O164+Vagyongazd!O144+Községgazd!R146+Közfoglalkoztatás!O136+Közút!O136+Környezetvédelem!R138+Egészségügy!R174+Sport!O143+Közművelődés!Q184+Étkeztetés!Q156+Támogatás!U137</f>
        <v>508000</v>
      </c>
      <c r="P136" s="89">
        <f>Igazgatás!P164+Vagyongazd!P144+Községgazd!S146+Közfoglalkoztatás!P136+Közút!P136+Környezetvédelem!S138+Egészségügy!S174+Sport!P143+Közművelődés!R184+Étkeztetés!R156+Támogatás!V137</f>
        <v>1300000</v>
      </c>
      <c r="Q136" s="89">
        <f>Igazgatás!Q164+Vagyongazd!Q144+Községgazd!T146+Közfoglalkoztatás!Q136+Közút!Q136+Környezetvédelem!T138+Egészségügy!T174+Sport!Q143+Közművelődés!S184+Étkeztetés!S156+Támogatás!W137</f>
        <v>15000</v>
      </c>
      <c r="R136" s="1">
        <f>Igazgatás!R164+Vagyongazd!R144+Községgazd!U146+Közfoglalkoztatás!R136+Közút!R136+Környezetvédelem!U138+Egészségügy!U174+Sport!R143+Közművelődés!T184+Étkeztetés!T156+Támogatás!X137</f>
        <v>900000</v>
      </c>
      <c r="S136" s="89">
        <f>Igazgatás!S164+Vagyongazd!S144+Községgazd!V146+Közfoglalkoztatás!S136+Közút!S136+Környezetvédelem!V138+Egészségügy!V174+Sport!S143+Közművelődés!U184+Étkeztetés!U156+Támogatás!Y137</f>
        <v>245000</v>
      </c>
      <c r="T136" s="366">
        <f>Igazgatás!T164+Vagyongazd!T144+Községgazd!W146+Közfoglalkoztatás!T136+Közút!T136+Környezetvédelem!W138+Egészségügy!W174+Sport!T143+Közművelődés!V184+Étkeztetés!V156+Támogatás!Z137</f>
        <v>2968000</v>
      </c>
      <c r="U136" s="43">
        <f>Igazgatás!U164+Vagyongazd!U144+Községgazd!X146+Közfoglalkoztatás!U136+Közút!U136+Környezetvédelem!X138+Egészségügy!X174+Sport!U143+Közművelődés!W184+Étkeztetés!W156+Támogatás!AA137</f>
        <v>0</v>
      </c>
      <c r="V136" s="89">
        <f>Igazgatás!V164+Vagyongazd!V144+Községgazd!Y146+Közfoglalkoztatás!V136+Közút!V136+Környezetvédelem!Y138+Egészségügy!Y174+Sport!V143+Közművelődés!X184+Étkeztetés!X156+Támogatás!AB137</f>
        <v>500000</v>
      </c>
      <c r="W136" s="542">
        <f>Igazgatás!W164+Vagyongazd!W144+Községgazd!Z146+Közfoglalkoztatás!W136+Közút!W136+Környezetvédelem!Z138+Egészségügy!Z174+Sport!W143+Közművelődés!Y184+Étkeztetés!Y156+Támogatás!AC137</f>
        <v>0</v>
      </c>
    </row>
    <row r="137" spans="1:23" hidden="1" x14ac:dyDescent="0.25">
      <c r="A137" s="139" t="s">
        <v>448</v>
      </c>
      <c r="B137" s="59"/>
      <c r="C137" s="2"/>
      <c r="D137" s="686" t="s">
        <v>633</v>
      </c>
      <c r="E137" s="686"/>
      <c r="F137" s="182">
        <f>Igazgatás!F165+Vagyongazd!F145+Községgazd!F147+Közfoglalkoztatás!F137+Közút!F137+Környezetvédelem!F139+Egészségügy!F175+Sport!F144+Közművelődés!F185+Étkeztetés!F157+Támogatás!F146</f>
        <v>0</v>
      </c>
      <c r="G137" s="459">
        <f>Igazgatás!G165+Vagyongazd!G145+Községgazd!G147+Közfoglalkoztatás!G137+Közút!G137+Környezetvédelem!G139+Egészségügy!G175+Sport!G144+Közművelődés!G185+Étkeztetés!G157+Támogatás!G146</f>
        <v>0</v>
      </c>
      <c r="H137" s="437">
        <f>Igazgatás!H165+Vagyongazd!H145+Községgazd!H147+Közfoglalkoztatás!H137+Közút!H137+Környezetvédelem!H139+Egészségügy!H175+Sport!H144+Közművelődés!H185+Étkeztetés!H157+Támogatás!H146</f>
        <v>0</v>
      </c>
      <c r="I137" s="200">
        <f>Igazgatás!I165+Vagyongazd!I145+Községgazd!I147+Közfoglalkoztatás!I137+Közút!I137+Környezetvédelem!I139+Egészségügy!I175+Sport!I144+Közművelődés!I185+Étkeztetés!I157+Támogatás!I146</f>
        <v>0</v>
      </c>
      <c r="J137" s="219">
        <f>Igazgatás!J165+Vagyongazd!J145+Községgazd!J147+Közfoglalkoztatás!J137+Közút!J137+Környezetvédelem!J139+Egészségügy!J175+Sport!J144+Közművelődés!J185+Étkeztetés!J157+Támogatás!J146</f>
        <v>0</v>
      </c>
      <c r="K137" s="81">
        <f>Igazgatás!K165+Vagyongazd!K145+Községgazd!N147+Közfoglalkoztatás!K137+Közút!K137+Környezetvédelem!N139+Egészségügy!N175+Sport!K144+Közművelődés!M185+Étkeztetés!M157+Támogatás!Q146</f>
        <v>0</v>
      </c>
      <c r="L137" s="1">
        <f>Igazgatás!L165+Vagyongazd!L145+Községgazd!O147+Közfoglalkoztatás!L137+Közút!L137+Környezetvédelem!O139+Egészségügy!O175+Sport!L144+Közművelődés!N185+Étkeztetés!N157+Támogatás!R146</f>
        <v>0</v>
      </c>
      <c r="M137" s="1">
        <f>Igazgatás!M165+Vagyongazd!M145+Községgazd!P147+Közfoglalkoztatás!M137+Közút!M137+Környezetvédelem!P139+Egészségügy!P175+Sport!M144+Közművelődés!O185+Étkeztetés!O157+Támogatás!S146</f>
        <v>0</v>
      </c>
      <c r="N137" s="1">
        <f>Igazgatás!N165+Vagyongazd!N145+Községgazd!Q147+Közfoglalkoztatás!N137+Közút!N137+Környezetvédelem!Q139+Egészségügy!Q175+Sport!N144+Közművelődés!P185+Étkeztetés!P157+Támogatás!T146</f>
        <v>0</v>
      </c>
      <c r="O137" s="1">
        <f>Igazgatás!O165+Vagyongazd!O145+Községgazd!R147+Közfoglalkoztatás!O137+Közút!O137+Környezetvédelem!R139+Egészségügy!R175+Sport!O144+Közművelődés!Q185+Étkeztetés!Q157+Támogatás!U146</f>
        <v>0</v>
      </c>
      <c r="P137" s="89">
        <f>Igazgatás!P165+Vagyongazd!P145+Községgazd!S147+Közfoglalkoztatás!P137+Közút!P137+Környezetvédelem!S139+Egészségügy!S175+Sport!P144+Közművelődés!R185+Étkeztetés!R157+Támogatás!V146</f>
        <v>0</v>
      </c>
      <c r="Q137" s="89">
        <f>Igazgatás!Q165+Vagyongazd!Q145+Községgazd!T147+Közfoglalkoztatás!Q137+Közút!Q137+Környezetvédelem!T139+Egészségügy!T175+Sport!Q144+Közművelődés!S185+Étkeztetés!S157+Támogatás!W146</f>
        <v>0</v>
      </c>
      <c r="R137" s="1">
        <f>Igazgatás!R165+Vagyongazd!R145+Községgazd!U147+Közfoglalkoztatás!R137+Közút!R137+Környezetvédelem!U139+Egészségügy!U175+Sport!R144+Közművelődés!T185+Étkeztetés!T157+Támogatás!X146</f>
        <v>0</v>
      </c>
      <c r="S137" s="89">
        <f>Igazgatás!S165+Vagyongazd!S145+Községgazd!V147+Közfoglalkoztatás!S137+Közút!S137+Környezetvédelem!V139+Egészségügy!V175+Sport!S144+Közművelődés!U185+Étkeztetés!U157+Támogatás!Y146</f>
        <v>0</v>
      </c>
      <c r="T137" s="366">
        <f>Igazgatás!T165+Vagyongazd!T145+Községgazd!W147+Közfoglalkoztatás!T137+Közút!T137+Környezetvédelem!W139+Egészségügy!W175+Sport!T144+Közművelődés!V185+Étkeztetés!V157+Támogatás!Z146</f>
        <v>0</v>
      </c>
      <c r="U137" s="43">
        <f>Igazgatás!U165+Vagyongazd!U145+Községgazd!X147+Közfoglalkoztatás!U137+Közút!U137+Környezetvédelem!X139+Egészségügy!X175+Sport!U144+Közművelődés!W185+Étkeztetés!W157+Támogatás!AA146</f>
        <v>0</v>
      </c>
      <c r="V137" s="89">
        <f>Igazgatás!V165+Vagyongazd!V145+Községgazd!Y147+Közfoglalkoztatás!V137+Közút!V137+Környezetvédelem!Y139+Egészségügy!Y175+Sport!V144+Közművelődés!X185+Étkeztetés!X157+Támogatás!AB146</f>
        <v>0</v>
      </c>
      <c r="W137" s="542">
        <f>Igazgatás!W165+Vagyongazd!W145+Községgazd!Z147+Közfoglalkoztatás!W137+Közút!W137+Környezetvédelem!Z139+Egészségügy!Z175+Sport!W144+Közművelődés!Y185+Étkeztetés!Y157+Támogatás!AC146</f>
        <v>0</v>
      </c>
    </row>
    <row r="138" spans="1:23" hidden="1" x14ac:dyDescent="0.25">
      <c r="A138" s="139" t="s">
        <v>449</v>
      </c>
      <c r="B138" s="59"/>
      <c r="C138" s="2"/>
      <c r="D138" s="686" t="s">
        <v>634</v>
      </c>
      <c r="E138" s="686"/>
      <c r="F138" s="182">
        <f>Igazgatás!F166+Vagyongazd!F146+Községgazd!F148+Közfoglalkoztatás!F138+Közút!F138+Környezetvédelem!F140+Egészségügy!F176+Sport!F145+Közművelődés!F186+Étkeztetés!F158+Támogatás!F147</f>
        <v>0</v>
      </c>
      <c r="G138" s="459">
        <f>Igazgatás!G166+Vagyongazd!G146+Községgazd!G148+Közfoglalkoztatás!G138+Közút!G138+Környezetvédelem!G140+Egészségügy!G176+Sport!G145+Közművelődés!G186+Étkeztetés!G158+Támogatás!G147</f>
        <v>0</v>
      </c>
      <c r="H138" s="437">
        <f>Igazgatás!H166+Vagyongazd!H146+Községgazd!H148+Közfoglalkoztatás!H138+Közút!H138+Környezetvédelem!H140+Egészségügy!H176+Sport!H145+Közművelődés!H186+Étkeztetés!H158+Támogatás!H147</f>
        <v>0</v>
      </c>
      <c r="I138" s="200">
        <f>Igazgatás!I166+Vagyongazd!I146+Községgazd!I148+Közfoglalkoztatás!I138+Közút!I138+Környezetvédelem!I140+Egészségügy!I176+Sport!I145+Közművelődés!I186+Étkeztetés!I158+Támogatás!I147</f>
        <v>0</v>
      </c>
      <c r="J138" s="219">
        <f>Igazgatás!J166+Vagyongazd!J146+Községgazd!J148+Közfoglalkoztatás!J138+Közút!J138+Környezetvédelem!J140+Egészségügy!J176+Sport!J145+Közművelődés!J186+Étkeztetés!J158+Támogatás!J147</f>
        <v>0</v>
      </c>
      <c r="K138" s="81">
        <f>Igazgatás!K166+Vagyongazd!K146+Községgazd!N148+Közfoglalkoztatás!K138+Közút!K138+Környezetvédelem!N140+Egészségügy!N176+Sport!K145+Közművelődés!M186+Étkeztetés!M158+Támogatás!Q147</f>
        <v>0</v>
      </c>
      <c r="L138" s="1">
        <f>Igazgatás!L166+Vagyongazd!L146+Községgazd!O148+Közfoglalkoztatás!L138+Közút!L138+Környezetvédelem!O140+Egészségügy!O176+Sport!L145+Közművelődés!N186+Étkeztetés!N158+Támogatás!R147</f>
        <v>0</v>
      </c>
      <c r="M138" s="1">
        <f>Igazgatás!M166+Vagyongazd!M146+Községgazd!P148+Közfoglalkoztatás!M138+Közút!M138+Környezetvédelem!P140+Egészségügy!P176+Sport!M145+Közművelődés!O186+Étkeztetés!O158+Támogatás!S147</f>
        <v>0</v>
      </c>
      <c r="N138" s="1">
        <f>Igazgatás!N166+Vagyongazd!N146+Községgazd!Q148+Közfoglalkoztatás!N138+Közút!N138+Környezetvédelem!Q140+Egészségügy!Q176+Sport!N145+Közművelődés!P186+Étkeztetés!P158+Támogatás!T147</f>
        <v>0</v>
      </c>
      <c r="O138" s="1">
        <f>Igazgatás!O166+Vagyongazd!O146+Községgazd!R148+Közfoglalkoztatás!O138+Közút!O138+Környezetvédelem!R140+Egészségügy!R176+Sport!O145+Közművelődés!Q186+Étkeztetés!Q158+Támogatás!U147</f>
        <v>0</v>
      </c>
      <c r="P138" s="89">
        <f>Igazgatás!P166+Vagyongazd!P146+Községgazd!S148+Közfoglalkoztatás!P138+Közút!P138+Környezetvédelem!S140+Egészségügy!S176+Sport!P145+Közművelődés!R186+Étkeztetés!R158+Támogatás!V147</f>
        <v>0</v>
      </c>
      <c r="Q138" s="89">
        <f>Igazgatás!Q166+Vagyongazd!Q146+Községgazd!T148+Közfoglalkoztatás!Q138+Közút!Q138+Környezetvédelem!T140+Egészségügy!T176+Sport!Q145+Közművelődés!S186+Étkeztetés!S158+Támogatás!W147</f>
        <v>0</v>
      </c>
      <c r="R138" s="1">
        <f>Igazgatás!R166+Vagyongazd!R146+Községgazd!U148+Közfoglalkoztatás!R138+Közút!R138+Környezetvédelem!U140+Egészségügy!U176+Sport!R145+Közművelődés!T186+Étkeztetés!T158+Támogatás!X147</f>
        <v>0</v>
      </c>
      <c r="S138" s="89">
        <f>Igazgatás!S166+Vagyongazd!S146+Községgazd!V148+Közfoglalkoztatás!S138+Közút!S138+Környezetvédelem!V140+Egészségügy!V176+Sport!S145+Közművelődés!U186+Étkeztetés!U158+Támogatás!Y147</f>
        <v>0</v>
      </c>
      <c r="T138" s="366">
        <f>Igazgatás!T166+Vagyongazd!T146+Községgazd!W148+Közfoglalkoztatás!T138+Közút!T138+Környezetvédelem!W140+Egészségügy!W176+Sport!T145+Közművelődés!V186+Étkeztetés!V158+Támogatás!Z147</f>
        <v>0</v>
      </c>
      <c r="U138" s="43">
        <f>Igazgatás!U166+Vagyongazd!U146+Községgazd!X148+Közfoglalkoztatás!U138+Közút!U138+Környezetvédelem!X140+Egészségügy!X176+Sport!U145+Közművelődés!W186+Étkeztetés!W158+Támogatás!AA147</f>
        <v>0</v>
      </c>
      <c r="V138" s="89">
        <f>Igazgatás!V166+Vagyongazd!V146+Községgazd!Y148+Közfoglalkoztatás!V138+Közút!V138+Környezetvédelem!Y140+Egészségügy!Y176+Sport!V145+Közművelődés!X186+Étkeztetés!X158+Támogatás!AB147</f>
        <v>0</v>
      </c>
      <c r="W138" s="542">
        <f>Igazgatás!W166+Vagyongazd!W146+Községgazd!Z148+Közfoglalkoztatás!W138+Közút!W138+Környezetvédelem!Z140+Egészségügy!Z176+Sport!W145+Közművelődés!Y186+Étkeztetés!Y158+Támogatás!AC147</f>
        <v>0</v>
      </c>
    </row>
    <row r="139" spans="1:23" ht="25.5" hidden="1" customHeight="1" x14ac:dyDescent="0.25">
      <c r="A139" s="139" t="s">
        <v>450</v>
      </c>
      <c r="B139" s="59"/>
      <c r="C139" s="2"/>
      <c r="D139" s="685" t="s">
        <v>821</v>
      </c>
      <c r="E139" s="685"/>
      <c r="F139" s="192">
        <f>Igazgatás!F167+Vagyongazd!F147+Községgazd!F149+Közfoglalkoztatás!F139+Közút!F139+Környezetvédelem!F141+Egészségügy!F177+Sport!F146+Közművelődés!F187+Étkeztetés!F159+Támogatás!F148</f>
        <v>0</v>
      </c>
      <c r="G139" s="471">
        <f>Igazgatás!G167+Vagyongazd!G147+Községgazd!G149+Közfoglalkoztatás!G139+Közút!G139+Környezetvédelem!G141+Egészségügy!G177+Sport!G146+Közművelődés!G187+Étkeztetés!G159+Támogatás!G148</f>
        <v>0</v>
      </c>
      <c r="H139" s="449">
        <f>Igazgatás!H167+Vagyongazd!H147+Községgazd!H149+Közfoglalkoztatás!H139+Közút!H139+Környezetvédelem!H141+Egészségügy!H177+Sport!H146+Közművelődés!H187+Étkeztetés!H159+Támogatás!H148</f>
        <v>0</v>
      </c>
      <c r="I139" s="210">
        <f>Igazgatás!I167+Vagyongazd!I147+Községgazd!I149+Közfoglalkoztatás!I139+Közút!I139+Környezetvédelem!I141+Egészségügy!I177+Sport!I146+Közművelődés!I187+Étkeztetés!I159+Támogatás!I148</f>
        <v>0</v>
      </c>
      <c r="J139" s="219">
        <f>Igazgatás!J167+Vagyongazd!J147+Községgazd!J149+Közfoglalkoztatás!J139+Közút!J139+Környezetvédelem!J141+Egészségügy!J177+Sport!J146+Közművelődés!J187+Étkeztetés!J159+Támogatás!J148</f>
        <v>0</v>
      </c>
      <c r="K139" s="81">
        <f>Igazgatás!K167+Vagyongazd!K147+Községgazd!N149+Közfoglalkoztatás!K139+Közút!K139+Környezetvédelem!N141+Egészségügy!N177+Sport!K146+Közművelődés!M187+Étkeztetés!M159+Támogatás!Q148</f>
        <v>0</v>
      </c>
      <c r="L139" s="1">
        <f>Igazgatás!L167+Vagyongazd!L147+Községgazd!O149+Közfoglalkoztatás!L139+Közút!L139+Környezetvédelem!O141+Egészségügy!O177+Sport!L146+Közművelődés!N187+Étkeztetés!N159+Támogatás!R148</f>
        <v>0</v>
      </c>
      <c r="M139" s="1">
        <f>Igazgatás!M167+Vagyongazd!M147+Községgazd!P149+Közfoglalkoztatás!M139+Közút!M139+Környezetvédelem!P141+Egészségügy!P177+Sport!M146+Közművelődés!O187+Étkeztetés!O159+Támogatás!S148</f>
        <v>0</v>
      </c>
      <c r="N139" s="1">
        <f>Igazgatás!N167+Vagyongazd!N147+Községgazd!Q149+Közfoglalkoztatás!N139+Közút!N139+Környezetvédelem!Q141+Egészségügy!Q177+Sport!N146+Közművelődés!P187+Étkeztetés!P159+Támogatás!T148</f>
        <v>0</v>
      </c>
      <c r="O139" s="1">
        <f>Igazgatás!O167+Vagyongazd!O147+Községgazd!R149+Közfoglalkoztatás!O139+Közút!O139+Környezetvédelem!R141+Egészségügy!R177+Sport!O146+Közművelődés!Q187+Étkeztetés!Q159+Támogatás!U148</f>
        <v>0</v>
      </c>
      <c r="P139" s="89">
        <f>Igazgatás!P167+Vagyongazd!P147+Községgazd!S149+Közfoglalkoztatás!P139+Közút!P139+Környezetvédelem!S141+Egészségügy!S177+Sport!P146+Közművelődés!R187+Étkeztetés!R159+Támogatás!V148</f>
        <v>0</v>
      </c>
      <c r="Q139" s="89">
        <f>Igazgatás!Q167+Vagyongazd!Q147+Községgazd!T149+Közfoglalkoztatás!Q139+Közút!Q139+Környezetvédelem!T141+Egészségügy!T177+Sport!Q146+Közművelődés!S187+Étkeztetés!S159+Támogatás!W148</f>
        <v>0</v>
      </c>
      <c r="R139" s="1">
        <f>Igazgatás!R167+Vagyongazd!R147+Községgazd!U149+Közfoglalkoztatás!R139+Közút!R139+Környezetvédelem!U141+Egészségügy!U177+Sport!R146+Közművelődés!T187+Étkeztetés!T159+Támogatás!X148</f>
        <v>0</v>
      </c>
      <c r="S139" s="89">
        <f>Igazgatás!S167+Vagyongazd!S147+Községgazd!V149+Közfoglalkoztatás!S139+Közút!S139+Környezetvédelem!V141+Egészségügy!V177+Sport!S146+Közművelődés!U187+Étkeztetés!U159+Támogatás!Y148</f>
        <v>0</v>
      </c>
      <c r="T139" s="366">
        <f>Igazgatás!T167+Vagyongazd!T147+Községgazd!W149+Közfoglalkoztatás!T139+Közút!T139+Környezetvédelem!W141+Egészségügy!W177+Sport!T146+Közművelődés!V187+Étkeztetés!V159+Támogatás!Z148</f>
        <v>0</v>
      </c>
      <c r="U139" s="43">
        <f>Igazgatás!U167+Vagyongazd!U147+Községgazd!X149+Közfoglalkoztatás!U139+Közút!U139+Környezetvédelem!X141+Egészségügy!X177+Sport!U146+Közművelődés!W187+Étkeztetés!W159+Támogatás!AA148</f>
        <v>0</v>
      </c>
      <c r="V139" s="89">
        <f>Igazgatás!V167+Vagyongazd!V147+Községgazd!Y149+Közfoglalkoztatás!V139+Közút!V139+Környezetvédelem!Y141+Egészségügy!Y177+Sport!V146+Közművelődés!X187+Étkeztetés!X159+Támogatás!AB148</f>
        <v>0</v>
      </c>
      <c r="W139" s="542">
        <f>Igazgatás!W167+Vagyongazd!W147+Községgazd!Z149+Közfoglalkoztatás!W139+Közút!W139+Környezetvédelem!Z141+Egészségügy!Z177+Sport!W146+Közművelődés!Y187+Étkeztetés!Y159+Támogatás!AC148</f>
        <v>0</v>
      </c>
    </row>
    <row r="140" spans="1:23" ht="25.5" hidden="1" customHeight="1" x14ac:dyDescent="0.25">
      <c r="A140" s="139" t="s">
        <v>451</v>
      </c>
      <c r="B140" s="59"/>
      <c r="C140" s="2"/>
      <c r="D140" s="685" t="s">
        <v>824</v>
      </c>
      <c r="E140" s="685"/>
      <c r="F140" s="192">
        <f>Igazgatás!F168+Vagyongazd!F148+Községgazd!F150+Közfoglalkoztatás!F140+Közút!F140+Környezetvédelem!F142+Egészségügy!F178+Sport!F147+Közművelődés!F188+Étkeztetés!F160+Támogatás!F149</f>
        <v>0</v>
      </c>
      <c r="G140" s="471">
        <f>Igazgatás!G168+Vagyongazd!G148+Községgazd!G150+Közfoglalkoztatás!G140+Közút!G140+Környezetvédelem!G142+Egészségügy!G178+Sport!G147+Közművelődés!G188+Étkeztetés!G160+Támogatás!G149</f>
        <v>0</v>
      </c>
      <c r="H140" s="449">
        <f>Igazgatás!H168+Vagyongazd!H148+Községgazd!H150+Közfoglalkoztatás!H140+Közút!H140+Környezetvédelem!H142+Egészségügy!H178+Sport!H147+Közművelődés!H188+Étkeztetés!H160+Támogatás!H149</f>
        <v>0</v>
      </c>
      <c r="I140" s="210">
        <f>Igazgatás!I168+Vagyongazd!I148+Községgazd!I150+Közfoglalkoztatás!I140+Közút!I140+Környezetvédelem!I142+Egészségügy!I178+Sport!I147+Közművelődés!I188+Étkeztetés!I160+Támogatás!I149</f>
        <v>0</v>
      </c>
      <c r="J140" s="219">
        <f>Igazgatás!J168+Vagyongazd!J148+Községgazd!J150+Közfoglalkoztatás!J140+Közút!J140+Környezetvédelem!J142+Egészségügy!J178+Sport!J147+Közművelődés!J188+Étkeztetés!J160+Támogatás!J149</f>
        <v>0</v>
      </c>
      <c r="K140" s="81">
        <f>Igazgatás!K168+Vagyongazd!K148+Községgazd!N150+Közfoglalkoztatás!K140+Közút!K140+Környezetvédelem!N142+Egészségügy!N178+Sport!K147+Közművelődés!M188+Étkeztetés!M160+Támogatás!Q149</f>
        <v>0</v>
      </c>
      <c r="L140" s="1">
        <f>Igazgatás!L168+Vagyongazd!L148+Községgazd!O150+Közfoglalkoztatás!L140+Közút!L140+Környezetvédelem!O142+Egészségügy!O178+Sport!L147+Közművelődés!N188+Étkeztetés!N160+Támogatás!R149</f>
        <v>0</v>
      </c>
      <c r="M140" s="1">
        <f>Igazgatás!M168+Vagyongazd!M148+Községgazd!P150+Közfoglalkoztatás!M140+Közút!M140+Környezetvédelem!P142+Egészségügy!P178+Sport!M147+Közművelődés!O188+Étkeztetés!O160+Támogatás!S149</f>
        <v>0</v>
      </c>
      <c r="N140" s="1">
        <f>Igazgatás!N168+Vagyongazd!N148+Községgazd!Q150+Közfoglalkoztatás!N140+Közút!N140+Környezetvédelem!Q142+Egészségügy!Q178+Sport!N147+Közművelődés!P188+Étkeztetés!P160+Támogatás!T149</f>
        <v>0</v>
      </c>
      <c r="O140" s="1">
        <f>Igazgatás!O168+Vagyongazd!O148+Községgazd!R150+Közfoglalkoztatás!O140+Közút!O140+Környezetvédelem!R142+Egészségügy!R178+Sport!O147+Közművelődés!Q188+Étkeztetés!Q160+Támogatás!U149</f>
        <v>0</v>
      </c>
      <c r="P140" s="89">
        <f>Igazgatás!P168+Vagyongazd!P148+Községgazd!S150+Közfoglalkoztatás!P140+Közút!P140+Környezetvédelem!S142+Egészségügy!S178+Sport!P147+Közművelődés!R188+Étkeztetés!R160+Támogatás!V149</f>
        <v>0</v>
      </c>
      <c r="Q140" s="89">
        <f>Igazgatás!Q168+Vagyongazd!Q148+Községgazd!T150+Közfoglalkoztatás!Q140+Közút!Q140+Környezetvédelem!T142+Egészségügy!T178+Sport!Q147+Közművelődés!S188+Étkeztetés!S160+Támogatás!W149</f>
        <v>0</v>
      </c>
      <c r="R140" s="1">
        <f>Igazgatás!R168+Vagyongazd!R148+Községgazd!U150+Közfoglalkoztatás!R140+Közút!R140+Környezetvédelem!U142+Egészségügy!U178+Sport!R147+Közművelődés!T188+Étkeztetés!T160+Támogatás!X149</f>
        <v>0</v>
      </c>
      <c r="S140" s="89">
        <f>Igazgatás!S168+Vagyongazd!S148+Községgazd!V150+Közfoglalkoztatás!S140+Közút!S140+Környezetvédelem!V142+Egészségügy!V178+Sport!S147+Közművelődés!U188+Étkeztetés!U160+Támogatás!Y149</f>
        <v>0</v>
      </c>
      <c r="T140" s="366">
        <f>Igazgatás!T168+Vagyongazd!T148+Községgazd!W150+Közfoglalkoztatás!T140+Közút!T140+Környezetvédelem!W142+Egészségügy!W178+Sport!T147+Közművelődés!V188+Étkeztetés!V160+Támogatás!Z149</f>
        <v>0</v>
      </c>
      <c r="U140" s="43">
        <f>Igazgatás!U168+Vagyongazd!U148+Községgazd!X150+Közfoglalkoztatás!U140+Közút!U140+Környezetvédelem!X142+Egészségügy!X178+Sport!U147+Közművelődés!W188+Étkeztetés!W160+Támogatás!AA149</f>
        <v>0</v>
      </c>
      <c r="V140" s="89">
        <f>Igazgatás!V168+Vagyongazd!V148+Községgazd!Y150+Közfoglalkoztatás!V140+Közút!V140+Környezetvédelem!Y142+Egészségügy!Y178+Sport!V147+Közművelődés!X188+Étkeztetés!X160+Támogatás!AB149</f>
        <v>0</v>
      </c>
      <c r="W140" s="542">
        <f>Igazgatás!W168+Vagyongazd!W148+Községgazd!Z150+Közfoglalkoztatás!W140+Közút!W140+Környezetvédelem!Z142+Egészségügy!Z178+Sport!W147+Közművelődés!Y188+Étkeztetés!Y160+Támogatás!AC149</f>
        <v>0</v>
      </c>
    </row>
    <row r="141" spans="1:23" hidden="1" x14ac:dyDescent="0.25">
      <c r="A141" s="139" t="s">
        <v>452</v>
      </c>
      <c r="B141" s="59"/>
      <c r="C141" s="2"/>
      <c r="D141" s="686" t="s">
        <v>636</v>
      </c>
      <c r="E141" s="686"/>
      <c r="F141" s="182">
        <f>Igazgatás!F169+Vagyongazd!F149+Községgazd!F151+Közfoglalkoztatás!F141+Közút!F141+Környezetvédelem!F143+Egészségügy!F179+Sport!F148+Közművelődés!F189+Étkeztetés!F161+Támogatás!F150</f>
        <v>0</v>
      </c>
      <c r="G141" s="459">
        <f>Igazgatás!G169+Vagyongazd!G149+Községgazd!G151+Közfoglalkoztatás!G141+Közút!G141+Környezetvédelem!G143+Egészségügy!G179+Sport!G148+Közművelődés!G189+Étkeztetés!G161+Támogatás!G150</f>
        <v>0</v>
      </c>
      <c r="H141" s="437">
        <f>Igazgatás!H169+Vagyongazd!H149+Községgazd!H151+Közfoglalkoztatás!H141+Közút!H141+Környezetvédelem!H143+Egészségügy!H179+Sport!H148+Közművelődés!H189+Étkeztetés!H161+Támogatás!H150</f>
        <v>0</v>
      </c>
      <c r="I141" s="200">
        <f>Igazgatás!I169+Vagyongazd!I149+Községgazd!I151+Közfoglalkoztatás!I141+Közút!I141+Környezetvédelem!I143+Egészségügy!I179+Sport!I148+Közművelődés!I189+Étkeztetés!I161+Támogatás!I150</f>
        <v>0</v>
      </c>
      <c r="J141" s="219">
        <f>Igazgatás!J169+Vagyongazd!J149+Községgazd!J151+Közfoglalkoztatás!J141+Közút!J141+Környezetvédelem!J143+Egészségügy!J179+Sport!J148+Közművelődés!J189+Étkeztetés!J161+Támogatás!J150</f>
        <v>0</v>
      </c>
      <c r="K141" s="81">
        <f>Igazgatás!K169+Vagyongazd!K149+Községgazd!N151+Közfoglalkoztatás!K141+Közút!K141+Környezetvédelem!N143+Egészségügy!N179+Sport!K148+Közművelődés!M189+Étkeztetés!M161+Támogatás!Q150</f>
        <v>0</v>
      </c>
      <c r="L141" s="1">
        <f>Igazgatás!L169+Vagyongazd!L149+Községgazd!O151+Közfoglalkoztatás!L141+Közút!L141+Környezetvédelem!O143+Egészségügy!O179+Sport!L148+Közművelődés!N189+Étkeztetés!N161+Támogatás!R150</f>
        <v>0</v>
      </c>
      <c r="M141" s="1">
        <f>Igazgatás!M169+Vagyongazd!M149+Községgazd!P151+Közfoglalkoztatás!M141+Közút!M141+Környezetvédelem!P143+Egészségügy!P179+Sport!M148+Közművelődés!O189+Étkeztetés!O161+Támogatás!S150</f>
        <v>0</v>
      </c>
      <c r="N141" s="1">
        <f>Igazgatás!N169+Vagyongazd!N149+Községgazd!Q151+Közfoglalkoztatás!N141+Közút!N141+Környezetvédelem!Q143+Egészségügy!Q179+Sport!N148+Közművelődés!P189+Étkeztetés!P161+Támogatás!T150</f>
        <v>0</v>
      </c>
      <c r="O141" s="1">
        <f>Igazgatás!O169+Vagyongazd!O149+Községgazd!R151+Közfoglalkoztatás!O141+Közút!O141+Környezetvédelem!R143+Egészségügy!R179+Sport!O148+Közművelődés!Q189+Étkeztetés!Q161+Támogatás!U150</f>
        <v>0</v>
      </c>
      <c r="P141" s="89">
        <f>Igazgatás!P169+Vagyongazd!P149+Községgazd!S151+Közfoglalkoztatás!P141+Közút!P141+Környezetvédelem!S143+Egészségügy!S179+Sport!P148+Közművelődés!R189+Étkeztetés!R161+Támogatás!V150</f>
        <v>0</v>
      </c>
      <c r="Q141" s="89">
        <f>Igazgatás!Q169+Vagyongazd!Q149+Községgazd!T151+Közfoglalkoztatás!Q141+Közút!Q141+Környezetvédelem!T143+Egészségügy!T179+Sport!Q148+Közművelődés!S189+Étkeztetés!S161+Támogatás!W150</f>
        <v>0</v>
      </c>
      <c r="R141" s="1">
        <f>Igazgatás!R169+Vagyongazd!R149+Községgazd!U151+Közfoglalkoztatás!R141+Közút!R141+Környezetvédelem!U143+Egészségügy!U179+Sport!R148+Közművelődés!T189+Étkeztetés!T161+Támogatás!X150</f>
        <v>0</v>
      </c>
      <c r="S141" s="89">
        <f>Igazgatás!S169+Vagyongazd!S149+Községgazd!V151+Közfoglalkoztatás!S141+Közút!S141+Környezetvédelem!V143+Egészségügy!V179+Sport!S148+Közművelődés!U189+Étkeztetés!U161+Támogatás!Y150</f>
        <v>0</v>
      </c>
      <c r="T141" s="366">
        <f>Igazgatás!T169+Vagyongazd!T149+Községgazd!W151+Közfoglalkoztatás!T141+Közút!T141+Környezetvédelem!W143+Egészségügy!W179+Sport!T148+Közművelődés!V189+Étkeztetés!V161+Támogatás!Z150</f>
        <v>0</v>
      </c>
      <c r="U141" s="43">
        <f>Igazgatás!U169+Vagyongazd!U149+Községgazd!X151+Közfoglalkoztatás!U141+Közút!U141+Környezetvédelem!X143+Egészségügy!X179+Sport!U148+Közművelődés!W189+Étkeztetés!W161+Támogatás!AA150</f>
        <v>0</v>
      </c>
      <c r="V141" s="89">
        <f>Igazgatás!V169+Vagyongazd!V149+Községgazd!Y151+Közfoglalkoztatás!V141+Közút!V141+Környezetvédelem!Y143+Egészségügy!Y179+Sport!V148+Közművelődés!X189+Étkeztetés!X161+Támogatás!AB150</f>
        <v>0</v>
      </c>
      <c r="W141" s="542">
        <f>Igazgatás!W169+Vagyongazd!W149+Községgazd!Z151+Közfoglalkoztatás!W141+Közút!W141+Környezetvédelem!Z143+Egészségügy!Z179+Sport!W148+Közművelődés!Y189+Étkeztetés!Y161+Támogatás!AC150</f>
        <v>0</v>
      </c>
    </row>
    <row r="142" spans="1:23" ht="25.5" hidden="1" customHeight="1" x14ac:dyDescent="0.25">
      <c r="A142" s="139" t="s">
        <v>453</v>
      </c>
      <c r="B142" s="59"/>
      <c r="C142" s="2"/>
      <c r="D142" s="685" t="s">
        <v>827</v>
      </c>
      <c r="E142" s="685"/>
      <c r="F142" s="192">
        <f>Igazgatás!F170+Vagyongazd!F150+Községgazd!F152+Közfoglalkoztatás!F142+Közút!F142+Környezetvédelem!F144+Egészségügy!F180+Sport!F149+Közművelődés!F190+Étkeztetés!F162+Támogatás!F151</f>
        <v>0</v>
      </c>
      <c r="G142" s="471">
        <f>Igazgatás!G170+Vagyongazd!G150+Községgazd!G152+Közfoglalkoztatás!G142+Közút!G142+Környezetvédelem!G144+Egészségügy!G180+Sport!G149+Közművelődés!G190+Étkeztetés!G162+Támogatás!G151</f>
        <v>0</v>
      </c>
      <c r="H142" s="449">
        <f>Igazgatás!H170+Vagyongazd!H150+Községgazd!H152+Közfoglalkoztatás!H142+Közút!H142+Környezetvédelem!H144+Egészségügy!H180+Sport!H149+Közművelődés!H190+Étkeztetés!H162+Támogatás!H151</f>
        <v>0</v>
      </c>
      <c r="I142" s="210">
        <f>Igazgatás!I170+Vagyongazd!I150+Községgazd!I152+Közfoglalkoztatás!I142+Közút!I142+Környezetvédelem!I144+Egészségügy!I180+Sport!I149+Közművelődés!I190+Étkeztetés!I162+Támogatás!I151</f>
        <v>0</v>
      </c>
      <c r="J142" s="219">
        <f>Igazgatás!J170+Vagyongazd!J150+Községgazd!J152+Közfoglalkoztatás!J142+Közút!J142+Környezetvédelem!J144+Egészségügy!J180+Sport!J149+Közművelődés!J190+Étkeztetés!J162+Támogatás!J151</f>
        <v>0</v>
      </c>
      <c r="K142" s="81">
        <f>Igazgatás!K170+Vagyongazd!K150+Községgazd!N152+Közfoglalkoztatás!K142+Közút!K142+Környezetvédelem!N144+Egészségügy!N180+Sport!K149+Közművelődés!M190+Étkeztetés!M162+Támogatás!Q151</f>
        <v>0</v>
      </c>
      <c r="L142" s="1">
        <f>Igazgatás!L170+Vagyongazd!L150+Községgazd!O152+Közfoglalkoztatás!L142+Közút!L142+Környezetvédelem!O144+Egészségügy!O180+Sport!L149+Közművelődés!N190+Étkeztetés!N162+Támogatás!R151</f>
        <v>0</v>
      </c>
      <c r="M142" s="1">
        <f>Igazgatás!M170+Vagyongazd!M150+Községgazd!P152+Közfoglalkoztatás!M142+Közút!M142+Környezetvédelem!P144+Egészségügy!P180+Sport!M149+Közművelődés!O190+Étkeztetés!O162+Támogatás!S151</f>
        <v>0</v>
      </c>
      <c r="N142" s="1">
        <f>Igazgatás!N170+Vagyongazd!N150+Községgazd!Q152+Közfoglalkoztatás!N142+Közút!N142+Környezetvédelem!Q144+Egészségügy!Q180+Sport!N149+Közművelődés!P190+Étkeztetés!P162+Támogatás!T151</f>
        <v>0</v>
      </c>
      <c r="O142" s="1">
        <f>Igazgatás!O170+Vagyongazd!O150+Községgazd!R152+Közfoglalkoztatás!O142+Közút!O142+Környezetvédelem!R144+Egészségügy!R180+Sport!O149+Közművelődés!Q190+Étkeztetés!Q162+Támogatás!U151</f>
        <v>0</v>
      </c>
      <c r="P142" s="89">
        <f>Igazgatás!P170+Vagyongazd!P150+Községgazd!S152+Közfoglalkoztatás!P142+Közút!P142+Környezetvédelem!S144+Egészségügy!S180+Sport!P149+Közművelődés!R190+Étkeztetés!R162+Támogatás!V151</f>
        <v>0</v>
      </c>
      <c r="Q142" s="89">
        <f>Igazgatás!Q170+Vagyongazd!Q150+Községgazd!T152+Közfoglalkoztatás!Q142+Közút!Q142+Környezetvédelem!T144+Egészségügy!T180+Sport!Q149+Közművelődés!S190+Étkeztetés!S162+Támogatás!W151</f>
        <v>0</v>
      </c>
      <c r="R142" s="1">
        <f>Igazgatás!R170+Vagyongazd!R150+Községgazd!U152+Közfoglalkoztatás!R142+Közút!R142+Környezetvédelem!U144+Egészségügy!U180+Sport!R149+Közművelődés!T190+Étkeztetés!T162+Támogatás!X151</f>
        <v>0</v>
      </c>
      <c r="S142" s="89">
        <f>Igazgatás!S170+Vagyongazd!S150+Községgazd!V152+Közfoglalkoztatás!S142+Közút!S142+Környezetvédelem!V144+Egészségügy!V180+Sport!S149+Közművelődés!U190+Étkeztetés!U162+Támogatás!Y151</f>
        <v>0</v>
      </c>
      <c r="T142" s="366">
        <f>Igazgatás!T170+Vagyongazd!T150+Községgazd!W152+Közfoglalkoztatás!T142+Közút!T142+Környezetvédelem!W144+Egészségügy!W180+Sport!T149+Közművelődés!V190+Étkeztetés!V162+Támogatás!Z151</f>
        <v>0</v>
      </c>
      <c r="U142" s="43">
        <f>Igazgatás!U170+Vagyongazd!U150+Községgazd!X152+Közfoglalkoztatás!U142+Közút!U142+Környezetvédelem!X144+Egészségügy!X180+Sport!U149+Közművelődés!W190+Étkeztetés!W162+Támogatás!AA151</f>
        <v>0</v>
      </c>
      <c r="V142" s="89">
        <f>Igazgatás!V170+Vagyongazd!V150+Községgazd!Y152+Közfoglalkoztatás!V142+Közút!V142+Környezetvédelem!Y144+Egészségügy!Y180+Sport!V149+Közművelődés!X190+Étkeztetés!X162+Támogatás!AB151</f>
        <v>0</v>
      </c>
      <c r="W142" s="542">
        <f>Igazgatás!W170+Vagyongazd!W150+Községgazd!Z152+Közfoglalkoztatás!W142+Közút!W142+Környezetvédelem!Z144+Egészségügy!Z180+Sport!W149+Közművelődés!Y190+Étkeztetés!Y162+Támogatás!AC151</f>
        <v>0</v>
      </c>
    </row>
    <row r="143" spans="1:23" x14ac:dyDescent="0.25">
      <c r="A143" s="139" t="s">
        <v>454</v>
      </c>
      <c r="B143" s="59"/>
      <c r="C143" s="2"/>
      <c r="D143" s="686" t="s">
        <v>828</v>
      </c>
      <c r="E143" s="686"/>
      <c r="F143" s="182">
        <f>Igazgatás!F171+Vagyongazd!F151+Községgazd!F153+Közfoglalkoztatás!F143+Közút!F143+Környezetvédelem!F145+Egészségügy!F181+Sport!F150+Közművelődés!F191+Étkeztetés!F163+Támogatás!F152</f>
        <v>0</v>
      </c>
      <c r="G143" s="459">
        <f>Igazgatás!G171+Vagyongazd!G151+Községgazd!G153+Közfoglalkoztatás!G143+Közút!G143+Környezetvédelem!G145+Egészségügy!G181+Sport!G150+Közművelődés!G191+Étkeztetés!G163+Támogatás!G152</f>
        <v>0</v>
      </c>
      <c r="H143" s="437">
        <f>Igazgatás!H171+Vagyongazd!H151+Községgazd!H153+Közfoglalkoztatás!H143+Közút!H143+Környezetvédelem!H145+Egészségügy!H181+Sport!H150+Közművelődés!H191+Étkeztetés!H163+Támogatás!H152</f>
        <v>0</v>
      </c>
      <c r="I143" s="200">
        <f>Igazgatás!I171+Vagyongazd!I151+Községgazd!I153+Közfoglalkoztatás!I143+Közút!I143+Környezetvédelem!I145+Egészségügy!I181+Sport!I150+Közművelődés!I191+Étkeztetés!I163+Támogatás!I152</f>
        <v>0</v>
      </c>
      <c r="J143" s="219">
        <f>Igazgatás!J171+Vagyongazd!J151+Községgazd!J153+Közfoglalkoztatás!J143+Közút!J143+Környezetvédelem!J145+Egészségügy!J181+Sport!J150+Közművelődés!J191+Étkeztetés!J163+Támogatás!J152</f>
        <v>0</v>
      </c>
      <c r="K143" s="81">
        <f>Igazgatás!K171+Vagyongazd!K151+Községgazd!N153+Közfoglalkoztatás!K143+Közút!K143+Környezetvédelem!N145+Egészségügy!N181+Sport!K150+Közművelődés!M191+Étkeztetés!M163+Támogatás!Q152</f>
        <v>0</v>
      </c>
      <c r="L143" s="1">
        <f>Igazgatás!L171+Vagyongazd!L151+Községgazd!O153+Közfoglalkoztatás!L143+Közút!L143+Környezetvédelem!O145+Egészségügy!O181+Sport!L150+Közművelődés!N191+Étkeztetés!N163+Támogatás!R152</f>
        <v>0</v>
      </c>
      <c r="M143" s="1">
        <f>Igazgatás!M171+Vagyongazd!M151+Községgazd!P153+Közfoglalkoztatás!M143+Közút!M143+Környezetvédelem!P145+Egészségügy!P181+Sport!M150+Közművelődés!O191+Étkeztetés!O163+Támogatás!S152</f>
        <v>0</v>
      </c>
      <c r="N143" s="1">
        <f>Igazgatás!N171+Vagyongazd!N151+Községgazd!Q153+Közfoglalkoztatás!N143+Közút!N143+Környezetvédelem!Q145+Egészségügy!Q181+Sport!N150+Közművelődés!P191+Étkeztetés!P163+Támogatás!T152</f>
        <v>0</v>
      </c>
      <c r="O143" s="1">
        <f>Igazgatás!O171+Vagyongazd!O151+Községgazd!R153+Közfoglalkoztatás!O143+Közút!O143+Környezetvédelem!R145+Egészségügy!R181+Sport!O150+Közművelődés!Q191+Étkeztetés!Q163+Támogatás!U152</f>
        <v>0</v>
      </c>
      <c r="P143" s="89">
        <f>Igazgatás!P171+Vagyongazd!P151+Községgazd!S153+Közfoglalkoztatás!P143+Közút!P143+Környezetvédelem!S145+Egészségügy!S181+Sport!P150+Közművelődés!R191+Étkeztetés!R163+Támogatás!V152</f>
        <v>0</v>
      </c>
      <c r="Q143" s="89">
        <f>Igazgatás!Q171+Vagyongazd!Q151+Községgazd!T153+Közfoglalkoztatás!Q143+Közút!Q143+Környezetvédelem!T145+Egészségügy!T181+Sport!Q150+Közművelődés!S191+Étkeztetés!S163+Támogatás!W152</f>
        <v>0</v>
      </c>
      <c r="R143" s="1">
        <f>Igazgatás!R171+Vagyongazd!R151+Községgazd!U153+Közfoglalkoztatás!R143+Közút!R143+Környezetvédelem!U145+Egészségügy!U181+Sport!R150+Közművelődés!T191+Étkeztetés!T163+Támogatás!X152</f>
        <v>0</v>
      </c>
      <c r="S143" s="89">
        <f>Igazgatás!S171+Vagyongazd!S151+Községgazd!V153+Közfoglalkoztatás!S143+Közút!S143+Környezetvédelem!V145+Egészségügy!V181+Sport!S150+Közművelődés!U191+Étkeztetés!U163+Támogatás!Y152</f>
        <v>0</v>
      </c>
      <c r="T143" s="366">
        <f>Igazgatás!T171+Vagyongazd!T151+Községgazd!W153+Közfoglalkoztatás!T143+Közút!T143+Környezetvédelem!W145+Egészségügy!W181+Sport!T150+Közművelődés!V191+Étkeztetés!V163+Támogatás!Z152</f>
        <v>0</v>
      </c>
      <c r="U143" s="43">
        <f>Igazgatás!U171+Vagyongazd!U151+Községgazd!X153+Közfoglalkoztatás!U143+Közút!U143+Környezetvédelem!X145+Egészségügy!X181+Sport!U150+Közművelődés!W191+Étkeztetés!W163+Támogatás!AA152</f>
        <v>0</v>
      </c>
      <c r="V143" s="89">
        <f>Igazgatás!V171+Vagyongazd!V151+Községgazd!Y153+Közfoglalkoztatás!V143+Közút!V143+Környezetvédelem!Y145+Egészségügy!Y181+Sport!V150+Közművelődés!X191+Étkeztetés!X163+Támogatás!AB152</f>
        <v>0</v>
      </c>
      <c r="W143" s="542">
        <f>Igazgatás!W171+Vagyongazd!W151+Községgazd!Z153+Közfoglalkoztatás!W143+Közút!W143+Környezetvédelem!Z145+Egészségügy!Z181+Sport!W150+Közművelődés!Y191+Étkeztetés!Y163+Támogatás!AC152</f>
        <v>0</v>
      </c>
    </row>
    <row r="144" spans="1:23" s="42" customFormat="1" ht="15.75" thickBot="1" x14ac:dyDescent="0.3">
      <c r="A144" s="139" t="s">
        <v>455</v>
      </c>
      <c r="B144" s="148" t="s">
        <v>956</v>
      </c>
      <c r="C144" s="731" t="s">
        <v>456</v>
      </c>
      <c r="D144" s="732"/>
      <c r="E144" s="732"/>
      <c r="F144" s="194">
        <f>Igazgatás!F172+Vagyongazd!F152+Községgazd!F154+Közfoglalkoztatás!F144+Közút!F144+Környezetvédelem!F146+Egészségügy!F182+Sport!F151+Közművelődés!F192+Étkeztetés!F164+Támogatás!F153</f>
        <v>35302027</v>
      </c>
      <c r="G144" s="474">
        <f>Igazgatás!G172+Vagyongazd!G152+Községgazd!G154+Közfoglalkoztatás!G144+Közút!G144+Környezetvédelem!G146+Egészségügy!G182+Sport!G151+Közművelődés!G192+Étkeztetés!G164+Támogatás!G153</f>
        <v>42338078.900000006</v>
      </c>
      <c r="H144" s="452">
        <f>Igazgatás!H172+Vagyongazd!H152+Községgazd!H154+Közfoglalkoztatás!H144+Közút!H144+Környezetvédelem!H146+Egészségügy!H182+Sport!H151+Közművelődés!H192+Étkeztetés!H164+Támogatás!H153</f>
        <v>34666040.25</v>
      </c>
      <c r="I144" s="212">
        <f>Igazgatás!I172+Vagyongazd!I152+Községgazd!I154+Közfoglalkoztatás!I144+Közút!I144+Környezetvédelem!I146+Egészségügy!I182+Sport!I151+Közművelődés!I192+Étkeztetés!I164+Támogatás!I153</f>
        <v>0</v>
      </c>
      <c r="J144" s="222">
        <f>Igazgatás!J172+Vagyongazd!J152+Községgazd!J154+Közfoglalkoztatás!J144+Közút!J144+Környezetvédelem!J146+Egészségügy!J182+Sport!J151+Közművelődés!J192+Étkeztetés!J164+Támogatás!J153</f>
        <v>34666040.25</v>
      </c>
      <c r="K144" s="121">
        <f>Igazgatás!K172+Vagyongazd!K152+Községgazd!N154+Közfoglalkoztatás!K144+Közút!K144+Környezetvédelem!N146+Egészségügy!N182+Sport!K151+Közművelődés!M192+Étkeztetés!M164+Támogatás!Q153</f>
        <v>0</v>
      </c>
      <c r="L144" s="122">
        <f>Igazgatás!L172+Vagyongazd!L152+Községgazd!O154+Közfoglalkoztatás!L144+Közút!L144+Környezetvédelem!O146+Egészségügy!O182+Sport!L151+Közművelődés!N192+Étkeztetés!N164+Támogatás!R153</f>
        <v>0</v>
      </c>
      <c r="M144" s="122">
        <f>Igazgatás!M172+Vagyongazd!M152+Községgazd!P154+Közfoglalkoztatás!M144+Közút!M144+Környezetvédelem!P146+Egészségügy!P182+Sport!M151+Közművelődés!O192+Étkeztetés!O164+Támogatás!S153</f>
        <v>0</v>
      </c>
      <c r="N144" s="122">
        <f>Igazgatás!N172+Vagyongazd!N152+Községgazd!Q154+Közfoglalkoztatás!N144+Közút!N144+Környezetvédelem!Q146+Egészségügy!Q182+Sport!N151+Közművelődés!P192+Étkeztetés!P164+Támogatás!T153</f>
        <v>0</v>
      </c>
      <c r="O144" s="122">
        <f>Igazgatás!O172+Vagyongazd!O152+Községgazd!R154+Közfoglalkoztatás!O144+Közút!O144+Környezetvédelem!R146+Egészségügy!R182+Sport!O151+Közművelődés!Q192+Étkeztetés!Q164+Támogatás!U153</f>
        <v>0</v>
      </c>
      <c r="P144" s="125">
        <f>Igazgatás!P172+Vagyongazd!P152+Községgazd!S154+Közfoglalkoztatás!P144+Közút!P144+Környezetvédelem!S146+Egészségügy!S182+Sport!P151+Közművelődés!R192+Étkeztetés!R164+Támogatás!V153</f>
        <v>0</v>
      </c>
      <c r="Q144" s="125">
        <f>Igazgatás!Q172+Vagyongazd!Q152+Községgazd!T154+Közfoglalkoztatás!Q144+Közút!Q144+Környezetvédelem!T146+Egészségügy!T182+Sport!Q151+Közművelődés!S192+Étkeztetés!S164+Támogatás!W153</f>
        <v>0</v>
      </c>
      <c r="R144" s="122">
        <f>Igazgatás!R172+Vagyongazd!R152+Községgazd!U154+Közfoglalkoztatás!R144+Közút!R144+Környezetvédelem!U146+Egészségügy!U182+Sport!R151+Közművelődés!T192+Étkeztetés!T164+Támogatás!X153</f>
        <v>0</v>
      </c>
      <c r="S144" s="125">
        <f>Igazgatás!S172+Vagyongazd!S152+Községgazd!V154+Közfoglalkoztatás!S144+Közút!S144+Környezetvédelem!V146+Egészségügy!V182+Sport!S151+Közművelődés!U192+Étkeztetés!U164+Támogatás!Y153</f>
        <v>0</v>
      </c>
      <c r="T144" s="368">
        <f>Igazgatás!T172+Vagyongazd!T152+Községgazd!W154+Közfoglalkoztatás!T144+Közút!T144+Környezetvédelem!W146+Egészségügy!W182+Sport!T151+Közművelődés!V192+Étkeztetés!V164+Támogatás!Z153</f>
        <v>0</v>
      </c>
      <c r="U144" s="124">
        <f>Igazgatás!U172+Vagyongazd!U152+Községgazd!X154+Közfoglalkoztatás!U144+Közút!U144+Környezetvédelem!X146+Egészségügy!X182+Sport!U151+Közművelődés!W192+Étkeztetés!W164+Támogatás!AA153</f>
        <v>0</v>
      </c>
      <c r="V144" s="125">
        <f>Igazgatás!V172+Vagyongazd!V152+Községgazd!Y154+Közfoglalkoztatás!V144+Közút!V144+Környezetvédelem!Y146+Egészségügy!Y182+Sport!V151+Közművelődés!X192+Étkeztetés!X164+Támogatás!AB153</f>
        <v>0</v>
      </c>
      <c r="W144" s="544">
        <f>Igazgatás!W172+Vagyongazd!W152+Községgazd!Z154+Közfoglalkoztatás!W144+Közút!W144+Környezetvédelem!Z146+Egészségügy!Z182+Sport!W151+Közművelődés!Y192+Étkeztetés!Y164+Támogatás!AC153</f>
        <v>34666040.25</v>
      </c>
    </row>
    <row r="145" spans="1:23" ht="15.75" thickBot="1" x14ac:dyDescent="0.3">
      <c r="B145" s="109" t="s">
        <v>457</v>
      </c>
      <c r="C145" s="701" t="s">
        <v>458</v>
      </c>
      <c r="D145" s="702"/>
      <c r="E145" s="702"/>
      <c r="F145" s="185">
        <f>Igazgatás!F175+Vagyongazd!F153+Községgazd!F155+Közfoglalkoztatás!F145+Közút!F145+Környezetvédelem!F149+Egészségügy!F183+Sport!F152+Közművelődés!F193+Étkeztetés!F165+Támogatás!F154</f>
        <v>3122000</v>
      </c>
      <c r="G145" s="462">
        <f>Igazgatás!G175+Vagyongazd!G153+Községgazd!G155+Közfoglalkoztatás!G145+Közút!G145+Környezetvédelem!G149+Egészségügy!G183+Sport!G152+Közművelődés!G193+Étkeztetés!G165+Támogatás!G154</f>
        <v>4229273</v>
      </c>
      <c r="H145" s="440">
        <f>Igazgatás!H175+Vagyongazd!H153+Községgazd!H155+Közfoglalkoztatás!H145+Közút!H145+Környezetvédelem!H149+Egészségügy!H183+Sport!H152+Közművelődés!H193+Étkeztetés!H165+Támogatás!H154</f>
        <v>6226419</v>
      </c>
      <c r="I145" s="203">
        <f>Igazgatás!I175+Vagyongazd!I153+Községgazd!I155+Közfoglalkoztatás!I145+Közút!I145+Környezetvédelem!I149+Egészségügy!I183+Sport!I152+Közművelődés!I193+Étkeztetés!I165+Támogatás!I154</f>
        <v>1040640</v>
      </c>
      <c r="J145" s="216">
        <f>Igazgatás!J175+Vagyongazd!J153+Községgazd!J155+Közfoglalkoztatás!J145+Közút!J145+Környezetvédelem!J149+Egészségügy!J183+Sport!J152+Közművelődés!J193+Étkeztetés!J165+Támogatás!J154</f>
        <v>7267059</v>
      </c>
      <c r="K145" s="94">
        <f>Igazgatás!K175+Vagyongazd!K153+Községgazd!N155+Közfoglalkoztatás!K145+Közút!K145+Környezetvédelem!N149+Egészségügy!N183+Sport!K152+Közművelődés!M193+Étkeztetés!M165+Támogatás!Q154</f>
        <v>106575</v>
      </c>
      <c r="L145" s="95">
        <f>Igazgatás!L175+Vagyongazd!L153+Községgazd!O155+Közfoglalkoztatás!L145+Közút!L145+Környezetvédelem!O149+Egészségügy!O183+Sport!L152+Közművelődés!N193+Étkeztetés!N165+Támogatás!R154</f>
        <v>120148</v>
      </c>
      <c r="M145" s="95">
        <f>Igazgatás!M175+Vagyongazd!M153+Községgazd!P155+Közfoglalkoztatás!M145+Közút!M145+Környezetvédelem!P149+Egészségügy!P183+Sport!M152+Közművelődés!O193+Étkeztetés!O165+Támogatás!S154</f>
        <v>0</v>
      </c>
      <c r="N145" s="95">
        <f>Igazgatás!N175+Vagyongazd!N153+Községgazd!Q155+Közfoglalkoztatás!N145+Közút!N145+Környezetvédelem!Q149+Egészségügy!Q183+Sport!N152+Közművelődés!P193+Étkeztetés!P165+Támogatás!T154</f>
        <v>0</v>
      </c>
      <c r="O145" s="95">
        <f>Igazgatás!O175+Vagyongazd!O153+Községgazd!R155+Közfoglalkoztatás!O145+Közút!O145+Környezetvédelem!R149+Egészségügy!R183+Sport!O152+Közművelődés!Q193+Étkeztetés!Q165+Támogatás!U154</f>
        <v>92650</v>
      </c>
      <c r="P145" s="98">
        <f>Igazgatás!P175+Vagyongazd!P153+Községgazd!S155+Közfoglalkoztatás!P145+Közút!P145+Környezetvédelem!S149+Egészségügy!S183+Sport!P152+Közművelődés!R193+Étkeztetés!R165+Támogatás!V154</f>
        <v>159900</v>
      </c>
      <c r="Q145" s="98">
        <f>Igazgatás!Q175+Vagyongazd!Q153+Községgazd!T155+Közfoglalkoztatás!Q145+Közút!Q145+Környezetvédelem!T149+Egészségügy!T183+Sport!Q152+Közművelődés!S193+Étkeztetés!S165+Támogatás!W154</f>
        <v>850000</v>
      </c>
      <c r="R145" s="95">
        <f>Igazgatás!R175+Vagyongazd!R153+Községgazd!U155+Közfoglalkoztatás!R145+Közút!R145+Környezetvédelem!U149+Egészségügy!U183+Sport!R152+Közművelődés!T193+Étkeztetés!T165+Támogatás!X154</f>
        <v>534924</v>
      </c>
      <c r="S145" s="98">
        <f>Igazgatás!S175+Vagyongazd!S153+Községgazd!V155+Közfoglalkoztatás!S145+Közút!S145+Környezetvédelem!V149+Egészségügy!V183+Sport!S152+Közművelődés!U193+Étkeztetés!U165+Támogatás!Y154</f>
        <v>36060</v>
      </c>
      <c r="T145" s="363">
        <f>Igazgatás!T175+Vagyongazd!T153+Községgazd!W155+Közfoglalkoztatás!T145+Közút!T145+Környezetvédelem!W149+Egészségügy!W183+Sport!T152+Közművelődés!V193+Étkeztetés!V165+Támogatás!Z154</f>
        <v>1900257</v>
      </c>
      <c r="U145" s="97">
        <f>Igazgatás!U175+Vagyongazd!U153+Községgazd!X155+Közfoglalkoztatás!U145+Közút!U145+Környezetvédelem!X149+Egészségügy!X183+Sport!U152+Közművelődés!W193+Étkeztetés!W165+Támogatás!AA154</f>
        <v>256083</v>
      </c>
      <c r="V145" s="98">
        <f>Igazgatás!V175+Vagyongazd!V153+Községgazd!Y155+Közfoglalkoztatás!V145+Közút!V145+Környezetvédelem!Y149+Egészségügy!Y183+Sport!V152+Közművelődés!X193+Étkeztetés!X165+Támogatás!AB154</f>
        <v>43640</v>
      </c>
      <c r="W145" s="539">
        <f>Igazgatás!W175+Vagyongazd!W153+Községgazd!Z155+Közfoglalkoztatás!W145+Közút!W145+Környezetvédelem!Z149+Egészségügy!Z183+Sport!W152+Közművelődés!Y193+Étkeztetés!Y165+Támogatás!AC154</f>
        <v>5067079</v>
      </c>
    </row>
    <row r="146" spans="1:23" s="19" customFormat="1" hidden="1" x14ac:dyDescent="0.25">
      <c r="A146" s="139" t="s">
        <v>459</v>
      </c>
      <c r="B146" s="127" t="s">
        <v>957</v>
      </c>
      <c r="C146" s="714" t="s">
        <v>460</v>
      </c>
      <c r="D146" s="715"/>
      <c r="E146" s="715"/>
      <c r="F146" s="181">
        <f>Igazgatás!F176+Vagyongazd!F154+Községgazd!F156+Közfoglalkoztatás!F146+Közút!F146+Környezetvédelem!F150+Egészségügy!F184+Sport!F153+Közművelődés!F194+Étkeztetés!F166+Támogatás!F155</f>
        <v>0</v>
      </c>
      <c r="G146" s="458">
        <f>Igazgatás!G176+Vagyongazd!G154+Községgazd!G156+Közfoglalkoztatás!G146+Közút!G146+Környezetvédelem!G150+Egészségügy!G184+Sport!G153+Közművelődés!G194+Étkeztetés!G166+Támogatás!G155</f>
        <v>0</v>
      </c>
      <c r="H146" s="436">
        <f>Igazgatás!H176+Vagyongazd!H154+Községgazd!H156+Közfoglalkoztatás!H146+Közút!H146+Környezetvédelem!H150+Egészségügy!H184+Sport!H153+Közművelődés!H194+Étkeztetés!H166+Támogatás!H155</f>
        <v>0</v>
      </c>
      <c r="I146" s="199">
        <f>Igazgatás!I176+Vagyongazd!I154+Községgazd!I156+Közfoglalkoztatás!I146+Közút!I146+Környezetvédelem!I150+Egészségügy!I184+Sport!I153+Közművelődés!I194+Étkeztetés!I166+Támogatás!I155</f>
        <v>0</v>
      </c>
      <c r="J146" s="218">
        <f>Igazgatás!J176+Vagyongazd!J154+Községgazd!J156+Közfoglalkoztatás!J146+Közút!J146+Környezetvédelem!J150+Egészségügy!J184+Sport!J153+Közművelődés!J194+Étkeztetés!J166+Támogatás!J155</f>
        <v>0</v>
      </c>
      <c r="K146" s="103">
        <f>Igazgatás!K176+Vagyongazd!K154+Községgazd!N156+Közfoglalkoztatás!K146+Közút!K146+Környezetvédelem!N150+Egészségügy!N184+Sport!K153+Közművelődés!M194+Étkeztetés!M166+Támogatás!Q155</f>
        <v>0</v>
      </c>
      <c r="L146" s="104">
        <f>Igazgatás!L176+Vagyongazd!L154+Községgazd!O156+Közfoglalkoztatás!L146+Közút!L146+Környezetvédelem!O150+Egészségügy!O184+Sport!L153+Közművelődés!N194+Étkeztetés!N166+Támogatás!R155</f>
        <v>0</v>
      </c>
      <c r="M146" s="104">
        <f>Igazgatás!M176+Vagyongazd!M154+Községgazd!P156+Közfoglalkoztatás!M146+Közút!M146+Környezetvédelem!P150+Egészségügy!P184+Sport!M153+Közművelődés!O194+Étkeztetés!O166+Támogatás!S155</f>
        <v>0</v>
      </c>
      <c r="N146" s="104">
        <f>Igazgatás!N176+Vagyongazd!N154+Községgazd!Q156+Közfoglalkoztatás!N146+Közút!N146+Környezetvédelem!Q150+Egészségügy!Q184+Sport!N153+Közművelődés!P194+Étkeztetés!P166+Támogatás!T155</f>
        <v>0</v>
      </c>
      <c r="O146" s="104">
        <f>Igazgatás!O176+Vagyongazd!O154+Községgazd!R156+Közfoglalkoztatás!O146+Közút!O146+Környezetvédelem!R150+Egészségügy!R184+Sport!O153+Közművelődés!Q194+Étkeztetés!Q166+Támogatás!U155</f>
        <v>0</v>
      </c>
      <c r="P146" s="107">
        <f>Igazgatás!P176+Vagyongazd!P154+Községgazd!S156+Közfoglalkoztatás!P146+Közút!P146+Környezetvédelem!S150+Egészségügy!S184+Sport!P153+Közművelődés!R194+Étkeztetés!R166+Támogatás!V155</f>
        <v>0</v>
      </c>
      <c r="Q146" s="107">
        <f>Igazgatás!Q176+Vagyongazd!Q154+Községgazd!T156+Közfoglalkoztatás!Q146+Közút!Q146+Környezetvédelem!T150+Egészségügy!T184+Sport!Q153+Közművelődés!S194+Étkeztetés!S166+Támogatás!W155</f>
        <v>0</v>
      </c>
      <c r="R146" s="104">
        <f>Igazgatás!R176+Vagyongazd!R154+Községgazd!U156+Közfoglalkoztatás!R146+Közút!R146+Környezetvédelem!U150+Egészségügy!U184+Sport!R153+Közművelődés!T194+Étkeztetés!T166+Támogatás!X155</f>
        <v>0</v>
      </c>
      <c r="S146" s="107">
        <f>Igazgatás!S176+Vagyongazd!S154+Községgazd!V156+Közfoglalkoztatás!S146+Közút!S146+Környezetvédelem!V150+Egészségügy!V184+Sport!S153+Közművelődés!U194+Étkeztetés!U166+Támogatás!Y155</f>
        <v>0</v>
      </c>
      <c r="T146" s="367">
        <f>Igazgatás!T176+Vagyongazd!T154+Községgazd!W156+Közfoglalkoztatás!T146+Közút!T146+Környezetvédelem!W150+Egészségügy!W184+Sport!T153+Közművelődés!V194+Étkeztetés!V166+Támogatás!Z155</f>
        <v>0</v>
      </c>
      <c r="U146" s="106">
        <f>Igazgatás!U176+Vagyongazd!U154+Községgazd!X156+Közfoglalkoztatás!U146+Közút!U146+Környezetvédelem!X150+Egészségügy!X184+Sport!U153+Közművelődés!W194+Étkeztetés!W166+Támogatás!AA155</f>
        <v>0</v>
      </c>
      <c r="V146" s="107">
        <f>Igazgatás!V176+Vagyongazd!V154+Községgazd!Y156+Közfoglalkoztatás!V146+Közút!V146+Környezetvédelem!Y150+Egészségügy!Y184+Sport!V153+Közművelődés!X194+Étkeztetés!X166+Támogatás!AB155</f>
        <v>0</v>
      </c>
      <c r="W146" s="543">
        <f>Igazgatás!W176+Vagyongazd!W154+Községgazd!Z156+Közfoglalkoztatás!W146+Közút!W146+Környezetvédelem!Z150+Egészségügy!Z184+Sport!W153+Közművelődés!Y194+Étkeztetés!Y166+Támogatás!AC155</f>
        <v>0</v>
      </c>
    </row>
    <row r="147" spans="1:23" s="19" customFormat="1" x14ac:dyDescent="0.25">
      <c r="A147" s="139" t="s">
        <v>461</v>
      </c>
      <c r="B147" s="100" t="s">
        <v>958</v>
      </c>
      <c r="C147" s="694" t="s">
        <v>462</v>
      </c>
      <c r="D147" s="695"/>
      <c r="E147" s="695"/>
      <c r="F147" s="183">
        <f>Igazgatás!F177+Vagyongazd!F155+Községgazd!F157+Közfoglalkoztatás!F147+Közút!F147+Környezetvédelem!F151+Egészségügy!F185+Sport!F154+Közművelődés!F195+Étkeztetés!F167+Támogatás!F156</f>
        <v>1900000</v>
      </c>
      <c r="G147" s="460">
        <f>Igazgatás!G177+Vagyongazd!G155+Községgazd!G157+Közfoglalkoztatás!G147+Közút!G147+Környezetvédelem!G151+Egészségügy!G185+Sport!G154+Közművelődés!G195+Étkeztetés!G167+Támogatás!G156</f>
        <v>1496060</v>
      </c>
      <c r="H147" s="438">
        <f>Igazgatás!H177+Vagyongazd!H155+Községgazd!H157+Közfoglalkoztatás!H147+Közút!H147+Környezetvédelem!H151+Egészségügy!H185+Sport!H154+Közművelődés!H195+Étkeztetés!H167+Támogatás!H156</f>
        <v>1396060</v>
      </c>
      <c r="I147" s="201">
        <f>Igazgatás!I177+Vagyongazd!I155+Községgazd!I157+Közfoglalkoztatás!I147+Közút!I147+Környezetvédelem!I151+Egészségügy!I185+Sport!I154+Közművelődés!I195+Étkeztetés!I167+Támogatás!I156</f>
        <v>0</v>
      </c>
      <c r="J147" s="218">
        <f>Igazgatás!J177+Vagyongazd!J155+Községgazd!J157+Közfoglalkoztatás!J147+Közút!J147+Környezetvédelem!J151+Egészségügy!J185+Sport!J154+Közművelődés!J195+Étkeztetés!J167+Támogatás!J156</f>
        <v>1396060</v>
      </c>
      <c r="K147" s="103">
        <f>Igazgatás!K177+Vagyongazd!K155+Községgazd!N157+Közfoglalkoztatás!K147+Közút!K147+Környezetvédelem!N151+Egészségügy!N185+Sport!K154+Közművelődés!M195+Étkeztetés!M167+Támogatás!Q156</f>
        <v>0</v>
      </c>
      <c r="L147" s="104">
        <f>Igazgatás!L177+Vagyongazd!L155+Községgazd!O157+Közfoglalkoztatás!L147+Közút!L147+Környezetvédelem!O151+Egészségügy!O185+Sport!L154+Közművelődés!N195+Étkeztetés!N167+Támogatás!R156</f>
        <v>0</v>
      </c>
      <c r="M147" s="104">
        <f>Igazgatás!M177+Vagyongazd!M155+Községgazd!P157+Közfoglalkoztatás!M147+Közút!M147+Környezetvédelem!P151+Egészségügy!P185+Sport!M154+Közművelődés!O195+Étkeztetés!O167+Támogatás!S156</f>
        <v>0</v>
      </c>
      <c r="N147" s="104">
        <f>Igazgatás!N177+Vagyongazd!N155+Községgazd!Q157+Közfoglalkoztatás!N147+Közút!N147+Környezetvédelem!Q151+Egészségügy!Q185+Sport!N154+Közművelődés!P195+Étkeztetés!P167+Támogatás!T156</f>
        <v>0</v>
      </c>
      <c r="O147" s="104">
        <f>Igazgatás!O177+Vagyongazd!O155+Községgazd!R157+Közfoglalkoztatás!O147+Közút!O147+Környezetvédelem!R151+Egészségügy!R185+Sport!O154+Közművelődés!Q195+Étkeztetés!Q167+Támogatás!U156</f>
        <v>0</v>
      </c>
      <c r="P147" s="107">
        <f>Igazgatás!P177+Vagyongazd!P155+Községgazd!S157+Közfoglalkoztatás!P147+Közút!P147+Környezetvédelem!S151+Egészségügy!S185+Sport!P154+Közművelődés!R195+Étkeztetés!R167+Támogatás!V156</f>
        <v>0</v>
      </c>
      <c r="Q147" s="107">
        <f>Igazgatás!Q177+Vagyongazd!Q155+Községgazd!T157+Közfoglalkoztatás!Q147+Közút!Q147+Környezetvédelem!T151+Egészségügy!T185+Sport!Q154+Közművelődés!S195+Étkeztetés!S167+Támogatás!W156</f>
        <v>0</v>
      </c>
      <c r="R147" s="104">
        <f>Igazgatás!R177+Vagyongazd!R155+Községgazd!U157+Közfoglalkoztatás!R147+Közút!R147+Környezetvédelem!U151+Egészségügy!U185+Sport!R154+Közművelődés!T195+Étkeztetés!T167+Támogatás!X156</f>
        <v>0</v>
      </c>
      <c r="S147" s="107">
        <f>Igazgatás!S177+Vagyongazd!S155+Községgazd!V157+Közfoglalkoztatás!S147+Közút!S147+Környezetvédelem!V151+Egészségügy!V185+Sport!S154+Közművelődés!U195+Étkeztetés!U167+Támogatás!Y156</f>
        <v>0</v>
      </c>
      <c r="T147" s="367">
        <f>Igazgatás!T177+Vagyongazd!T155+Községgazd!W157+Közfoglalkoztatás!T147+Közút!T147+Környezetvédelem!W151+Egészségügy!W185+Sport!T154+Közművelődés!V195+Étkeztetés!V167+Támogatás!Z156</f>
        <v>0</v>
      </c>
      <c r="U147" s="106">
        <f>Igazgatás!U177+Vagyongazd!U155+Községgazd!X157+Közfoglalkoztatás!U147+Közút!U147+Környezetvédelem!X151+Egészségügy!X185+Sport!U154+Közművelődés!W195+Étkeztetés!W167+Támogatás!AA156</f>
        <v>0</v>
      </c>
      <c r="V147" s="107">
        <f>Igazgatás!V177+Vagyongazd!V155+Községgazd!Y157+Közfoglalkoztatás!V147+Közút!V147+Környezetvédelem!Y151+Egészségügy!Y185+Sport!V154+Közművelődés!X195+Étkeztetés!X167+Támogatás!AB156</f>
        <v>0</v>
      </c>
      <c r="W147" s="543">
        <f>Igazgatás!W177+Vagyongazd!W155+Községgazd!Z157+Közfoglalkoztatás!W147+Közút!W147+Környezetvédelem!Z151+Egészségügy!Z185+Sport!W154+Közművelődés!Y195+Étkeztetés!Y167+Támogatás!AC156</f>
        <v>1396060</v>
      </c>
    </row>
    <row r="148" spans="1:23" x14ac:dyDescent="0.25">
      <c r="A148" s="139" t="s">
        <v>463</v>
      </c>
      <c r="B148" s="59"/>
      <c r="C148" s="2"/>
      <c r="D148" s="686" t="s">
        <v>462</v>
      </c>
      <c r="E148" s="686"/>
      <c r="F148" s="182">
        <f>Igazgatás!F178+Vagyongazd!F156+Községgazd!F158+Közfoglalkoztatás!F148+Közút!F148+Környezetvédelem!F152+Egészségügy!F186+Sport!F155+Közművelődés!F196+Étkeztetés!F168+Támogatás!F157</f>
        <v>1900000</v>
      </c>
      <c r="G148" s="459">
        <f>Igazgatás!G178+Vagyongazd!G156+Községgazd!G158+Közfoglalkoztatás!G148+Közút!G148+Környezetvédelem!G152+Egészségügy!G186+Sport!G155+Közművelődés!G196+Étkeztetés!G168+Támogatás!G157</f>
        <v>1496060</v>
      </c>
      <c r="H148" s="437">
        <f>Igazgatás!H178+Vagyongazd!H156+Községgazd!H158+Közfoglalkoztatás!H148+Közút!H148+Környezetvédelem!H152+Egészségügy!H186+Sport!H155+Közművelődés!H196+Étkeztetés!H168+Támogatás!H157</f>
        <v>1396060</v>
      </c>
      <c r="I148" s="200">
        <f>Igazgatás!I178+Vagyongazd!I156+Községgazd!I158+Közfoglalkoztatás!I148+Közút!I148+Környezetvédelem!I152+Egészségügy!I186+Sport!I155+Közművelődés!I196+Étkeztetés!I168+Támogatás!I157</f>
        <v>0</v>
      </c>
      <c r="J148" s="219">
        <f>Igazgatás!J178+Vagyongazd!J156+Községgazd!J158+Közfoglalkoztatás!J148+Közút!J148+Környezetvédelem!J152+Egészségügy!J186+Sport!J155+Közművelődés!J196+Étkeztetés!J168+Támogatás!J157</f>
        <v>1396060</v>
      </c>
      <c r="K148" s="81">
        <f>Igazgatás!K178+Vagyongazd!K156+Községgazd!N158+Közfoglalkoztatás!K148+Közút!K148+Környezetvédelem!N152+Egészségügy!N186+Sport!K155+Közművelődés!M196+Étkeztetés!M168+Támogatás!Q157</f>
        <v>0</v>
      </c>
      <c r="L148" s="1">
        <f>Igazgatás!L178+Vagyongazd!L156+Községgazd!O158+Közfoglalkoztatás!L148+Közút!L148+Környezetvédelem!O152+Egészségügy!O186+Sport!L155+Közművelődés!N196+Étkeztetés!N168+Támogatás!R157</f>
        <v>0</v>
      </c>
      <c r="M148" s="1">
        <f>Igazgatás!M178+Vagyongazd!M156+Községgazd!P158+Közfoglalkoztatás!M148+Közút!M148+Környezetvédelem!P152+Egészségügy!P186+Sport!M155+Közművelődés!O196+Étkeztetés!O168+Támogatás!S157</f>
        <v>0</v>
      </c>
      <c r="N148" s="1">
        <f>Igazgatás!N178+Vagyongazd!N156+Községgazd!Q158+Közfoglalkoztatás!N148+Közút!N148+Környezetvédelem!Q152+Egészségügy!Q186+Sport!N155+Közművelődés!P196+Étkeztetés!P168+Támogatás!T157</f>
        <v>0</v>
      </c>
      <c r="O148" s="1">
        <f>Igazgatás!O178+Vagyongazd!O156+Községgazd!R158+Közfoglalkoztatás!O148+Közút!O148+Környezetvédelem!R152+Egészségügy!R186+Sport!O155+Közművelődés!Q196+Étkeztetés!Q168+Támogatás!U157</f>
        <v>0</v>
      </c>
      <c r="P148" s="89">
        <f>Igazgatás!P178+Vagyongazd!P156+Községgazd!S158+Közfoglalkoztatás!P148+Közút!P148+Környezetvédelem!S152+Egészségügy!S186+Sport!P155+Közművelődés!R196+Étkeztetés!R168+Támogatás!V157</f>
        <v>0</v>
      </c>
      <c r="Q148" s="89">
        <f>Igazgatás!Q178+Vagyongazd!Q156+Községgazd!T158+Közfoglalkoztatás!Q148+Közút!Q148+Környezetvédelem!T152+Egészségügy!T186+Sport!Q155+Közművelődés!S196+Étkeztetés!S168+Támogatás!W157</f>
        <v>0</v>
      </c>
      <c r="R148" s="1">
        <f>Igazgatás!R178+Vagyongazd!R156+Községgazd!U158+Közfoglalkoztatás!R148+Közút!R148+Környezetvédelem!U152+Egészségügy!U186+Sport!R155+Közművelődés!T196+Étkeztetés!T168+Támogatás!X157</f>
        <v>0</v>
      </c>
      <c r="S148" s="89">
        <f>Igazgatás!S178+Vagyongazd!S156+Községgazd!V158+Közfoglalkoztatás!S148+Közút!S148+Környezetvédelem!V152+Egészségügy!V186+Sport!S155+Közművelődés!U196+Étkeztetés!U168+Támogatás!Y157</f>
        <v>0</v>
      </c>
      <c r="T148" s="366">
        <f>Igazgatás!T178+Vagyongazd!T156+Községgazd!W158+Közfoglalkoztatás!T148+Közút!T148+Környezetvédelem!W152+Egészségügy!W186+Sport!T155+Közművelődés!V196+Étkeztetés!V168+Támogatás!Z157</f>
        <v>0</v>
      </c>
      <c r="U148" s="43">
        <f>Igazgatás!U178+Vagyongazd!U156+Községgazd!X158+Közfoglalkoztatás!U148+Közút!U148+Környezetvédelem!X152+Egészségügy!X186+Sport!U155+Közművelődés!W196+Étkeztetés!W168+Támogatás!AA157</f>
        <v>0</v>
      </c>
      <c r="V148" s="89">
        <f>Igazgatás!V178+Vagyongazd!V156+Községgazd!Y158+Közfoglalkoztatás!V148+Közút!V148+Környezetvédelem!Y152+Egészségügy!Y186+Sport!V155+Közművelődés!X196+Étkeztetés!X168+Támogatás!AB157</f>
        <v>0</v>
      </c>
      <c r="W148" s="542">
        <f>Igazgatás!W178+Vagyongazd!W156+Községgazd!Z158+Közfoglalkoztatás!W148+Közút!W148+Környezetvédelem!Z152+Egészségügy!Z186+Sport!W155+Közművelődés!Y196+Étkeztetés!Y168+Támogatás!AC157</f>
        <v>1396060</v>
      </c>
    </row>
    <row r="149" spans="1:23" hidden="1" x14ac:dyDescent="0.25">
      <c r="A149" s="139" t="s">
        <v>464</v>
      </c>
      <c r="B149" s="59"/>
      <c r="C149" s="2"/>
      <c r="D149" s="686" t="s">
        <v>620</v>
      </c>
      <c r="E149" s="686"/>
      <c r="F149" s="182">
        <f>Igazgatás!F179+Vagyongazd!F157+Községgazd!F161+Közfoglalkoztatás!F149+Közút!F149+Környezetvédelem!F153+Egészségügy!F187+Sport!F156+Közművelődés!F197+Étkeztetés!F169+Támogatás!F158</f>
        <v>0</v>
      </c>
      <c r="G149" s="459">
        <f>Igazgatás!G179+Vagyongazd!G157+Községgazd!G161+Közfoglalkoztatás!G149+Közút!G149+Környezetvédelem!G153+Egészségügy!G187+Sport!G156+Közművelődés!G197+Étkeztetés!G169+Támogatás!G158</f>
        <v>0</v>
      </c>
      <c r="H149" s="437">
        <f>Igazgatás!H179+Vagyongazd!H157+Községgazd!H161+Közfoglalkoztatás!H149+Közút!H149+Környezetvédelem!H153+Egészségügy!H187+Sport!H156+Közművelődés!H197+Étkeztetés!H169+Támogatás!H158</f>
        <v>0</v>
      </c>
      <c r="I149" s="200">
        <f>Igazgatás!I179+Vagyongazd!I157+Községgazd!I161+Közfoglalkoztatás!I149+Közút!I149+Környezetvédelem!I153+Egészségügy!I187+Sport!I156+Közművelődés!I197+Étkeztetés!I169+Támogatás!I158</f>
        <v>0</v>
      </c>
      <c r="J149" s="219">
        <f>Igazgatás!J179+Vagyongazd!J157+Községgazd!J161+Közfoglalkoztatás!J149+Közút!J149+Környezetvédelem!J153+Egészségügy!J187+Sport!J156+Közművelődés!J197+Étkeztetés!J169+Támogatás!J158</f>
        <v>0</v>
      </c>
      <c r="K149" s="81">
        <f>Igazgatás!K179+Vagyongazd!K157+Községgazd!N161+Közfoglalkoztatás!K149+Közút!K149+Környezetvédelem!N153+Egészségügy!N187+Sport!K156+Közművelődés!M197+Étkeztetés!M169+Támogatás!Q158</f>
        <v>0</v>
      </c>
      <c r="L149" s="1">
        <f>Igazgatás!L179+Vagyongazd!L157+Községgazd!O161+Közfoglalkoztatás!L149+Közút!L149+Környezetvédelem!O153+Egészségügy!O187+Sport!L156+Közművelődés!N197+Étkeztetés!N169+Támogatás!R158</f>
        <v>0</v>
      </c>
      <c r="M149" s="1">
        <f>Igazgatás!M179+Vagyongazd!M157+Községgazd!P161+Közfoglalkoztatás!M149+Közút!M149+Környezetvédelem!P153+Egészségügy!P187+Sport!M156+Közművelődés!O197+Étkeztetés!O169+Támogatás!S158</f>
        <v>0</v>
      </c>
      <c r="N149" s="1">
        <f>Igazgatás!N179+Vagyongazd!N157+Községgazd!Q161+Közfoglalkoztatás!N149+Közút!N149+Környezetvédelem!Q153+Egészségügy!Q187+Sport!N156+Közművelődés!P197+Étkeztetés!P169+Támogatás!T158</f>
        <v>0</v>
      </c>
      <c r="O149" s="1">
        <f>Igazgatás!O179+Vagyongazd!O157+Községgazd!R161+Közfoglalkoztatás!O149+Közút!O149+Környezetvédelem!R153+Egészségügy!R187+Sport!O156+Közművelődés!Q197+Étkeztetés!Q169+Támogatás!U158</f>
        <v>0</v>
      </c>
      <c r="P149" s="89">
        <f>Igazgatás!P179+Vagyongazd!P157+Községgazd!S161+Közfoglalkoztatás!P149+Közút!P149+Környezetvédelem!S153+Egészségügy!S187+Sport!P156+Közművelődés!R197+Étkeztetés!R169+Támogatás!V158</f>
        <v>0</v>
      </c>
      <c r="Q149" s="89">
        <f>Igazgatás!Q179+Vagyongazd!Q157+Községgazd!T161+Közfoglalkoztatás!Q149+Közút!Q149+Környezetvédelem!T153+Egészségügy!T187+Sport!Q156+Közművelődés!S197+Étkeztetés!S169+Támogatás!W158</f>
        <v>0</v>
      </c>
      <c r="R149" s="1">
        <f>Igazgatás!R179+Vagyongazd!R157+Községgazd!U161+Közfoglalkoztatás!R149+Közút!R149+Környezetvédelem!U153+Egészségügy!U187+Sport!R156+Közművelődés!T197+Étkeztetés!T169+Támogatás!X158</f>
        <v>0</v>
      </c>
      <c r="S149" s="89">
        <f>Igazgatás!S179+Vagyongazd!S157+Községgazd!V161+Közfoglalkoztatás!S149+Közút!S149+Környezetvédelem!V153+Egészségügy!V187+Sport!S156+Közművelődés!U197+Étkeztetés!U169+Támogatás!Y158</f>
        <v>0</v>
      </c>
      <c r="T149" s="366">
        <f>Igazgatás!T179+Vagyongazd!T157+Községgazd!W161+Közfoglalkoztatás!T149+Közút!T149+Környezetvédelem!W153+Egészségügy!W187+Sport!T156+Közművelődés!V197+Étkeztetés!V169+Támogatás!Z158</f>
        <v>0</v>
      </c>
      <c r="U149" s="43">
        <f>Igazgatás!U179+Vagyongazd!U157+Községgazd!X161+Közfoglalkoztatás!U149+Közút!U149+Környezetvédelem!X153+Egészségügy!X187+Sport!U156+Közművelődés!W197+Étkeztetés!W169+Támogatás!AA158</f>
        <v>0</v>
      </c>
      <c r="V149" s="89">
        <f>Igazgatás!V179+Vagyongazd!V157+Községgazd!Y161+Közfoglalkoztatás!V149+Közút!V149+Környezetvédelem!Y153+Egészségügy!Y187+Sport!V156+Közművelődés!X197+Étkeztetés!X169+Támogatás!AB158</f>
        <v>0</v>
      </c>
      <c r="W149" s="542">
        <f>Igazgatás!W179+Vagyongazd!W157+Községgazd!Z161+Közfoglalkoztatás!W149+Közút!W149+Környezetvédelem!Z153+Egészségügy!Z187+Sport!W156+Közművelődés!Y197+Étkeztetés!Y169+Támogatás!AC158</f>
        <v>0</v>
      </c>
    </row>
    <row r="150" spans="1:23" s="19" customFormat="1" x14ac:dyDescent="0.25">
      <c r="A150" s="139" t="s">
        <v>465</v>
      </c>
      <c r="B150" s="100" t="s">
        <v>959</v>
      </c>
      <c r="C150" s="694" t="s">
        <v>466</v>
      </c>
      <c r="D150" s="695"/>
      <c r="E150" s="695"/>
      <c r="F150" s="183">
        <f>Igazgatás!F180+Vagyongazd!F158+Községgazd!F162+Közfoglalkoztatás!F150+Közút!F150+Környezetvédelem!F154+Egészségügy!F188+Sport!F157+Közművelődés!F198+Étkeztetés!F170+Támogatás!F159</f>
        <v>0</v>
      </c>
      <c r="G150" s="460">
        <f>Igazgatás!G180+Vagyongazd!G158+Községgazd!G162+Közfoglalkoztatás!G150+Közút!G150+Környezetvédelem!G154+Egészségügy!G188+Sport!G157+Közművelődés!G198+Étkeztetés!G170+Támogatás!G159</f>
        <v>77243</v>
      </c>
      <c r="H150" s="438">
        <f>Igazgatás!H180+Vagyongazd!H158+Községgazd!H162+Közfoglalkoztatás!H150+Közút!H150+Környezetvédelem!H154+Egészségügy!H188+Sport!H157+Közművelődés!H198+Étkeztetés!H170+Támogatás!H159</f>
        <v>107998</v>
      </c>
      <c r="I150" s="201">
        <f>Igazgatás!I180+Vagyongazd!I158+Községgazd!I162+Közfoglalkoztatás!I150+Közút!I150+Környezetvédelem!I154+Egészségügy!I188+Sport!I157+Közművelődés!I198+Étkeztetés!I170+Támogatás!I159</f>
        <v>0</v>
      </c>
      <c r="J150" s="218">
        <f>Igazgatás!J180+Vagyongazd!J158+Községgazd!J162+Közfoglalkoztatás!J150+Közút!J150+Környezetvédelem!J154+Egészségügy!J188+Sport!J157+Közművelődés!J198+Étkeztetés!J170+Támogatás!J159</f>
        <v>107998</v>
      </c>
      <c r="K150" s="103">
        <f>Igazgatás!K180+Vagyongazd!K158+Községgazd!N162+Közfoglalkoztatás!K150+Közút!K150+Környezetvédelem!N154+Egészségügy!N188+Sport!K157+Közművelődés!M198+Étkeztetés!M170+Támogatás!Q159</f>
        <v>0</v>
      </c>
      <c r="L150" s="104">
        <f>Igazgatás!L180+Vagyongazd!L158+Községgazd!O162+Közfoglalkoztatás!L150+Közút!L150+Környezetvédelem!O154+Egészségügy!O188+Sport!L157+Közművelődés!N198+Étkeztetés!N170+Támogatás!R159</f>
        <v>4290</v>
      </c>
      <c r="M150" s="104">
        <f>Igazgatás!M180+Vagyongazd!M158+Községgazd!P162+Közfoglalkoztatás!M150+Közút!M150+Környezetvédelem!P154+Egészségügy!P188+Sport!M157+Közművelődés!O198+Étkeztetés!O170+Támogatás!S159</f>
        <v>0</v>
      </c>
      <c r="N150" s="104">
        <f>Igazgatás!N180+Vagyongazd!N158+Községgazd!Q162+Közfoglalkoztatás!N150+Közút!N150+Környezetvédelem!Q154+Egészségügy!Q188+Sport!N157+Közművelődés!P198+Étkeztetés!P170+Támogatás!T159</f>
        <v>0</v>
      </c>
      <c r="O150" s="104">
        <f>Igazgatás!O180+Vagyongazd!O158+Községgazd!R162+Közfoglalkoztatás!O150+Közút!O150+Környezetvédelem!R154+Egészségügy!R188+Sport!O157+Közművelődés!Q198+Étkeztetés!Q170+Támogatás!U159</f>
        <v>72953</v>
      </c>
      <c r="P150" s="107">
        <f>Igazgatás!P180+Vagyongazd!P158+Községgazd!S162+Közfoglalkoztatás!P150+Közút!P150+Környezetvédelem!S154+Egészségügy!S188+Sport!P157+Közművelődés!R198+Étkeztetés!R170+Támogatás!V159</f>
        <v>0</v>
      </c>
      <c r="Q150" s="107">
        <f>Igazgatás!Q180+Vagyongazd!Q158+Községgazd!T162+Közfoglalkoztatás!Q150+Közút!Q150+Környezetvédelem!T154+Egészségügy!T188+Sport!Q157+Közművelődés!S198+Étkeztetés!S170+Támogatás!W159</f>
        <v>0</v>
      </c>
      <c r="R150" s="104">
        <f>Igazgatás!R180+Vagyongazd!R158+Községgazd!U162+Közfoglalkoztatás!R150+Közút!R150+Környezetvédelem!U154+Egészségügy!U188+Sport!R157+Közművelődés!T198+Étkeztetés!T170+Támogatás!X159</f>
        <v>0</v>
      </c>
      <c r="S150" s="107">
        <f>Igazgatás!S180+Vagyongazd!S158+Községgazd!V162+Közfoglalkoztatás!S150+Közút!S150+Környezetvédelem!V154+Egészségügy!V188+Sport!S157+Közművelődés!U198+Étkeztetés!U170+Támogatás!Y159</f>
        <v>28393</v>
      </c>
      <c r="T150" s="367">
        <f>Igazgatás!T180+Vagyongazd!T158+Községgazd!W162+Közfoglalkoztatás!T150+Közút!T150+Környezetvédelem!W154+Egészségügy!W188+Sport!T157+Közművelődés!V198+Étkeztetés!V170+Támogatás!Z159</f>
        <v>105636</v>
      </c>
      <c r="U150" s="106">
        <f>Igazgatás!U180+Vagyongazd!U158+Községgazd!X162+Közfoglalkoztatás!U150+Közút!U150+Környezetvédelem!X154+Egészségügy!X188+Sport!U157+Közművelődés!W198+Étkeztetés!W170+Támogatás!AA159</f>
        <v>0</v>
      </c>
      <c r="V150" s="107">
        <f>Igazgatás!V180+Vagyongazd!V158+Községgazd!Y162+Közfoglalkoztatás!V150+Közút!V150+Környezetvédelem!Y154+Egészségügy!Y188+Sport!V157+Közművelődés!X198+Étkeztetés!X170+Támogatás!AB159</f>
        <v>2362</v>
      </c>
      <c r="W150" s="543">
        <f>Igazgatás!W180+Vagyongazd!W158+Községgazd!Z162+Közfoglalkoztatás!W150+Közút!W150+Környezetvédelem!Z154+Egészségügy!Z188+Sport!W157+Közművelődés!Y198+Étkeztetés!Y170+Támogatás!AC159</f>
        <v>0</v>
      </c>
    </row>
    <row r="151" spans="1:23" s="19" customFormat="1" x14ac:dyDescent="0.25">
      <c r="A151" s="139" t="s">
        <v>467</v>
      </c>
      <c r="B151" s="100" t="s">
        <v>960</v>
      </c>
      <c r="C151" s="694" t="s">
        <v>468</v>
      </c>
      <c r="D151" s="695"/>
      <c r="E151" s="695"/>
      <c r="F151" s="183">
        <f>Igazgatás!F181+Vagyongazd!F159+Községgazd!F163+Közfoglalkoztatás!F151+Közút!F151+Környezetvédelem!F155+Egészségügy!F189+Sport!F158+Közművelődés!F199+Étkeztetés!F171+Támogatás!F160</f>
        <v>1222000</v>
      </c>
      <c r="G151" s="460">
        <f>Igazgatás!G181+Vagyongazd!G159+Községgazd!G163+Közfoglalkoztatás!G151+Közút!G151+Környezetvédelem!G155+Egészségügy!G189+Sport!G158+Közművelődés!G199+Étkeztetés!G171+Támogatás!G160</f>
        <v>1937538</v>
      </c>
      <c r="H151" s="438">
        <f>Igazgatás!H181+Vagyongazd!H159+Községgazd!H163+Közfoglalkoztatás!H151+Közút!H151+Környezetvédelem!H155+Egészségügy!H189+Sport!H158+Közművelődés!H199+Étkeztetés!H171+Támogatás!H160</f>
        <v>3579974</v>
      </c>
      <c r="I151" s="201">
        <f>Igazgatás!I181+Vagyongazd!I159+Községgazd!I163+Közfoglalkoztatás!I151+Közút!I151+Környezetvédelem!I155+Egészségügy!I189+Sport!I158+Közművelődés!I199+Étkeztetés!I171+Támogatás!I160</f>
        <v>819400</v>
      </c>
      <c r="J151" s="218">
        <f>Igazgatás!J181+Vagyongazd!J159+Községgazd!J163+Közfoglalkoztatás!J151+Közút!J151+Környezetvédelem!J155+Egészségügy!J189+Sport!J158+Közművelődés!J199+Étkeztetés!J171+Támogatás!J160</f>
        <v>4399374</v>
      </c>
      <c r="K151" s="103">
        <f>Igazgatás!K181+Vagyongazd!K159+Községgazd!N163+Közfoglalkoztatás!K151+Közút!K151+Környezetvédelem!N155+Egészségügy!N189+Sport!K158+Közművelődés!M199+Étkeztetés!M171+Támogatás!Q160</f>
        <v>83917</v>
      </c>
      <c r="L151" s="104">
        <f>Igazgatás!L181+Vagyongazd!L159+Községgazd!O163+Közfoglalkoztatás!L151+Közút!L151+Környezetvédelem!O155+Egészségügy!O189+Sport!L158+Közművelődés!N199+Étkeztetés!N171+Támogatás!R160</f>
        <v>90315</v>
      </c>
      <c r="M151" s="104">
        <f>Igazgatás!M181+Vagyongazd!M159+Községgazd!P163+Közfoglalkoztatás!M151+Közút!M151+Környezetvédelem!P155+Egészségügy!P189+Sport!M158+Közművelődés!O199+Étkeztetés!O171+Támogatás!S160</f>
        <v>0</v>
      </c>
      <c r="N151" s="104">
        <f>Igazgatás!N181+Vagyongazd!N159+Községgazd!Q163+Közfoglalkoztatás!N151+Közút!N151+Környezetvédelem!Q155+Egészségügy!Q189+Sport!N158+Közművelődés!P199+Étkeztetés!P171+Támogatás!T160</f>
        <v>0</v>
      </c>
      <c r="O151" s="104">
        <f>Igazgatás!O181+Vagyongazd!O159+Községgazd!R163+Közfoglalkoztatás!O151+Közút!O151+Környezetvédelem!R155+Egészségügy!R189+Sport!O158+Közművelődés!Q199+Étkeztetés!Q171+Támogatás!U160</f>
        <v>0</v>
      </c>
      <c r="P151" s="107">
        <f>Igazgatás!P181+Vagyongazd!P159+Községgazd!S163+Közfoglalkoztatás!P151+Közút!P151+Környezetvédelem!S155+Egészségügy!S189+Sport!P158+Közművelődés!R199+Étkeztetés!R171+Támogatás!V160</f>
        <v>125906</v>
      </c>
      <c r="Q151" s="107">
        <f>Igazgatás!Q181+Vagyongazd!Q159+Községgazd!T163+Közfoglalkoztatás!Q151+Közút!Q151+Környezetvédelem!T155+Egészségügy!T189+Sport!Q158+Közművelődés!S199+Étkeztetés!S171+Támogatás!W160</f>
        <v>850000</v>
      </c>
      <c r="R151" s="104">
        <f>Igazgatás!R181+Vagyongazd!R159+Községgazd!U163+Közfoglalkoztatás!R151+Közút!R151+Környezetvédelem!U155+Egészségügy!U189+Sport!R158+Közművelődés!T199+Étkeztetés!T171+Támogatás!X160</f>
        <v>421200</v>
      </c>
      <c r="S151" s="107">
        <f>Igazgatás!S181+Vagyongazd!S159+Községgazd!V163+Közfoglalkoztatás!S151+Közút!S151+Környezetvédelem!V155+Egészségügy!V189+Sport!S158+Közművelődés!U199+Étkeztetés!U171+Támogatás!Y160</f>
        <v>0</v>
      </c>
      <c r="T151" s="367">
        <f>Igazgatás!T181+Vagyongazd!T159+Községgazd!W163+Közfoglalkoztatás!T151+Közút!T151+Környezetvédelem!W155+Egészségügy!W189+Sport!T158+Közművelődés!V199+Étkeztetés!V171+Támogatás!Z160</f>
        <v>1571338</v>
      </c>
      <c r="U151" s="106">
        <f>Igazgatás!U181+Vagyongazd!U159+Községgazd!X163+Közfoglalkoztatás!U151+Közút!U151+Környezetvédelem!X155+Egészségügy!X189+Sport!U158+Közművelődés!W199+Étkeztetés!W171+Támogatás!AA160</f>
        <v>201640</v>
      </c>
      <c r="V151" s="107">
        <f>Igazgatás!V181+Vagyongazd!V159+Községgazd!Y163+Közfoglalkoztatás!V151+Közút!V151+Környezetvédelem!Y155+Egészségügy!Y189+Sport!V158+Közművelődés!X199+Étkeztetés!X171+Támogatás!AB160</f>
        <v>32638</v>
      </c>
      <c r="W151" s="543">
        <f>Igazgatás!W181+Vagyongazd!W159+Községgazd!Z163+Közfoglalkoztatás!W151+Közút!W151+Környezetvédelem!Z155+Egészségügy!Z189+Sport!W158+Közművelődés!Y199+Étkeztetés!Y171+Támogatás!AC160</f>
        <v>2593758</v>
      </c>
    </row>
    <row r="152" spans="1:23" s="19" customFormat="1" hidden="1" x14ac:dyDescent="0.25">
      <c r="A152" s="139" t="s">
        <v>469</v>
      </c>
      <c r="B152" s="100" t="s">
        <v>961</v>
      </c>
      <c r="C152" s="694" t="s">
        <v>470</v>
      </c>
      <c r="D152" s="695"/>
      <c r="E152" s="695"/>
      <c r="F152" s="183">
        <f>Igazgatás!F182+Vagyongazd!F160+Községgazd!F164+Közfoglalkoztatás!F152+Közút!F152+Környezetvédelem!F156+Egészségügy!F190+Sport!F159+Közművelődés!F202+Étkeztetés!F172+Támogatás!F161</f>
        <v>0</v>
      </c>
      <c r="G152" s="460">
        <f>Igazgatás!G182+Vagyongazd!G160+Községgazd!G164+Közfoglalkoztatás!G152+Közút!G152+Környezetvédelem!G156+Egészségügy!G190+Sport!G159+Közművelődés!G202+Étkeztetés!G172+Támogatás!G161</f>
        <v>0</v>
      </c>
      <c r="H152" s="438">
        <f>Igazgatás!H182+Vagyongazd!H160+Községgazd!H164+Közfoglalkoztatás!H152+Közút!H152+Környezetvédelem!H156+Egészségügy!H190+Sport!H159+Közművelődés!H202+Étkeztetés!H172+Támogatás!H161</f>
        <v>0</v>
      </c>
      <c r="I152" s="201">
        <f>Igazgatás!I182+Vagyongazd!I160+Községgazd!I164+Közfoglalkoztatás!I152+Közút!I152+Környezetvédelem!I156+Egészségügy!I190+Sport!I159+Közművelődés!I202+Étkeztetés!I172+Támogatás!I161</f>
        <v>0</v>
      </c>
      <c r="J152" s="218">
        <f>Igazgatás!J182+Vagyongazd!J160+Községgazd!J164+Közfoglalkoztatás!J152+Közút!J152+Környezetvédelem!J156+Egészségügy!J190+Sport!J159+Közművelődés!J202+Étkeztetés!J172+Támogatás!J161</f>
        <v>0</v>
      </c>
      <c r="K152" s="103">
        <f>Igazgatás!K182+Vagyongazd!K160+Községgazd!N164+Közfoglalkoztatás!K152+Közút!K152+Környezetvédelem!N156+Egészségügy!N190+Sport!K159+Közművelődés!M202+Étkeztetés!M172+Támogatás!Q161</f>
        <v>0</v>
      </c>
      <c r="L152" s="104">
        <f>Igazgatás!L182+Vagyongazd!L160+Községgazd!O164+Közfoglalkoztatás!L152+Közút!L152+Környezetvédelem!O156+Egészségügy!O190+Sport!L159+Közművelődés!N202+Étkeztetés!N172+Támogatás!R161</f>
        <v>0</v>
      </c>
      <c r="M152" s="104">
        <f>Igazgatás!M182+Vagyongazd!M160+Községgazd!P164+Közfoglalkoztatás!M152+Közút!M152+Környezetvédelem!P156+Egészségügy!P190+Sport!M159+Közművelődés!O202+Étkeztetés!O172+Támogatás!S161</f>
        <v>0</v>
      </c>
      <c r="N152" s="104">
        <f>Igazgatás!N182+Vagyongazd!N160+Községgazd!Q164+Közfoglalkoztatás!N152+Közút!N152+Környezetvédelem!Q156+Egészségügy!Q190+Sport!N159+Közművelődés!P202+Étkeztetés!P172+Támogatás!T161</f>
        <v>0</v>
      </c>
      <c r="O152" s="104">
        <f>Igazgatás!O182+Vagyongazd!O160+Községgazd!R164+Közfoglalkoztatás!O152+Közút!O152+Környezetvédelem!R156+Egészségügy!R190+Sport!O159+Közművelődés!Q202+Étkeztetés!Q172+Támogatás!U161</f>
        <v>0</v>
      </c>
      <c r="P152" s="107">
        <f>Igazgatás!P182+Vagyongazd!P160+Községgazd!S164+Közfoglalkoztatás!P152+Közút!P152+Környezetvédelem!S156+Egészségügy!S190+Sport!P159+Közművelődés!R202+Étkeztetés!R172+Támogatás!V161</f>
        <v>0</v>
      </c>
      <c r="Q152" s="107">
        <f>Igazgatás!Q182+Vagyongazd!Q160+Községgazd!T164+Közfoglalkoztatás!Q152+Közút!Q152+Környezetvédelem!T156+Egészségügy!T190+Sport!Q159+Közművelődés!S202+Étkeztetés!S172+Támogatás!W161</f>
        <v>0</v>
      </c>
      <c r="R152" s="104">
        <f>Igazgatás!R182+Vagyongazd!R160+Községgazd!U164+Közfoglalkoztatás!R152+Közút!R152+Környezetvédelem!U156+Egészségügy!U190+Sport!R159+Közművelődés!T202+Étkeztetés!T172+Támogatás!X161</f>
        <v>0</v>
      </c>
      <c r="S152" s="107">
        <f>Igazgatás!S182+Vagyongazd!S160+Községgazd!V164+Közfoglalkoztatás!S152+Közút!S152+Környezetvédelem!V156+Egészségügy!V190+Sport!S159+Közművelődés!U202+Étkeztetés!U172+Támogatás!Y161</f>
        <v>0</v>
      </c>
      <c r="T152" s="367">
        <f>Igazgatás!T182+Vagyongazd!T160+Községgazd!W164+Közfoglalkoztatás!T152+Közút!T152+Környezetvédelem!W156+Egészségügy!W190+Sport!T159+Közművelődés!V202+Étkeztetés!V172+Támogatás!Z161</f>
        <v>0</v>
      </c>
      <c r="U152" s="106">
        <f>Igazgatás!U182+Vagyongazd!U160+Községgazd!X164+Közfoglalkoztatás!U152+Közút!U152+Környezetvédelem!X156+Egészségügy!X190+Sport!U159+Közművelődés!W202+Étkeztetés!W172+Támogatás!AA161</f>
        <v>0</v>
      </c>
      <c r="V152" s="107">
        <f>Igazgatás!V182+Vagyongazd!V160+Községgazd!Y164+Közfoglalkoztatás!V152+Közút!V152+Környezetvédelem!Y156+Egészségügy!Y190+Sport!V159+Közművelődés!X202+Étkeztetés!X172+Támogatás!AB161</f>
        <v>0</v>
      </c>
      <c r="W152" s="543">
        <f>Igazgatás!W182+Vagyongazd!W160+Községgazd!Z164+Közfoglalkoztatás!W152+Közút!W152+Környezetvédelem!Z156+Egészségügy!Z190+Sport!W159+Közművelődés!Y202+Étkeztetés!Y172+Támogatás!AC161</f>
        <v>0</v>
      </c>
    </row>
    <row r="153" spans="1:23" s="19" customFormat="1" hidden="1" x14ac:dyDescent="0.25">
      <c r="A153" s="139" t="s">
        <v>471</v>
      </c>
      <c r="B153" s="100" t="s">
        <v>962</v>
      </c>
      <c r="C153" s="694" t="s">
        <v>472</v>
      </c>
      <c r="D153" s="695"/>
      <c r="E153" s="695"/>
      <c r="F153" s="183">
        <f>Igazgatás!F183+Vagyongazd!F161+Községgazd!F165+Közfoglalkoztatás!F153+Közút!F153+Környezetvédelem!F157+Egészségügy!F191+Sport!F160+Közművelődés!F203+Étkeztetés!F173+Támogatás!F162</f>
        <v>0</v>
      </c>
      <c r="G153" s="460">
        <f>Igazgatás!G183+Vagyongazd!G161+Községgazd!G165+Közfoglalkoztatás!G153+Közút!G153+Környezetvédelem!G157+Egészségügy!G191+Sport!G160+Közművelődés!G203+Étkeztetés!G173+Támogatás!G162</f>
        <v>0</v>
      </c>
      <c r="H153" s="438">
        <f>Igazgatás!H183+Vagyongazd!H161+Községgazd!H165+Közfoglalkoztatás!H153+Közút!H153+Környezetvédelem!H157+Egészségügy!H191+Sport!H160+Közművelődés!H203+Étkeztetés!H173+Támogatás!H162</f>
        <v>0</v>
      </c>
      <c r="I153" s="201">
        <f>Igazgatás!I183+Vagyongazd!I161+Községgazd!I165+Közfoglalkoztatás!I153+Közút!I153+Környezetvédelem!I157+Egészségügy!I191+Sport!I160+Közművelődés!I203+Étkeztetés!I173+Támogatás!I162</f>
        <v>0</v>
      </c>
      <c r="J153" s="218">
        <f>Igazgatás!J183+Vagyongazd!J161+Községgazd!J165+Közfoglalkoztatás!J153+Közút!J153+Környezetvédelem!J157+Egészségügy!J191+Sport!J160+Közművelődés!J203+Étkeztetés!J173+Támogatás!J162</f>
        <v>0</v>
      </c>
      <c r="K153" s="103">
        <f>Igazgatás!K183+Vagyongazd!K161+Községgazd!N165+Közfoglalkoztatás!K153+Közút!K153+Környezetvédelem!N157+Egészségügy!N191+Sport!K160+Közművelődés!M203+Étkeztetés!M173+Támogatás!Q162</f>
        <v>0</v>
      </c>
      <c r="L153" s="104">
        <f>Igazgatás!L183+Vagyongazd!L161+Községgazd!O165+Közfoglalkoztatás!L153+Közút!L153+Környezetvédelem!O157+Egészségügy!O191+Sport!L160+Közművelődés!N203+Étkeztetés!N173+Támogatás!R162</f>
        <v>0</v>
      </c>
      <c r="M153" s="104">
        <f>Igazgatás!M183+Vagyongazd!M161+Községgazd!P165+Közfoglalkoztatás!M153+Közút!M153+Környezetvédelem!P157+Egészségügy!P191+Sport!M160+Közművelődés!O203+Étkeztetés!O173+Támogatás!S162</f>
        <v>0</v>
      </c>
      <c r="N153" s="104">
        <f>Igazgatás!N183+Vagyongazd!N161+Községgazd!Q165+Közfoglalkoztatás!N153+Közút!N153+Környezetvédelem!Q157+Egészségügy!Q191+Sport!N160+Közművelődés!P203+Étkeztetés!P173+Támogatás!T162</f>
        <v>0</v>
      </c>
      <c r="O153" s="104">
        <f>Igazgatás!O183+Vagyongazd!O161+Községgazd!R165+Közfoglalkoztatás!O153+Közút!O153+Környezetvédelem!R157+Egészségügy!R191+Sport!O160+Közművelődés!Q203+Étkeztetés!Q173+Támogatás!U162</f>
        <v>0</v>
      </c>
      <c r="P153" s="107">
        <f>Igazgatás!P183+Vagyongazd!P161+Községgazd!S165+Közfoglalkoztatás!P153+Közút!P153+Környezetvédelem!S157+Egészségügy!S191+Sport!P160+Közművelődés!R203+Étkeztetés!R173+Támogatás!V162</f>
        <v>0</v>
      </c>
      <c r="Q153" s="107">
        <f>Igazgatás!Q183+Vagyongazd!Q161+Községgazd!T165+Közfoglalkoztatás!Q153+Közút!Q153+Környezetvédelem!T157+Egészségügy!T191+Sport!Q160+Közművelődés!S203+Étkeztetés!S173+Támogatás!W162</f>
        <v>0</v>
      </c>
      <c r="R153" s="104">
        <f>Igazgatás!R183+Vagyongazd!R161+Községgazd!U165+Közfoglalkoztatás!R153+Közút!R153+Környezetvédelem!U157+Egészségügy!U191+Sport!R160+Közművelődés!T203+Étkeztetés!T173+Támogatás!X162</f>
        <v>0</v>
      </c>
      <c r="S153" s="107">
        <f>Igazgatás!S183+Vagyongazd!S161+Községgazd!V165+Közfoglalkoztatás!S153+Közút!S153+Környezetvédelem!V157+Egészségügy!V191+Sport!S160+Közművelődés!U203+Étkeztetés!U173+Támogatás!Y162</f>
        <v>0</v>
      </c>
      <c r="T153" s="367">
        <f>Igazgatás!T183+Vagyongazd!T161+Községgazd!W165+Közfoglalkoztatás!T153+Közút!T153+Környezetvédelem!W157+Egészségügy!W191+Sport!T160+Közművelődés!V203+Étkeztetés!V173+Támogatás!Z162</f>
        <v>0</v>
      </c>
      <c r="U153" s="106">
        <f>Igazgatás!U183+Vagyongazd!U161+Községgazd!X165+Közfoglalkoztatás!U153+Közút!U153+Környezetvédelem!X157+Egészségügy!X191+Sport!U160+Közművelődés!W203+Étkeztetés!W173+Támogatás!AA162</f>
        <v>0</v>
      </c>
      <c r="V153" s="107">
        <f>Igazgatás!V183+Vagyongazd!V161+Községgazd!Y165+Közfoglalkoztatás!V153+Közút!V153+Környezetvédelem!Y157+Egészségügy!Y191+Sport!V160+Közművelődés!X203+Étkeztetés!X173+Támogatás!AB162</f>
        <v>0</v>
      </c>
      <c r="W153" s="543">
        <f>Igazgatás!W183+Vagyongazd!W161+Községgazd!Z165+Közfoglalkoztatás!W153+Közút!W153+Környezetvédelem!Z157+Egészségügy!Z191+Sport!W160+Közművelődés!Y203+Étkeztetés!Y173+Támogatás!AC162</f>
        <v>0</v>
      </c>
    </row>
    <row r="154" spans="1:23" s="19" customFormat="1" ht="15.75" thickBot="1" x14ac:dyDescent="0.3">
      <c r="A154" s="139" t="s">
        <v>473</v>
      </c>
      <c r="B154" s="138" t="s">
        <v>963</v>
      </c>
      <c r="C154" s="727" t="s">
        <v>474</v>
      </c>
      <c r="D154" s="728"/>
      <c r="E154" s="728"/>
      <c r="F154" s="195">
        <f>Igazgatás!F184+Vagyongazd!F162+Községgazd!F166+Közfoglalkoztatás!F154+Közút!F154+Környezetvédelem!F158+Egészségügy!F192+Sport!F161+Közművelődés!F204+Étkeztetés!F174+Támogatás!F163</f>
        <v>0</v>
      </c>
      <c r="G154" s="476">
        <f>Igazgatás!G184+Vagyongazd!G162+Községgazd!G166+Közfoglalkoztatás!G154+Közút!G154+Környezetvédelem!G158+Egészségügy!G192+Sport!G161+Közművelődés!G204+Étkeztetés!G174+Támogatás!G163</f>
        <v>718432</v>
      </c>
      <c r="H154" s="454">
        <f>Igazgatás!H184+Vagyongazd!H162+Községgazd!H166+Közfoglalkoztatás!H154+Közút!H154+Környezetvédelem!H158+Egészségügy!H192+Sport!H161+Közművelődés!H204+Étkeztetés!H174+Támogatás!H163</f>
        <v>1142387</v>
      </c>
      <c r="I154" s="213">
        <f>Igazgatás!I184+Vagyongazd!I162+Községgazd!I166+Közfoglalkoztatás!I154+Közút!I154+Környezetvédelem!I158+Egészségügy!I192+Sport!I161+Közművelődés!I204+Étkeztetés!I174+Támogatás!I163</f>
        <v>221240</v>
      </c>
      <c r="J154" s="218">
        <f>Igazgatás!J184+Vagyongazd!J162+Községgazd!J166+Közfoglalkoztatás!J154+Közút!J154+Környezetvédelem!J158+Egészségügy!J192+Sport!J161+Közművelődés!J204+Étkeztetés!J174+Támogatás!J163</f>
        <v>1363627</v>
      </c>
      <c r="K154" s="103">
        <f>Igazgatás!K184+Vagyongazd!K162+Községgazd!N166+Közfoglalkoztatás!K154+Közút!K154+Környezetvédelem!N158+Egészségügy!N192+Sport!K161+Közművelődés!M204+Étkeztetés!M174+Támogatás!Q163</f>
        <v>22658</v>
      </c>
      <c r="L154" s="104">
        <f>Igazgatás!L184+Vagyongazd!L162+Községgazd!O166+Közfoglalkoztatás!L154+Közút!L154+Környezetvédelem!O158+Egészségügy!O192+Sport!L161+Közművelődés!N204+Étkeztetés!N174+Támogatás!R163</f>
        <v>25543</v>
      </c>
      <c r="M154" s="104">
        <f>Igazgatás!M184+Vagyongazd!M162+Községgazd!P166+Közfoglalkoztatás!M154+Közút!M154+Környezetvédelem!P158+Egészségügy!P192+Sport!M161+Közművelődés!O204+Étkeztetés!O174+Támogatás!S163</f>
        <v>0</v>
      </c>
      <c r="N154" s="104">
        <f>Igazgatás!N184+Vagyongazd!N162+Községgazd!Q166+Közfoglalkoztatás!N154+Közút!N154+Környezetvédelem!Q158+Egészségügy!Q192+Sport!N161+Közművelődés!P204+Étkeztetés!P174+Támogatás!T163</f>
        <v>0</v>
      </c>
      <c r="O154" s="104">
        <f>Igazgatás!O184+Vagyongazd!O162+Községgazd!R166+Közfoglalkoztatás!O154+Közút!O154+Környezetvédelem!R158+Egészségügy!R192+Sport!O161+Közművelődés!Q204+Étkeztetés!Q174+Támogatás!U163</f>
        <v>19697</v>
      </c>
      <c r="P154" s="107">
        <f>Igazgatás!P184+Vagyongazd!P162+Községgazd!S166+Közfoglalkoztatás!P154+Közút!P154+Környezetvédelem!S158+Egészségügy!S192+Sport!P161+Közművelődés!R204+Étkeztetés!R174+Támogatás!V163</f>
        <v>33994</v>
      </c>
      <c r="Q154" s="107">
        <f>Igazgatás!Q184+Vagyongazd!Q162+Községgazd!T166+Közfoglalkoztatás!Q154+Közút!Q154+Környezetvédelem!T158+Egészségügy!T192+Sport!Q161+Közművelődés!S204+Étkeztetés!S174+Támogatás!W163</f>
        <v>0</v>
      </c>
      <c r="R154" s="104">
        <f>Igazgatás!R184+Vagyongazd!R162+Községgazd!U166+Közfoglalkoztatás!R154+Közút!R154+Környezetvédelem!U158+Egészségügy!U192+Sport!R161+Közművelődés!T204+Étkeztetés!T174+Támogatás!X163</f>
        <v>113724</v>
      </c>
      <c r="S154" s="107">
        <f>Igazgatás!S184+Vagyongazd!S162+Községgazd!V166+Közfoglalkoztatás!S154+Közút!S154+Környezetvédelem!V158+Egészségügy!V192+Sport!S161+Közművelődés!U204+Étkeztetés!U174+Támogatás!Y163</f>
        <v>7667</v>
      </c>
      <c r="T154" s="367">
        <f>Igazgatás!T184+Vagyongazd!T162+Községgazd!W166+Közfoglalkoztatás!T154+Közút!T154+Környezetvédelem!W158+Egészségügy!W192+Sport!T161+Közművelődés!V204+Étkeztetés!V174+Támogatás!Z163</f>
        <v>223283</v>
      </c>
      <c r="U154" s="106">
        <f>Igazgatás!U184+Vagyongazd!U162+Községgazd!X166+Közfoglalkoztatás!U154+Közút!U154+Környezetvédelem!X158+Egészségügy!X192+Sport!U161+Közművelődés!W204+Étkeztetés!W174+Támogatás!AA163</f>
        <v>54443</v>
      </c>
      <c r="V154" s="107">
        <f>Igazgatás!V184+Vagyongazd!V162+Községgazd!Y166+Közfoglalkoztatás!V154+Közút!V154+Környezetvédelem!Y158+Egészségügy!Y192+Sport!V161+Közművelődés!X204+Étkeztetés!X174+Támogatás!AB163</f>
        <v>8640</v>
      </c>
      <c r="W154" s="543">
        <f>Igazgatás!W184+Vagyongazd!W162+Községgazd!Z166+Közfoglalkoztatás!W154+Közút!W154+Környezetvédelem!Z158+Egészségügy!Z192+Sport!W161+Közművelődés!Y204+Étkeztetés!Y174+Támogatás!AC163</f>
        <v>1077261</v>
      </c>
    </row>
    <row r="155" spans="1:23" ht="15.75" thickBot="1" x14ac:dyDescent="0.3">
      <c r="B155" s="109" t="s">
        <v>475</v>
      </c>
      <c r="C155" s="701" t="s">
        <v>476</v>
      </c>
      <c r="D155" s="702"/>
      <c r="E155" s="702"/>
      <c r="F155" s="185">
        <f>Igazgatás!F185+Vagyongazd!F163+Községgazd!F169+Közfoglalkoztatás!F155+Közút!F155+Környezetvédelem!F159+Egészségügy!F193+Sport!F162+Közművelődés!F207+Étkeztetés!F175+Támogatás!F164</f>
        <v>3175000</v>
      </c>
      <c r="G155" s="462">
        <f>Igazgatás!G185+Vagyongazd!G163+Községgazd!G169+Közfoglalkoztatás!G155+Közút!G155+Környezetvédelem!G159+Egészségügy!G193+Sport!G162+Közművelődés!G207+Étkeztetés!G175+Támogatás!G164</f>
        <v>3694288</v>
      </c>
      <c r="H155" s="440">
        <f>Igazgatás!H185+Vagyongazd!H163+Községgazd!H169+Közfoglalkoztatás!H155+Közút!H155+Környezetvédelem!H159+Egészségügy!H193+Sport!H162+Közművelődés!H207+Étkeztetés!H175+Támogatás!H164</f>
        <v>13308488.18</v>
      </c>
      <c r="I155" s="203">
        <f>Igazgatás!I185+Vagyongazd!I163+Községgazd!I169+Közfoglalkoztatás!I155+Közút!I155+Környezetvédelem!I159+Egészségügy!I193+Sport!I162+Közművelődés!I207+Étkeztetés!I175+Támogatás!I164</f>
        <v>0</v>
      </c>
      <c r="J155" s="216">
        <f>Igazgatás!J185+Vagyongazd!J163+Községgazd!J169+Közfoglalkoztatás!J155+Közút!J155+Környezetvédelem!J159+Egészségügy!J193+Sport!J162+Közművelődés!J207+Étkeztetés!J175+Támogatás!J164</f>
        <v>13308488.18</v>
      </c>
      <c r="K155" s="94">
        <f>Igazgatás!K185+Vagyongazd!K163+Községgazd!N169+Közfoglalkoztatás!K155+Közút!K155+Környezetvédelem!N159+Egészségügy!N193+Sport!K162+Közművelődés!M207+Étkeztetés!M175+Támogatás!Q164</f>
        <v>0</v>
      </c>
      <c r="L155" s="95">
        <f>Igazgatás!L185+Vagyongazd!L163+Községgazd!O169+Közfoglalkoztatás!L155+Közút!L155+Környezetvédelem!O159+Egészségügy!O193+Sport!L162+Közművelődés!N207+Étkeztetés!N175+Támogatás!R164</f>
        <v>519288</v>
      </c>
      <c r="M155" s="95">
        <f>Igazgatás!M185+Vagyongazd!M163+Községgazd!P169+Közfoglalkoztatás!M155+Közút!M155+Környezetvédelem!P159+Egészségügy!P193+Sport!M162+Közművelődés!O207+Étkeztetés!O175+Támogatás!S164</f>
        <v>0</v>
      </c>
      <c r="N155" s="95">
        <f>Igazgatás!N185+Vagyongazd!N163+Községgazd!Q169+Közfoglalkoztatás!N155+Közút!N155+Környezetvédelem!Q159+Egészségügy!Q193+Sport!N162+Közművelődés!P207+Étkeztetés!P175+Támogatás!T164</f>
        <v>0</v>
      </c>
      <c r="O155" s="95">
        <f>Igazgatás!O185+Vagyongazd!O163+Községgazd!R169+Közfoglalkoztatás!O155+Közút!O155+Környezetvédelem!R159+Egészségügy!R193+Sport!O162+Közművelődés!Q207+Étkeztetés!Q175+Támogatás!U164</f>
        <v>0</v>
      </c>
      <c r="P155" s="98">
        <f>Igazgatás!P185+Vagyongazd!P163+Községgazd!S169+Közfoglalkoztatás!P155+Közút!P155+Környezetvédelem!S159+Egészségügy!S193+Sport!P162+Közművelődés!R207+Étkeztetés!R175+Támogatás!V164</f>
        <v>622300</v>
      </c>
      <c r="Q155" s="98">
        <f>Igazgatás!Q185+Vagyongazd!Q163+Községgazd!T169+Közfoglalkoztatás!Q155+Közút!Q155+Környezetvédelem!T159+Egészségügy!T193+Sport!Q162+Közművelődés!S207+Étkeztetés!S175+Támogatás!W164</f>
        <v>0</v>
      </c>
      <c r="R155" s="95">
        <f>Igazgatás!R185+Vagyongazd!R163+Községgazd!U169+Közfoglalkoztatás!R155+Közút!R155+Környezetvédelem!U159+Egészségügy!U193+Sport!R162+Közművelődés!T207+Étkeztetés!T175+Támogatás!X164</f>
        <v>254000</v>
      </c>
      <c r="S155" s="98">
        <f>Igazgatás!S185+Vagyongazd!S163+Községgazd!V169+Közfoglalkoztatás!S155+Közút!S155+Környezetvédelem!V159+Egészségügy!V193+Sport!S162+Közművelődés!U207+Étkeztetés!U175+Támogatás!Y164</f>
        <v>0</v>
      </c>
      <c r="T155" s="363">
        <f>Igazgatás!T185+Vagyongazd!T163+Községgazd!W169+Közfoglalkoztatás!T155+Közút!T155+Környezetvédelem!W159+Egészségügy!W193+Sport!T162+Közművelődés!V207+Étkeztetés!V175+Támogatás!Z164</f>
        <v>1395588</v>
      </c>
      <c r="U155" s="97">
        <f>Igazgatás!U185+Vagyongazd!U163+Községgazd!X169+Közfoglalkoztatás!U155+Közút!U155+Környezetvédelem!X159+Egészségügy!X193+Sport!U162+Közművelődés!W207+Étkeztetés!W175+Támogatás!AA164</f>
        <v>0</v>
      </c>
      <c r="V155" s="98">
        <f>Igazgatás!V185+Vagyongazd!V163+Községgazd!Y169+Közfoglalkoztatás!V155+Közút!V155+Környezetvédelem!Y159+Egészségügy!Y193+Sport!V162+Közművelődés!X207+Étkeztetés!X175+Támogatás!AB164</f>
        <v>3505200</v>
      </c>
      <c r="W155" s="539">
        <f>Igazgatás!W185+Vagyongazd!W163+Községgazd!Z169+Közfoglalkoztatás!W155+Közút!W155+Környezetvédelem!Z159+Egészségügy!Z193+Sport!W162+Közművelődés!Y207+Étkeztetés!Y175+Támogatás!AC164</f>
        <v>8407700.1799999997</v>
      </c>
    </row>
    <row r="156" spans="1:23" x14ac:dyDescent="0.25">
      <c r="A156" s="139" t="s">
        <v>477</v>
      </c>
      <c r="B156" s="68" t="s">
        <v>964</v>
      </c>
      <c r="C156" s="729" t="s">
        <v>478</v>
      </c>
      <c r="D156" s="730"/>
      <c r="E156" s="730"/>
      <c r="F156" s="196">
        <f>Igazgatás!F186+Vagyongazd!F164+Községgazd!F170+Közfoglalkoztatás!F156+Közút!F156+Környezetvédelem!F160+Egészségügy!F194+Sport!F163+Közművelődés!F208+Étkeztetés!F176+Támogatás!F165</f>
        <v>3175000</v>
      </c>
      <c r="G156" s="477">
        <f>Igazgatás!G186+Vagyongazd!G164+Községgazd!G170+Közfoglalkoztatás!G156+Közút!G156+Környezetvédelem!G160+Egészségügy!G194+Sport!G163+Közművelődés!G208+Étkeztetés!G176+Támogatás!G165</f>
        <v>2908888</v>
      </c>
      <c r="H156" s="455">
        <f>Igazgatás!H186+Vagyongazd!H164+Községgazd!H170+Közfoglalkoztatás!H156+Közút!H156+Környezetvédelem!H160+Egészségügy!H194+Sport!H163+Közművelődés!H208+Étkeztetés!H176+Támogatás!H165</f>
        <v>10393022</v>
      </c>
      <c r="I156" s="214">
        <f>Igazgatás!I186+Vagyongazd!I164+Községgazd!I170+Közfoglalkoztatás!I156+Közút!I156+Környezetvédelem!I160+Egészségügy!I194+Sport!I163+Közművelődés!I208+Étkeztetés!I176+Támogatás!I165</f>
        <v>0</v>
      </c>
      <c r="J156" s="219">
        <f>Igazgatás!J186+Vagyongazd!J164+Községgazd!J170+Közfoglalkoztatás!J156+Közút!J156+Környezetvédelem!J160+Egészségügy!J194+Sport!J163+Közművelődés!J208+Étkeztetés!J176+Támogatás!J165</f>
        <v>10393022</v>
      </c>
      <c r="K156" s="81">
        <f>Igazgatás!K186+Vagyongazd!K164+Községgazd!N170+Közfoglalkoztatás!K156+Közút!K156+Környezetvédelem!N160+Egészségügy!N194+Sport!K163+Közművelődés!M208+Étkeztetés!M176+Támogatás!Q165</f>
        <v>0</v>
      </c>
      <c r="L156" s="1">
        <f>Igazgatás!L186+Vagyongazd!L164+Községgazd!O170+Közfoglalkoztatás!L156+Közút!L156+Környezetvédelem!O160+Egészségügy!O194+Sport!L163+Közművelődés!N208+Étkeztetés!N176+Támogatás!R165</f>
        <v>408888</v>
      </c>
      <c r="M156" s="1">
        <f>Igazgatás!M186+Vagyongazd!M164+Községgazd!P170+Közfoglalkoztatás!M156+Közút!M156+Környezetvédelem!P160+Egészségügy!P194+Sport!M163+Közművelődés!O208+Étkeztetés!O176+Támogatás!S165</f>
        <v>0</v>
      </c>
      <c r="N156" s="1">
        <f>Igazgatás!N186+Vagyongazd!N164+Községgazd!Q170+Közfoglalkoztatás!N156+Közút!N156+Környezetvédelem!Q160+Egészségügy!Q194+Sport!N163+Közművelődés!P208+Étkeztetés!P176+Támogatás!T165</f>
        <v>0</v>
      </c>
      <c r="O156" s="1">
        <f>Igazgatás!O186+Vagyongazd!O164+Községgazd!R170+Közfoglalkoztatás!O156+Közút!O156+Környezetvédelem!R160+Egészségügy!R194+Sport!O163+Közművelődés!Q208+Étkeztetés!Q176+Támogatás!U165</f>
        <v>0</v>
      </c>
      <c r="P156" s="89">
        <f>Igazgatás!P186+Vagyongazd!P164+Községgazd!S170+Közfoglalkoztatás!P156+Közút!P156+Környezetvédelem!S160+Egészségügy!S194+Sport!P163+Közművelődés!R208+Étkeztetés!R176+Támogatás!V165</f>
        <v>490000</v>
      </c>
      <c r="Q156" s="89">
        <f>Igazgatás!Q186+Vagyongazd!Q164+Községgazd!T170+Közfoglalkoztatás!Q156+Közút!Q156+Környezetvédelem!T160+Egészségügy!T194+Sport!Q163+Közművelődés!S208+Étkeztetés!S176+Támogatás!W165</f>
        <v>0</v>
      </c>
      <c r="R156" s="1">
        <f>Igazgatás!R186+Vagyongazd!R164+Községgazd!U170+Közfoglalkoztatás!R156+Közút!R156+Környezetvédelem!U160+Egészségügy!U194+Sport!R163+Közművelődés!T208+Étkeztetés!T176+Támogatás!X165</f>
        <v>200000</v>
      </c>
      <c r="S156" s="89">
        <f>Igazgatás!S186+Vagyongazd!S164+Községgazd!V170+Közfoglalkoztatás!S156+Közút!S156+Környezetvédelem!V160+Egészségügy!V194+Sport!S163+Közművelődés!U208+Étkeztetés!U176+Támogatás!Y165</f>
        <v>0</v>
      </c>
      <c r="T156" s="366">
        <f>Igazgatás!T186+Vagyongazd!T164+Községgazd!W170+Közfoglalkoztatás!T156+Közút!T156+Környezetvédelem!W160+Egészségügy!W194+Sport!T163+Közművelődés!V208+Étkeztetés!V176+Támogatás!Z165</f>
        <v>1098888</v>
      </c>
      <c r="U156" s="43">
        <f>Igazgatás!U186+Vagyongazd!U164+Községgazd!X170+Közfoglalkoztatás!U156+Közút!U156+Környezetvédelem!X160+Egészségügy!X194+Sport!U163+Közművelődés!W208+Étkeztetés!W176+Támogatás!AA165</f>
        <v>0</v>
      </c>
      <c r="V156" s="89">
        <f>Igazgatás!V186+Vagyongazd!V164+Községgazd!Y170+Közfoglalkoztatás!V156+Közút!V156+Környezetvédelem!Y160+Egészségügy!Y194+Sport!V163+Közművelődés!X208+Étkeztetés!X176+Támogatás!AB165</f>
        <v>2760000</v>
      </c>
      <c r="W156" s="542">
        <f>Igazgatás!W186+Vagyongazd!W164+Községgazd!Z170+Közfoglalkoztatás!W156+Közút!W156+Környezetvédelem!Z160+Egészségügy!Z194+Sport!W163+Közművelődés!Y208+Étkeztetés!Y176+Támogatás!AC165</f>
        <v>6534134</v>
      </c>
    </row>
    <row r="157" spans="1:23" hidden="1" x14ac:dyDescent="0.25">
      <c r="A157" s="139" t="s">
        <v>479</v>
      </c>
      <c r="B157" s="59" t="s">
        <v>965</v>
      </c>
      <c r="C157" s="720" t="s">
        <v>480</v>
      </c>
      <c r="D157" s="686"/>
      <c r="E157" s="686"/>
      <c r="F157" s="182">
        <f>Igazgatás!F187+Vagyongazd!F165+Községgazd!F171+Közfoglalkoztatás!F157+Közút!F157+Környezetvédelem!F161+Egészségügy!F195+Sport!F164+Közművelődés!F209+Étkeztetés!F177+Támogatás!F166</f>
        <v>0</v>
      </c>
      <c r="G157" s="459">
        <f>Igazgatás!G187+Vagyongazd!G165+Községgazd!G171+Közfoglalkoztatás!G157+Közút!G157+Környezetvédelem!G161+Egészségügy!G195+Sport!G164+Közművelődés!G209+Étkeztetés!G177+Támogatás!G166</f>
        <v>0</v>
      </c>
      <c r="H157" s="437">
        <f>Igazgatás!H187+Vagyongazd!H165+Községgazd!H171+Közfoglalkoztatás!H157+Közút!H157+Környezetvédelem!H161+Egészségügy!H195+Sport!H164+Közművelődés!H209+Étkeztetés!H177+Támogatás!H166</f>
        <v>0</v>
      </c>
      <c r="I157" s="200">
        <f>Igazgatás!I187+Vagyongazd!I165+Községgazd!I171+Közfoglalkoztatás!I157+Közút!I157+Környezetvédelem!I161+Egészségügy!I195+Sport!I164+Közművelődés!I209+Étkeztetés!I177+Támogatás!I166</f>
        <v>0</v>
      </c>
      <c r="J157" s="219">
        <f>Igazgatás!J187+Vagyongazd!J165+Községgazd!J171+Közfoglalkoztatás!J157+Közút!J157+Környezetvédelem!J161+Egészségügy!J195+Sport!J164+Közművelődés!J209+Étkeztetés!J177+Támogatás!J166</f>
        <v>0</v>
      </c>
      <c r="K157" s="81">
        <f>Igazgatás!K187+Vagyongazd!K165+Községgazd!N171+Közfoglalkoztatás!K157+Közút!K157+Környezetvédelem!N161+Egészségügy!N195+Sport!K164+Közművelődés!M209+Étkeztetés!M177+Támogatás!Q166</f>
        <v>0</v>
      </c>
      <c r="L157" s="1">
        <f>Igazgatás!L187+Vagyongazd!L165+Községgazd!O171+Közfoglalkoztatás!L157+Közút!L157+Környezetvédelem!O161+Egészségügy!O195+Sport!L164+Közművelődés!N209+Étkeztetés!N177+Támogatás!R166</f>
        <v>0</v>
      </c>
      <c r="M157" s="1">
        <f>Igazgatás!M187+Vagyongazd!M165+Községgazd!P171+Közfoglalkoztatás!M157+Közút!M157+Környezetvédelem!P161+Egészségügy!P195+Sport!M164+Közművelődés!O209+Étkeztetés!O177+Támogatás!S166</f>
        <v>0</v>
      </c>
      <c r="N157" s="1">
        <f>Igazgatás!N187+Vagyongazd!N165+Községgazd!Q171+Közfoglalkoztatás!N157+Közút!N157+Környezetvédelem!Q161+Egészségügy!Q195+Sport!N164+Közművelődés!P209+Étkeztetés!P177+Támogatás!T166</f>
        <v>0</v>
      </c>
      <c r="O157" s="1">
        <f>Igazgatás!O187+Vagyongazd!O165+Községgazd!R171+Közfoglalkoztatás!O157+Közút!O157+Környezetvédelem!R161+Egészségügy!R195+Sport!O164+Közművelődés!Q209+Étkeztetés!Q177+Támogatás!U166</f>
        <v>0</v>
      </c>
      <c r="P157" s="89">
        <f>Igazgatás!P187+Vagyongazd!P165+Községgazd!S171+Közfoglalkoztatás!P157+Közút!P157+Környezetvédelem!S161+Egészségügy!S195+Sport!P164+Közművelődés!R209+Étkeztetés!R177+Támogatás!V166</f>
        <v>0</v>
      </c>
      <c r="Q157" s="89">
        <f>Igazgatás!Q187+Vagyongazd!Q165+Községgazd!T171+Közfoglalkoztatás!Q157+Közút!Q157+Környezetvédelem!T161+Egészségügy!T195+Sport!Q164+Közművelődés!S209+Étkeztetés!S177+Támogatás!W166</f>
        <v>0</v>
      </c>
      <c r="R157" s="1">
        <f>Igazgatás!R187+Vagyongazd!R165+Községgazd!U171+Közfoglalkoztatás!R157+Közút!R157+Környezetvédelem!U161+Egészségügy!U195+Sport!R164+Közművelődés!T209+Étkeztetés!T177+Támogatás!X166</f>
        <v>0</v>
      </c>
      <c r="S157" s="89">
        <f>Igazgatás!S187+Vagyongazd!S165+Községgazd!V171+Közfoglalkoztatás!S157+Közút!S157+Környezetvédelem!V161+Egészségügy!V195+Sport!S164+Közművelődés!U209+Étkeztetés!U177+Támogatás!Y166</f>
        <v>0</v>
      </c>
      <c r="T157" s="366">
        <f>Igazgatás!T187+Vagyongazd!T165+Községgazd!W171+Közfoglalkoztatás!T157+Közút!T157+Környezetvédelem!W161+Egészségügy!W195+Sport!T164+Közművelődés!V209+Étkeztetés!V177+Támogatás!Z166</f>
        <v>0</v>
      </c>
      <c r="U157" s="43">
        <f>Igazgatás!U187+Vagyongazd!U165+Községgazd!X171+Közfoglalkoztatás!U157+Közút!U157+Környezetvédelem!X161+Egészségügy!X195+Sport!U164+Közművelődés!W209+Étkeztetés!W177+Támogatás!AA166</f>
        <v>0</v>
      </c>
      <c r="V157" s="89">
        <f>Igazgatás!V187+Vagyongazd!V165+Községgazd!Y171+Közfoglalkoztatás!V157+Közút!V157+Környezetvédelem!Y161+Egészségügy!Y195+Sport!V164+Közművelődés!X209+Étkeztetés!X177+Támogatás!AB166</f>
        <v>0</v>
      </c>
      <c r="W157" s="542">
        <f>Igazgatás!W187+Vagyongazd!W165+Községgazd!Z171+Közfoglalkoztatás!W157+Közút!W157+Környezetvédelem!Z161+Egészségügy!Z195+Sport!W164+Közművelődés!Y209+Étkeztetés!Y177+Támogatás!AC166</f>
        <v>0</v>
      </c>
    </row>
    <row r="158" spans="1:23" hidden="1" x14ac:dyDescent="0.25">
      <c r="A158" s="139" t="s">
        <v>481</v>
      </c>
      <c r="B158" s="59" t="s">
        <v>966</v>
      </c>
      <c r="C158" s="720" t="s">
        <v>482</v>
      </c>
      <c r="D158" s="686"/>
      <c r="E158" s="686"/>
      <c r="F158" s="182">
        <f>Igazgatás!F188+Vagyongazd!F166+Községgazd!F172+Közfoglalkoztatás!F158+Közút!F158+Környezetvédelem!F162+Egészségügy!F196+Sport!F165+Közművelődés!F210+Étkeztetés!F178+Támogatás!F167</f>
        <v>0</v>
      </c>
      <c r="G158" s="459">
        <f>Igazgatás!G188+Vagyongazd!G166+Községgazd!G172+Közfoglalkoztatás!G158+Közút!G158+Környezetvédelem!G162+Egészségügy!G196+Sport!G165+Közművelődés!G210+Étkeztetés!G178+Támogatás!G167</f>
        <v>0</v>
      </c>
      <c r="H158" s="437">
        <f>Igazgatás!H188+Vagyongazd!H166+Községgazd!H172+Közfoglalkoztatás!H158+Közút!H158+Környezetvédelem!H162+Egészségügy!H196+Sport!H165+Közművelődés!H210+Étkeztetés!H178+Támogatás!H167</f>
        <v>0</v>
      </c>
      <c r="I158" s="200">
        <f>Igazgatás!I188+Vagyongazd!I166+Községgazd!I172+Közfoglalkoztatás!I158+Közút!I158+Környezetvédelem!I162+Egészségügy!I196+Sport!I165+Közművelődés!I210+Étkeztetés!I178+Támogatás!I167</f>
        <v>0</v>
      </c>
      <c r="J158" s="219">
        <f>Igazgatás!J188+Vagyongazd!J166+Községgazd!J172+Közfoglalkoztatás!J158+Közút!J158+Környezetvédelem!J162+Egészségügy!J196+Sport!J165+Közművelődés!J210+Étkeztetés!J178+Támogatás!J167</f>
        <v>0</v>
      </c>
      <c r="K158" s="81">
        <f>Igazgatás!K188+Vagyongazd!K166+Községgazd!N172+Közfoglalkoztatás!K158+Közút!K158+Környezetvédelem!N162+Egészségügy!N196+Sport!K165+Közművelődés!M210+Étkeztetés!M178+Támogatás!Q167</f>
        <v>0</v>
      </c>
      <c r="L158" s="1">
        <f>Igazgatás!L188+Vagyongazd!L166+Községgazd!O172+Közfoglalkoztatás!L158+Közút!L158+Környezetvédelem!O162+Egészségügy!O196+Sport!L165+Közművelődés!N210+Étkeztetés!N178+Támogatás!R167</f>
        <v>0</v>
      </c>
      <c r="M158" s="1">
        <f>Igazgatás!M188+Vagyongazd!M166+Községgazd!P172+Közfoglalkoztatás!M158+Közút!M158+Környezetvédelem!P162+Egészségügy!P196+Sport!M165+Közművelődés!O210+Étkeztetés!O178+Támogatás!S167</f>
        <v>0</v>
      </c>
      <c r="N158" s="1">
        <f>Igazgatás!N188+Vagyongazd!N166+Községgazd!Q172+Közfoglalkoztatás!N158+Közút!N158+Környezetvédelem!Q162+Egészségügy!Q196+Sport!N165+Közművelődés!P210+Étkeztetés!P178+Támogatás!T167</f>
        <v>0</v>
      </c>
      <c r="O158" s="1">
        <f>Igazgatás!O188+Vagyongazd!O166+Községgazd!R172+Közfoglalkoztatás!O158+Közút!O158+Környezetvédelem!R162+Egészségügy!R196+Sport!O165+Közművelődés!Q210+Étkeztetés!Q178+Támogatás!U167</f>
        <v>0</v>
      </c>
      <c r="P158" s="89">
        <f>Igazgatás!P188+Vagyongazd!P166+Községgazd!S172+Közfoglalkoztatás!P158+Közút!P158+Környezetvédelem!S162+Egészségügy!S196+Sport!P165+Közművelődés!R210+Étkeztetés!R178+Támogatás!V167</f>
        <v>0</v>
      </c>
      <c r="Q158" s="89">
        <f>Igazgatás!Q188+Vagyongazd!Q166+Községgazd!T172+Közfoglalkoztatás!Q158+Közút!Q158+Környezetvédelem!T162+Egészségügy!T196+Sport!Q165+Közművelődés!S210+Étkeztetés!S178+Támogatás!W167</f>
        <v>0</v>
      </c>
      <c r="R158" s="1">
        <f>Igazgatás!R188+Vagyongazd!R166+Községgazd!U172+Közfoglalkoztatás!R158+Közút!R158+Környezetvédelem!U162+Egészségügy!U196+Sport!R165+Közművelődés!T210+Étkeztetés!T178+Támogatás!X167</f>
        <v>0</v>
      </c>
      <c r="S158" s="89">
        <f>Igazgatás!S188+Vagyongazd!S166+Községgazd!V172+Közfoglalkoztatás!S158+Közút!S158+Környezetvédelem!V162+Egészségügy!V196+Sport!S165+Közművelődés!U210+Étkeztetés!U178+Támogatás!Y167</f>
        <v>0</v>
      </c>
      <c r="T158" s="366">
        <f>Igazgatás!T188+Vagyongazd!T166+Községgazd!W172+Közfoglalkoztatás!T158+Közút!T158+Környezetvédelem!W162+Egészségügy!W196+Sport!T165+Közművelődés!V210+Étkeztetés!V178+Támogatás!Z167</f>
        <v>0</v>
      </c>
      <c r="U158" s="43">
        <f>Igazgatás!U188+Vagyongazd!U166+Községgazd!X172+Közfoglalkoztatás!U158+Közút!U158+Környezetvédelem!X162+Egészségügy!X196+Sport!U165+Közművelődés!W210+Étkeztetés!W178+Támogatás!AA167</f>
        <v>0</v>
      </c>
      <c r="V158" s="89">
        <f>Igazgatás!V188+Vagyongazd!V166+Községgazd!Y172+Közfoglalkoztatás!V158+Közút!V158+Környezetvédelem!Y162+Egészségügy!Y196+Sport!V165+Közművelődés!X210+Étkeztetés!X178+Támogatás!AB167</f>
        <v>0</v>
      </c>
      <c r="W158" s="542">
        <f>Igazgatás!W188+Vagyongazd!W166+Községgazd!Z172+Közfoglalkoztatás!W158+Közút!W158+Környezetvédelem!Z162+Egészségügy!Z196+Sport!W165+Közművelődés!Y210+Étkeztetés!Y178+Támogatás!AC167</f>
        <v>0</v>
      </c>
    </row>
    <row r="159" spans="1:23" ht="15.75" thickBot="1" x14ac:dyDescent="0.3">
      <c r="A159" s="139" t="s">
        <v>483</v>
      </c>
      <c r="B159" s="61" t="s">
        <v>967</v>
      </c>
      <c r="C159" s="722" t="s">
        <v>637</v>
      </c>
      <c r="D159" s="700"/>
      <c r="E159" s="700"/>
      <c r="F159" s="184">
        <f>Igazgatás!F189+Vagyongazd!F167+Községgazd!F173+Közfoglalkoztatás!F159+Közút!F159+Környezetvédelem!F163+Egészségügy!F197+Sport!F166+Közművelődés!F211+Étkeztetés!F179+Támogatás!F168</f>
        <v>0</v>
      </c>
      <c r="G159" s="461">
        <f>Igazgatás!G189+Vagyongazd!G167+Községgazd!G173+Közfoglalkoztatás!G159+Közút!G159+Környezetvédelem!G163+Egészségügy!G197+Sport!G166+Közművelődés!G211+Étkeztetés!G179+Támogatás!G168</f>
        <v>785400</v>
      </c>
      <c r="H159" s="439">
        <f>Igazgatás!H189+Vagyongazd!H167+Községgazd!H173+Közfoglalkoztatás!H159+Közút!H159+Környezetvédelem!H163+Egészségügy!H197+Sport!H166+Közművelődés!H211+Étkeztetés!H179+Támogatás!H168</f>
        <v>2915466.18</v>
      </c>
      <c r="I159" s="202">
        <f>Igazgatás!I189+Vagyongazd!I167+Községgazd!I173+Közfoglalkoztatás!I159+Közút!I159+Környezetvédelem!I163+Egészségügy!I197+Sport!I166+Közművelődés!I211+Étkeztetés!I179+Támogatás!I168</f>
        <v>0</v>
      </c>
      <c r="J159" s="219">
        <f>Igazgatás!J189+Vagyongazd!J167+Községgazd!J173+Közfoglalkoztatás!J159+Közút!J159+Környezetvédelem!J163+Egészségügy!J197+Sport!J166+Közművelődés!J211+Étkeztetés!J179+Támogatás!J168</f>
        <v>2915466.18</v>
      </c>
      <c r="K159" s="81">
        <f>Igazgatás!K189+Vagyongazd!K167+Községgazd!N173+Közfoglalkoztatás!K159+Közút!K159+Környezetvédelem!N163+Egészségügy!N197+Sport!K166+Közművelődés!M211+Étkeztetés!M179+Támogatás!Q168</f>
        <v>0</v>
      </c>
      <c r="L159" s="1">
        <f>Igazgatás!L189+Vagyongazd!L167+Községgazd!O173+Közfoglalkoztatás!L159+Közút!L159+Környezetvédelem!O163+Egészségügy!O197+Sport!L166+Közművelődés!N211+Étkeztetés!N179+Támogatás!R168</f>
        <v>110400</v>
      </c>
      <c r="M159" s="1">
        <f>Igazgatás!M189+Vagyongazd!M167+Községgazd!P173+Közfoglalkoztatás!M159+Közút!M159+Környezetvédelem!P163+Egészségügy!P197+Sport!M166+Közművelődés!O211+Étkeztetés!O179+Támogatás!S168</f>
        <v>0</v>
      </c>
      <c r="N159" s="1">
        <f>Igazgatás!N189+Vagyongazd!N167+Községgazd!Q173+Közfoglalkoztatás!N159+Közút!N159+Környezetvédelem!Q163+Egészségügy!Q197+Sport!N166+Közművelődés!P211+Étkeztetés!P179+Támogatás!T168</f>
        <v>0</v>
      </c>
      <c r="O159" s="1">
        <f>Igazgatás!O189+Vagyongazd!O167+Községgazd!R173+Közfoglalkoztatás!O159+Közút!O159+Környezetvédelem!R163+Egészségügy!R197+Sport!O166+Közművelődés!Q211+Étkeztetés!Q179+Támogatás!U168</f>
        <v>0</v>
      </c>
      <c r="P159" s="89">
        <f>Igazgatás!P189+Vagyongazd!P167+Községgazd!S173+Közfoglalkoztatás!P159+Közút!P159+Környezetvédelem!S163+Egészségügy!S197+Sport!P166+Közművelődés!R211+Étkeztetés!R179+Támogatás!V168</f>
        <v>132300</v>
      </c>
      <c r="Q159" s="89">
        <f>Igazgatás!Q189+Vagyongazd!Q167+Községgazd!T173+Közfoglalkoztatás!Q159+Közút!Q159+Környezetvédelem!T163+Egészségügy!T197+Sport!Q166+Közművelődés!S211+Étkeztetés!S179+Támogatás!W168</f>
        <v>0</v>
      </c>
      <c r="R159" s="1">
        <f>Igazgatás!R189+Vagyongazd!R167+Községgazd!U173+Közfoglalkoztatás!R159+Közút!R159+Környezetvédelem!U163+Egészségügy!U197+Sport!R166+Közművelődés!T211+Étkeztetés!T179+Támogatás!X168</f>
        <v>54000</v>
      </c>
      <c r="S159" s="89">
        <f>Igazgatás!S189+Vagyongazd!S167+Községgazd!V173+Közfoglalkoztatás!S159+Közút!S159+Környezetvédelem!V163+Egészségügy!V197+Sport!S166+Közművelődés!U211+Étkeztetés!U179+Támogatás!Y168</f>
        <v>0</v>
      </c>
      <c r="T159" s="366">
        <f>Igazgatás!T189+Vagyongazd!T167+Községgazd!W173+Közfoglalkoztatás!T159+Közút!T159+Környezetvédelem!W163+Egészségügy!W197+Sport!T166+Közművelődés!V211+Étkeztetés!V179+Támogatás!Z168</f>
        <v>296700</v>
      </c>
      <c r="U159" s="43">
        <f>Igazgatás!U189+Vagyongazd!U167+Községgazd!X173+Közfoglalkoztatás!U159+Közút!U159+Környezetvédelem!X163+Egészségügy!X197+Sport!U166+Közművelődés!W211+Étkeztetés!W179+Támogatás!AA168</f>
        <v>0</v>
      </c>
      <c r="V159" s="89">
        <f>Igazgatás!V189+Vagyongazd!V167+Községgazd!Y173+Közfoglalkoztatás!V159+Közút!V159+Környezetvédelem!Y163+Egészségügy!Y197+Sport!V166+Közművelődés!X211+Étkeztetés!X179+Támogatás!AB168</f>
        <v>745200</v>
      </c>
      <c r="W159" s="542">
        <f>Igazgatás!W189+Vagyongazd!W167+Községgazd!Z173+Közfoglalkoztatás!W159+Közút!W159+Környezetvédelem!Z163+Egészségügy!Z197+Sport!W166+Közművelődés!Y211+Étkeztetés!Y179+Támogatás!AC168</f>
        <v>1873566.1800000002</v>
      </c>
    </row>
    <row r="160" spans="1:23" ht="15.75" thickBot="1" x14ac:dyDescent="0.3">
      <c r="B160" s="109" t="s">
        <v>484</v>
      </c>
      <c r="C160" s="701" t="s">
        <v>485</v>
      </c>
      <c r="D160" s="702"/>
      <c r="E160" s="702"/>
      <c r="F160" s="185">
        <f>Igazgatás!F190+Vagyongazd!F168+Községgazd!F174+Közfoglalkoztatás!F160+Közút!F160+Környezetvédelem!F164+Egészségügy!F198+Sport!F167+Közművelődés!F212+Étkeztetés!F180+Támogatás!F169</f>
        <v>0</v>
      </c>
      <c r="G160" s="462">
        <f>Igazgatás!G190+Vagyongazd!G168+Községgazd!G174+Közfoglalkoztatás!G160+Közút!G160+Környezetvédelem!G164+Egészségügy!G198+Sport!G167+Közművelődés!G212+Étkeztetés!G180+Támogatás!G169</f>
        <v>0</v>
      </c>
      <c r="H160" s="440">
        <f>Igazgatás!H190+Vagyongazd!H168+Községgazd!H174+Közfoglalkoztatás!H160+Közút!H160+Környezetvédelem!H164+Egészségügy!H198+Sport!H167+Közművelődés!H212+Étkeztetés!H180+Támogatás!H169</f>
        <v>0</v>
      </c>
      <c r="I160" s="203">
        <f>Igazgatás!I190+Vagyongazd!I168+Községgazd!I174+Közfoglalkoztatás!I160+Közút!I160+Környezetvédelem!I164+Egészségügy!I198+Sport!I167+Közművelődés!I212+Étkeztetés!I180+Támogatás!I169</f>
        <v>0</v>
      </c>
      <c r="J160" s="216">
        <f>Igazgatás!J190+Vagyongazd!J168+Községgazd!J174+Közfoglalkoztatás!J160+Közút!J160+Környezetvédelem!J164+Egészségügy!J198+Sport!J167+Közművelődés!J212+Étkeztetés!J180+Támogatás!J169</f>
        <v>0</v>
      </c>
      <c r="K160" s="94">
        <f>Igazgatás!K190+Vagyongazd!K168+Községgazd!N174+Közfoglalkoztatás!K160+Közút!K160+Környezetvédelem!N164+Egészségügy!N198+Sport!K167+Közművelődés!M212+Étkeztetés!M180+Támogatás!Q169</f>
        <v>0</v>
      </c>
      <c r="L160" s="95">
        <f>Igazgatás!L190+Vagyongazd!L168+Községgazd!O174+Közfoglalkoztatás!L160+Közút!L160+Környezetvédelem!O164+Egészségügy!O198+Sport!L167+Közművelődés!N212+Étkeztetés!N180+Támogatás!R169</f>
        <v>0</v>
      </c>
      <c r="M160" s="95">
        <f>Igazgatás!M190+Vagyongazd!M168+Községgazd!P174+Közfoglalkoztatás!M160+Közút!M160+Környezetvédelem!P164+Egészségügy!P198+Sport!M167+Közművelődés!O212+Étkeztetés!O180+Támogatás!S169</f>
        <v>0</v>
      </c>
      <c r="N160" s="95">
        <f>Igazgatás!N190+Vagyongazd!N168+Községgazd!Q174+Közfoglalkoztatás!N160+Közút!N160+Környezetvédelem!Q164+Egészségügy!Q198+Sport!N167+Közművelődés!P212+Étkeztetés!P180+Támogatás!T169</f>
        <v>0</v>
      </c>
      <c r="O160" s="95">
        <f>Igazgatás!O190+Vagyongazd!O168+Községgazd!R174+Közfoglalkoztatás!O160+Közút!O160+Környezetvédelem!R164+Egészségügy!R198+Sport!O167+Közművelődés!Q212+Étkeztetés!Q180+Támogatás!U169</f>
        <v>0</v>
      </c>
      <c r="P160" s="98">
        <f>Igazgatás!P190+Vagyongazd!P168+Községgazd!S174+Közfoglalkoztatás!P160+Közút!P160+Környezetvédelem!S164+Egészségügy!S198+Sport!P167+Közművelődés!R212+Étkeztetés!R180+Támogatás!V169</f>
        <v>0</v>
      </c>
      <c r="Q160" s="98">
        <f>Igazgatás!Q190+Vagyongazd!Q168+Községgazd!T174+Közfoglalkoztatás!Q160+Közút!Q160+Környezetvédelem!T164+Egészségügy!T198+Sport!Q167+Közművelődés!S212+Étkeztetés!S180+Támogatás!W169</f>
        <v>0</v>
      </c>
      <c r="R160" s="95">
        <f>Igazgatás!R190+Vagyongazd!R168+Községgazd!U174+Közfoglalkoztatás!R160+Közút!R160+Környezetvédelem!U164+Egészségügy!U198+Sport!R167+Közművelődés!T212+Étkeztetés!T180+Támogatás!X169</f>
        <v>0</v>
      </c>
      <c r="S160" s="98">
        <f>Igazgatás!S190+Vagyongazd!S168+Községgazd!V174+Közfoglalkoztatás!S160+Közút!S160+Környezetvédelem!V164+Egészségügy!V198+Sport!S167+Közművelődés!U212+Étkeztetés!U180+Támogatás!Y169</f>
        <v>0</v>
      </c>
      <c r="T160" s="363">
        <f>Igazgatás!T190+Vagyongazd!T168+Községgazd!W174+Közfoglalkoztatás!T160+Közút!T160+Környezetvédelem!W164+Egészségügy!W198+Sport!T167+Közművelődés!V212+Étkeztetés!V180+Támogatás!Z169</f>
        <v>0</v>
      </c>
      <c r="U160" s="97">
        <f>Igazgatás!U190+Vagyongazd!U168+Községgazd!X174+Közfoglalkoztatás!U160+Közút!U160+Környezetvédelem!X164+Egészségügy!X198+Sport!U167+Közművelődés!W212+Étkeztetés!W180+Támogatás!AA169</f>
        <v>0</v>
      </c>
      <c r="V160" s="98">
        <f>Igazgatás!V190+Vagyongazd!V168+Községgazd!Y174+Közfoglalkoztatás!V160+Közút!V160+Környezetvédelem!Y164+Egészségügy!Y198+Sport!V167+Közművelődés!X212+Étkeztetés!X180+Támogatás!AB169</f>
        <v>0</v>
      </c>
      <c r="W160" s="539">
        <f>Igazgatás!W190+Vagyongazd!W168+Községgazd!Z174+Közfoglalkoztatás!W160+Közút!W160+Környezetvédelem!Z164+Egészségügy!Z198+Sport!W167+Közművelődés!Y212+Étkeztetés!Y180+Támogatás!AC169</f>
        <v>0</v>
      </c>
    </row>
    <row r="161" spans="1:23" s="19" customFormat="1" ht="25.5" hidden="1" customHeight="1" x14ac:dyDescent="0.25">
      <c r="A161" s="139" t="s">
        <v>486</v>
      </c>
      <c r="B161" s="100" t="s">
        <v>968</v>
      </c>
      <c r="C161" s="683" t="s">
        <v>638</v>
      </c>
      <c r="D161" s="684"/>
      <c r="E161" s="684"/>
      <c r="F161" s="197">
        <f>Igazgatás!F191+Vagyongazd!F169+Községgazd!F175+Közfoglalkoztatás!F161+Közút!F161+Környezetvédelem!F165+Egészségügy!F199+Sport!F168+Közművelődés!F213+Étkeztetés!F181+Támogatás!F170</f>
        <v>0</v>
      </c>
      <c r="G161" s="478">
        <f>Igazgatás!G191+Vagyongazd!G169+Községgazd!G175+Közfoglalkoztatás!G161+Közút!G161+Környezetvédelem!G165+Egészségügy!G199+Sport!G168+Közművelődés!G213+Étkeztetés!G181+Támogatás!G170</f>
        <v>0</v>
      </c>
      <c r="H161" s="456">
        <f>Igazgatás!H191+Vagyongazd!H169+Községgazd!H175+Közfoglalkoztatás!H161+Közút!H161+Környezetvédelem!H165+Egészségügy!H199+Sport!H168+Közművelődés!H213+Étkeztetés!H181+Támogatás!H170</f>
        <v>0</v>
      </c>
      <c r="I161" s="215">
        <f>Igazgatás!I191+Vagyongazd!I169+Községgazd!I175+Közfoglalkoztatás!I161+Közút!I161+Környezetvédelem!I165+Egészségügy!I199+Sport!I168+Közművelődés!I213+Étkeztetés!I181+Támogatás!I170</f>
        <v>0</v>
      </c>
      <c r="J161" s="218">
        <f>Igazgatás!J191+Vagyongazd!J169+Községgazd!J175+Közfoglalkoztatás!J161+Közút!J161+Környezetvédelem!J165+Egészségügy!J199+Sport!J168+Közművelődés!J213+Étkeztetés!J181+Támogatás!J170</f>
        <v>0</v>
      </c>
      <c r="K161" s="103">
        <f>Igazgatás!K191+Vagyongazd!K169+Községgazd!N175+Közfoglalkoztatás!K161+Közút!K161+Környezetvédelem!N165+Egészségügy!N199+Sport!K168+Közművelődés!M213+Étkeztetés!M181+Támogatás!Q170</f>
        <v>0</v>
      </c>
      <c r="L161" s="104">
        <f>Igazgatás!L191+Vagyongazd!L169+Községgazd!O175+Közfoglalkoztatás!L161+Közút!L161+Környezetvédelem!O165+Egészségügy!O199+Sport!L168+Közművelődés!N213+Étkeztetés!N181+Támogatás!R170</f>
        <v>0</v>
      </c>
      <c r="M161" s="104">
        <f>Igazgatás!M191+Vagyongazd!M169+Községgazd!P175+Közfoglalkoztatás!M161+Közút!M161+Környezetvédelem!P165+Egészségügy!P199+Sport!M168+Közművelődés!O213+Étkeztetés!O181+Támogatás!S170</f>
        <v>0</v>
      </c>
      <c r="N161" s="104">
        <f>Igazgatás!N191+Vagyongazd!N169+Községgazd!Q175+Közfoglalkoztatás!N161+Közút!N161+Környezetvédelem!Q165+Egészségügy!Q199+Sport!N168+Közművelődés!P213+Étkeztetés!P181+Támogatás!T170</f>
        <v>0</v>
      </c>
      <c r="O161" s="104">
        <f>Igazgatás!O191+Vagyongazd!O169+Községgazd!R175+Közfoglalkoztatás!O161+Közút!O161+Környezetvédelem!R165+Egészségügy!R199+Sport!O168+Közművelődés!Q213+Étkeztetés!Q181+Támogatás!U170</f>
        <v>0</v>
      </c>
      <c r="P161" s="107">
        <f>Igazgatás!P191+Vagyongazd!P169+Községgazd!S175+Közfoglalkoztatás!P161+Közút!P161+Környezetvédelem!S165+Egészségügy!S199+Sport!P168+Közművelődés!R213+Étkeztetés!R181+Támogatás!V170</f>
        <v>0</v>
      </c>
      <c r="Q161" s="107">
        <f>Igazgatás!Q191+Vagyongazd!Q169+Községgazd!T175+Közfoglalkoztatás!Q161+Közút!Q161+Környezetvédelem!T165+Egészségügy!T199+Sport!Q168+Közművelődés!S213+Étkeztetés!S181+Támogatás!W170</f>
        <v>0</v>
      </c>
      <c r="R161" s="104">
        <f>Igazgatás!R191+Vagyongazd!R169+Községgazd!U175+Közfoglalkoztatás!R161+Közút!R161+Környezetvédelem!U165+Egészségügy!U199+Sport!R168+Közművelődés!T213+Étkeztetés!T181+Támogatás!X170</f>
        <v>0</v>
      </c>
      <c r="S161" s="107">
        <f>Igazgatás!S191+Vagyongazd!S169+Községgazd!V175+Közfoglalkoztatás!S161+Közút!S161+Környezetvédelem!V165+Egészségügy!V199+Sport!S168+Közművelődés!U213+Étkeztetés!U181+Támogatás!Y170</f>
        <v>0</v>
      </c>
      <c r="T161" s="367">
        <f>Igazgatás!T191+Vagyongazd!T169+Községgazd!W175+Közfoglalkoztatás!T161+Közút!T161+Környezetvédelem!W165+Egészségügy!W199+Sport!T168+Közművelődés!V213+Étkeztetés!V181+Támogatás!Z170</f>
        <v>0</v>
      </c>
      <c r="U161" s="106">
        <f>Igazgatás!U191+Vagyongazd!U169+Községgazd!X175+Közfoglalkoztatás!U161+Közút!U161+Környezetvédelem!X165+Egészségügy!X199+Sport!U168+Közművelődés!W213+Étkeztetés!W181+Támogatás!AA170</f>
        <v>0</v>
      </c>
      <c r="V161" s="107">
        <f>Igazgatás!V191+Vagyongazd!V169+Községgazd!Y175+Közfoglalkoztatás!V161+Közút!V161+Környezetvédelem!Y165+Egészségügy!Y199+Sport!V168+Közművelődés!X213+Étkeztetés!X181+Támogatás!AB170</f>
        <v>0</v>
      </c>
      <c r="W161" s="543">
        <f>Igazgatás!W191+Vagyongazd!W169+Községgazd!Z175+Közfoglalkoztatás!W161+Közút!W161+Környezetvédelem!Z165+Egészségügy!Z199+Sport!W168+Közművelődés!Y213+Étkeztetés!Y181+Támogatás!AC170</f>
        <v>0</v>
      </c>
    </row>
    <row r="162" spans="1:23" s="19" customFormat="1" ht="16.350000000000001" hidden="1" customHeight="1" x14ac:dyDescent="0.25">
      <c r="A162" s="139" t="s">
        <v>487</v>
      </c>
      <c r="B162" s="100" t="s">
        <v>969</v>
      </c>
      <c r="C162" s="725" t="s">
        <v>1098</v>
      </c>
      <c r="D162" s="726"/>
      <c r="E162" s="726"/>
      <c r="F162" s="197">
        <f>Igazgatás!F192+Vagyongazd!F170+Községgazd!F176+Közfoglalkoztatás!F162+Közút!F162+Környezetvédelem!F166+Egészségügy!F200+Sport!F169+Közművelődés!F214+Étkeztetés!F182+Támogatás!F171</f>
        <v>0</v>
      </c>
      <c r="G162" s="478">
        <f>Igazgatás!G192+Vagyongazd!G170+Községgazd!G176+Közfoglalkoztatás!G162+Közút!G162+Környezetvédelem!G166+Egészségügy!G200+Sport!G169+Közművelődés!G214+Étkeztetés!G182+Támogatás!G171</f>
        <v>0</v>
      </c>
      <c r="H162" s="456">
        <f>Igazgatás!H192+Vagyongazd!H170+Községgazd!H176+Közfoglalkoztatás!H162+Közút!H162+Környezetvédelem!H166+Egészségügy!H200+Sport!H169+Közművelődés!H214+Étkeztetés!H182+Támogatás!H171</f>
        <v>0</v>
      </c>
      <c r="I162" s="215">
        <f>Igazgatás!I192+Vagyongazd!I170+Községgazd!I176+Közfoglalkoztatás!I162+Közút!I162+Környezetvédelem!I166+Egészségügy!I200+Sport!I169+Közművelődés!I214+Étkeztetés!I182+Támogatás!I171</f>
        <v>0</v>
      </c>
      <c r="J162" s="218">
        <f>Igazgatás!J192+Vagyongazd!J170+Községgazd!J176+Közfoglalkoztatás!J162+Közút!J162+Környezetvédelem!J166+Egészségügy!J200+Sport!J169+Közművelődés!J214+Étkeztetés!J182+Támogatás!J171</f>
        <v>0</v>
      </c>
      <c r="K162" s="103">
        <f>Igazgatás!K192+Vagyongazd!K170+Községgazd!N176+Közfoglalkoztatás!K162+Közút!K162+Környezetvédelem!N166+Egészségügy!N200+Sport!K169+Közművelődés!M214+Étkeztetés!M182+Támogatás!Q171</f>
        <v>0</v>
      </c>
      <c r="L162" s="104">
        <f>Igazgatás!L192+Vagyongazd!L170+Községgazd!O176+Közfoglalkoztatás!L162+Közút!L162+Környezetvédelem!O166+Egészségügy!O200+Sport!L169+Közművelődés!N214+Étkeztetés!N182+Támogatás!R171</f>
        <v>0</v>
      </c>
      <c r="M162" s="104">
        <f>Igazgatás!M192+Vagyongazd!M170+Községgazd!P176+Közfoglalkoztatás!M162+Közút!M162+Környezetvédelem!P166+Egészségügy!P200+Sport!M169+Közművelődés!O214+Étkeztetés!O182+Támogatás!S171</f>
        <v>0</v>
      </c>
      <c r="N162" s="104">
        <f>Igazgatás!N192+Vagyongazd!N170+Községgazd!Q176+Közfoglalkoztatás!N162+Közút!N162+Környezetvédelem!Q166+Egészségügy!Q200+Sport!N169+Közművelődés!P214+Étkeztetés!P182+Támogatás!T171</f>
        <v>0</v>
      </c>
      <c r="O162" s="104">
        <f>Igazgatás!O192+Vagyongazd!O170+Községgazd!R176+Közfoglalkoztatás!O162+Közút!O162+Környezetvédelem!R166+Egészségügy!R200+Sport!O169+Közművelődés!Q214+Étkeztetés!Q182+Támogatás!U171</f>
        <v>0</v>
      </c>
      <c r="P162" s="107">
        <f>Igazgatás!P192+Vagyongazd!P170+Községgazd!S176+Közfoglalkoztatás!P162+Közút!P162+Környezetvédelem!S166+Egészségügy!S200+Sport!P169+Közművelődés!R214+Étkeztetés!R182+Támogatás!V171</f>
        <v>0</v>
      </c>
      <c r="Q162" s="107">
        <f>Igazgatás!Q192+Vagyongazd!Q170+Községgazd!T176+Közfoglalkoztatás!Q162+Közút!Q162+Környezetvédelem!T166+Egészségügy!T200+Sport!Q169+Közművelődés!S214+Étkeztetés!S182+Támogatás!W171</f>
        <v>0</v>
      </c>
      <c r="R162" s="104">
        <f>Igazgatás!R192+Vagyongazd!R170+Községgazd!U176+Közfoglalkoztatás!R162+Közút!R162+Környezetvédelem!U166+Egészségügy!U200+Sport!R169+Közművelődés!T214+Étkeztetés!T182+Támogatás!X171</f>
        <v>0</v>
      </c>
      <c r="S162" s="107">
        <f>Igazgatás!S192+Vagyongazd!S170+Községgazd!V176+Közfoglalkoztatás!S162+Közút!S162+Környezetvédelem!V166+Egészségügy!V200+Sport!S169+Közművelődés!U214+Étkeztetés!U182+Támogatás!Y171</f>
        <v>0</v>
      </c>
      <c r="T162" s="367">
        <f>Igazgatás!T192+Vagyongazd!T170+Községgazd!W176+Közfoglalkoztatás!T162+Közút!T162+Környezetvédelem!W166+Egészségügy!W200+Sport!T169+Közművelődés!V214+Étkeztetés!V182+Támogatás!Z171</f>
        <v>0</v>
      </c>
      <c r="U162" s="106">
        <f>Igazgatás!U192+Vagyongazd!U170+Községgazd!X176+Közfoglalkoztatás!U162+Közút!U162+Környezetvédelem!X166+Egészségügy!X200+Sport!U169+Közművelődés!W214+Étkeztetés!W182+Támogatás!AA171</f>
        <v>0</v>
      </c>
      <c r="V162" s="107">
        <f>Igazgatás!V192+Vagyongazd!V170+Községgazd!Y176+Közfoglalkoztatás!V162+Közút!V162+Környezetvédelem!Y166+Egészségügy!Y200+Sport!V169+Közművelődés!X214+Étkeztetés!X182+Támogatás!AB171</f>
        <v>0</v>
      </c>
      <c r="W162" s="543">
        <f>Igazgatás!W192+Vagyongazd!W170+Községgazd!Z176+Közfoglalkoztatás!W162+Közút!W162+Környezetvédelem!Z166+Egészségügy!Z200+Sport!W169+Közművelődés!Y214+Étkeztetés!Y182+Támogatás!AC171</f>
        <v>0</v>
      </c>
    </row>
    <row r="163" spans="1:23" ht="15.75" hidden="1" thickBot="1" x14ac:dyDescent="0.3">
      <c r="A163" s="139" t="s">
        <v>488</v>
      </c>
      <c r="B163" s="59"/>
      <c r="C163" s="2"/>
      <c r="D163" s="686" t="s">
        <v>1099</v>
      </c>
      <c r="E163" s="686"/>
      <c r="F163" s="182">
        <f>Igazgatás!F193+Vagyongazd!F171+Községgazd!F177+Közfoglalkoztatás!F163+Közút!F163+Környezetvédelem!F167+Egészségügy!F201+Sport!F170+Közművelődés!F215+Étkeztetés!F183+Támogatás!F172</f>
        <v>0</v>
      </c>
      <c r="G163" s="459">
        <f>Igazgatás!G193+Vagyongazd!G171+Községgazd!G177+Közfoglalkoztatás!G163+Közút!G163+Környezetvédelem!G167+Egészségügy!G201+Sport!G170+Közművelődés!G215+Étkeztetés!G183+Támogatás!G172</f>
        <v>0</v>
      </c>
      <c r="H163" s="437">
        <f>Igazgatás!H193+Vagyongazd!H171+Községgazd!H177+Közfoglalkoztatás!H163+Közút!H163+Környezetvédelem!H167+Egészségügy!H201+Sport!H170+Közművelődés!H215+Étkeztetés!H183+Támogatás!H172</f>
        <v>0</v>
      </c>
      <c r="I163" s="200">
        <f>Igazgatás!I193+Vagyongazd!I171+Községgazd!I177+Közfoglalkoztatás!I163+Közút!I163+Környezetvédelem!I167+Egészségügy!I201+Sport!I170+Közművelődés!I215+Étkeztetés!I183+Támogatás!I172</f>
        <v>0</v>
      </c>
      <c r="J163" s="219">
        <f>Igazgatás!J193+Vagyongazd!J171+Községgazd!J177+Közfoglalkoztatás!J163+Közút!J163+Környezetvédelem!J167+Egészségügy!J201+Sport!J170+Közművelődés!J215+Étkeztetés!J183+Támogatás!J172</f>
        <v>0</v>
      </c>
      <c r="K163" s="81">
        <f>Igazgatás!K193+Vagyongazd!K171+Községgazd!N177+Közfoglalkoztatás!K163+Közút!K163+Környezetvédelem!N167+Egészségügy!N201+Sport!K170+Közművelődés!M215+Étkeztetés!M183+Támogatás!Q172</f>
        <v>0</v>
      </c>
      <c r="L163" s="1">
        <f>Igazgatás!L193+Vagyongazd!L171+Községgazd!O177+Közfoglalkoztatás!L163+Közút!L163+Környezetvédelem!O167+Egészségügy!O201+Sport!L170+Közművelődés!N215+Étkeztetés!N183+Támogatás!R172</f>
        <v>0</v>
      </c>
      <c r="M163" s="1">
        <f>Igazgatás!M193+Vagyongazd!M171+Községgazd!P177+Közfoglalkoztatás!M163+Közút!M163+Környezetvédelem!P167+Egészségügy!P201+Sport!M170+Közművelődés!O215+Étkeztetés!O183+Támogatás!S172</f>
        <v>0</v>
      </c>
      <c r="N163" s="1">
        <f>Igazgatás!N193+Vagyongazd!N171+Községgazd!Q177+Közfoglalkoztatás!N163+Közút!N163+Környezetvédelem!Q167+Egészségügy!Q201+Sport!N170+Közművelődés!P215+Étkeztetés!P183+Támogatás!T172</f>
        <v>0</v>
      </c>
      <c r="O163" s="1">
        <f>Igazgatás!O193+Vagyongazd!O171+Községgazd!R177+Közfoglalkoztatás!O163+Közút!O163+Környezetvédelem!R167+Egészségügy!R201+Sport!O170+Közművelődés!Q215+Étkeztetés!Q183+Támogatás!U172</f>
        <v>0</v>
      </c>
      <c r="P163" s="89">
        <f>Igazgatás!P193+Vagyongazd!P171+Községgazd!S177+Közfoglalkoztatás!P163+Közút!P163+Környezetvédelem!S167+Egészségügy!S201+Sport!P170+Közművelődés!R215+Étkeztetés!R183+Támogatás!V172</f>
        <v>0</v>
      </c>
      <c r="Q163" s="89">
        <f>Igazgatás!Q193+Vagyongazd!Q171+Községgazd!T177+Közfoglalkoztatás!Q163+Közút!Q163+Környezetvédelem!T167+Egészségügy!T201+Sport!Q170+Közművelődés!S215+Étkeztetés!S183+Támogatás!W172</f>
        <v>0</v>
      </c>
      <c r="R163" s="1">
        <f>Igazgatás!R193+Vagyongazd!R171+Községgazd!U177+Közfoglalkoztatás!R163+Közút!R163+Környezetvédelem!U167+Egészségügy!U201+Sport!R170+Közművelődés!T215+Étkeztetés!T183+Támogatás!X172</f>
        <v>0</v>
      </c>
      <c r="S163" s="89">
        <f>Igazgatás!S193+Vagyongazd!S171+Községgazd!V177+Közfoglalkoztatás!S163+Közút!S163+Környezetvédelem!V167+Egészségügy!V201+Sport!S170+Közművelődés!U215+Étkeztetés!U183+Támogatás!Y172</f>
        <v>0</v>
      </c>
      <c r="T163" s="366">
        <f>Igazgatás!T193+Vagyongazd!T171+Községgazd!W177+Közfoglalkoztatás!T163+Közút!T163+Környezetvédelem!W167+Egészségügy!W201+Sport!T170+Közművelődés!V215+Étkeztetés!V183+Támogatás!Z172</f>
        <v>0</v>
      </c>
      <c r="U163" s="43">
        <f>Igazgatás!U193+Vagyongazd!U171+Községgazd!X177+Közfoglalkoztatás!U163+Közút!U163+Környezetvédelem!X167+Egészségügy!X201+Sport!U170+Közművelődés!W215+Étkeztetés!W183+Támogatás!AA172</f>
        <v>0</v>
      </c>
      <c r="V163" s="89">
        <f>Igazgatás!V193+Vagyongazd!V171+Községgazd!Y177+Közfoglalkoztatás!V163+Közút!V163+Környezetvédelem!Y167+Egészségügy!Y201+Sport!V170+Közművelődés!X215+Étkeztetés!X183+Támogatás!AB172</f>
        <v>0</v>
      </c>
      <c r="W163" s="542">
        <f>Igazgatás!W193+Vagyongazd!W171+Községgazd!Z177+Közfoglalkoztatás!W163+Közút!W163+Környezetvédelem!Z167+Egészségügy!Z201+Sport!W170+Közművelődés!Y215+Étkeztetés!Y183+Támogatás!AC172</f>
        <v>0</v>
      </c>
    </row>
    <row r="164" spans="1:23" ht="15.75" hidden="1" thickBot="1" x14ac:dyDescent="0.3">
      <c r="A164" s="139" t="s">
        <v>489</v>
      </c>
      <c r="B164" s="59"/>
      <c r="C164" s="2"/>
      <c r="D164" s="686" t="s">
        <v>1100</v>
      </c>
      <c r="E164" s="686"/>
      <c r="F164" s="182">
        <f>Igazgatás!F194+Vagyongazd!F172+Községgazd!F178+Közfoglalkoztatás!F164+Közút!F164+Környezetvédelem!F168+Egészségügy!F202+Sport!F171+Közművelődés!F216+Étkeztetés!F184+Támogatás!F173</f>
        <v>0</v>
      </c>
      <c r="G164" s="459">
        <f>Igazgatás!G194+Vagyongazd!G172+Községgazd!G178+Közfoglalkoztatás!G164+Közút!G164+Környezetvédelem!G168+Egészségügy!G202+Sport!G171+Közművelődés!G216+Étkeztetés!G184+Támogatás!G173</f>
        <v>0</v>
      </c>
      <c r="H164" s="437">
        <f>Igazgatás!H194+Vagyongazd!H172+Községgazd!H178+Közfoglalkoztatás!H164+Közút!H164+Környezetvédelem!H168+Egészségügy!H202+Sport!H171+Közművelődés!H216+Étkeztetés!H184+Támogatás!H173</f>
        <v>0</v>
      </c>
      <c r="I164" s="200">
        <f>Igazgatás!I194+Vagyongazd!I172+Községgazd!I178+Közfoglalkoztatás!I164+Közút!I164+Környezetvédelem!I168+Egészségügy!I202+Sport!I171+Közművelődés!I216+Étkeztetés!I184+Támogatás!I173</f>
        <v>0</v>
      </c>
      <c r="J164" s="219">
        <f>Igazgatás!J194+Vagyongazd!J172+Községgazd!J178+Közfoglalkoztatás!J164+Közút!J164+Környezetvédelem!J168+Egészségügy!J202+Sport!J171+Közművelődés!J216+Étkeztetés!J184+Támogatás!J173</f>
        <v>0</v>
      </c>
      <c r="K164" s="81">
        <f>Igazgatás!K194+Vagyongazd!K172+Községgazd!N178+Közfoglalkoztatás!K164+Közút!K164+Környezetvédelem!N168+Egészségügy!N202+Sport!K171+Közművelődés!M216+Étkeztetés!M184+Támogatás!Q173</f>
        <v>0</v>
      </c>
      <c r="L164" s="1">
        <f>Igazgatás!L194+Vagyongazd!L172+Községgazd!O178+Közfoglalkoztatás!L164+Közút!L164+Környezetvédelem!O168+Egészségügy!O202+Sport!L171+Közművelődés!N216+Étkeztetés!N184+Támogatás!R173</f>
        <v>0</v>
      </c>
      <c r="M164" s="1">
        <f>Igazgatás!M194+Vagyongazd!M172+Községgazd!P178+Közfoglalkoztatás!M164+Közút!M164+Környezetvédelem!P168+Egészségügy!P202+Sport!M171+Közművelődés!O216+Étkeztetés!O184+Támogatás!S173</f>
        <v>0</v>
      </c>
      <c r="N164" s="1">
        <f>Igazgatás!N194+Vagyongazd!N172+Községgazd!Q178+Közfoglalkoztatás!N164+Közút!N164+Környezetvédelem!Q168+Egészségügy!Q202+Sport!N171+Közművelődés!P216+Étkeztetés!P184+Támogatás!T173</f>
        <v>0</v>
      </c>
      <c r="O164" s="1">
        <f>Igazgatás!O194+Vagyongazd!O172+Községgazd!R178+Közfoglalkoztatás!O164+Közút!O164+Környezetvédelem!R168+Egészségügy!R202+Sport!O171+Közművelődés!Q216+Étkeztetés!Q184+Támogatás!U173</f>
        <v>0</v>
      </c>
      <c r="P164" s="89">
        <f>Igazgatás!P194+Vagyongazd!P172+Községgazd!S178+Közfoglalkoztatás!P164+Közút!P164+Környezetvédelem!S168+Egészségügy!S202+Sport!P171+Közművelődés!R216+Étkeztetés!R184+Támogatás!V173</f>
        <v>0</v>
      </c>
      <c r="Q164" s="89">
        <f>Igazgatás!Q194+Vagyongazd!Q172+Községgazd!T178+Közfoglalkoztatás!Q164+Közút!Q164+Környezetvédelem!T168+Egészségügy!T202+Sport!Q171+Közművelődés!S216+Étkeztetés!S184+Támogatás!W173</f>
        <v>0</v>
      </c>
      <c r="R164" s="1">
        <f>Igazgatás!R194+Vagyongazd!R172+Községgazd!U178+Közfoglalkoztatás!R164+Közút!R164+Környezetvédelem!U168+Egészségügy!U202+Sport!R171+Közművelődés!T216+Étkeztetés!T184+Támogatás!X173</f>
        <v>0</v>
      </c>
      <c r="S164" s="89">
        <f>Igazgatás!S194+Vagyongazd!S172+Községgazd!V178+Közfoglalkoztatás!S164+Közút!S164+Környezetvédelem!V168+Egészségügy!V202+Sport!S171+Közművelődés!U216+Étkeztetés!U184+Támogatás!Y173</f>
        <v>0</v>
      </c>
      <c r="T164" s="366">
        <f>Igazgatás!T194+Vagyongazd!T172+Községgazd!W178+Közfoglalkoztatás!T164+Közút!T164+Környezetvédelem!W168+Egészségügy!W202+Sport!T171+Közművelődés!V216+Étkeztetés!V184+Támogatás!Z173</f>
        <v>0</v>
      </c>
      <c r="U164" s="43">
        <f>Igazgatás!U194+Vagyongazd!U172+Községgazd!X178+Közfoglalkoztatás!U164+Közút!U164+Környezetvédelem!X168+Egészségügy!X202+Sport!U171+Közművelődés!W216+Étkeztetés!W184+Támogatás!AA173</f>
        <v>0</v>
      </c>
      <c r="V164" s="89">
        <f>Igazgatás!V194+Vagyongazd!V172+Községgazd!Y178+Közfoglalkoztatás!V164+Közút!V164+Környezetvédelem!Y168+Egészségügy!Y202+Sport!V171+Közművelődés!X216+Étkeztetés!X184+Támogatás!AB173</f>
        <v>0</v>
      </c>
      <c r="W164" s="542">
        <f>Igazgatás!W194+Vagyongazd!W172+Községgazd!Z178+Közfoglalkoztatás!W164+Közút!W164+Környezetvédelem!Z168+Egészségügy!Z202+Sport!W171+Közművelődés!Y216+Étkeztetés!Y184+Támogatás!AC173</f>
        <v>0</v>
      </c>
    </row>
    <row r="165" spans="1:23" ht="15.75" hidden="1" thickBot="1" x14ac:dyDescent="0.3">
      <c r="A165" s="139" t="s">
        <v>490</v>
      </c>
      <c r="B165" s="59"/>
      <c r="C165" s="2"/>
      <c r="D165" s="686" t="s">
        <v>830</v>
      </c>
      <c r="E165" s="686"/>
      <c r="F165" s="182">
        <f>Igazgatás!F195+Vagyongazd!F173+Községgazd!F179+Közfoglalkoztatás!F165+Közút!F165+Környezetvédelem!F169+Egészségügy!F203+Sport!F172+Közművelődés!F217+Étkeztetés!F185+Támogatás!F174</f>
        <v>0</v>
      </c>
      <c r="G165" s="459">
        <f>Igazgatás!G195+Vagyongazd!G173+Községgazd!G179+Közfoglalkoztatás!G165+Közút!G165+Környezetvédelem!G169+Egészségügy!G203+Sport!G172+Közművelődés!G217+Étkeztetés!G185+Támogatás!G174</f>
        <v>0</v>
      </c>
      <c r="H165" s="437">
        <f>Igazgatás!H195+Vagyongazd!H173+Községgazd!H179+Közfoglalkoztatás!H165+Közút!H165+Környezetvédelem!H169+Egészségügy!H203+Sport!H172+Közművelődés!H217+Étkeztetés!H185+Támogatás!H174</f>
        <v>0</v>
      </c>
      <c r="I165" s="200">
        <f>Igazgatás!I195+Vagyongazd!I173+Községgazd!I179+Közfoglalkoztatás!I165+Közút!I165+Környezetvédelem!I169+Egészségügy!I203+Sport!I172+Közművelődés!I217+Étkeztetés!I185+Támogatás!I174</f>
        <v>0</v>
      </c>
      <c r="J165" s="219">
        <f>Igazgatás!J195+Vagyongazd!J173+Községgazd!J179+Közfoglalkoztatás!J165+Közút!J165+Környezetvédelem!J169+Egészségügy!J203+Sport!J172+Közművelődés!J217+Étkeztetés!J185+Támogatás!J174</f>
        <v>0</v>
      </c>
      <c r="K165" s="81">
        <f>Igazgatás!K195+Vagyongazd!K173+Községgazd!N179+Közfoglalkoztatás!K165+Közút!K165+Környezetvédelem!N169+Egészségügy!N203+Sport!K172+Közművelődés!M217+Étkeztetés!M185+Támogatás!Q174</f>
        <v>0</v>
      </c>
      <c r="L165" s="1">
        <f>Igazgatás!L195+Vagyongazd!L173+Községgazd!O179+Közfoglalkoztatás!L165+Közút!L165+Környezetvédelem!O169+Egészségügy!O203+Sport!L172+Közművelődés!N217+Étkeztetés!N185+Támogatás!R174</f>
        <v>0</v>
      </c>
      <c r="M165" s="1">
        <f>Igazgatás!M195+Vagyongazd!M173+Községgazd!P179+Közfoglalkoztatás!M165+Közút!M165+Környezetvédelem!P169+Egészségügy!P203+Sport!M172+Közművelődés!O217+Étkeztetés!O185+Támogatás!S174</f>
        <v>0</v>
      </c>
      <c r="N165" s="1">
        <f>Igazgatás!N195+Vagyongazd!N173+Községgazd!Q179+Közfoglalkoztatás!N165+Közút!N165+Környezetvédelem!Q169+Egészségügy!Q203+Sport!N172+Közművelődés!P217+Étkeztetés!P185+Támogatás!T174</f>
        <v>0</v>
      </c>
      <c r="O165" s="1">
        <f>Igazgatás!O195+Vagyongazd!O173+Községgazd!R179+Közfoglalkoztatás!O165+Közút!O165+Környezetvédelem!R169+Egészségügy!R203+Sport!O172+Közművelődés!Q217+Étkeztetés!Q185+Támogatás!U174</f>
        <v>0</v>
      </c>
      <c r="P165" s="89">
        <f>Igazgatás!P195+Vagyongazd!P173+Községgazd!S179+Közfoglalkoztatás!P165+Közút!P165+Környezetvédelem!S169+Egészségügy!S203+Sport!P172+Közművelődés!R217+Étkeztetés!R185+Támogatás!V174</f>
        <v>0</v>
      </c>
      <c r="Q165" s="89">
        <f>Igazgatás!Q195+Vagyongazd!Q173+Községgazd!T179+Közfoglalkoztatás!Q165+Közút!Q165+Környezetvédelem!T169+Egészségügy!T203+Sport!Q172+Közművelődés!S217+Étkeztetés!S185+Támogatás!W174</f>
        <v>0</v>
      </c>
      <c r="R165" s="1">
        <f>Igazgatás!R195+Vagyongazd!R173+Községgazd!U179+Közfoglalkoztatás!R165+Közút!R165+Környezetvédelem!U169+Egészségügy!U203+Sport!R172+Közművelődés!T217+Étkeztetés!T185+Támogatás!X174</f>
        <v>0</v>
      </c>
      <c r="S165" s="89">
        <f>Igazgatás!S195+Vagyongazd!S173+Községgazd!V179+Közfoglalkoztatás!S165+Közút!S165+Környezetvédelem!V169+Egészségügy!V203+Sport!S172+Közművelődés!U217+Étkeztetés!U185+Támogatás!Y174</f>
        <v>0</v>
      </c>
      <c r="T165" s="366">
        <f>Igazgatás!T195+Vagyongazd!T173+Községgazd!W179+Közfoglalkoztatás!T165+Közút!T165+Környezetvédelem!W169+Egészségügy!W203+Sport!T172+Közművelődés!V217+Étkeztetés!V185+Támogatás!Z174</f>
        <v>0</v>
      </c>
      <c r="U165" s="43">
        <f>Igazgatás!U195+Vagyongazd!U173+Községgazd!X179+Közfoglalkoztatás!U165+Közút!U165+Környezetvédelem!X169+Egészségügy!X203+Sport!U172+Közművelődés!W217+Étkeztetés!W185+Támogatás!AA174</f>
        <v>0</v>
      </c>
      <c r="V165" s="89">
        <f>Igazgatás!V195+Vagyongazd!V173+Községgazd!Y179+Közfoglalkoztatás!V165+Közút!V165+Környezetvédelem!Y169+Egészségügy!Y203+Sport!V172+Közművelődés!X217+Étkeztetés!X185+Támogatás!AB174</f>
        <v>0</v>
      </c>
      <c r="W165" s="542">
        <f>Igazgatás!W195+Vagyongazd!W173+Községgazd!Z179+Közfoglalkoztatás!W165+Közút!W165+Környezetvédelem!Z169+Egészségügy!Z203+Sport!W172+Közművelődés!Y217+Étkeztetés!Y185+Támogatás!AC174</f>
        <v>0</v>
      </c>
    </row>
    <row r="166" spans="1:23" ht="25.5" hidden="1" customHeight="1" x14ac:dyDescent="0.25">
      <c r="A166" s="139" t="s">
        <v>491</v>
      </c>
      <c r="B166" s="59"/>
      <c r="C166" s="2"/>
      <c r="D166" s="685" t="s">
        <v>833</v>
      </c>
      <c r="E166" s="685"/>
      <c r="F166" s="192">
        <f>Igazgatás!F196+Vagyongazd!F174+Községgazd!F180+Közfoglalkoztatás!F166+Közút!F166+Környezetvédelem!F170+Egészségügy!F204+Sport!F173+Közművelődés!F218+Étkeztetés!F186+Támogatás!F175</f>
        <v>0</v>
      </c>
      <c r="G166" s="471">
        <f>Igazgatás!G196+Vagyongazd!G174+Községgazd!G180+Közfoglalkoztatás!G166+Közút!G166+Környezetvédelem!G170+Egészségügy!G204+Sport!G173+Közművelődés!G218+Étkeztetés!G186+Támogatás!G175</f>
        <v>0</v>
      </c>
      <c r="H166" s="449">
        <f>Igazgatás!H196+Vagyongazd!H174+Községgazd!H180+Közfoglalkoztatás!H166+Közút!H166+Környezetvédelem!H170+Egészségügy!H204+Sport!H173+Közművelődés!H218+Étkeztetés!H186+Támogatás!H175</f>
        <v>0</v>
      </c>
      <c r="I166" s="210">
        <f>Igazgatás!I196+Vagyongazd!I174+Községgazd!I180+Közfoglalkoztatás!I166+Közút!I166+Környezetvédelem!I170+Egészségügy!I204+Sport!I173+Közművelődés!I218+Étkeztetés!I186+Támogatás!I175</f>
        <v>0</v>
      </c>
      <c r="J166" s="219">
        <f>Igazgatás!J196+Vagyongazd!J174+Községgazd!J180+Közfoglalkoztatás!J166+Közút!J166+Környezetvédelem!J170+Egészségügy!J204+Sport!J173+Közművelődés!J218+Étkeztetés!J186+Támogatás!J175</f>
        <v>0</v>
      </c>
      <c r="K166" s="81">
        <f>Igazgatás!K196+Vagyongazd!K174+Községgazd!N180+Közfoglalkoztatás!K166+Közút!K166+Környezetvédelem!N170+Egészségügy!N204+Sport!K173+Közművelődés!M218+Étkeztetés!M186+Támogatás!Q175</f>
        <v>0</v>
      </c>
      <c r="L166" s="1">
        <f>Igazgatás!L196+Vagyongazd!L174+Községgazd!O180+Közfoglalkoztatás!L166+Közút!L166+Környezetvédelem!O170+Egészségügy!O204+Sport!L173+Közművelődés!N218+Étkeztetés!N186+Támogatás!R175</f>
        <v>0</v>
      </c>
      <c r="M166" s="1">
        <f>Igazgatás!M196+Vagyongazd!M174+Községgazd!P180+Közfoglalkoztatás!M166+Közút!M166+Környezetvédelem!P170+Egészségügy!P204+Sport!M173+Közművelődés!O218+Étkeztetés!O186+Támogatás!S175</f>
        <v>0</v>
      </c>
      <c r="N166" s="1">
        <f>Igazgatás!N196+Vagyongazd!N174+Községgazd!Q180+Közfoglalkoztatás!N166+Közút!N166+Környezetvédelem!Q170+Egészségügy!Q204+Sport!N173+Közművelődés!P218+Étkeztetés!P186+Támogatás!T175</f>
        <v>0</v>
      </c>
      <c r="O166" s="1">
        <f>Igazgatás!O196+Vagyongazd!O174+Községgazd!R180+Közfoglalkoztatás!O166+Közút!O166+Környezetvédelem!R170+Egészségügy!R204+Sport!O173+Közművelődés!Q218+Étkeztetés!Q186+Támogatás!U175</f>
        <v>0</v>
      </c>
      <c r="P166" s="89">
        <f>Igazgatás!P196+Vagyongazd!P174+Községgazd!S180+Közfoglalkoztatás!P166+Közút!P166+Környezetvédelem!S170+Egészségügy!S204+Sport!P173+Közművelődés!R218+Étkeztetés!R186+Támogatás!V175</f>
        <v>0</v>
      </c>
      <c r="Q166" s="89">
        <f>Igazgatás!Q196+Vagyongazd!Q174+Községgazd!T180+Közfoglalkoztatás!Q166+Közút!Q166+Környezetvédelem!T170+Egészségügy!T204+Sport!Q173+Közművelődés!S218+Étkeztetés!S186+Támogatás!W175</f>
        <v>0</v>
      </c>
      <c r="R166" s="1">
        <f>Igazgatás!R196+Vagyongazd!R174+Községgazd!U180+Közfoglalkoztatás!R166+Közút!R166+Környezetvédelem!U170+Egészségügy!U204+Sport!R173+Közművelődés!T218+Étkeztetés!T186+Támogatás!X175</f>
        <v>0</v>
      </c>
      <c r="S166" s="89">
        <f>Igazgatás!S196+Vagyongazd!S174+Községgazd!V180+Közfoglalkoztatás!S166+Közút!S166+Környezetvédelem!V170+Egészségügy!V204+Sport!S173+Közművelődés!U218+Étkeztetés!U186+Támogatás!Y175</f>
        <v>0</v>
      </c>
      <c r="T166" s="366">
        <f>Igazgatás!T196+Vagyongazd!T174+Községgazd!W180+Közfoglalkoztatás!T166+Közút!T166+Környezetvédelem!W170+Egészségügy!W204+Sport!T173+Közművelődés!V218+Étkeztetés!V186+Támogatás!Z175</f>
        <v>0</v>
      </c>
      <c r="U166" s="43">
        <f>Igazgatás!U196+Vagyongazd!U174+Községgazd!X180+Közfoglalkoztatás!U166+Közút!U166+Környezetvédelem!X170+Egészségügy!X204+Sport!U173+Közművelődés!W218+Étkeztetés!W186+Támogatás!AA175</f>
        <v>0</v>
      </c>
      <c r="V166" s="89">
        <f>Igazgatás!V196+Vagyongazd!V174+Községgazd!Y180+Közfoglalkoztatás!V166+Közút!V166+Környezetvédelem!Y170+Egészségügy!Y204+Sport!V173+Közművelődés!X218+Étkeztetés!X186+Támogatás!AB175</f>
        <v>0</v>
      </c>
      <c r="W166" s="542">
        <f>Igazgatás!W196+Vagyongazd!W174+Községgazd!Z180+Közfoglalkoztatás!W166+Közút!W166+Környezetvédelem!Z170+Egészségügy!Z204+Sport!W173+Közművelődés!Y218+Étkeztetés!Y186+Támogatás!AC175</f>
        <v>0</v>
      </c>
    </row>
    <row r="167" spans="1:23" ht="15.75" hidden="1" thickBot="1" x14ac:dyDescent="0.3">
      <c r="A167" s="139" t="s">
        <v>492</v>
      </c>
      <c r="B167" s="59"/>
      <c r="C167" s="2"/>
      <c r="D167" s="686" t="s">
        <v>835</v>
      </c>
      <c r="E167" s="686"/>
      <c r="F167" s="182">
        <f>Igazgatás!F197+Vagyongazd!F175+Községgazd!F181+Közfoglalkoztatás!F167+Közút!F167+Környezetvédelem!F171+Egészségügy!F205+Sport!F174+Közművelődés!F219+Étkeztetés!F187+Támogatás!F176</f>
        <v>0</v>
      </c>
      <c r="G167" s="459">
        <f>Igazgatás!G197+Vagyongazd!G175+Községgazd!G181+Közfoglalkoztatás!G167+Közút!G167+Környezetvédelem!G171+Egészségügy!G205+Sport!G174+Közművelődés!G219+Étkeztetés!G187+Támogatás!G176</f>
        <v>0</v>
      </c>
      <c r="H167" s="437">
        <f>Igazgatás!H197+Vagyongazd!H175+Községgazd!H181+Közfoglalkoztatás!H167+Közút!H167+Környezetvédelem!H171+Egészségügy!H205+Sport!H174+Közművelődés!H219+Étkeztetés!H187+Támogatás!H176</f>
        <v>0</v>
      </c>
      <c r="I167" s="200">
        <f>Igazgatás!I197+Vagyongazd!I175+Községgazd!I181+Közfoglalkoztatás!I167+Közút!I167+Környezetvédelem!I171+Egészségügy!I205+Sport!I174+Közművelődés!I219+Étkeztetés!I187+Támogatás!I176</f>
        <v>0</v>
      </c>
      <c r="J167" s="219">
        <f>Igazgatás!J197+Vagyongazd!J175+Községgazd!J181+Közfoglalkoztatás!J167+Közút!J167+Környezetvédelem!J171+Egészségügy!J205+Sport!J174+Közművelődés!J219+Étkeztetés!J187+Támogatás!J176</f>
        <v>0</v>
      </c>
      <c r="K167" s="81">
        <f>Igazgatás!K197+Vagyongazd!K175+Községgazd!N181+Közfoglalkoztatás!K167+Közút!K167+Környezetvédelem!N171+Egészségügy!N205+Sport!K174+Közművelődés!M219+Étkeztetés!M187+Támogatás!Q176</f>
        <v>0</v>
      </c>
      <c r="L167" s="1">
        <f>Igazgatás!L197+Vagyongazd!L175+Községgazd!O181+Közfoglalkoztatás!L167+Közút!L167+Környezetvédelem!O171+Egészségügy!O205+Sport!L174+Közművelődés!N219+Étkeztetés!N187+Támogatás!R176</f>
        <v>0</v>
      </c>
      <c r="M167" s="1">
        <f>Igazgatás!M197+Vagyongazd!M175+Községgazd!P181+Közfoglalkoztatás!M167+Közút!M167+Környezetvédelem!P171+Egészségügy!P205+Sport!M174+Közművelődés!O219+Étkeztetés!O187+Támogatás!S176</f>
        <v>0</v>
      </c>
      <c r="N167" s="1">
        <f>Igazgatás!N197+Vagyongazd!N175+Községgazd!Q181+Közfoglalkoztatás!N167+Közút!N167+Környezetvédelem!Q171+Egészségügy!Q205+Sport!N174+Közművelődés!P219+Étkeztetés!P187+Támogatás!T176</f>
        <v>0</v>
      </c>
      <c r="O167" s="1">
        <f>Igazgatás!O197+Vagyongazd!O175+Községgazd!R181+Közfoglalkoztatás!O167+Közút!O167+Környezetvédelem!R171+Egészségügy!R205+Sport!O174+Közművelődés!Q219+Étkeztetés!Q187+Támogatás!U176</f>
        <v>0</v>
      </c>
      <c r="P167" s="89">
        <f>Igazgatás!P197+Vagyongazd!P175+Községgazd!S181+Közfoglalkoztatás!P167+Közút!P167+Környezetvédelem!S171+Egészségügy!S205+Sport!P174+Közművelődés!R219+Étkeztetés!R187+Támogatás!V176</f>
        <v>0</v>
      </c>
      <c r="Q167" s="89">
        <f>Igazgatás!Q197+Vagyongazd!Q175+Községgazd!T181+Közfoglalkoztatás!Q167+Közút!Q167+Környezetvédelem!T171+Egészségügy!T205+Sport!Q174+Közművelődés!S219+Étkeztetés!S187+Támogatás!W176</f>
        <v>0</v>
      </c>
      <c r="R167" s="1">
        <f>Igazgatás!R197+Vagyongazd!R175+Községgazd!U181+Közfoglalkoztatás!R167+Közút!R167+Környezetvédelem!U171+Egészségügy!U205+Sport!R174+Közművelődés!T219+Étkeztetés!T187+Támogatás!X176</f>
        <v>0</v>
      </c>
      <c r="S167" s="89">
        <f>Igazgatás!S197+Vagyongazd!S175+Községgazd!V181+Közfoglalkoztatás!S167+Közút!S167+Környezetvédelem!V171+Egészségügy!V205+Sport!S174+Közművelődés!U219+Étkeztetés!U187+Támogatás!Y176</f>
        <v>0</v>
      </c>
      <c r="T167" s="366">
        <f>Igazgatás!T197+Vagyongazd!T175+Községgazd!W181+Közfoglalkoztatás!T167+Közút!T167+Környezetvédelem!W171+Egészségügy!W205+Sport!T174+Közművelődés!V219+Étkeztetés!V187+Támogatás!Z176</f>
        <v>0</v>
      </c>
      <c r="U167" s="43">
        <f>Igazgatás!U197+Vagyongazd!U175+Községgazd!X181+Közfoglalkoztatás!U167+Közút!U167+Környezetvédelem!X171+Egészségügy!X205+Sport!U174+Közművelődés!W219+Étkeztetés!W187+Támogatás!AA176</f>
        <v>0</v>
      </c>
      <c r="V167" s="89">
        <f>Igazgatás!V197+Vagyongazd!V175+Községgazd!Y181+Közfoglalkoztatás!V167+Közút!V167+Környezetvédelem!Y171+Egészségügy!Y205+Sport!V174+Közművelődés!X219+Étkeztetés!X187+Támogatás!AB176</f>
        <v>0</v>
      </c>
      <c r="W167" s="542">
        <f>Igazgatás!W197+Vagyongazd!W175+Községgazd!Z181+Közfoglalkoztatás!W167+Közút!W167+Környezetvédelem!Z171+Egészségügy!Z205+Sport!W174+Közművelődés!Y219+Étkeztetés!Y187+Támogatás!AC176</f>
        <v>0</v>
      </c>
    </row>
    <row r="168" spans="1:23" ht="15.75" hidden="1" thickBot="1" x14ac:dyDescent="0.3">
      <c r="A168" s="139" t="s">
        <v>493</v>
      </c>
      <c r="B168" s="59"/>
      <c r="C168" s="2"/>
      <c r="D168" s="686" t="s">
        <v>836</v>
      </c>
      <c r="E168" s="686"/>
      <c r="F168" s="182">
        <f>Igazgatás!F198+Vagyongazd!F176+Községgazd!F182+Közfoglalkoztatás!F168+Közút!F168+Környezetvédelem!F172+Egészségügy!F206+Sport!F175+Közművelődés!F220+Étkeztetés!F188+Támogatás!F177</f>
        <v>0</v>
      </c>
      <c r="G168" s="459">
        <f>Igazgatás!G198+Vagyongazd!G176+Községgazd!G182+Közfoglalkoztatás!G168+Közút!G168+Környezetvédelem!G172+Egészségügy!G206+Sport!G175+Közművelődés!G220+Étkeztetés!G188+Támogatás!G177</f>
        <v>0</v>
      </c>
      <c r="H168" s="437">
        <f>Igazgatás!H198+Vagyongazd!H176+Községgazd!H182+Közfoglalkoztatás!H168+Közút!H168+Környezetvédelem!H172+Egészségügy!H206+Sport!H175+Közművelődés!H220+Étkeztetés!H188+Támogatás!H177</f>
        <v>0</v>
      </c>
      <c r="I168" s="200">
        <f>Igazgatás!I198+Vagyongazd!I176+Községgazd!I182+Közfoglalkoztatás!I168+Közút!I168+Környezetvédelem!I172+Egészségügy!I206+Sport!I175+Közművelődés!I220+Étkeztetés!I188+Támogatás!I177</f>
        <v>0</v>
      </c>
      <c r="J168" s="219">
        <f>Igazgatás!J198+Vagyongazd!J176+Községgazd!J182+Közfoglalkoztatás!J168+Közút!J168+Környezetvédelem!J172+Egészségügy!J206+Sport!J175+Közművelődés!J220+Étkeztetés!J188+Támogatás!J177</f>
        <v>0</v>
      </c>
      <c r="K168" s="81">
        <f>Igazgatás!K198+Vagyongazd!K176+Községgazd!N182+Közfoglalkoztatás!K168+Közút!K168+Környezetvédelem!N172+Egészségügy!N206+Sport!K175+Közművelődés!M220+Étkeztetés!M188+Támogatás!Q177</f>
        <v>0</v>
      </c>
      <c r="L168" s="1">
        <f>Igazgatás!L198+Vagyongazd!L176+Községgazd!O182+Közfoglalkoztatás!L168+Közút!L168+Környezetvédelem!O172+Egészségügy!O206+Sport!L175+Közművelődés!N220+Étkeztetés!N188+Támogatás!R177</f>
        <v>0</v>
      </c>
      <c r="M168" s="1">
        <f>Igazgatás!M198+Vagyongazd!M176+Községgazd!P182+Közfoglalkoztatás!M168+Közút!M168+Környezetvédelem!P172+Egészségügy!P206+Sport!M175+Közművelődés!O220+Étkeztetés!O188+Támogatás!S177</f>
        <v>0</v>
      </c>
      <c r="N168" s="1">
        <f>Igazgatás!N198+Vagyongazd!N176+Községgazd!Q182+Közfoglalkoztatás!N168+Közút!N168+Környezetvédelem!Q172+Egészségügy!Q206+Sport!N175+Közművelődés!P220+Étkeztetés!P188+Támogatás!T177</f>
        <v>0</v>
      </c>
      <c r="O168" s="1">
        <f>Igazgatás!O198+Vagyongazd!O176+Községgazd!R182+Közfoglalkoztatás!O168+Közút!O168+Környezetvédelem!R172+Egészségügy!R206+Sport!O175+Közművelődés!Q220+Étkeztetés!Q188+Támogatás!U177</f>
        <v>0</v>
      </c>
      <c r="P168" s="89">
        <f>Igazgatás!P198+Vagyongazd!P176+Községgazd!S182+Közfoglalkoztatás!P168+Közút!P168+Környezetvédelem!S172+Egészségügy!S206+Sport!P175+Közművelődés!R220+Étkeztetés!R188+Támogatás!V177</f>
        <v>0</v>
      </c>
      <c r="Q168" s="89">
        <f>Igazgatás!Q198+Vagyongazd!Q176+Községgazd!T182+Közfoglalkoztatás!Q168+Közút!Q168+Környezetvédelem!T172+Egészségügy!T206+Sport!Q175+Közművelődés!S220+Étkeztetés!S188+Támogatás!W177</f>
        <v>0</v>
      </c>
      <c r="R168" s="1">
        <f>Igazgatás!R198+Vagyongazd!R176+Községgazd!U182+Közfoglalkoztatás!R168+Közút!R168+Környezetvédelem!U172+Egészségügy!U206+Sport!R175+Közművelődés!T220+Étkeztetés!T188+Támogatás!X177</f>
        <v>0</v>
      </c>
      <c r="S168" s="89">
        <f>Igazgatás!S198+Vagyongazd!S176+Községgazd!V182+Közfoglalkoztatás!S168+Közút!S168+Környezetvédelem!V172+Egészségügy!V206+Sport!S175+Közművelődés!U220+Étkeztetés!U188+Támogatás!Y177</f>
        <v>0</v>
      </c>
      <c r="T168" s="366">
        <f>Igazgatás!T198+Vagyongazd!T176+Községgazd!W182+Közfoglalkoztatás!T168+Közút!T168+Környezetvédelem!W172+Egészségügy!W206+Sport!T175+Közművelődés!V220+Étkeztetés!V188+Támogatás!Z177</f>
        <v>0</v>
      </c>
      <c r="U168" s="43">
        <f>Igazgatás!U198+Vagyongazd!U176+Községgazd!X182+Közfoglalkoztatás!U168+Közút!U168+Környezetvédelem!X172+Egészségügy!X206+Sport!U175+Közművelődés!W220+Étkeztetés!W188+Támogatás!AA177</f>
        <v>0</v>
      </c>
      <c r="V168" s="89">
        <f>Igazgatás!V198+Vagyongazd!V176+Községgazd!Y182+Közfoglalkoztatás!V168+Közút!V168+Környezetvédelem!Y172+Egészségügy!Y206+Sport!V175+Közművelődés!X220+Étkeztetés!X188+Támogatás!AB177</f>
        <v>0</v>
      </c>
      <c r="W168" s="542">
        <f>Igazgatás!W198+Vagyongazd!W176+Községgazd!Z182+Közfoglalkoztatás!W168+Közút!W168+Környezetvédelem!Z172+Egészségügy!Z206+Sport!W175+Közművelődés!Y220+Étkeztetés!Y188+Támogatás!AC177</f>
        <v>0</v>
      </c>
    </row>
    <row r="169" spans="1:23" ht="25.5" hidden="1" customHeight="1" x14ac:dyDescent="0.25">
      <c r="A169" s="139" t="s">
        <v>494</v>
      </c>
      <c r="B169" s="59"/>
      <c r="C169" s="2"/>
      <c r="D169" s="685" t="s">
        <v>840</v>
      </c>
      <c r="E169" s="685"/>
      <c r="F169" s="192">
        <f>Igazgatás!F199+Vagyongazd!F177+Községgazd!F183+Közfoglalkoztatás!F169+Közút!F169+Környezetvédelem!F173+Egészségügy!F207+Sport!F176+Közművelődés!F221+Étkeztetés!F189+Támogatás!F178</f>
        <v>0</v>
      </c>
      <c r="G169" s="471">
        <f>Igazgatás!G199+Vagyongazd!G177+Községgazd!G183+Közfoglalkoztatás!G169+Közút!G169+Környezetvédelem!G173+Egészségügy!G207+Sport!G176+Közművelődés!G221+Étkeztetés!G189+Támogatás!G178</f>
        <v>0</v>
      </c>
      <c r="H169" s="449">
        <f>Igazgatás!H199+Vagyongazd!H177+Községgazd!H183+Közfoglalkoztatás!H169+Közút!H169+Környezetvédelem!H173+Egészségügy!H207+Sport!H176+Közművelődés!H221+Étkeztetés!H189+Támogatás!H178</f>
        <v>0</v>
      </c>
      <c r="I169" s="210">
        <f>Igazgatás!I199+Vagyongazd!I177+Községgazd!I183+Közfoglalkoztatás!I169+Közút!I169+Környezetvédelem!I173+Egészségügy!I207+Sport!I176+Közművelődés!I221+Étkeztetés!I189+Támogatás!I178</f>
        <v>0</v>
      </c>
      <c r="J169" s="219">
        <f>Igazgatás!J199+Vagyongazd!J177+Községgazd!J183+Közfoglalkoztatás!J169+Közút!J169+Környezetvédelem!J173+Egészségügy!J207+Sport!J176+Közművelődés!J221+Étkeztetés!J189+Támogatás!J178</f>
        <v>0</v>
      </c>
      <c r="K169" s="81">
        <f>Igazgatás!K199+Vagyongazd!K177+Községgazd!N183+Közfoglalkoztatás!K169+Közút!K169+Környezetvédelem!N173+Egészségügy!N207+Sport!K176+Közművelődés!M221+Étkeztetés!M189+Támogatás!Q178</f>
        <v>0</v>
      </c>
      <c r="L169" s="1">
        <f>Igazgatás!L199+Vagyongazd!L177+Községgazd!O183+Közfoglalkoztatás!L169+Közút!L169+Környezetvédelem!O173+Egészségügy!O207+Sport!L176+Közművelődés!N221+Étkeztetés!N189+Támogatás!R178</f>
        <v>0</v>
      </c>
      <c r="M169" s="1">
        <f>Igazgatás!M199+Vagyongazd!M177+Községgazd!P183+Közfoglalkoztatás!M169+Közút!M169+Környezetvédelem!P173+Egészségügy!P207+Sport!M176+Közművelődés!O221+Étkeztetés!O189+Támogatás!S178</f>
        <v>0</v>
      </c>
      <c r="N169" s="1">
        <f>Igazgatás!N199+Vagyongazd!N177+Községgazd!Q183+Közfoglalkoztatás!N169+Közút!N169+Környezetvédelem!Q173+Egészségügy!Q207+Sport!N176+Közművelődés!P221+Étkeztetés!P189+Támogatás!T178</f>
        <v>0</v>
      </c>
      <c r="O169" s="1">
        <f>Igazgatás!O199+Vagyongazd!O177+Községgazd!R183+Közfoglalkoztatás!O169+Közút!O169+Környezetvédelem!R173+Egészségügy!R207+Sport!O176+Közművelődés!Q221+Étkeztetés!Q189+Támogatás!U178</f>
        <v>0</v>
      </c>
      <c r="P169" s="89">
        <f>Igazgatás!P199+Vagyongazd!P177+Községgazd!S183+Közfoglalkoztatás!P169+Közút!P169+Környezetvédelem!S173+Egészségügy!S207+Sport!P176+Közművelődés!R221+Étkeztetés!R189+Támogatás!V178</f>
        <v>0</v>
      </c>
      <c r="Q169" s="89">
        <f>Igazgatás!Q199+Vagyongazd!Q177+Községgazd!T183+Közfoglalkoztatás!Q169+Közút!Q169+Környezetvédelem!T173+Egészségügy!T207+Sport!Q176+Közművelődés!S221+Étkeztetés!S189+Támogatás!W178</f>
        <v>0</v>
      </c>
      <c r="R169" s="1">
        <f>Igazgatás!R199+Vagyongazd!R177+Községgazd!U183+Közfoglalkoztatás!R169+Közút!R169+Környezetvédelem!U173+Egészségügy!U207+Sport!R176+Közművelődés!T221+Étkeztetés!T189+Támogatás!X178</f>
        <v>0</v>
      </c>
      <c r="S169" s="89">
        <f>Igazgatás!S199+Vagyongazd!S177+Községgazd!V183+Közfoglalkoztatás!S169+Közút!S169+Környezetvédelem!V173+Egészségügy!V207+Sport!S176+Közművelődés!U221+Étkeztetés!U189+Támogatás!Y178</f>
        <v>0</v>
      </c>
      <c r="T169" s="366">
        <f>Igazgatás!T199+Vagyongazd!T177+Községgazd!W183+Közfoglalkoztatás!T169+Közút!T169+Környezetvédelem!W173+Egészségügy!W207+Sport!T176+Közművelődés!V221+Étkeztetés!V189+Támogatás!Z178</f>
        <v>0</v>
      </c>
      <c r="U169" s="43">
        <f>Igazgatás!U199+Vagyongazd!U177+Községgazd!X183+Közfoglalkoztatás!U169+Közút!U169+Környezetvédelem!X173+Egészségügy!X207+Sport!U176+Közművelődés!W221+Étkeztetés!W189+Támogatás!AA178</f>
        <v>0</v>
      </c>
      <c r="V169" s="89">
        <f>Igazgatás!V199+Vagyongazd!V177+Községgazd!Y183+Közfoglalkoztatás!V169+Közút!V169+Környezetvédelem!Y173+Egészségügy!Y207+Sport!V176+Közművelődés!X221+Étkeztetés!X189+Támogatás!AB178</f>
        <v>0</v>
      </c>
      <c r="W169" s="542">
        <f>Igazgatás!W199+Vagyongazd!W177+Községgazd!Z183+Közfoglalkoztatás!W169+Közút!W169+Környezetvédelem!Z173+Egészségügy!Z207+Sport!W176+Közművelődés!Y221+Étkeztetés!Y189+Támogatás!AC178</f>
        <v>0</v>
      </c>
    </row>
    <row r="170" spans="1:23" ht="25.5" hidden="1" customHeight="1" x14ac:dyDescent="0.25">
      <c r="A170" s="139" t="s">
        <v>495</v>
      </c>
      <c r="B170" s="59"/>
      <c r="C170" s="2"/>
      <c r="D170" s="685" t="s">
        <v>843</v>
      </c>
      <c r="E170" s="685"/>
      <c r="F170" s="192">
        <f>Igazgatás!F200+Vagyongazd!F178+Községgazd!F184+Közfoglalkoztatás!F170+Közút!F170+Környezetvédelem!F174+Egészségügy!F208+Sport!F177+Közművelődés!F222+Étkeztetés!F190+Támogatás!F179</f>
        <v>0</v>
      </c>
      <c r="G170" s="471">
        <f>Igazgatás!G200+Vagyongazd!G178+Községgazd!G184+Közfoglalkoztatás!G170+Közút!G170+Környezetvédelem!G174+Egészségügy!G208+Sport!G177+Közművelődés!G222+Étkeztetés!G190+Támogatás!G179</f>
        <v>0</v>
      </c>
      <c r="H170" s="449">
        <f>Igazgatás!H200+Vagyongazd!H178+Községgazd!H184+Közfoglalkoztatás!H170+Közút!H170+Környezetvédelem!H174+Egészségügy!H208+Sport!H177+Közművelődés!H222+Étkeztetés!H190+Támogatás!H179</f>
        <v>0</v>
      </c>
      <c r="I170" s="210">
        <f>Igazgatás!I200+Vagyongazd!I178+Községgazd!I184+Közfoglalkoztatás!I170+Közút!I170+Környezetvédelem!I174+Egészségügy!I208+Sport!I177+Közművelődés!I222+Étkeztetés!I190+Támogatás!I179</f>
        <v>0</v>
      </c>
      <c r="J170" s="219">
        <f>Igazgatás!J200+Vagyongazd!J178+Községgazd!J184+Közfoglalkoztatás!J170+Közút!J170+Környezetvédelem!J174+Egészségügy!J208+Sport!J177+Közművelődés!J222+Étkeztetés!J190+Támogatás!J179</f>
        <v>0</v>
      </c>
      <c r="K170" s="81">
        <f>Igazgatás!K200+Vagyongazd!K178+Községgazd!N184+Közfoglalkoztatás!K170+Közút!K170+Környezetvédelem!N174+Egészségügy!N208+Sport!K177+Közművelődés!M222+Étkeztetés!M190+Támogatás!Q179</f>
        <v>0</v>
      </c>
      <c r="L170" s="1">
        <f>Igazgatás!L200+Vagyongazd!L178+Községgazd!O184+Közfoglalkoztatás!L170+Közút!L170+Környezetvédelem!O174+Egészségügy!O208+Sport!L177+Közművelődés!N222+Étkeztetés!N190+Támogatás!R179</f>
        <v>0</v>
      </c>
      <c r="M170" s="1">
        <f>Igazgatás!M200+Vagyongazd!M178+Községgazd!P184+Közfoglalkoztatás!M170+Közút!M170+Környezetvédelem!P174+Egészségügy!P208+Sport!M177+Közművelődés!O222+Étkeztetés!O190+Támogatás!S179</f>
        <v>0</v>
      </c>
      <c r="N170" s="1">
        <f>Igazgatás!N200+Vagyongazd!N178+Községgazd!Q184+Közfoglalkoztatás!N170+Közút!N170+Környezetvédelem!Q174+Egészségügy!Q208+Sport!N177+Közművelődés!P222+Étkeztetés!P190+Támogatás!T179</f>
        <v>0</v>
      </c>
      <c r="O170" s="1">
        <f>Igazgatás!O200+Vagyongazd!O178+Községgazd!R184+Közfoglalkoztatás!O170+Közút!O170+Környezetvédelem!R174+Egészségügy!R208+Sport!O177+Közművelődés!Q222+Étkeztetés!Q190+Támogatás!U179</f>
        <v>0</v>
      </c>
      <c r="P170" s="89">
        <f>Igazgatás!P200+Vagyongazd!P178+Községgazd!S184+Közfoglalkoztatás!P170+Közút!P170+Környezetvédelem!S174+Egészségügy!S208+Sport!P177+Közművelődés!R222+Étkeztetés!R190+Támogatás!V179</f>
        <v>0</v>
      </c>
      <c r="Q170" s="89">
        <f>Igazgatás!Q200+Vagyongazd!Q178+Községgazd!T184+Közfoglalkoztatás!Q170+Közút!Q170+Környezetvédelem!T174+Egészségügy!T208+Sport!Q177+Közművelődés!S222+Étkeztetés!S190+Támogatás!W179</f>
        <v>0</v>
      </c>
      <c r="R170" s="1">
        <f>Igazgatás!R200+Vagyongazd!R178+Községgazd!U184+Közfoglalkoztatás!R170+Közút!R170+Környezetvédelem!U174+Egészségügy!U208+Sport!R177+Közművelődés!T222+Étkeztetés!T190+Támogatás!X179</f>
        <v>0</v>
      </c>
      <c r="S170" s="89">
        <f>Igazgatás!S200+Vagyongazd!S178+Községgazd!V184+Közfoglalkoztatás!S170+Közút!S170+Környezetvédelem!V174+Egészségügy!V208+Sport!S177+Közművelődés!U222+Étkeztetés!U190+Támogatás!Y179</f>
        <v>0</v>
      </c>
      <c r="T170" s="366">
        <f>Igazgatás!T200+Vagyongazd!T178+Községgazd!W184+Közfoglalkoztatás!T170+Közút!T170+Környezetvédelem!W174+Egészségügy!W208+Sport!T177+Közművelődés!V222+Étkeztetés!V190+Támogatás!Z179</f>
        <v>0</v>
      </c>
      <c r="U170" s="43">
        <f>Igazgatás!U200+Vagyongazd!U178+Községgazd!X184+Közfoglalkoztatás!U170+Közút!U170+Környezetvédelem!X174+Egészségügy!X208+Sport!U177+Közművelődés!W222+Étkeztetés!W190+Támogatás!AA179</f>
        <v>0</v>
      </c>
      <c r="V170" s="89">
        <f>Igazgatás!V200+Vagyongazd!V178+Községgazd!Y184+Közfoglalkoztatás!V170+Közút!V170+Környezetvédelem!Y174+Egészségügy!Y208+Sport!V177+Közművelődés!X222+Étkeztetés!X190+Támogatás!AB179</f>
        <v>0</v>
      </c>
      <c r="W170" s="542">
        <f>Igazgatás!W200+Vagyongazd!W178+Községgazd!Z184+Közfoglalkoztatás!W170+Közút!W170+Környezetvédelem!Z174+Egészségügy!Z208+Sport!W177+Közművelődés!Y222+Étkeztetés!Y190+Támogatás!AC179</f>
        <v>0</v>
      </c>
    </row>
    <row r="171" spans="1:23" ht="25.5" hidden="1" customHeight="1" x14ac:dyDescent="0.25">
      <c r="A171" s="139" t="s">
        <v>496</v>
      </c>
      <c r="B171" s="59"/>
      <c r="C171" s="2"/>
      <c r="D171" s="685" t="s">
        <v>845</v>
      </c>
      <c r="E171" s="685"/>
      <c r="F171" s="192">
        <f>Igazgatás!F201+Vagyongazd!F179+Községgazd!F185+Közfoglalkoztatás!F171+Közút!F171+Környezetvédelem!F175+Egészségügy!F209+Sport!F178+Közművelődés!F223+Étkeztetés!F191+Támogatás!F180</f>
        <v>0</v>
      </c>
      <c r="G171" s="471">
        <f>Igazgatás!G201+Vagyongazd!G179+Községgazd!G185+Közfoglalkoztatás!G171+Közút!G171+Környezetvédelem!G175+Egészségügy!G209+Sport!G178+Közművelődés!G223+Étkeztetés!G191+Támogatás!G180</f>
        <v>0</v>
      </c>
      <c r="H171" s="449">
        <f>Igazgatás!H201+Vagyongazd!H179+Községgazd!H185+Közfoglalkoztatás!H171+Közút!H171+Környezetvédelem!H175+Egészségügy!H209+Sport!H178+Közművelődés!H223+Étkeztetés!H191+Támogatás!H180</f>
        <v>0</v>
      </c>
      <c r="I171" s="210">
        <f>Igazgatás!I201+Vagyongazd!I179+Községgazd!I185+Közfoglalkoztatás!I171+Közút!I171+Környezetvédelem!I175+Egészségügy!I209+Sport!I178+Közművelődés!I223+Étkeztetés!I191+Támogatás!I180</f>
        <v>0</v>
      </c>
      <c r="J171" s="219">
        <f>Igazgatás!J201+Vagyongazd!J179+Községgazd!J185+Közfoglalkoztatás!J171+Közút!J171+Környezetvédelem!J175+Egészségügy!J209+Sport!J178+Közművelődés!J223+Étkeztetés!J191+Támogatás!J180</f>
        <v>0</v>
      </c>
      <c r="K171" s="81">
        <f>Igazgatás!K201+Vagyongazd!K179+Községgazd!N185+Közfoglalkoztatás!K171+Közút!K171+Környezetvédelem!N175+Egészségügy!N209+Sport!K178+Közművelődés!M223+Étkeztetés!M191+Támogatás!Q180</f>
        <v>0</v>
      </c>
      <c r="L171" s="1">
        <f>Igazgatás!L201+Vagyongazd!L179+Községgazd!O185+Közfoglalkoztatás!L171+Közút!L171+Környezetvédelem!O175+Egészségügy!O209+Sport!L178+Közművelődés!N223+Étkeztetés!N191+Támogatás!R180</f>
        <v>0</v>
      </c>
      <c r="M171" s="1">
        <f>Igazgatás!M201+Vagyongazd!M179+Községgazd!P185+Közfoglalkoztatás!M171+Közút!M171+Környezetvédelem!P175+Egészségügy!P209+Sport!M178+Közművelődés!O223+Étkeztetés!O191+Támogatás!S180</f>
        <v>0</v>
      </c>
      <c r="N171" s="1">
        <f>Igazgatás!N201+Vagyongazd!N179+Községgazd!Q185+Közfoglalkoztatás!N171+Közút!N171+Környezetvédelem!Q175+Egészségügy!Q209+Sport!N178+Közművelődés!P223+Étkeztetés!P191+Támogatás!T180</f>
        <v>0</v>
      </c>
      <c r="O171" s="1">
        <f>Igazgatás!O201+Vagyongazd!O179+Községgazd!R185+Közfoglalkoztatás!O171+Közút!O171+Környezetvédelem!R175+Egészségügy!R209+Sport!O178+Közművelődés!Q223+Étkeztetés!Q191+Támogatás!U180</f>
        <v>0</v>
      </c>
      <c r="P171" s="89">
        <f>Igazgatás!P201+Vagyongazd!P179+Községgazd!S185+Közfoglalkoztatás!P171+Közút!P171+Környezetvédelem!S175+Egészségügy!S209+Sport!P178+Közművelődés!R223+Étkeztetés!R191+Támogatás!V180</f>
        <v>0</v>
      </c>
      <c r="Q171" s="89">
        <f>Igazgatás!Q201+Vagyongazd!Q179+Községgazd!T185+Közfoglalkoztatás!Q171+Közút!Q171+Környezetvédelem!T175+Egészségügy!T209+Sport!Q178+Közművelődés!S223+Étkeztetés!S191+Támogatás!W180</f>
        <v>0</v>
      </c>
      <c r="R171" s="1">
        <f>Igazgatás!R201+Vagyongazd!R179+Községgazd!U185+Közfoglalkoztatás!R171+Közút!R171+Környezetvédelem!U175+Egészségügy!U209+Sport!R178+Közművelődés!T223+Étkeztetés!T191+Támogatás!X180</f>
        <v>0</v>
      </c>
      <c r="S171" s="89">
        <f>Igazgatás!S201+Vagyongazd!S179+Községgazd!V185+Közfoglalkoztatás!S171+Közút!S171+Környezetvédelem!V175+Egészségügy!V209+Sport!S178+Közművelődés!U223+Étkeztetés!U191+Támogatás!Y180</f>
        <v>0</v>
      </c>
      <c r="T171" s="366">
        <f>Igazgatás!T201+Vagyongazd!T179+Községgazd!W185+Közfoglalkoztatás!T171+Közút!T171+Környezetvédelem!W175+Egészségügy!W209+Sport!T178+Közművelődés!V223+Étkeztetés!V191+Támogatás!Z180</f>
        <v>0</v>
      </c>
      <c r="U171" s="43">
        <f>Igazgatás!U201+Vagyongazd!U179+Községgazd!X185+Közfoglalkoztatás!U171+Közút!U171+Környezetvédelem!X175+Egészségügy!X209+Sport!U178+Közművelődés!W223+Étkeztetés!W191+Támogatás!AA180</f>
        <v>0</v>
      </c>
      <c r="V171" s="89">
        <f>Igazgatás!V201+Vagyongazd!V179+Községgazd!Y185+Közfoglalkoztatás!V171+Közút!V171+Környezetvédelem!Y175+Egészségügy!Y209+Sport!V178+Közművelődés!X223+Étkeztetés!X191+Támogatás!AB180</f>
        <v>0</v>
      </c>
      <c r="W171" s="542">
        <f>Igazgatás!W201+Vagyongazd!W179+Községgazd!Z185+Közfoglalkoztatás!W171+Közút!W171+Környezetvédelem!Z175+Egészségügy!Z209+Sport!W178+Közművelődés!Y223+Étkeztetés!Y191+Támogatás!AC180</f>
        <v>0</v>
      </c>
    </row>
    <row r="172" spans="1:23" ht="25.5" hidden="1" customHeight="1" x14ac:dyDescent="0.25">
      <c r="A172" s="139" t="s">
        <v>497</v>
      </c>
      <c r="B172" s="59"/>
      <c r="C172" s="2"/>
      <c r="D172" s="685" t="s">
        <v>848</v>
      </c>
      <c r="E172" s="685"/>
      <c r="F172" s="192">
        <f>Igazgatás!F202+Vagyongazd!F180+Községgazd!F186+Közfoglalkoztatás!F172+Közút!F172+Környezetvédelem!F176+Egészségügy!F210+Sport!F179+Közművelődés!F224+Étkeztetés!F192+Támogatás!F181</f>
        <v>0</v>
      </c>
      <c r="G172" s="471">
        <f>Igazgatás!G202+Vagyongazd!G180+Községgazd!G186+Közfoglalkoztatás!G172+Közút!G172+Környezetvédelem!G176+Egészségügy!G210+Sport!G179+Közművelődés!G224+Étkeztetés!G192+Támogatás!G181</f>
        <v>0</v>
      </c>
      <c r="H172" s="449">
        <f>Igazgatás!H202+Vagyongazd!H180+Községgazd!H186+Közfoglalkoztatás!H172+Közút!H172+Környezetvédelem!H176+Egészségügy!H210+Sport!H179+Közművelődés!H224+Étkeztetés!H192+Támogatás!H181</f>
        <v>0</v>
      </c>
      <c r="I172" s="210">
        <f>Igazgatás!I202+Vagyongazd!I180+Községgazd!I186+Közfoglalkoztatás!I172+Közút!I172+Környezetvédelem!I176+Egészségügy!I210+Sport!I179+Közművelődés!I224+Étkeztetés!I192+Támogatás!I181</f>
        <v>0</v>
      </c>
      <c r="J172" s="219">
        <f>Igazgatás!J202+Vagyongazd!J180+Községgazd!J186+Közfoglalkoztatás!J172+Közút!J172+Környezetvédelem!J176+Egészségügy!J210+Sport!J179+Közművelődés!J224+Étkeztetés!J192+Támogatás!J181</f>
        <v>0</v>
      </c>
      <c r="K172" s="81">
        <f>Igazgatás!K202+Vagyongazd!K180+Községgazd!N186+Közfoglalkoztatás!K172+Közút!K172+Környezetvédelem!N176+Egészségügy!N210+Sport!K179+Közművelődés!M224+Étkeztetés!M192+Támogatás!Q181</f>
        <v>0</v>
      </c>
      <c r="L172" s="1">
        <f>Igazgatás!L202+Vagyongazd!L180+Községgazd!O186+Közfoglalkoztatás!L172+Közút!L172+Környezetvédelem!O176+Egészségügy!O210+Sport!L179+Közművelődés!N224+Étkeztetés!N192+Támogatás!R181</f>
        <v>0</v>
      </c>
      <c r="M172" s="1">
        <f>Igazgatás!M202+Vagyongazd!M180+Községgazd!P186+Közfoglalkoztatás!M172+Közút!M172+Környezetvédelem!P176+Egészségügy!P210+Sport!M179+Közművelődés!O224+Étkeztetés!O192+Támogatás!S181</f>
        <v>0</v>
      </c>
      <c r="N172" s="1">
        <f>Igazgatás!N202+Vagyongazd!N180+Községgazd!Q186+Közfoglalkoztatás!N172+Közút!N172+Környezetvédelem!Q176+Egészségügy!Q210+Sport!N179+Közművelődés!P224+Étkeztetés!P192+Támogatás!T181</f>
        <v>0</v>
      </c>
      <c r="O172" s="1">
        <f>Igazgatás!O202+Vagyongazd!O180+Községgazd!R186+Közfoglalkoztatás!O172+Közút!O172+Környezetvédelem!R176+Egészségügy!R210+Sport!O179+Közművelődés!Q224+Étkeztetés!Q192+Támogatás!U181</f>
        <v>0</v>
      </c>
      <c r="P172" s="89">
        <f>Igazgatás!P202+Vagyongazd!P180+Községgazd!S186+Közfoglalkoztatás!P172+Közút!P172+Környezetvédelem!S176+Egészségügy!S210+Sport!P179+Közművelődés!R224+Étkeztetés!R192+Támogatás!V181</f>
        <v>0</v>
      </c>
      <c r="Q172" s="89">
        <f>Igazgatás!Q202+Vagyongazd!Q180+Községgazd!T186+Közfoglalkoztatás!Q172+Közút!Q172+Környezetvédelem!T176+Egészségügy!T210+Sport!Q179+Közművelődés!S224+Étkeztetés!S192+Támogatás!W181</f>
        <v>0</v>
      </c>
      <c r="R172" s="1">
        <f>Igazgatás!R202+Vagyongazd!R180+Községgazd!U186+Közfoglalkoztatás!R172+Közút!R172+Környezetvédelem!U176+Egészségügy!U210+Sport!R179+Közművelődés!T224+Étkeztetés!T192+Támogatás!X181</f>
        <v>0</v>
      </c>
      <c r="S172" s="89">
        <f>Igazgatás!S202+Vagyongazd!S180+Községgazd!V186+Közfoglalkoztatás!S172+Közút!S172+Környezetvédelem!V176+Egészségügy!V210+Sport!S179+Közművelődés!U224+Étkeztetés!U192+Támogatás!Y181</f>
        <v>0</v>
      </c>
      <c r="T172" s="366">
        <f>Igazgatás!T202+Vagyongazd!T180+Községgazd!W186+Közfoglalkoztatás!T172+Közút!T172+Környezetvédelem!W176+Egészségügy!W210+Sport!T179+Közművelődés!V224+Étkeztetés!V192+Támogatás!Z181</f>
        <v>0</v>
      </c>
      <c r="U172" s="43">
        <f>Igazgatás!U202+Vagyongazd!U180+Községgazd!X186+Közfoglalkoztatás!U172+Közút!U172+Környezetvédelem!X176+Egészségügy!X210+Sport!U179+Közművelődés!W224+Étkeztetés!W192+Támogatás!AA181</f>
        <v>0</v>
      </c>
      <c r="V172" s="89">
        <f>Igazgatás!V202+Vagyongazd!V180+Községgazd!Y186+Közfoglalkoztatás!V172+Közút!V172+Környezetvédelem!Y176+Egészségügy!Y210+Sport!V179+Közművelődés!X224+Étkeztetés!X192+Támogatás!AB181</f>
        <v>0</v>
      </c>
      <c r="W172" s="542">
        <f>Igazgatás!W202+Vagyongazd!W180+Községgazd!Z186+Közfoglalkoztatás!W172+Közút!W172+Környezetvédelem!Z176+Egészségügy!Z210+Sport!W179+Közművelődés!Y224+Étkeztetés!Y192+Támogatás!AC181</f>
        <v>0</v>
      </c>
    </row>
    <row r="173" spans="1:23" s="19" customFormat="1" ht="25.5" hidden="1" customHeight="1" x14ac:dyDescent="0.25">
      <c r="A173" s="139" t="s">
        <v>498</v>
      </c>
      <c r="B173" s="100" t="s">
        <v>970</v>
      </c>
      <c r="C173" s="725" t="s">
        <v>891</v>
      </c>
      <c r="D173" s="726"/>
      <c r="E173" s="726"/>
      <c r="F173" s="197">
        <f>Igazgatás!F203+Vagyongazd!F181+Községgazd!F187+Közfoglalkoztatás!F173+Közút!F173+Környezetvédelem!F177+Egészségügy!F211+Sport!F180+Közművelődés!F225+Étkeztetés!F193+Támogatás!F182</f>
        <v>0</v>
      </c>
      <c r="G173" s="478">
        <f>Igazgatás!G203+Vagyongazd!G181+Községgazd!G187+Közfoglalkoztatás!G173+Közút!G173+Környezetvédelem!G177+Egészségügy!G211+Sport!G180+Közművelődés!G225+Étkeztetés!G193+Támogatás!G182</f>
        <v>0</v>
      </c>
      <c r="H173" s="456">
        <f>Igazgatás!H203+Vagyongazd!H181+Községgazd!H187+Közfoglalkoztatás!H173+Közút!H173+Környezetvédelem!H177+Egészségügy!H211+Sport!H180+Közművelődés!H225+Étkeztetés!H193+Támogatás!H182</f>
        <v>0</v>
      </c>
      <c r="I173" s="215">
        <f>Igazgatás!I203+Vagyongazd!I181+Községgazd!I187+Közfoglalkoztatás!I173+Közút!I173+Környezetvédelem!I177+Egészségügy!I211+Sport!I180+Közművelődés!I225+Étkeztetés!I193+Támogatás!I182</f>
        <v>0</v>
      </c>
      <c r="J173" s="218">
        <f>Igazgatás!J203+Vagyongazd!J181+Községgazd!J187+Közfoglalkoztatás!J173+Közút!J173+Környezetvédelem!J177+Egészségügy!J211+Sport!J180+Közművelődés!J225+Étkeztetés!J193+Támogatás!J182</f>
        <v>0</v>
      </c>
      <c r="K173" s="103">
        <f>Igazgatás!K203+Vagyongazd!K181+Községgazd!N187+Közfoglalkoztatás!K173+Közút!K173+Környezetvédelem!N177+Egészségügy!N211+Sport!K180+Közművelődés!M225+Étkeztetés!M193+Támogatás!Q182</f>
        <v>0</v>
      </c>
      <c r="L173" s="104">
        <f>Igazgatás!L203+Vagyongazd!L181+Községgazd!O187+Közfoglalkoztatás!L173+Közút!L173+Környezetvédelem!O177+Egészségügy!O211+Sport!L180+Közművelődés!N225+Étkeztetés!N193+Támogatás!R182</f>
        <v>0</v>
      </c>
      <c r="M173" s="104">
        <f>Igazgatás!M203+Vagyongazd!M181+Községgazd!P187+Közfoglalkoztatás!M173+Közút!M173+Környezetvédelem!P177+Egészségügy!P211+Sport!M180+Közművelődés!O225+Étkeztetés!O193+Támogatás!S182</f>
        <v>0</v>
      </c>
      <c r="N173" s="104">
        <f>Igazgatás!N203+Vagyongazd!N181+Községgazd!Q187+Közfoglalkoztatás!N173+Közút!N173+Környezetvédelem!Q177+Egészségügy!Q211+Sport!N180+Közművelődés!P225+Étkeztetés!P193+Támogatás!T182</f>
        <v>0</v>
      </c>
      <c r="O173" s="104">
        <f>Igazgatás!O203+Vagyongazd!O181+Községgazd!R187+Közfoglalkoztatás!O173+Közút!O173+Környezetvédelem!R177+Egészségügy!R211+Sport!O180+Közművelődés!Q225+Étkeztetés!Q193+Támogatás!U182</f>
        <v>0</v>
      </c>
      <c r="P173" s="107">
        <f>Igazgatás!P203+Vagyongazd!P181+Községgazd!S187+Közfoglalkoztatás!P173+Közút!P173+Környezetvédelem!S177+Egészségügy!S211+Sport!P180+Közművelődés!R225+Étkeztetés!R193+Támogatás!V182</f>
        <v>0</v>
      </c>
      <c r="Q173" s="107">
        <f>Igazgatás!Q203+Vagyongazd!Q181+Községgazd!T187+Közfoglalkoztatás!Q173+Közút!Q173+Környezetvédelem!T177+Egészségügy!T211+Sport!Q180+Közművelődés!S225+Étkeztetés!S193+Támogatás!W182</f>
        <v>0</v>
      </c>
      <c r="R173" s="104">
        <f>Igazgatás!R203+Vagyongazd!R181+Községgazd!U187+Közfoglalkoztatás!R173+Közút!R173+Környezetvédelem!U177+Egészségügy!U211+Sport!R180+Közművelődés!T225+Étkeztetés!T193+Támogatás!X182</f>
        <v>0</v>
      </c>
      <c r="S173" s="107">
        <f>Igazgatás!S203+Vagyongazd!S181+Községgazd!V187+Közfoglalkoztatás!S173+Közút!S173+Környezetvédelem!V177+Egészségügy!V211+Sport!S180+Közművelődés!U225+Étkeztetés!U193+Támogatás!Y182</f>
        <v>0</v>
      </c>
      <c r="T173" s="367">
        <f>Igazgatás!T203+Vagyongazd!T181+Községgazd!W187+Közfoglalkoztatás!T173+Közút!T173+Környezetvédelem!W177+Egészségügy!W211+Sport!T180+Közművelődés!V225+Étkeztetés!V193+Támogatás!Z182</f>
        <v>0</v>
      </c>
      <c r="U173" s="106">
        <f>Igazgatás!U203+Vagyongazd!U181+Községgazd!X187+Közfoglalkoztatás!U173+Közút!U173+Környezetvédelem!X177+Egészségügy!X211+Sport!U180+Közművelődés!W225+Étkeztetés!W193+Támogatás!AA182</f>
        <v>0</v>
      </c>
      <c r="V173" s="107">
        <f>Igazgatás!V203+Vagyongazd!V181+Községgazd!Y187+Közfoglalkoztatás!V173+Közút!V173+Környezetvédelem!Y177+Egészségügy!Y211+Sport!V180+Közművelődés!X225+Étkeztetés!X193+Támogatás!AB182</f>
        <v>0</v>
      </c>
      <c r="W173" s="543">
        <f>Igazgatás!W203+Vagyongazd!W181+Községgazd!Z187+Közfoglalkoztatás!W173+Közút!W173+Környezetvédelem!Z177+Egészségügy!Z211+Sport!W180+Közművelődés!Y225+Étkeztetés!Y193+Támogatás!AC182</f>
        <v>0</v>
      </c>
    </row>
    <row r="174" spans="1:23" ht="15.75" hidden="1" thickBot="1" x14ac:dyDescent="0.3">
      <c r="A174" s="139" t="s">
        <v>499</v>
      </c>
      <c r="B174" s="59"/>
      <c r="C174" s="2"/>
      <c r="D174" s="686" t="s">
        <v>1101</v>
      </c>
      <c r="E174" s="686"/>
      <c r="F174" s="182">
        <f>Igazgatás!F204+Vagyongazd!F182+Községgazd!F188+Közfoglalkoztatás!F174+Közút!F174+Környezetvédelem!F178+Egészségügy!F212+Sport!F181+Közművelődés!F226+Étkeztetés!F194+Támogatás!F183</f>
        <v>0</v>
      </c>
      <c r="G174" s="459">
        <f>Igazgatás!G204+Vagyongazd!G182+Községgazd!G188+Közfoglalkoztatás!G174+Közút!G174+Környezetvédelem!G178+Egészségügy!G212+Sport!G181+Közművelődés!G226+Étkeztetés!G194+Támogatás!G183</f>
        <v>0</v>
      </c>
      <c r="H174" s="437">
        <f>Igazgatás!H204+Vagyongazd!H182+Községgazd!H188+Közfoglalkoztatás!H174+Közút!H174+Környezetvédelem!H178+Egészségügy!H212+Sport!H181+Közművelődés!H226+Étkeztetés!H194+Támogatás!H183</f>
        <v>0</v>
      </c>
      <c r="I174" s="200">
        <f>Igazgatás!I204+Vagyongazd!I182+Községgazd!I188+Közfoglalkoztatás!I174+Közút!I174+Környezetvédelem!I178+Egészségügy!I212+Sport!I181+Közművelődés!I226+Étkeztetés!I194+Támogatás!I183</f>
        <v>0</v>
      </c>
      <c r="J174" s="219">
        <f>Igazgatás!J204+Vagyongazd!J182+Községgazd!J188+Közfoglalkoztatás!J174+Közút!J174+Környezetvédelem!J178+Egészségügy!J212+Sport!J181+Közművelődés!J226+Étkeztetés!J194+Támogatás!J183</f>
        <v>0</v>
      </c>
      <c r="K174" s="81">
        <f>Igazgatás!K204+Vagyongazd!K182+Községgazd!N188+Közfoglalkoztatás!K174+Közút!K174+Környezetvédelem!N178+Egészségügy!N212+Sport!K181+Közművelődés!M226+Étkeztetés!M194+Támogatás!Q183</f>
        <v>0</v>
      </c>
      <c r="L174" s="1">
        <f>Igazgatás!L204+Vagyongazd!L182+Községgazd!O188+Közfoglalkoztatás!L174+Közút!L174+Környezetvédelem!O178+Egészségügy!O212+Sport!L181+Közművelődés!N226+Étkeztetés!N194+Támogatás!R183</f>
        <v>0</v>
      </c>
      <c r="M174" s="1">
        <f>Igazgatás!M204+Vagyongazd!M182+Községgazd!P188+Közfoglalkoztatás!M174+Közút!M174+Környezetvédelem!P178+Egészségügy!P212+Sport!M181+Közművelődés!O226+Étkeztetés!O194+Támogatás!S183</f>
        <v>0</v>
      </c>
      <c r="N174" s="1">
        <f>Igazgatás!N204+Vagyongazd!N182+Községgazd!Q188+Közfoglalkoztatás!N174+Közút!N174+Környezetvédelem!Q178+Egészségügy!Q212+Sport!N181+Közművelődés!P226+Étkeztetés!P194+Támogatás!T183</f>
        <v>0</v>
      </c>
      <c r="O174" s="1">
        <f>Igazgatás!O204+Vagyongazd!O182+Községgazd!R188+Közfoglalkoztatás!O174+Közút!O174+Környezetvédelem!R178+Egészségügy!R212+Sport!O181+Közművelődés!Q226+Étkeztetés!Q194+Támogatás!U183</f>
        <v>0</v>
      </c>
      <c r="P174" s="89">
        <f>Igazgatás!P204+Vagyongazd!P182+Községgazd!S188+Közfoglalkoztatás!P174+Közút!P174+Környezetvédelem!S178+Egészségügy!S212+Sport!P181+Közművelődés!R226+Étkeztetés!R194+Támogatás!V183</f>
        <v>0</v>
      </c>
      <c r="Q174" s="89">
        <f>Igazgatás!Q204+Vagyongazd!Q182+Községgazd!T188+Közfoglalkoztatás!Q174+Közút!Q174+Környezetvédelem!T178+Egészségügy!T212+Sport!Q181+Közművelődés!S226+Étkeztetés!S194+Támogatás!W183</f>
        <v>0</v>
      </c>
      <c r="R174" s="1">
        <f>Igazgatás!R204+Vagyongazd!R182+Községgazd!U188+Közfoglalkoztatás!R174+Közút!R174+Környezetvédelem!U178+Egészségügy!U212+Sport!R181+Közművelődés!T226+Étkeztetés!T194+Támogatás!X183</f>
        <v>0</v>
      </c>
      <c r="S174" s="89">
        <f>Igazgatás!S204+Vagyongazd!S182+Községgazd!V188+Közfoglalkoztatás!S174+Közút!S174+Környezetvédelem!V178+Egészségügy!V212+Sport!S181+Közművelődés!U226+Étkeztetés!U194+Támogatás!Y183</f>
        <v>0</v>
      </c>
      <c r="T174" s="366">
        <f>Igazgatás!T204+Vagyongazd!T182+Községgazd!W188+Közfoglalkoztatás!T174+Közút!T174+Környezetvédelem!W178+Egészségügy!W212+Sport!T181+Közművelődés!V226+Étkeztetés!V194+Támogatás!Z183</f>
        <v>0</v>
      </c>
      <c r="U174" s="43">
        <f>Igazgatás!U204+Vagyongazd!U182+Községgazd!X188+Közfoglalkoztatás!U174+Közút!U174+Környezetvédelem!X178+Egészségügy!X212+Sport!U181+Közművelődés!W226+Étkeztetés!W194+Támogatás!AA183</f>
        <v>0</v>
      </c>
      <c r="V174" s="89">
        <f>Igazgatás!V204+Vagyongazd!V182+Községgazd!Y188+Közfoglalkoztatás!V174+Közút!V174+Környezetvédelem!Y178+Egészségügy!Y212+Sport!V181+Közművelődés!X226+Étkeztetés!X194+Támogatás!AB183</f>
        <v>0</v>
      </c>
      <c r="W174" s="542">
        <f>Igazgatás!W204+Vagyongazd!W182+Községgazd!Z188+Közfoglalkoztatás!W174+Közút!W174+Környezetvédelem!Z178+Egészségügy!Z212+Sport!W181+Közművelődés!Y226+Étkeztetés!Y194+Támogatás!AC183</f>
        <v>0</v>
      </c>
    </row>
    <row r="175" spans="1:23" ht="15.75" hidden="1" thickBot="1" x14ac:dyDescent="0.3">
      <c r="A175" s="139" t="s">
        <v>500</v>
      </c>
      <c r="B175" s="59"/>
      <c r="C175" s="2"/>
      <c r="D175" s="686" t="s">
        <v>1102</v>
      </c>
      <c r="E175" s="686"/>
      <c r="F175" s="182">
        <f>Igazgatás!F205+Vagyongazd!F183+Községgazd!F189+Közfoglalkoztatás!F175+Közút!F175+Környezetvédelem!F179+Egészségügy!F213+Sport!F182+Közművelődés!F227+Étkeztetés!F195+Támogatás!F184</f>
        <v>0</v>
      </c>
      <c r="G175" s="459">
        <f>Igazgatás!G205+Vagyongazd!G183+Községgazd!G189+Közfoglalkoztatás!G175+Közút!G175+Környezetvédelem!G179+Egészségügy!G213+Sport!G182+Közművelődés!G227+Étkeztetés!G195+Támogatás!G184</f>
        <v>0</v>
      </c>
      <c r="H175" s="437">
        <f>Igazgatás!H205+Vagyongazd!H183+Községgazd!H189+Közfoglalkoztatás!H175+Közút!H175+Környezetvédelem!H179+Egészségügy!H213+Sport!H182+Közművelődés!H227+Étkeztetés!H195+Támogatás!H184</f>
        <v>0</v>
      </c>
      <c r="I175" s="200">
        <f>Igazgatás!I205+Vagyongazd!I183+Községgazd!I189+Közfoglalkoztatás!I175+Közút!I175+Környezetvédelem!I179+Egészségügy!I213+Sport!I182+Közművelődés!I227+Étkeztetés!I195+Támogatás!I184</f>
        <v>0</v>
      </c>
      <c r="J175" s="219">
        <f>Igazgatás!J205+Vagyongazd!J183+Községgazd!J189+Közfoglalkoztatás!J175+Közút!J175+Környezetvédelem!J179+Egészségügy!J213+Sport!J182+Közművelődés!J227+Étkeztetés!J195+Támogatás!J184</f>
        <v>0</v>
      </c>
      <c r="K175" s="81">
        <f>Igazgatás!K205+Vagyongazd!K183+Községgazd!N189+Közfoglalkoztatás!K175+Közút!K175+Környezetvédelem!N179+Egészségügy!N213+Sport!K182+Közművelődés!M227+Étkeztetés!M195+Támogatás!Q184</f>
        <v>0</v>
      </c>
      <c r="L175" s="1">
        <f>Igazgatás!L205+Vagyongazd!L183+Községgazd!O189+Közfoglalkoztatás!L175+Közút!L175+Környezetvédelem!O179+Egészségügy!O213+Sport!L182+Közművelődés!N227+Étkeztetés!N195+Támogatás!R184</f>
        <v>0</v>
      </c>
      <c r="M175" s="1">
        <f>Igazgatás!M205+Vagyongazd!M183+Községgazd!P189+Közfoglalkoztatás!M175+Közút!M175+Környezetvédelem!P179+Egészségügy!P213+Sport!M182+Közművelődés!O227+Étkeztetés!O195+Támogatás!S184</f>
        <v>0</v>
      </c>
      <c r="N175" s="1">
        <f>Igazgatás!N205+Vagyongazd!N183+Községgazd!Q189+Közfoglalkoztatás!N175+Közút!N175+Környezetvédelem!Q179+Egészségügy!Q213+Sport!N182+Közművelődés!P227+Étkeztetés!P195+Támogatás!T184</f>
        <v>0</v>
      </c>
      <c r="O175" s="1">
        <f>Igazgatás!O205+Vagyongazd!O183+Községgazd!R189+Közfoglalkoztatás!O175+Közút!O175+Környezetvédelem!R179+Egészségügy!R213+Sport!O182+Közművelődés!Q227+Étkeztetés!Q195+Támogatás!U184</f>
        <v>0</v>
      </c>
      <c r="P175" s="89">
        <f>Igazgatás!P205+Vagyongazd!P183+Községgazd!S189+Közfoglalkoztatás!P175+Közút!P175+Környezetvédelem!S179+Egészségügy!S213+Sport!P182+Közművelődés!R227+Étkeztetés!R195+Támogatás!V184</f>
        <v>0</v>
      </c>
      <c r="Q175" s="89">
        <f>Igazgatás!Q205+Vagyongazd!Q183+Községgazd!T189+Közfoglalkoztatás!Q175+Közút!Q175+Környezetvédelem!T179+Egészségügy!T213+Sport!Q182+Közművelődés!S227+Étkeztetés!S195+Támogatás!W184</f>
        <v>0</v>
      </c>
      <c r="R175" s="1">
        <f>Igazgatás!R205+Vagyongazd!R183+Községgazd!U189+Közfoglalkoztatás!R175+Közút!R175+Környezetvédelem!U179+Egészségügy!U213+Sport!R182+Közművelődés!T227+Étkeztetés!T195+Támogatás!X184</f>
        <v>0</v>
      </c>
      <c r="S175" s="89">
        <f>Igazgatás!S205+Vagyongazd!S183+Községgazd!V189+Közfoglalkoztatás!S175+Közút!S175+Környezetvédelem!V179+Egészségügy!V213+Sport!S182+Közművelődés!U227+Étkeztetés!U195+Támogatás!Y184</f>
        <v>0</v>
      </c>
      <c r="T175" s="366">
        <f>Igazgatás!T205+Vagyongazd!T183+Községgazd!W189+Közfoglalkoztatás!T175+Közút!T175+Környezetvédelem!W179+Egészségügy!W213+Sport!T182+Közművelődés!V227+Étkeztetés!V195+Támogatás!Z184</f>
        <v>0</v>
      </c>
      <c r="U175" s="43">
        <f>Igazgatás!U205+Vagyongazd!U183+Községgazd!X189+Közfoglalkoztatás!U175+Közút!U175+Környezetvédelem!X179+Egészségügy!X213+Sport!U182+Közművelődés!W227+Étkeztetés!W195+Támogatás!AA184</f>
        <v>0</v>
      </c>
      <c r="V175" s="89">
        <f>Igazgatás!V205+Vagyongazd!V183+Községgazd!Y189+Közfoglalkoztatás!V175+Közút!V175+Környezetvédelem!Y179+Egészségügy!Y213+Sport!V182+Közművelődés!X227+Étkeztetés!X195+Támogatás!AB184</f>
        <v>0</v>
      </c>
      <c r="W175" s="542">
        <f>Igazgatás!W205+Vagyongazd!W183+Községgazd!Z189+Közfoglalkoztatás!W175+Közút!W175+Környezetvédelem!Z179+Egészségügy!Z213+Sport!W182+Közművelődés!Y227+Étkeztetés!Y195+Támogatás!AC184</f>
        <v>0</v>
      </c>
    </row>
    <row r="176" spans="1:23" ht="15.75" hidden="1" thickBot="1" x14ac:dyDescent="0.3">
      <c r="A176" s="139" t="s">
        <v>501</v>
      </c>
      <c r="B176" s="59"/>
      <c r="C176" s="2"/>
      <c r="D176" s="686" t="s">
        <v>831</v>
      </c>
      <c r="E176" s="686"/>
      <c r="F176" s="182">
        <f>Igazgatás!F206+Vagyongazd!F184+Községgazd!F190+Közfoglalkoztatás!F176+Közút!F176+Környezetvédelem!F180+Egészségügy!F214+Sport!F183+Közművelődés!F228+Étkeztetés!F196+Támogatás!F185</f>
        <v>0</v>
      </c>
      <c r="G176" s="459">
        <f>Igazgatás!G206+Vagyongazd!G184+Községgazd!G190+Közfoglalkoztatás!G176+Közút!G176+Környezetvédelem!G180+Egészségügy!G214+Sport!G183+Közművelődés!G228+Étkeztetés!G196+Támogatás!G185</f>
        <v>0</v>
      </c>
      <c r="H176" s="437">
        <f>Igazgatás!H206+Vagyongazd!H184+Községgazd!H190+Közfoglalkoztatás!H176+Közút!H176+Környezetvédelem!H180+Egészségügy!H214+Sport!H183+Közművelődés!H228+Étkeztetés!H196+Támogatás!H185</f>
        <v>0</v>
      </c>
      <c r="I176" s="200">
        <f>Igazgatás!I206+Vagyongazd!I184+Községgazd!I190+Közfoglalkoztatás!I176+Közút!I176+Környezetvédelem!I180+Egészségügy!I214+Sport!I183+Közművelődés!I228+Étkeztetés!I196+Támogatás!I185</f>
        <v>0</v>
      </c>
      <c r="J176" s="219">
        <f>Igazgatás!J206+Vagyongazd!J184+Községgazd!J190+Közfoglalkoztatás!J176+Közút!J176+Környezetvédelem!J180+Egészségügy!J214+Sport!J183+Közművelődés!J228+Étkeztetés!J196+Támogatás!J185</f>
        <v>0</v>
      </c>
      <c r="K176" s="81">
        <f>Igazgatás!K206+Vagyongazd!K184+Községgazd!N190+Közfoglalkoztatás!K176+Közút!K176+Környezetvédelem!N180+Egészségügy!N214+Sport!K183+Közművelődés!M228+Étkeztetés!M196+Támogatás!Q185</f>
        <v>0</v>
      </c>
      <c r="L176" s="1">
        <f>Igazgatás!L206+Vagyongazd!L184+Községgazd!O190+Közfoglalkoztatás!L176+Közút!L176+Környezetvédelem!O180+Egészségügy!O214+Sport!L183+Közművelődés!N228+Étkeztetés!N196+Támogatás!R185</f>
        <v>0</v>
      </c>
      <c r="M176" s="1">
        <f>Igazgatás!M206+Vagyongazd!M184+Községgazd!P190+Közfoglalkoztatás!M176+Közút!M176+Környezetvédelem!P180+Egészségügy!P214+Sport!M183+Közművelődés!O228+Étkeztetés!O196+Támogatás!S185</f>
        <v>0</v>
      </c>
      <c r="N176" s="1">
        <f>Igazgatás!N206+Vagyongazd!N184+Községgazd!Q190+Közfoglalkoztatás!N176+Közút!N176+Környezetvédelem!Q180+Egészségügy!Q214+Sport!N183+Közművelődés!P228+Étkeztetés!P196+Támogatás!T185</f>
        <v>0</v>
      </c>
      <c r="O176" s="1">
        <f>Igazgatás!O206+Vagyongazd!O184+Községgazd!R190+Közfoglalkoztatás!O176+Közút!O176+Környezetvédelem!R180+Egészségügy!R214+Sport!O183+Közművelődés!Q228+Étkeztetés!Q196+Támogatás!U185</f>
        <v>0</v>
      </c>
      <c r="P176" s="89">
        <f>Igazgatás!P206+Vagyongazd!P184+Községgazd!S190+Közfoglalkoztatás!P176+Közút!P176+Környezetvédelem!S180+Egészségügy!S214+Sport!P183+Közművelődés!R228+Étkeztetés!R196+Támogatás!V185</f>
        <v>0</v>
      </c>
      <c r="Q176" s="89">
        <f>Igazgatás!Q206+Vagyongazd!Q184+Községgazd!T190+Közfoglalkoztatás!Q176+Közút!Q176+Környezetvédelem!T180+Egészségügy!T214+Sport!Q183+Közművelődés!S228+Étkeztetés!S196+Támogatás!W185</f>
        <v>0</v>
      </c>
      <c r="R176" s="1">
        <f>Igazgatás!R206+Vagyongazd!R184+Községgazd!U190+Közfoglalkoztatás!R176+Közút!R176+Környezetvédelem!U180+Egészségügy!U214+Sport!R183+Közművelődés!T228+Étkeztetés!T196+Támogatás!X185</f>
        <v>0</v>
      </c>
      <c r="S176" s="89">
        <f>Igazgatás!S206+Vagyongazd!S184+Községgazd!V190+Közfoglalkoztatás!S176+Közút!S176+Környezetvédelem!V180+Egészségügy!V214+Sport!S183+Közművelődés!U228+Étkeztetés!U196+Támogatás!Y185</f>
        <v>0</v>
      </c>
      <c r="T176" s="366">
        <f>Igazgatás!T206+Vagyongazd!T184+Községgazd!W190+Közfoglalkoztatás!T176+Közút!T176+Környezetvédelem!W180+Egészségügy!W214+Sport!T183+Közművelődés!V228+Étkeztetés!V196+Támogatás!Z185</f>
        <v>0</v>
      </c>
      <c r="U176" s="43">
        <f>Igazgatás!U206+Vagyongazd!U184+Községgazd!X190+Közfoglalkoztatás!U176+Közút!U176+Környezetvédelem!X180+Egészségügy!X214+Sport!U183+Közművelődés!W228+Étkeztetés!W196+Támogatás!AA185</f>
        <v>0</v>
      </c>
      <c r="V176" s="89">
        <f>Igazgatás!V206+Vagyongazd!V184+Községgazd!Y190+Közfoglalkoztatás!V176+Közút!V176+Környezetvédelem!Y180+Egészségügy!Y214+Sport!V183+Közművelődés!X228+Étkeztetés!X196+Támogatás!AB185</f>
        <v>0</v>
      </c>
      <c r="W176" s="542">
        <f>Igazgatás!W206+Vagyongazd!W184+Községgazd!Z190+Közfoglalkoztatás!W176+Közút!W176+Környezetvédelem!Z180+Egészségügy!Z214+Sport!W183+Közművelődés!Y228+Étkeztetés!Y196+Támogatás!AC185</f>
        <v>0</v>
      </c>
    </row>
    <row r="177" spans="1:23" ht="25.5" hidden="1" customHeight="1" x14ac:dyDescent="0.25">
      <c r="A177" s="139" t="s">
        <v>502</v>
      </c>
      <c r="B177" s="59"/>
      <c r="C177" s="2"/>
      <c r="D177" s="685" t="s">
        <v>834</v>
      </c>
      <c r="E177" s="685"/>
      <c r="F177" s="192">
        <f>Igazgatás!F207+Vagyongazd!F185+Községgazd!F191+Közfoglalkoztatás!F177+Közút!F177+Környezetvédelem!F181+Egészségügy!F215+Sport!F184+Közművelődés!F229+Étkeztetés!F197+Támogatás!F186</f>
        <v>0</v>
      </c>
      <c r="G177" s="471">
        <f>Igazgatás!G207+Vagyongazd!G185+Községgazd!G191+Közfoglalkoztatás!G177+Közút!G177+Környezetvédelem!G181+Egészségügy!G215+Sport!G184+Közművelődés!G229+Étkeztetés!G197+Támogatás!G186</f>
        <v>0</v>
      </c>
      <c r="H177" s="449">
        <f>Igazgatás!H207+Vagyongazd!H185+Községgazd!H191+Közfoglalkoztatás!H177+Közút!H177+Környezetvédelem!H181+Egészségügy!H215+Sport!H184+Közművelődés!H229+Étkeztetés!H197+Támogatás!H186</f>
        <v>0</v>
      </c>
      <c r="I177" s="210">
        <f>Igazgatás!I207+Vagyongazd!I185+Községgazd!I191+Közfoglalkoztatás!I177+Közút!I177+Környezetvédelem!I181+Egészségügy!I215+Sport!I184+Közművelődés!I229+Étkeztetés!I197+Támogatás!I186</f>
        <v>0</v>
      </c>
      <c r="J177" s="219">
        <f>Igazgatás!J207+Vagyongazd!J185+Községgazd!J191+Közfoglalkoztatás!J177+Közút!J177+Környezetvédelem!J181+Egészségügy!J215+Sport!J184+Közművelődés!J229+Étkeztetés!J197+Támogatás!J186</f>
        <v>0</v>
      </c>
      <c r="K177" s="81">
        <f>Igazgatás!K207+Vagyongazd!K185+Községgazd!N191+Közfoglalkoztatás!K177+Közút!K177+Környezetvédelem!N181+Egészségügy!N215+Sport!K184+Közművelődés!M229+Étkeztetés!M197+Támogatás!Q186</f>
        <v>0</v>
      </c>
      <c r="L177" s="1">
        <f>Igazgatás!L207+Vagyongazd!L185+Községgazd!O191+Közfoglalkoztatás!L177+Közút!L177+Környezetvédelem!O181+Egészségügy!O215+Sport!L184+Közművelődés!N229+Étkeztetés!N197+Támogatás!R186</f>
        <v>0</v>
      </c>
      <c r="M177" s="1">
        <f>Igazgatás!M207+Vagyongazd!M185+Községgazd!P191+Közfoglalkoztatás!M177+Közút!M177+Környezetvédelem!P181+Egészségügy!P215+Sport!M184+Közművelődés!O229+Étkeztetés!O197+Támogatás!S186</f>
        <v>0</v>
      </c>
      <c r="N177" s="1">
        <f>Igazgatás!N207+Vagyongazd!N185+Községgazd!Q191+Közfoglalkoztatás!N177+Közút!N177+Környezetvédelem!Q181+Egészségügy!Q215+Sport!N184+Közművelődés!P229+Étkeztetés!P197+Támogatás!T186</f>
        <v>0</v>
      </c>
      <c r="O177" s="1">
        <f>Igazgatás!O207+Vagyongazd!O185+Községgazd!R191+Közfoglalkoztatás!O177+Közút!O177+Környezetvédelem!R181+Egészségügy!R215+Sport!O184+Közművelődés!Q229+Étkeztetés!Q197+Támogatás!U186</f>
        <v>0</v>
      </c>
      <c r="P177" s="89">
        <f>Igazgatás!P207+Vagyongazd!P185+Községgazd!S191+Közfoglalkoztatás!P177+Közút!P177+Környezetvédelem!S181+Egészségügy!S215+Sport!P184+Közművelődés!R229+Étkeztetés!R197+Támogatás!V186</f>
        <v>0</v>
      </c>
      <c r="Q177" s="89">
        <f>Igazgatás!Q207+Vagyongazd!Q185+Községgazd!T191+Közfoglalkoztatás!Q177+Közút!Q177+Környezetvédelem!T181+Egészségügy!T215+Sport!Q184+Közművelődés!S229+Étkeztetés!S197+Támogatás!W186</f>
        <v>0</v>
      </c>
      <c r="R177" s="1">
        <f>Igazgatás!R207+Vagyongazd!R185+Községgazd!U191+Közfoglalkoztatás!R177+Közút!R177+Környezetvédelem!U181+Egészségügy!U215+Sport!R184+Közművelődés!T229+Étkeztetés!T197+Támogatás!X186</f>
        <v>0</v>
      </c>
      <c r="S177" s="89">
        <f>Igazgatás!S207+Vagyongazd!S185+Községgazd!V191+Közfoglalkoztatás!S177+Közút!S177+Környezetvédelem!V181+Egészségügy!V215+Sport!S184+Közművelődés!U229+Étkeztetés!U197+Támogatás!Y186</f>
        <v>0</v>
      </c>
      <c r="T177" s="366">
        <f>Igazgatás!T207+Vagyongazd!T185+Községgazd!W191+Közfoglalkoztatás!T177+Közút!T177+Környezetvédelem!W181+Egészségügy!W215+Sport!T184+Közművelődés!V229+Étkeztetés!V197+Támogatás!Z186</f>
        <v>0</v>
      </c>
      <c r="U177" s="43">
        <f>Igazgatás!U207+Vagyongazd!U185+Községgazd!X191+Közfoglalkoztatás!U177+Közút!U177+Környezetvédelem!X181+Egészségügy!X215+Sport!U184+Közművelődés!W229+Étkeztetés!W197+Támogatás!AA186</f>
        <v>0</v>
      </c>
      <c r="V177" s="89">
        <f>Igazgatás!V207+Vagyongazd!V185+Községgazd!Y191+Közfoglalkoztatás!V177+Közút!V177+Környezetvédelem!Y181+Egészségügy!Y215+Sport!V184+Közművelődés!X229+Étkeztetés!X197+Támogatás!AB186</f>
        <v>0</v>
      </c>
      <c r="W177" s="542">
        <f>Igazgatás!W207+Vagyongazd!W185+Községgazd!Z191+Közfoglalkoztatás!W177+Közút!W177+Környezetvédelem!Z181+Egészségügy!Z215+Sport!W184+Közművelődés!Y229+Étkeztetés!Y197+Támogatás!AC186</f>
        <v>0</v>
      </c>
    </row>
    <row r="178" spans="1:23" ht="15.75" hidden="1" thickBot="1" x14ac:dyDescent="0.3">
      <c r="A178" s="139" t="s">
        <v>503</v>
      </c>
      <c r="B178" s="59"/>
      <c r="C178" s="2"/>
      <c r="D178" s="686" t="s">
        <v>837</v>
      </c>
      <c r="E178" s="686"/>
      <c r="F178" s="182">
        <f>Igazgatás!F208+Vagyongazd!F186+Községgazd!F192+Közfoglalkoztatás!F178+Közút!F178+Környezetvédelem!F182+Egészségügy!F216+Sport!F185+Közművelődés!F230+Étkeztetés!F198+Támogatás!F187</f>
        <v>0</v>
      </c>
      <c r="G178" s="459">
        <f>Igazgatás!G208+Vagyongazd!G186+Községgazd!G192+Közfoglalkoztatás!G178+Közút!G178+Környezetvédelem!G182+Egészségügy!G216+Sport!G185+Közművelődés!G230+Étkeztetés!G198+Támogatás!G187</f>
        <v>0</v>
      </c>
      <c r="H178" s="437">
        <f>Igazgatás!H208+Vagyongazd!H186+Községgazd!H192+Közfoglalkoztatás!H178+Közút!H178+Környezetvédelem!H182+Egészségügy!H216+Sport!H185+Közművelődés!H230+Étkeztetés!H198+Támogatás!H187</f>
        <v>0</v>
      </c>
      <c r="I178" s="200">
        <f>Igazgatás!I208+Vagyongazd!I186+Községgazd!I192+Közfoglalkoztatás!I178+Közút!I178+Környezetvédelem!I182+Egészségügy!I216+Sport!I185+Közművelődés!I230+Étkeztetés!I198+Támogatás!I187</f>
        <v>0</v>
      </c>
      <c r="J178" s="219">
        <f>Igazgatás!J208+Vagyongazd!J186+Községgazd!J192+Közfoglalkoztatás!J178+Közút!J178+Környezetvédelem!J182+Egészségügy!J216+Sport!J185+Közművelődés!J230+Étkeztetés!J198+Támogatás!J187</f>
        <v>0</v>
      </c>
      <c r="K178" s="81">
        <f>Igazgatás!K208+Vagyongazd!K186+Községgazd!N192+Közfoglalkoztatás!K178+Közút!K178+Környezetvédelem!N182+Egészségügy!N216+Sport!K185+Közművelődés!M230+Étkeztetés!M198+Támogatás!Q187</f>
        <v>0</v>
      </c>
      <c r="L178" s="1">
        <f>Igazgatás!L208+Vagyongazd!L186+Községgazd!O192+Közfoglalkoztatás!L178+Közút!L178+Környezetvédelem!O182+Egészségügy!O216+Sport!L185+Közművelődés!N230+Étkeztetés!N198+Támogatás!R187</f>
        <v>0</v>
      </c>
      <c r="M178" s="1">
        <f>Igazgatás!M208+Vagyongazd!M186+Községgazd!P192+Közfoglalkoztatás!M178+Közút!M178+Környezetvédelem!P182+Egészségügy!P216+Sport!M185+Közművelődés!O230+Étkeztetés!O198+Támogatás!S187</f>
        <v>0</v>
      </c>
      <c r="N178" s="1">
        <f>Igazgatás!N208+Vagyongazd!N186+Községgazd!Q192+Közfoglalkoztatás!N178+Közút!N178+Környezetvédelem!Q182+Egészségügy!Q216+Sport!N185+Közművelődés!P230+Étkeztetés!P198+Támogatás!T187</f>
        <v>0</v>
      </c>
      <c r="O178" s="1">
        <f>Igazgatás!O208+Vagyongazd!O186+Községgazd!R192+Közfoglalkoztatás!O178+Közút!O178+Környezetvédelem!R182+Egészségügy!R216+Sport!O185+Közművelődés!Q230+Étkeztetés!Q198+Támogatás!U187</f>
        <v>0</v>
      </c>
      <c r="P178" s="89">
        <f>Igazgatás!P208+Vagyongazd!P186+Községgazd!S192+Közfoglalkoztatás!P178+Közút!P178+Környezetvédelem!S182+Egészségügy!S216+Sport!P185+Közművelődés!R230+Étkeztetés!R198+Támogatás!V187</f>
        <v>0</v>
      </c>
      <c r="Q178" s="89">
        <f>Igazgatás!Q208+Vagyongazd!Q186+Községgazd!T192+Közfoglalkoztatás!Q178+Közút!Q178+Környezetvédelem!T182+Egészségügy!T216+Sport!Q185+Közművelődés!S230+Étkeztetés!S198+Támogatás!W187</f>
        <v>0</v>
      </c>
      <c r="R178" s="1">
        <f>Igazgatás!R208+Vagyongazd!R186+Községgazd!U192+Közfoglalkoztatás!R178+Közút!R178+Környezetvédelem!U182+Egészségügy!U216+Sport!R185+Közművelődés!T230+Étkeztetés!T198+Támogatás!X187</f>
        <v>0</v>
      </c>
      <c r="S178" s="89">
        <f>Igazgatás!S208+Vagyongazd!S186+Községgazd!V192+Közfoglalkoztatás!S178+Közút!S178+Környezetvédelem!V182+Egészségügy!V216+Sport!S185+Közművelődés!U230+Étkeztetés!U198+Támogatás!Y187</f>
        <v>0</v>
      </c>
      <c r="T178" s="366">
        <f>Igazgatás!T208+Vagyongazd!T186+Községgazd!W192+Közfoglalkoztatás!T178+Közút!T178+Környezetvédelem!W182+Egészségügy!W216+Sport!T185+Közművelődés!V230+Étkeztetés!V198+Támogatás!Z187</f>
        <v>0</v>
      </c>
      <c r="U178" s="43">
        <f>Igazgatás!U208+Vagyongazd!U186+Községgazd!X192+Közfoglalkoztatás!U178+Közút!U178+Környezetvédelem!X182+Egészségügy!X216+Sport!U185+Közművelődés!W230+Étkeztetés!W198+Támogatás!AA187</f>
        <v>0</v>
      </c>
      <c r="V178" s="89">
        <f>Igazgatás!V208+Vagyongazd!V186+Községgazd!Y192+Közfoglalkoztatás!V178+Közút!V178+Környezetvédelem!Y182+Egészségügy!Y216+Sport!V185+Közművelődés!X230+Étkeztetés!X198+Támogatás!AB187</f>
        <v>0</v>
      </c>
      <c r="W178" s="542">
        <f>Igazgatás!W208+Vagyongazd!W186+Községgazd!Z192+Közfoglalkoztatás!W178+Közút!W178+Környezetvédelem!Z182+Egészségügy!Z216+Sport!W185+Közművelődés!Y230+Étkeztetés!Y198+Támogatás!AC187</f>
        <v>0</v>
      </c>
    </row>
    <row r="179" spans="1:23" ht="15.75" hidden="1" thickBot="1" x14ac:dyDescent="0.3">
      <c r="A179" s="139" t="s">
        <v>504</v>
      </c>
      <c r="B179" s="59"/>
      <c r="C179" s="2"/>
      <c r="D179" s="686" t="s">
        <v>1103</v>
      </c>
      <c r="E179" s="686"/>
      <c r="F179" s="182">
        <f>Igazgatás!F209+Vagyongazd!F187+Községgazd!F193+Közfoglalkoztatás!F179+Közút!F179+Környezetvédelem!F183+Egészségügy!F217+Sport!F186+Közművelődés!F231+Étkeztetés!F199+Támogatás!F188</f>
        <v>0</v>
      </c>
      <c r="G179" s="459">
        <f>Igazgatás!G209+Vagyongazd!G187+Községgazd!G193+Közfoglalkoztatás!G179+Közút!G179+Környezetvédelem!G183+Egészségügy!G217+Sport!G186+Közművelődés!G231+Étkeztetés!G199+Támogatás!G188</f>
        <v>0</v>
      </c>
      <c r="H179" s="437">
        <f>Igazgatás!H209+Vagyongazd!H187+Községgazd!H193+Közfoglalkoztatás!H179+Közút!H179+Környezetvédelem!H183+Egészségügy!H217+Sport!H186+Közművelődés!H231+Étkeztetés!H199+Támogatás!H188</f>
        <v>0</v>
      </c>
      <c r="I179" s="200">
        <f>Igazgatás!I209+Vagyongazd!I187+Községgazd!I193+Közfoglalkoztatás!I179+Közút!I179+Környezetvédelem!I183+Egészségügy!I217+Sport!I186+Közművelődés!I231+Étkeztetés!I199+Támogatás!I188</f>
        <v>0</v>
      </c>
      <c r="J179" s="219">
        <f>Igazgatás!J209+Vagyongazd!J187+Községgazd!J193+Közfoglalkoztatás!J179+Közút!J179+Környezetvédelem!J183+Egészségügy!J217+Sport!J186+Közművelődés!J231+Étkeztetés!J199+Támogatás!J188</f>
        <v>0</v>
      </c>
      <c r="K179" s="81">
        <f>Igazgatás!K209+Vagyongazd!K187+Községgazd!N193+Közfoglalkoztatás!K179+Közút!K179+Környezetvédelem!N183+Egészségügy!N217+Sport!K186+Közművelődés!M231+Étkeztetés!M199+Támogatás!Q188</f>
        <v>0</v>
      </c>
      <c r="L179" s="1">
        <f>Igazgatás!L209+Vagyongazd!L187+Községgazd!O193+Közfoglalkoztatás!L179+Közút!L179+Környezetvédelem!O183+Egészségügy!O217+Sport!L186+Közművelődés!N231+Étkeztetés!N199+Támogatás!R188</f>
        <v>0</v>
      </c>
      <c r="M179" s="1">
        <f>Igazgatás!M209+Vagyongazd!M187+Községgazd!P193+Közfoglalkoztatás!M179+Közút!M179+Környezetvédelem!P183+Egészségügy!P217+Sport!M186+Közművelődés!O231+Étkeztetés!O199+Támogatás!S188</f>
        <v>0</v>
      </c>
      <c r="N179" s="1">
        <f>Igazgatás!N209+Vagyongazd!N187+Községgazd!Q193+Közfoglalkoztatás!N179+Közút!N179+Környezetvédelem!Q183+Egészségügy!Q217+Sport!N186+Közművelődés!P231+Étkeztetés!P199+Támogatás!T188</f>
        <v>0</v>
      </c>
      <c r="O179" s="1">
        <f>Igazgatás!O209+Vagyongazd!O187+Községgazd!R193+Közfoglalkoztatás!O179+Közút!O179+Környezetvédelem!R183+Egészségügy!R217+Sport!O186+Közművelődés!Q231+Étkeztetés!Q199+Támogatás!U188</f>
        <v>0</v>
      </c>
      <c r="P179" s="89">
        <f>Igazgatás!P209+Vagyongazd!P187+Községgazd!S193+Közfoglalkoztatás!P179+Közút!P179+Környezetvédelem!S183+Egészségügy!S217+Sport!P186+Közművelődés!R231+Étkeztetés!R199+Támogatás!V188</f>
        <v>0</v>
      </c>
      <c r="Q179" s="89">
        <f>Igazgatás!Q209+Vagyongazd!Q187+Községgazd!T193+Közfoglalkoztatás!Q179+Közút!Q179+Környezetvédelem!T183+Egészségügy!T217+Sport!Q186+Közművelődés!S231+Étkeztetés!S199+Támogatás!W188</f>
        <v>0</v>
      </c>
      <c r="R179" s="1">
        <f>Igazgatás!R209+Vagyongazd!R187+Községgazd!U193+Közfoglalkoztatás!R179+Közút!R179+Környezetvédelem!U183+Egészségügy!U217+Sport!R186+Közművelődés!T231+Étkeztetés!T199+Támogatás!X188</f>
        <v>0</v>
      </c>
      <c r="S179" s="89">
        <f>Igazgatás!S209+Vagyongazd!S187+Községgazd!V193+Közfoglalkoztatás!S179+Közút!S179+Környezetvédelem!V183+Egészségügy!V217+Sport!S186+Közművelődés!U231+Étkeztetés!U199+Támogatás!Y188</f>
        <v>0</v>
      </c>
      <c r="T179" s="366">
        <f>Igazgatás!T209+Vagyongazd!T187+Községgazd!W193+Közfoglalkoztatás!T179+Közút!T179+Környezetvédelem!W183+Egészségügy!W217+Sport!T186+Közművelődés!V231+Étkeztetés!V199+Támogatás!Z188</f>
        <v>0</v>
      </c>
      <c r="U179" s="43">
        <f>Igazgatás!U209+Vagyongazd!U187+Községgazd!X193+Közfoglalkoztatás!U179+Közút!U179+Környezetvédelem!X183+Egészségügy!X217+Sport!U186+Közművelődés!W231+Étkeztetés!W199+Támogatás!AA188</f>
        <v>0</v>
      </c>
      <c r="V179" s="89">
        <f>Igazgatás!V209+Vagyongazd!V187+Községgazd!Y193+Közfoglalkoztatás!V179+Közút!V179+Környezetvédelem!Y183+Egészségügy!Y217+Sport!V186+Közművelődés!X231+Étkeztetés!X199+Támogatás!AB188</f>
        <v>0</v>
      </c>
      <c r="W179" s="542">
        <f>Igazgatás!W209+Vagyongazd!W187+Községgazd!Z193+Közfoglalkoztatás!W179+Közút!W179+Környezetvédelem!Z183+Egészségügy!Z217+Sport!W186+Közművelődés!Y231+Étkeztetés!Y199+Támogatás!AC188</f>
        <v>0</v>
      </c>
    </row>
    <row r="180" spans="1:23" ht="25.5" hidden="1" customHeight="1" x14ac:dyDescent="0.25">
      <c r="A180" s="139" t="s">
        <v>505</v>
      </c>
      <c r="B180" s="59"/>
      <c r="C180" s="2"/>
      <c r="D180" s="685" t="s">
        <v>841</v>
      </c>
      <c r="E180" s="685"/>
      <c r="F180" s="192">
        <f>Igazgatás!F210+Vagyongazd!F188+Községgazd!F194+Közfoglalkoztatás!F180+Közút!F180+Környezetvédelem!F184+Egészségügy!F218+Sport!F187+Közművelődés!F232+Étkeztetés!F200+Támogatás!F189</f>
        <v>0</v>
      </c>
      <c r="G180" s="471">
        <f>Igazgatás!G210+Vagyongazd!G188+Községgazd!G194+Közfoglalkoztatás!G180+Közút!G180+Környezetvédelem!G184+Egészségügy!G218+Sport!G187+Közművelődés!G232+Étkeztetés!G200+Támogatás!G189</f>
        <v>0</v>
      </c>
      <c r="H180" s="449">
        <f>Igazgatás!H210+Vagyongazd!H188+Községgazd!H194+Közfoglalkoztatás!H180+Közút!H180+Környezetvédelem!H184+Egészségügy!H218+Sport!H187+Közművelődés!H232+Étkeztetés!H200+Támogatás!H189</f>
        <v>0</v>
      </c>
      <c r="I180" s="210">
        <f>Igazgatás!I210+Vagyongazd!I188+Községgazd!I194+Közfoglalkoztatás!I180+Közút!I180+Környezetvédelem!I184+Egészségügy!I218+Sport!I187+Közművelődés!I232+Étkeztetés!I200+Támogatás!I189</f>
        <v>0</v>
      </c>
      <c r="J180" s="219">
        <f>Igazgatás!J210+Vagyongazd!J188+Községgazd!J194+Közfoglalkoztatás!J180+Közút!J180+Környezetvédelem!J184+Egészségügy!J218+Sport!J187+Közművelődés!J232+Étkeztetés!J200+Támogatás!J189</f>
        <v>0</v>
      </c>
      <c r="K180" s="81">
        <f>Igazgatás!K210+Vagyongazd!K188+Községgazd!N194+Közfoglalkoztatás!K180+Közút!K180+Környezetvédelem!N184+Egészségügy!N218+Sport!K187+Közművelődés!M232+Étkeztetés!M200+Támogatás!Q189</f>
        <v>0</v>
      </c>
      <c r="L180" s="1">
        <f>Igazgatás!L210+Vagyongazd!L188+Községgazd!O194+Közfoglalkoztatás!L180+Közút!L180+Környezetvédelem!O184+Egészségügy!O218+Sport!L187+Közművelődés!N232+Étkeztetés!N200+Támogatás!R189</f>
        <v>0</v>
      </c>
      <c r="M180" s="1">
        <f>Igazgatás!M210+Vagyongazd!M188+Községgazd!P194+Közfoglalkoztatás!M180+Közút!M180+Környezetvédelem!P184+Egészségügy!P218+Sport!M187+Közművelődés!O232+Étkeztetés!O200+Támogatás!S189</f>
        <v>0</v>
      </c>
      <c r="N180" s="1">
        <f>Igazgatás!N210+Vagyongazd!N188+Községgazd!Q194+Közfoglalkoztatás!N180+Közút!N180+Környezetvédelem!Q184+Egészségügy!Q218+Sport!N187+Közművelődés!P232+Étkeztetés!P200+Támogatás!T189</f>
        <v>0</v>
      </c>
      <c r="O180" s="1">
        <f>Igazgatás!O210+Vagyongazd!O188+Községgazd!R194+Közfoglalkoztatás!O180+Közút!O180+Környezetvédelem!R184+Egészségügy!R218+Sport!O187+Közművelődés!Q232+Étkeztetés!Q200+Támogatás!U189</f>
        <v>0</v>
      </c>
      <c r="P180" s="89">
        <f>Igazgatás!P210+Vagyongazd!P188+Községgazd!S194+Közfoglalkoztatás!P180+Közút!P180+Környezetvédelem!S184+Egészségügy!S218+Sport!P187+Közművelődés!R232+Étkeztetés!R200+Támogatás!V189</f>
        <v>0</v>
      </c>
      <c r="Q180" s="89">
        <f>Igazgatás!Q210+Vagyongazd!Q188+Községgazd!T194+Közfoglalkoztatás!Q180+Közút!Q180+Környezetvédelem!T184+Egészségügy!T218+Sport!Q187+Közművelődés!S232+Étkeztetés!S200+Támogatás!W189</f>
        <v>0</v>
      </c>
      <c r="R180" s="1">
        <f>Igazgatás!R210+Vagyongazd!R188+Községgazd!U194+Közfoglalkoztatás!R180+Közút!R180+Környezetvédelem!U184+Egészségügy!U218+Sport!R187+Közművelődés!T232+Étkeztetés!T200+Támogatás!X189</f>
        <v>0</v>
      </c>
      <c r="S180" s="89">
        <f>Igazgatás!S210+Vagyongazd!S188+Községgazd!V194+Közfoglalkoztatás!S180+Közút!S180+Környezetvédelem!V184+Egészségügy!V218+Sport!S187+Közművelődés!U232+Étkeztetés!U200+Támogatás!Y189</f>
        <v>0</v>
      </c>
      <c r="T180" s="366">
        <f>Igazgatás!T210+Vagyongazd!T188+Községgazd!W194+Közfoglalkoztatás!T180+Közút!T180+Környezetvédelem!W184+Egészségügy!W218+Sport!T187+Közművelődés!V232+Étkeztetés!V200+Támogatás!Z189</f>
        <v>0</v>
      </c>
      <c r="U180" s="43">
        <f>Igazgatás!U210+Vagyongazd!U188+Községgazd!X194+Közfoglalkoztatás!U180+Közút!U180+Környezetvédelem!X184+Egészségügy!X218+Sport!U187+Közművelődés!W232+Étkeztetés!W200+Támogatás!AA189</f>
        <v>0</v>
      </c>
      <c r="V180" s="89">
        <f>Igazgatás!V210+Vagyongazd!V188+Községgazd!Y194+Közfoglalkoztatás!V180+Közút!V180+Környezetvédelem!Y184+Egészségügy!Y218+Sport!V187+Közművelődés!X232+Étkeztetés!X200+Támogatás!AB189</f>
        <v>0</v>
      </c>
      <c r="W180" s="542">
        <f>Igazgatás!W210+Vagyongazd!W188+Községgazd!Z194+Közfoglalkoztatás!W180+Közút!W180+Környezetvédelem!Z184+Egészségügy!Z218+Sport!W187+Közművelődés!Y232+Étkeztetés!Y200+Támogatás!AC189</f>
        <v>0</v>
      </c>
    </row>
    <row r="181" spans="1:23" ht="25.5" hidden="1" customHeight="1" x14ac:dyDescent="0.25">
      <c r="A181" s="139" t="s">
        <v>506</v>
      </c>
      <c r="B181" s="59"/>
      <c r="C181" s="2"/>
      <c r="D181" s="685" t="s">
        <v>844</v>
      </c>
      <c r="E181" s="685"/>
      <c r="F181" s="192">
        <f>Igazgatás!F211+Vagyongazd!F189+Községgazd!F195+Közfoglalkoztatás!F181+Közút!F181+Környezetvédelem!F185+Egészségügy!F219+Sport!F188+Közművelődés!F233+Étkeztetés!F201+Támogatás!F190</f>
        <v>0</v>
      </c>
      <c r="G181" s="471">
        <f>Igazgatás!G211+Vagyongazd!G189+Községgazd!G195+Közfoglalkoztatás!G181+Közút!G181+Környezetvédelem!G185+Egészségügy!G219+Sport!G188+Közművelődés!G233+Étkeztetés!G201+Támogatás!G190</f>
        <v>0</v>
      </c>
      <c r="H181" s="449">
        <f>Igazgatás!H211+Vagyongazd!H189+Községgazd!H195+Közfoglalkoztatás!H181+Közút!H181+Környezetvédelem!H185+Egészségügy!H219+Sport!H188+Közművelődés!H233+Étkeztetés!H201+Támogatás!H190</f>
        <v>0</v>
      </c>
      <c r="I181" s="210">
        <f>Igazgatás!I211+Vagyongazd!I189+Községgazd!I195+Közfoglalkoztatás!I181+Közút!I181+Környezetvédelem!I185+Egészségügy!I219+Sport!I188+Közművelődés!I233+Étkeztetés!I201+Támogatás!I190</f>
        <v>0</v>
      </c>
      <c r="J181" s="219">
        <f>Igazgatás!J211+Vagyongazd!J189+Községgazd!J195+Közfoglalkoztatás!J181+Közút!J181+Környezetvédelem!J185+Egészségügy!J219+Sport!J188+Közművelődés!J233+Étkeztetés!J201+Támogatás!J190</f>
        <v>0</v>
      </c>
      <c r="K181" s="81">
        <f>Igazgatás!K211+Vagyongazd!K189+Községgazd!N195+Közfoglalkoztatás!K181+Közút!K181+Környezetvédelem!N185+Egészségügy!N219+Sport!K188+Közművelődés!M233+Étkeztetés!M201+Támogatás!Q190</f>
        <v>0</v>
      </c>
      <c r="L181" s="1">
        <f>Igazgatás!L211+Vagyongazd!L189+Községgazd!O195+Közfoglalkoztatás!L181+Közút!L181+Környezetvédelem!O185+Egészségügy!O219+Sport!L188+Közművelődés!N233+Étkeztetés!N201+Támogatás!R190</f>
        <v>0</v>
      </c>
      <c r="M181" s="1">
        <f>Igazgatás!M211+Vagyongazd!M189+Községgazd!P195+Közfoglalkoztatás!M181+Közút!M181+Környezetvédelem!P185+Egészségügy!P219+Sport!M188+Közművelődés!O233+Étkeztetés!O201+Támogatás!S190</f>
        <v>0</v>
      </c>
      <c r="N181" s="1">
        <f>Igazgatás!N211+Vagyongazd!N189+Községgazd!Q195+Közfoglalkoztatás!N181+Közút!N181+Környezetvédelem!Q185+Egészségügy!Q219+Sport!N188+Közművelődés!P233+Étkeztetés!P201+Támogatás!T190</f>
        <v>0</v>
      </c>
      <c r="O181" s="1">
        <f>Igazgatás!O211+Vagyongazd!O189+Községgazd!R195+Közfoglalkoztatás!O181+Közút!O181+Környezetvédelem!R185+Egészségügy!R219+Sport!O188+Közművelődés!Q233+Étkeztetés!Q201+Támogatás!U190</f>
        <v>0</v>
      </c>
      <c r="P181" s="89">
        <f>Igazgatás!P211+Vagyongazd!P189+Községgazd!S195+Közfoglalkoztatás!P181+Közút!P181+Környezetvédelem!S185+Egészségügy!S219+Sport!P188+Közművelődés!R233+Étkeztetés!R201+Támogatás!V190</f>
        <v>0</v>
      </c>
      <c r="Q181" s="89">
        <f>Igazgatás!Q211+Vagyongazd!Q189+Községgazd!T195+Közfoglalkoztatás!Q181+Közút!Q181+Környezetvédelem!T185+Egészségügy!T219+Sport!Q188+Közművelődés!S233+Étkeztetés!S201+Támogatás!W190</f>
        <v>0</v>
      </c>
      <c r="R181" s="1">
        <f>Igazgatás!R211+Vagyongazd!R189+Községgazd!U195+Közfoglalkoztatás!R181+Közút!R181+Környezetvédelem!U185+Egészségügy!U219+Sport!R188+Közművelődés!T233+Étkeztetés!T201+Támogatás!X190</f>
        <v>0</v>
      </c>
      <c r="S181" s="89">
        <f>Igazgatás!S211+Vagyongazd!S189+Községgazd!V195+Közfoglalkoztatás!S181+Közút!S181+Környezetvédelem!V185+Egészségügy!V219+Sport!S188+Közművelődés!U233+Étkeztetés!U201+Támogatás!Y190</f>
        <v>0</v>
      </c>
      <c r="T181" s="366">
        <f>Igazgatás!T211+Vagyongazd!T189+Községgazd!W195+Közfoglalkoztatás!T181+Közút!T181+Környezetvédelem!W185+Egészségügy!W219+Sport!T188+Közművelődés!V233+Étkeztetés!V201+Támogatás!Z190</f>
        <v>0</v>
      </c>
      <c r="U181" s="43">
        <f>Igazgatás!U211+Vagyongazd!U189+Községgazd!X195+Közfoglalkoztatás!U181+Közút!U181+Környezetvédelem!X185+Egészségügy!X219+Sport!U188+Közművelődés!W233+Étkeztetés!W201+Támogatás!AA190</f>
        <v>0</v>
      </c>
      <c r="V181" s="89">
        <f>Igazgatás!V211+Vagyongazd!V189+Községgazd!Y195+Közfoglalkoztatás!V181+Közút!V181+Környezetvédelem!Y185+Egészségügy!Y219+Sport!V188+Közművelődés!X233+Étkeztetés!X201+Támogatás!AB190</f>
        <v>0</v>
      </c>
      <c r="W181" s="542">
        <f>Igazgatás!W211+Vagyongazd!W189+Községgazd!Z195+Közfoglalkoztatás!W181+Közút!W181+Környezetvédelem!Z185+Egészségügy!Z219+Sport!W188+Közművelődés!Y233+Étkeztetés!Y201+Támogatás!AC190</f>
        <v>0</v>
      </c>
    </row>
    <row r="182" spans="1:23" ht="25.5" hidden="1" customHeight="1" x14ac:dyDescent="0.25">
      <c r="A182" s="139" t="s">
        <v>507</v>
      </c>
      <c r="B182" s="59"/>
      <c r="C182" s="2"/>
      <c r="D182" s="685" t="s">
        <v>846</v>
      </c>
      <c r="E182" s="685"/>
      <c r="F182" s="192">
        <f>Igazgatás!F212+Vagyongazd!F190+Községgazd!F196+Közfoglalkoztatás!F182+Közút!F182+Környezetvédelem!F186+Egészségügy!F220+Sport!F189+Közművelődés!F234+Étkeztetés!F202+Támogatás!F191</f>
        <v>0</v>
      </c>
      <c r="G182" s="471">
        <f>Igazgatás!G212+Vagyongazd!G190+Községgazd!G196+Közfoglalkoztatás!G182+Közút!G182+Környezetvédelem!G186+Egészségügy!G220+Sport!G189+Közművelődés!G234+Étkeztetés!G202+Támogatás!G191</f>
        <v>0</v>
      </c>
      <c r="H182" s="449">
        <f>Igazgatás!H212+Vagyongazd!H190+Községgazd!H196+Közfoglalkoztatás!H182+Közút!H182+Környezetvédelem!H186+Egészségügy!H220+Sport!H189+Közművelődés!H234+Étkeztetés!H202+Támogatás!H191</f>
        <v>0</v>
      </c>
      <c r="I182" s="210">
        <f>Igazgatás!I212+Vagyongazd!I190+Községgazd!I196+Közfoglalkoztatás!I182+Közút!I182+Környezetvédelem!I186+Egészségügy!I220+Sport!I189+Közművelődés!I234+Étkeztetés!I202+Támogatás!I191</f>
        <v>0</v>
      </c>
      <c r="J182" s="219">
        <f>Igazgatás!J212+Vagyongazd!J190+Községgazd!J196+Közfoglalkoztatás!J182+Közút!J182+Környezetvédelem!J186+Egészségügy!J220+Sport!J189+Közművelődés!J234+Étkeztetés!J202+Támogatás!J191</f>
        <v>0</v>
      </c>
      <c r="K182" s="81">
        <f>Igazgatás!K212+Vagyongazd!K190+Községgazd!N196+Közfoglalkoztatás!K182+Közút!K182+Környezetvédelem!N186+Egészségügy!N220+Sport!K189+Közművelődés!M234+Étkeztetés!M202+Támogatás!Q191</f>
        <v>0</v>
      </c>
      <c r="L182" s="1">
        <f>Igazgatás!L212+Vagyongazd!L190+Községgazd!O196+Közfoglalkoztatás!L182+Közút!L182+Környezetvédelem!O186+Egészségügy!O220+Sport!L189+Közművelődés!N234+Étkeztetés!N202+Támogatás!R191</f>
        <v>0</v>
      </c>
      <c r="M182" s="1">
        <f>Igazgatás!M212+Vagyongazd!M190+Községgazd!P196+Közfoglalkoztatás!M182+Közút!M182+Környezetvédelem!P186+Egészségügy!P220+Sport!M189+Közművelődés!O234+Étkeztetés!O202+Támogatás!S191</f>
        <v>0</v>
      </c>
      <c r="N182" s="1">
        <f>Igazgatás!N212+Vagyongazd!N190+Községgazd!Q196+Közfoglalkoztatás!N182+Közút!N182+Környezetvédelem!Q186+Egészségügy!Q220+Sport!N189+Közművelődés!P234+Étkeztetés!P202+Támogatás!T191</f>
        <v>0</v>
      </c>
      <c r="O182" s="1">
        <f>Igazgatás!O212+Vagyongazd!O190+Községgazd!R196+Közfoglalkoztatás!O182+Közút!O182+Környezetvédelem!R186+Egészségügy!R220+Sport!O189+Közművelődés!Q234+Étkeztetés!Q202+Támogatás!U191</f>
        <v>0</v>
      </c>
      <c r="P182" s="89">
        <f>Igazgatás!P212+Vagyongazd!P190+Községgazd!S196+Közfoglalkoztatás!P182+Közút!P182+Környezetvédelem!S186+Egészségügy!S220+Sport!P189+Közművelődés!R234+Étkeztetés!R202+Támogatás!V191</f>
        <v>0</v>
      </c>
      <c r="Q182" s="89">
        <f>Igazgatás!Q212+Vagyongazd!Q190+Községgazd!T196+Közfoglalkoztatás!Q182+Közút!Q182+Környezetvédelem!T186+Egészségügy!T220+Sport!Q189+Közművelődés!S234+Étkeztetés!S202+Támogatás!W191</f>
        <v>0</v>
      </c>
      <c r="R182" s="1">
        <f>Igazgatás!R212+Vagyongazd!R190+Községgazd!U196+Közfoglalkoztatás!R182+Közút!R182+Környezetvédelem!U186+Egészségügy!U220+Sport!R189+Közművelődés!T234+Étkeztetés!T202+Támogatás!X191</f>
        <v>0</v>
      </c>
      <c r="S182" s="89">
        <f>Igazgatás!S212+Vagyongazd!S190+Községgazd!V196+Közfoglalkoztatás!S182+Közút!S182+Környezetvédelem!V186+Egészségügy!V220+Sport!S189+Közművelődés!U234+Étkeztetés!U202+Támogatás!Y191</f>
        <v>0</v>
      </c>
      <c r="T182" s="366">
        <f>Igazgatás!T212+Vagyongazd!T190+Községgazd!W196+Közfoglalkoztatás!T182+Közút!T182+Környezetvédelem!W186+Egészségügy!W220+Sport!T189+Közművelődés!V234+Étkeztetés!V202+Támogatás!Z191</f>
        <v>0</v>
      </c>
      <c r="U182" s="43">
        <f>Igazgatás!U212+Vagyongazd!U190+Községgazd!X196+Közfoglalkoztatás!U182+Közút!U182+Környezetvédelem!X186+Egészségügy!X220+Sport!U189+Közművelődés!W234+Étkeztetés!W202+Támogatás!AA191</f>
        <v>0</v>
      </c>
      <c r="V182" s="89">
        <f>Igazgatás!V212+Vagyongazd!V190+Községgazd!Y196+Közfoglalkoztatás!V182+Közút!V182+Környezetvédelem!Y186+Egészségügy!Y220+Sport!V189+Közművelődés!X234+Étkeztetés!X202+Támogatás!AB191</f>
        <v>0</v>
      </c>
      <c r="W182" s="542">
        <f>Igazgatás!W212+Vagyongazd!W190+Községgazd!Z196+Közfoglalkoztatás!W182+Közút!W182+Környezetvédelem!Z186+Egészségügy!Z220+Sport!W189+Közművelődés!Y234+Étkeztetés!Y202+Támogatás!AC191</f>
        <v>0</v>
      </c>
    </row>
    <row r="183" spans="1:23" ht="25.5" hidden="1" customHeight="1" x14ac:dyDescent="0.25">
      <c r="A183" s="139" t="s">
        <v>508</v>
      </c>
      <c r="B183" s="59"/>
      <c r="C183" s="2"/>
      <c r="D183" s="685" t="s">
        <v>849</v>
      </c>
      <c r="E183" s="685"/>
      <c r="F183" s="192">
        <f>Igazgatás!F213+Vagyongazd!F191+Községgazd!F197+Közfoglalkoztatás!F183+Közút!F183+Környezetvédelem!F187+Egészségügy!F221+Sport!F190+Közművelődés!F235+Étkeztetés!F203+Támogatás!F192</f>
        <v>0</v>
      </c>
      <c r="G183" s="471">
        <f>Igazgatás!G213+Vagyongazd!G191+Községgazd!G197+Közfoglalkoztatás!G183+Közút!G183+Környezetvédelem!G187+Egészségügy!G221+Sport!G190+Közművelődés!G235+Étkeztetés!G203+Támogatás!G192</f>
        <v>0</v>
      </c>
      <c r="H183" s="449">
        <f>Igazgatás!H213+Vagyongazd!H191+Községgazd!H197+Közfoglalkoztatás!H183+Közút!H183+Környezetvédelem!H187+Egészségügy!H221+Sport!H190+Közművelődés!H235+Étkeztetés!H203+Támogatás!H192</f>
        <v>0</v>
      </c>
      <c r="I183" s="210">
        <f>Igazgatás!I213+Vagyongazd!I191+Községgazd!I197+Közfoglalkoztatás!I183+Közút!I183+Környezetvédelem!I187+Egészségügy!I221+Sport!I190+Közművelődés!I235+Étkeztetés!I203+Támogatás!I192</f>
        <v>0</v>
      </c>
      <c r="J183" s="219">
        <f>Igazgatás!J213+Vagyongazd!J191+Községgazd!J197+Közfoglalkoztatás!J183+Közút!J183+Környezetvédelem!J187+Egészségügy!J221+Sport!J190+Közművelődés!J235+Étkeztetés!J203+Támogatás!J192</f>
        <v>0</v>
      </c>
      <c r="K183" s="81">
        <f>Igazgatás!K213+Vagyongazd!K191+Községgazd!N197+Közfoglalkoztatás!K183+Közút!K183+Környezetvédelem!N187+Egészségügy!N221+Sport!K190+Közművelődés!M235+Étkeztetés!M203+Támogatás!Q192</f>
        <v>0</v>
      </c>
      <c r="L183" s="1">
        <f>Igazgatás!L213+Vagyongazd!L191+Községgazd!O197+Közfoglalkoztatás!L183+Közút!L183+Környezetvédelem!O187+Egészségügy!O221+Sport!L190+Közművelődés!N235+Étkeztetés!N203+Támogatás!R192</f>
        <v>0</v>
      </c>
      <c r="M183" s="1">
        <f>Igazgatás!M213+Vagyongazd!M191+Községgazd!P197+Közfoglalkoztatás!M183+Közút!M183+Környezetvédelem!P187+Egészségügy!P221+Sport!M190+Közművelődés!O235+Étkeztetés!O203+Támogatás!S192</f>
        <v>0</v>
      </c>
      <c r="N183" s="1">
        <f>Igazgatás!N213+Vagyongazd!N191+Községgazd!Q197+Közfoglalkoztatás!N183+Közút!N183+Környezetvédelem!Q187+Egészségügy!Q221+Sport!N190+Közművelődés!P235+Étkeztetés!P203+Támogatás!T192</f>
        <v>0</v>
      </c>
      <c r="O183" s="1">
        <f>Igazgatás!O213+Vagyongazd!O191+Községgazd!R197+Közfoglalkoztatás!O183+Közút!O183+Környezetvédelem!R187+Egészségügy!R221+Sport!O190+Közművelődés!Q235+Étkeztetés!Q203+Támogatás!U192</f>
        <v>0</v>
      </c>
      <c r="P183" s="89">
        <f>Igazgatás!P213+Vagyongazd!P191+Községgazd!S197+Közfoglalkoztatás!P183+Közút!P183+Környezetvédelem!S187+Egészségügy!S221+Sport!P190+Közművelődés!R235+Étkeztetés!R203+Támogatás!V192</f>
        <v>0</v>
      </c>
      <c r="Q183" s="89">
        <f>Igazgatás!Q213+Vagyongazd!Q191+Községgazd!T197+Közfoglalkoztatás!Q183+Közút!Q183+Környezetvédelem!T187+Egészségügy!T221+Sport!Q190+Közművelődés!S235+Étkeztetés!S203+Támogatás!W192</f>
        <v>0</v>
      </c>
      <c r="R183" s="1">
        <f>Igazgatás!R213+Vagyongazd!R191+Községgazd!U197+Közfoglalkoztatás!R183+Közút!R183+Környezetvédelem!U187+Egészségügy!U221+Sport!R190+Közművelődés!T235+Étkeztetés!T203+Támogatás!X192</f>
        <v>0</v>
      </c>
      <c r="S183" s="89">
        <f>Igazgatás!S213+Vagyongazd!S191+Községgazd!V197+Közfoglalkoztatás!S183+Közút!S183+Környezetvédelem!V187+Egészségügy!V221+Sport!S190+Közművelődés!U235+Étkeztetés!U203+Támogatás!Y192</f>
        <v>0</v>
      </c>
      <c r="T183" s="366">
        <f>Igazgatás!T213+Vagyongazd!T191+Községgazd!W197+Közfoglalkoztatás!T183+Közút!T183+Környezetvédelem!W187+Egészségügy!W221+Sport!T190+Közművelődés!V235+Étkeztetés!V203+Támogatás!Z192</f>
        <v>0</v>
      </c>
      <c r="U183" s="43">
        <f>Igazgatás!U213+Vagyongazd!U191+Községgazd!X197+Közfoglalkoztatás!U183+Közút!U183+Környezetvédelem!X187+Egészségügy!X221+Sport!U190+Közművelődés!W235+Étkeztetés!W203+Támogatás!AA192</f>
        <v>0</v>
      </c>
      <c r="V183" s="89">
        <f>Igazgatás!V213+Vagyongazd!V191+Községgazd!Y197+Közfoglalkoztatás!V183+Közút!V183+Környezetvédelem!Y187+Egészségügy!Y221+Sport!V190+Közművelődés!X235+Étkeztetés!X203+Támogatás!AB192</f>
        <v>0</v>
      </c>
      <c r="W183" s="542">
        <f>Igazgatás!W213+Vagyongazd!W191+Községgazd!Z197+Közfoglalkoztatás!W183+Közút!W183+Környezetvédelem!Z187+Egészségügy!Z221+Sport!W190+Közművelődés!Y235+Étkeztetés!Y203+Támogatás!AC192</f>
        <v>0</v>
      </c>
    </row>
    <row r="184" spans="1:23" s="19" customFormat="1" ht="15.75" hidden="1" thickBot="1" x14ac:dyDescent="0.3">
      <c r="A184" s="139" t="s">
        <v>509</v>
      </c>
      <c r="B184" s="100" t="s">
        <v>971</v>
      </c>
      <c r="C184" s="694" t="s">
        <v>510</v>
      </c>
      <c r="D184" s="695"/>
      <c r="E184" s="695"/>
      <c r="F184" s="183">
        <f>Igazgatás!F214+Vagyongazd!F192+Községgazd!F198+Közfoglalkoztatás!F184+Közút!F184+Környezetvédelem!F188+Egészségügy!F222+Sport!F191+Közművelődés!F236+Étkeztetés!F204+Támogatás!F193</f>
        <v>0</v>
      </c>
      <c r="G184" s="460">
        <f>Igazgatás!G214+Vagyongazd!G192+Községgazd!G198+Közfoglalkoztatás!G184+Közút!G184+Környezetvédelem!G188+Egészségügy!G222+Sport!G191+Közművelődés!G236+Étkeztetés!G204+Támogatás!G193</f>
        <v>0</v>
      </c>
      <c r="H184" s="438">
        <f>Igazgatás!H214+Vagyongazd!H192+Községgazd!H198+Közfoglalkoztatás!H184+Közút!H184+Környezetvédelem!H188+Egészségügy!H222+Sport!H191+Közművelődés!H236+Étkeztetés!H204+Támogatás!H193</f>
        <v>0</v>
      </c>
      <c r="I184" s="201">
        <f>Igazgatás!I214+Vagyongazd!I192+Községgazd!I198+Közfoglalkoztatás!I184+Közút!I184+Környezetvédelem!I188+Egészségügy!I222+Sport!I191+Közművelődés!I236+Étkeztetés!I204+Támogatás!I193</f>
        <v>0</v>
      </c>
      <c r="J184" s="218">
        <f>Igazgatás!J214+Vagyongazd!J192+Községgazd!J198+Közfoglalkoztatás!J184+Közút!J184+Környezetvédelem!J188+Egészségügy!J222+Sport!J191+Közművelődés!J236+Étkeztetés!J204+Támogatás!J193</f>
        <v>0</v>
      </c>
      <c r="K184" s="103">
        <f>Igazgatás!K214+Vagyongazd!K192+Községgazd!N198+Közfoglalkoztatás!K184+Közút!K184+Környezetvédelem!N188+Egészségügy!N222+Sport!K191+Közművelődés!M236+Étkeztetés!M204+Támogatás!Q193</f>
        <v>0</v>
      </c>
      <c r="L184" s="104">
        <f>Igazgatás!L214+Vagyongazd!L192+Községgazd!O198+Közfoglalkoztatás!L184+Közút!L184+Környezetvédelem!O188+Egészségügy!O222+Sport!L191+Közművelődés!N236+Étkeztetés!N204+Támogatás!R193</f>
        <v>0</v>
      </c>
      <c r="M184" s="104">
        <f>Igazgatás!M214+Vagyongazd!M192+Községgazd!P198+Közfoglalkoztatás!M184+Közút!M184+Környezetvédelem!P188+Egészségügy!P222+Sport!M191+Közművelődés!O236+Étkeztetés!O204+Támogatás!S193</f>
        <v>0</v>
      </c>
      <c r="N184" s="104">
        <f>Igazgatás!N214+Vagyongazd!N192+Községgazd!Q198+Közfoglalkoztatás!N184+Közút!N184+Környezetvédelem!Q188+Egészségügy!Q222+Sport!N191+Közművelődés!P236+Étkeztetés!P204+Támogatás!T193</f>
        <v>0</v>
      </c>
      <c r="O184" s="104">
        <f>Igazgatás!O214+Vagyongazd!O192+Községgazd!R198+Közfoglalkoztatás!O184+Közút!O184+Környezetvédelem!R188+Egészségügy!R222+Sport!O191+Közművelődés!Q236+Étkeztetés!Q204+Támogatás!U193</f>
        <v>0</v>
      </c>
      <c r="P184" s="107">
        <f>Igazgatás!P214+Vagyongazd!P192+Községgazd!S198+Közfoglalkoztatás!P184+Közút!P184+Környezetvédelem!S188+Egészségügy!S222+Sport!P191+Közművelődés!R236+Étkeztetés!R204+Támogatás!V193</f>
        <v>0</v>
      </c>
      <c r="Q184" s="107">
        <f>Igazgatás!Q214+Vagyongazd!Q192+Községgazd!T198+Közfoglalkoztatás!Q184+Közút!Q184+Környezetvédelem!T188+Egészségügy!T222+Sport!Q191+Közművelődés!S236+Étkeztetés!S204+Támogatás!W193</f>
        <v>0</v>
      </c>
      <c r="R184" s="104">
        <f>Igazgatás!R214+Vagyongazd!R192+Községgazd!U198+Közfoglalkoztatás!R184+Közút!R184+Környezetvédelem!U188+Egészségügy!U222+Sport!R191+Közművelődés!T236+Étkeztetés!T204+Támogatás!X193</f>
        <v>0</v>
      </c>
      <c r="S184" s="107">
        <f>Igazgatás!S214+Vagyongazd!S192+Községgazd!V198+Közfoglalkoztatás!S184+Közút!S184+Környezetvédelem!V188+Egészségügy!V222+Sport!S191+Közművelődés!U236+Étkeztetés!U204+Támogatás!Y193</f>
        <v>0</v>
      </c>
      <c r="T184" s="367">
        <f>Igazgatás!T214+Vagyongazd!T192+Községgazd!W198+Közfoglalkoztatás!T184+Közút!T184+Környezetvédelem!W188+Egészségügy!W222+Sport!T191+Közművelődés!V236+Étkeztetés!V204+Támogatás!Z193</f>
        <v>0</v>
      </c>
      <c r="U184" s="106">
        <f>Igazgatás!U214+Vagyongazd!U192+Községgazd!X198+Közfoglalkoztatás!U184+Közút!U184+Környezetvédelem!X188+Egészségügy!X222+Sport!U191+Közművelődés!W236+Étkeztetés!W204+Támogatás!AA193</f>
        <v>0</v>
      </c>
      <c r="V184" s="107">
        <f>Igazgatás!V214+Vagyongazd!V192+Községgazd!Y198+Közfoglalkoztatás!V184+Közút!V184+Környezetvédelem!Y188+Egészségügy!Y222+Sport!V191+Közművelődés!X236+Étkeztetés!X204+Támogatás!AB193</f>
        <v>0</v>
      </c>
      <c r="W184" s="543">
        <f>Igazgatás!W214+Vagyongazd!W192+Községgazd!Z198+Közfoglalkoztatás!W184+Közút!W184+Környezetvédelem!Z188+Egészségügy!Z222+Sport!W191+Közművelődés!Y236+Étkeztetés!Y204+Támogatás!AC193</f>
        <v>0</v>
      </c>
    </row>
    <row r="185" spans="1:23" ht="15.75" hidden="1" thickBot="1" x14ac:dyDescent="0.3">
      <c r="A185" s="139" t="s">
        <v>511</v>
      </c>
      <c r="B185" s="59"/>
      <c r="C185" s="2"/>
      <c r="D185" s="686" t="s">
        <v>642</v>
      </c>
      <c r="E185" s="686"/>
      <c r="F185" s="182">
        <f>Igazgatás!F215+Vagyongazd!F193+Községgazd!F199+Közfoglalkoztatás!F185+Közút!F185+Környezetvédelem!F189+Egészségügy!F223+Sport!F192+Közművelődés!F237+Étkeztetés!F205+Támogatás!F194</f>
        <v>0</v>
      </c>
      <c r="G185" s="459">
        <f>Igazgatás!G215+Vagyongazd!G193+Községgazd!G199+Közfoglalkoztatás!G185+Közút!G185+Környezetvédelem!G189+Egészségügy!G223+Sport!G192+Közművelődés!G237+Étkeztetés!G205+Támogatás!G194</f>
        <v>0</v>
      </c>
      <c r="H185" s="437">
        <f>Igazgatás!H215+Vagyongazd!H193+Községgazd!H199+Közfoglalkoztatás!H185+Közút!H185+Környezetvédelem!H189+Egészségügy!H223+Sport!H192+Közművelődés!H237+Étkeztetés!H205+Támogatás!H194</f>
        <v>0</v>
      </c>
      <c r="I185" s="200">
        <f>Igazgatás!I215+Vagyongazd!I193+Községgazd!I199+Közfoglalkoztatás!I185+Közút!I185+Környezetvédelem!I189+Egészségügy!I223+Sport!I192+Közművelődés!I237+Étkeztetés!I205+Támogatás!I194</f>
        <v>0</v>
      </c>
      <c r="J185" s="219">
        <f>Igazgatás!J215+Vagyongazd!J193+Községgazd!J199+Közfoglalkoztatás!J185+Közút!J185+Környezetvédelem!J189+Egészségügy!J223+Sport!J192+Közművelődés!J237+Étkeztetés!J205+Támogatás!J194</f>
        <v>0</v>
      </c>
      <c r="K185" s="81">
        <f>Igazgatás!K215+Vagyongazd!K193+Községgazd!N199+Közfoglalkoztatás!K185+Közút!K185+Környezetvédelem!N189+Egészségügy!N223+Sport!K192+Közművelődés!M237+Étkeztetés!M205+Támogatás!Q194</f>
        <v>0</v>
      </c>
      <c r="L185" s="1">
        <f>Igazgatás!L215+Vagyongazd!L193+Községgazd!O199+Közfoglalkoztatás!L185+Közút!L185+Környezetvédelem!O189+Egészségügy!O223+Sport!L192+Közművelődés!N237+Étkeztetés!N205+Támogatás!R194</f>
        <v>0</v>
      </c>
      <c r="M185" s="1">
        <f>Igazgatás!M215+Vagyongazd!M193+Községgazd!P199+Közfoglalkoztatás!M185+Közút!M185+Környezetvédelem!P189+Egészségügy!P223+Sport!M192+Közművelődés!O237+Étkeztetés!O205+Támogatás!S194</f>
        <v>0</v>
      </c>
      <c r="N185" s="1">
        <f>Igazgatás!N215+Vagyongazd!N193+Községgazd!Q199+Közfoglalkoztatás!N185+Közút!N185+Környezetvédelem!Q189+Egészségügy!Q223+Sport!N192+Közművelődés!P237+Étkeztetés!P205+Támogatás!T194</f>
        <v>0</v>
      </c>
      <c r="O185" s="1">
        <f>Igazgatás!O215+Vagyongazd!O193+Községgazd!R199+Közfoglalkoztatás!O185+Közút!O185+Környezetvédelem!R189+Egészségügy!R223+Sport!O192+Közművelődés!Q237+Étkeztetés!Q205+Támogatás!U194</f>
        <v>0</v>
      </c>
      <c r="P185" s="89">
        <f>Igazgatás!P215+Vagyongazd!P193+Községgazd!S199+Közfoglalkoztatás!P185+Közút!P185+Környezetvédelem!S189+Egészségügy!S223+Sport!P192+Közművelődés!R237+Étkeztetés!R205+Támogatás!V194</f>
        <v>0</v>
      </c>
      <c r="Q185" s="89">
        <f>Igazgatás!Q215+Vagyongazd!Q193+Községgazd!T199+Közfoglalkoztatás!Q185+Közút!Q185+Környezetvédelem!T189+Egészségügy!T223+Sport!Q192+Közművelődés!S237+Étkeztetés!S205+Támogatás!W194</f>
        <v>0</v>
      </c>
      <c r="R185" s="1">
        <f>Igazgatás!R215+Vagyongazd!R193+Községgazd!U199+Közfoglalkoztatás!R185+Közút!R185+Környezetvédelem!U189+Egészségügy!U223+Sport!R192+Közművelődés!T237+Étkeztetés!T205+Támogatás!X194</f>
        <v>0</v>
      </c>
      <c r="S185" s="89">
        <f>Igazgatás!S215+Vagyongazd!S193+Községgazd!V199+Közfoglalkoztatás!S185+Közút!S185+Környezetvédelem!V189+Egészségügy!V223+Sport!S192+Közművelődés!U237+Étkeztetés!U205+Támogatás!Y194</f>
        <v>0</v>
      </c>
      <c r="T185" s="366">
        <f>Igazgatás!T215+Vagyongazd!T193+Községgazd!W199+Közfoglalkoztatás!T185+Közút!T185+Környezetvédelem!W189+Egészségügy!W223+Sport!T192+Közművelődés!V237+Étkeztetés!V205+Támogatás!Z194</f>
        <v>0</v>
      </c>
      <c r="U185" s="43">
        <f>Igazgatás!U215+Vagyongazd!U193+Községgazd!X199+Közfoglalkoztatás!U185+Közút!U185+Környezetvédelem!X189+Egészségügy!X223+Sport!U192+Közművelődés!W237+Étkeztetés!W205+Támogatás!AA194</f>
        <v>0</v>
      </c>
      <c r="V185" s="89">
        <f>Igazgatás!V215+Vagyongazd!V193+Községgazd!Y199+Közfoglalkoztatás!V185+Közút!V185+Környezetvédelem!Y189+Egészségügy!Y223+Sport!V192+Közművelődés!X237+Étkeztetés!X205+Támogatás!AB194</f>
        <v>0</v>
      </c>
      <c r="W185" s="542">
        <f>Igazgatás!W215+Vagyongazd!W193+Községgazd!Z199+Közfoglalkoztatás!W185+Közút!W185+Környezetvédelem!Z189+Egészségügy!Z223+Sport!W192+Közművelődés!Y237+Étkeztetés!Y205+Támogatás!AC194</f>
        <v>0</v>
      </c>
    </row>
    <row r="186" spans="1:23" ht="15.75" hidden="1" thickBot="1" x14ac:dyDescent="0.3">
      <c r="A186" s="139" t="s">
        <v>512</v>
      </c>
      <c r="B186" s="59"/>
      <c r="C186" s="2"/>
      <c r="D186" s="686" t="s">
        <v>829</v>
      </c>
      <c r="E186" s="686"/>
      <c r="F186" s="182">
        <f>Igazgatás!F216+Vagyongazd!F194+Községgazd!F200+Közfoglalkoztatás!F186+Közút!F186+Környezetvédelem!F190+Egészségügy!F224+Sport!F193+Közművelődés!F238+Étkeztetés!F206+Támogatás!F195</f>
        <v>0</v>
      </c>
      <c r="G186" s="459">
        <f>Igazgatás!G216+Vagyongazd!G194+Községgazd!G200+Közfoglalkoztatás!G186+Közút!G186+Környezetvédelem!G190+Egészségügy!G224+Sport!G193+Közművelődés!G238+Étkeztetés!G206+Támogatás!G195</f>
        <v>0</v>
      </c>
      <c r="H186" s="437">
        <f>Igazgatás!H216+Vagyongazd!H194+Községgazd!H200+Közfoglalkoztatás!H186+Közút!H186+Környezetvédelem!H190+Egészségügy!H224+Sport!H193+Közművelődés!H238+Étkeztetés!H206+Támogatás!H195</f>
        <v>0</v>
      </c>
      <c r="I186" s="200">
        <f>Igazgatás!I216+Vagyongazd!I194+Községgazd!I200+Közfoglalkoztatás!I186+Közút!I186+Környezetvédelem!I190+Egészségügy!I224+Sport!I193+Közművelődés!I238+Étkeztetés!I206+Támogatás!I195</f>
        <v>0</v>
      </c>
      <c r="J186" s="219">
        <f>Igazgatás!J216+Vagyongazd!J194+Községgazd!J200+Közfoglalkoztatás!J186+Közút!J186+Környezetvédelem!J190+Egészségügy!J224+Sport!J193+Közművelődés!J238+Étkeztetés!J206+Támogatás!J195</f>
        <v>0</v>
      </c>
      <c r="K186" s="81">
        <f>Igazgatás!K216+Vagyongazd!K194+Községgazd!N200+Közfoglalkoztatás!K186+Közút!K186+Környezetvédelem!N190+Egészségügy!N224+Sport!K193+Közművelődés!M238+Étkeztetés!M206+Támogatás!Q195</f>
        <v>0</v>
      </c>
      <c r="L186" s="1">
        <f>Igazgatás!L216+Vagyongazd!L194+Községgazd!O200+Közfoglalkoztatás!L186+Közút!L186+Környezetvédelem!O190+Egészségügy!O224+Sport!L193+Közművelődés!N238+Étkeztetés!N206+Támogatás!R195</f>
        <v>0</v>
      </c>
      <c r="M186" s="1">
        <f>Igazgatás!M216+Vagyongazd!M194+Községgazd!P200+Közfoglalkoztatás!M186+Közút!M186+Környezetvédelem!P190+Egészségügy!P224+Sport!M193+Közművelődés!O238+Étkeztetés!O206+Támogatás!S195</f>
        <v>0</v>
      </c>
      <c r="N186" s="1">
        <f>Igazgatás!N216+Vagyongazd!N194+Községgazd!Q200+Közfoglalkoztatás!N186+Közút!N186+Környezetvédelem!Q190+Egészségügy!Q224+Sport!N193+Közművelődés!P238+Étkeztetés!P206+Támogatás!T195</f>
        <v>0</v>
      </c>
      <c r="O186" s="1">
        <f>Igazgatás!O216+Vagyongazd!O194+Községgazd!R200+Közfoglalkoztatás!O186+Közút!O186+Környezetvédelem!R190+Egészségügy!R224+Sport!O193+Közművelődés!Q238+Étkeztetés!Q206+Támogatás!U195</f>
        <v>0</v>
      </c>
      <c r="P186" s="89">
        <f>Igazgatás!P216+Vagyongazd!P194+Községgazd!S200+Közfoglalkoztatás!P186+Közút!P186+Környezetvédelem!S190+Egészségügy!S224+Sport!P193+Közművelődés!R238+Étkeztetés!R206+Támogatás!V195</f>
        <v>0</v>
      </c>
      <c r="Q186" s="89">
        <f>Igazgatás!Q216+Vagyongazd!Q194+Községgazd!T200+Közfoglalkoztatás!Q186+Közút!Q186+Környezetvédelem!T190+Egészségügy!T224+Sport!Q193+Közművelődés!S238+Étkeztetés!S206+Támogatás!W195</f>
        <v>0</v>
      </c>
      <c r="R186" s="1">
        <f>Igazgatás!R216+Vagyongazd!R194+Községgazd!U200+Közfoglalkoztatás!R186+Közút!R186+Környezetvédelem!U190+Egészségügy!U224+Sport!R193+Közművelődés!T238+Étkeztetés!T206+Támogatás!X195</f>
        <v>0</v>
      </c>
      <c r="S186" s="89">
        <f>Igazgatás!S216+Vagyongazd!S194+Községgazd!V200+Közfoglalkoztatás!S186+Közút!S186+Környezetvédelem!V190+Egészségügy!V224+Sport!S193+Közművelődés!U238+Étkeztetés!U206+Támogatás!Y195</f>
        <v>0</v>
      </c>
      <c r="T186" s="366">
        <f>Igazgatás!T216+Vagyongazd!T194+Községgazd!W200+Közfoglalkoztatás!T186+Közút!T186+Környezetvédelem!W190+Egészségügy!W224+Sport!T193+Közművelődés!V238+Étkeztetés!V206+Támogatás!Z195</f>
        <v>0</v>
      </c>
      <c r="U186" s="43">
        <f>Igazgatás!U216+Vagyongazd!U194+Községgazd!X200+Közfoglalkoztatás!U186+Közút!U186+Környezetvédelem!X190+Egészségügy!X224+Sport!U193+Közművelődés!W238+Étkeztetés!W206+Támogatás!AA195</f>
        <v>0</v>
      </c>
      <c r="V186" s="89">
        <f>Igazgatás!V216+Vagyongazd!V194+Községgazd!Y200+Közfoglalkoztatás!V186+Közút!V186+Környezetvédelem!Y190+Egészségügy!Y224+Sport!V193+Közművelődés!X238+Étkeztetés!X206+Támogatás!AB195</f>
        <v>0</v>
      </c>
      <c r="W186" s="542">
        <f>Igazgatás!W216+Vagyongazd!W194+Községgazd!Z200+Közfoglalkoztatás!W186+Közút!W186+Környezetvédelem!Z190+Egészségügy!Z224+Sport!W193+Közművelődés!Y238+Étkeztetés!Y206+Támogatás!AC195</f>
        <v>0</v>
      </c>
    </row>
    <row r="187" spans="1:23" ht="15.75" hidden="1" thickBot="1" x14ac:dyDescent="0.3">
      <c r="A187" s="139" t="s">
        <v>513</v>
      </c>
      <c r="B187" s="59"/>
      <c r="C187" s="2"/>
      <c r="D187" s="686" t="s">
        <v>832</v>
      </c>
      <c r="E187" s="686"/>
      <c r="F187" s="182">
        <f>Igazgatás!F217+Vagyongazd!F195+Községgazd!F201+Közfoglalkoztatás!F187+Közút!F187+Környezetvédelem!F191+Egészségügy!F225+Sport!F194+Közművelődés!F239+Étkeztetés!F207+Támogatás!F196</f>
        <v>0</v>
      </c>
      <c r="G187" s="459">
        <f>Igazgatás!G217+Vagyongazd!G195+Községgazd!G201+Közfoglalkoztatás!G187+Közút!G187+Környezetvédelem!G191+Egészségügy!G225+Sport!G194+Közművelődés!G239+Étkeztetés!G207+Támogatás!G196</f>
        <v>0</v>
      </c>
      <c r="H187" s="437">
        <f>Igazgatás!H217+Vagyongazd!H195+Községgazd!H201+Közfoglalkoztatás!H187+Közút!H187+Környezetvédelem!H191+Egészségügy!H225+Sport!H194+Közművelődés!H239+Étkeztetés!H207+Támogatás!H196</f>
        <v>0</v>
      </c>
      <c r="I187" s="200">
        <f>Igazgatás!I217+Vagyongazd!I195+Községgazd!I201+Közfoglalkoztatás!I187+Közút!I187+Környezetvédelem!I191+Egészségügy!I225+Sport!I194+Közművelődés!I239+Étkeztetés!I207+Támogatás!I196</f>
        <v>0</v>
      </c>
      <c r="J187" s="219">
        <f>Igazgatás!J217+Vagyongazd!J195+Községgazd!J201+Közfoglalkoztatás!J187+Közút!J187+Környezetvédelem!J191+Egészségügy!J225+Sport!J194+Közművelődés!J239+Étkeztetés!J207+Támogatás!J196</f>
        <v>0</v>
      </c>
      <c r="K187" s="81">
        <f>Igazgatás!K217+Vagyongazd!K195+Községgazd!N201+Közfoglalkoztatás!K187+Közút!K187+Környezetvédelem!N191+Egészségügy!N225+Sport!K194+Közművelődés!M239+Étkeztetés!M207+Támogatás!Q196</f>
        <v>0</v>
      </c>
      <c r="L187" s="1">
        <f>Igazgatás!L217+Vagyongazd!L195+Községgazd!O201+Közfoglalkoztatás!L187+Közút!L187+Környezetvédelem!O191+Egészségügy!O225+Sport!L194+Közművelődés!N239+Étkeztetés!N207+Támogatás!R196</f>
        <v>0</v>
      </c>
      <c r="M187" s="1">
        <f>Igazgatás!M217+Vagyongazd!M195+Községgazd!P201+Közfoglalkoztatás!M187+Közút!M187+Környezetvédelem!P191+Egészségügy!P225+Sport!M194+Közművelődés!O239+Étkeztetés!O207+Támogatás!S196</f>
        <v>0</v>
      </c>
      <c r="N187" s="1">
        <f>Igazgatás!N217+Vagyongazd!N195+Községgazd!Q201+Közfoglalkoztatás!N187+Közút!N187+Környezetvédelem!Q191+Egészségügy!Q225+Sport!N194+Közművelődés!P239+Étkeztetés!P207+Támogatás!T196</f>
        <v>0</v>
      </c>
      <c r="O187" s="1">
        <f>Igazgatás!O217+Vagyongazd!O195+Községgazd!R201+Közfoglalkoztatás!O187+Közút!O187+Környezetvédelem!R191+Egészségügy!R225+Sport!O194+Közművelődés!Q239+Étkeztetés!Q207+Támogatás!U196</f>
        <v>0</v>
      </c>
      <c r="P187" s="89">
        <f>Igazgatás!P217+Vagyongazd!P195+Községgazd!S201+Közfoglalkoztatás!P187+Közút!P187+Környezetvédelem!S191+Egészségügy!S225+Sport!P194+Közművelődés!R239+Étkeztetés!R207+Támogatás!V196</f>
        <v>0</v>
      </c>
      <c r="Q187" s="89">
        <f>Igazgatás!Q217+Vagyongazd!Q195+Községgazd!T201+Közfoglalkoztatás!Q187+Közút!Q187+Környezetvédelem!T191+Egészségügy!T225+Sport!Q194+Közművelődés!S239+Étkeztetés!S207+Támogatás!W196</f>
        <v>0</v>
      </c>
      <c r="R187" s="1">
        <f>Igazgatás!R217+Vagyongazd!R195+Községgazd!U201+Közfoglalkoztatás!R187+Közút!R187+Környezetvédelem!U191+Egészségügy!U225+Sport!R194+Közművelődés!T239+Étkeztetés!T207+Támogatás!X196</f>
        <v>0</v>
      </c>
      <c r="S187" s="89">
        <f>Igazgatás!S217+Vagyongazd!S195+Községgazd!V201+Közfoglalkoztatás!S187+Közút!S187+Környezetvédelem!V191+Egészségügy!V225+Sport!S194+Közművelődés!U239+Étkeztetés!U207+Támogatás!Y196</f>
        <v>0</v>
      </c>
      <c r="T187" s="366">
        <f>Igazgatás!T217+Vagyongazd!T195+Községgazd!W201+Közfoglalkoztatás!T187+Közút!T187+Környezetvédelem!W191+Egészségügy!W225+Sport!T194+Közművelődés!V239+Étkeztetés!V207+Támogatás!Z196</f>
        <v>0</v>
      </c>
      <c r="U187" s="43">
        <f>Igazgatás!U217+Vagyongazd!U195+Községgazd!X201+Közfoglalkoztatás!U187+Közút!U187+Környezetvédelem!X191+Egészségügy!X225+Sport!U194+Közművelődés!W239+Étkeztetés!W207+Támogatás!AA196</f>
        <v>0</v>
      </c>
      <c r="V187" s="89">
        <f>Igazgatás!V217+Vagyongazd!V195+Községgazd!Y201+Közfoglalkoztatás!V187+Közút!V187+Környezetvédelem!Y191+Egészségügy!Y225+Sport!V194+Közművelődés!X239+Étkeztetés!X207+Támogatás!AB196</f>
        <v>0</v>
      </c>
      <c r="W187" s="542">
        <f>Igazgatás!W217+Vagyongazd!W195+Községgazd!Z201+Közfoglalkoztatás!W187+Közút!W187+Környezetvédelem!Z191+Egészségügy!Z225+Sport!W194+Közművelődés!Y239+Étkeztetés!Y207+Támogatás!AC196</f>
        <v>0</v>
      </c>
    </row>
    <row r="188" spans="1:23" ht="15.75" hidden="1" thickBot="1" x14ac:dyDescent="0.3">
      <c r="A188" s="139" t="s">
        <v>514</v>
      </c>
      <c r="B188" s="59"/>
      <c r="C188" s="2"/>
      <c r="D188" s="685" t="s">
        <v>1104</v>
      </c>
      <c r="E188" s="685"/>
      <c r="F188" s="192">
        <f>Igazgatás!F218+Vagyongazd!F196+Községgazd!F202+Közfoglalkoztatás!F188+Közút!F188+Környezetvédelem!F192+Egészségügy!F226+Sport!F195+Közművelődés!F240+Étkeztetés!F208+Támogatás!F197</f>
        <v>0</v>
      </c>
      <c r="G188" s="471">
        <f>Igazgatás!G218+Vagyongazd!G196+Községgazd!G202+Közfoglalkoztatás!G188+Közút!G188+Környezetvédelem!G192+Egészségügy!G226+Sport!G195+Közművelődés!G240+Étkeztetés!G208+Támogatás!G197</f>
        <v>0</v>
      </c>
      <c r="H188" s="449">
        <f>Igazgatás!H218+Vagyongazd!H196+Községgazd!H202+Közfoglalkoztatás!H188+Közút!H188+Környezetvédelem!H192+Egészségügy!H226+Sport!H195+Közművelődés!H240+Étkeztetés!H208+Támogatás!H197</f>
        <v>0</v>
      </c>
      <c r="I188" s="210">
        <f>Igazgatás!I218+Vagyongazd!I196+Községgazd!I202+Közfoglalkoztatás!I188+Közút!I188+Környezetvédelem!I192+Egészségügy!I226+Sport!I195+Közművelődés!I240+Étkeztetés!I208+Támogatás!I197</f>
        <v>0</v>
      </c>
      <c r="J188" s="219">
        <f>Igazgatás!J218+Vagyongazd!J196+Községgazd!J202+Közfoglalkoztatás!J188+Közút!J188+Környezetvédelem!J192+Egészségügy!J226+Sport!J195+Közművelődés!J240+Étkeztetés!J208+Támogatás!J197</f>
        <v>0</v>
      </c>
      <c r="K188" s="81">
        <f>Igazgatás!K218+Vagyongazd!K196+Községgazd!N202+Közfoglalkoztatás!K188+Közút!K188+Környezetvédelem!N192+Egészségügy!N226+Sport!K195+Közművelődés!M240+Étkeztetés!M208+Támogatás!Q197</f>
        <v>0</v>
      </c>
      <c r="L188" s="1">
        <f>Igazgatás!L218+Vagyongazd!L196+Községgazd!O202+Közfoglalkoztatás!L188+Közút!L188+Környezetvédelem!O192+Egészségügy!O226+Sport!L195+Közművelődés!N240+Étkeztetés!N208+Támogatás!R197</f>
        <v>0</v>
      </c>
      <c r="M188" s="1">
        <f>Igazgatás!M218+Vagyongazd!M196+Községgazd!P202+Közfoglalkoztatás!M188+Közút!M188+Környezetvédelem!P192+Egészségügy!P226+Sport!M195+Közművelődés!O240+Étkeztetés!O208+Támogatás!S197</f>
        <v>0</v>
      </c>
      <c r="N188" s="1">
        <f>Igazgatás!N218+Vagyongazd!N196+Községgazd!Q202+Közfoglalkoztatás!N188+Közút!N188+Környezetvédelem!Q192+Egészségügy!Q226+Sport!N195+Közművelődés!P240+Étkeztetés!P208+Támogatás!T197</f>
        <v>0</v>
      </c>
      <c r="O188" s="1">
        <f>Igazgatás!O218+Vagyongazd!O196+Községgazd!R202+Közfoglalkoztatás!O188+Közút!O188+Környezetvédelem!R192+Egészségügy!R226+Sport!O195+Közművelődés!Q240+Étkeztetés!Q208+Támogatás!U197</f>
        <v>0</v>
      </c>
      <c r="P188" s="89">
        <f>Igazgatás!P218+Vagyongazd!P196+Községgazd!S202+Közfoglalkoztatás!P188+Közút!P188+Környezetvédelem!S192+Egészségügy!S226+Sport!P195+Közművelődés!R240+Étkeztetés!R208+Támogatás!V197</f>
        <v>0</v>
      </c>
      <c r="Q188" s="89">
        <f>Igazgatás!Q218+Vagyongazd!Q196+Községgazd!T202+Közfoglalkoztatás!Q188+Közút!Q188+Környezetvédelem!T192+Egészségügy!T226+Sport!Q195+Közművelődés!S240+Étkeztetés!S208+Támogatás!W197</f>
        <v>0</v>
      </c>
      <c r="R188" s="1">
        <f>Igazgatás!R218+Vagyongazd!R196+Községgazd!U202+Közfoglalkoztatás!R188+Közút!R188+Környezetvédelem!U192+Egészségügy!U226+Sport!R195+Közművelődés!T240+Étkeztetés!T208+Támogatás!X197</f>
        <v>0</v>
      </c>
      <c r="S188" s="89">
        <f>Igazgatás!S218+Vagyongazd!S196+Községgazd!V202+Közfoglalkoztatás!S188+Közút!S188+Környezetvédelem!V192+Egészségügy!V226+Sport!S195+Közművelődés!U240+Étkeztetés!U208+Támogatás!Y197</f>
        <v>0</v>
      </c>
      <c r="T188" s="366">
        <f>Igazgatás!T218+Vagyongazd!T196+Községgazd!W202+Közfoglalkoztatás!T188+Közút!T188+Környezetvédelem!W192+Egészségügy!W226+Sport!T195+Közművelődés!V240+Étkeztetés!V208+Támogatás!Z197</f>
        <v>0</v>
      </c>
      <c r="U188" s="43">
        <f>Igazgatás!U218+Vagyongazd!U196+Községgazd!X202+Közfoglalkoztatás!U188+Közút!U188+Környezetvédelem!X192+Egészségügy!X226+Sport!U195+Közművelődés!W240+Étkeztetés!W208+Támogatás!AA197</f>
        <v>0</v>
      </c>
      <c r="V188" s="89">
        <f>Igazgatás!V218+Vagyongazd!V196+Községgazd!Y202+Közfoglalkoztatás!V188+Közút!V188+Környezetvédelem!Y192+Egészségügy!Y226+Sport!V195+Közművelődés!X240+Étkeztetés!X208+Támogatás!AB197</f>
        <v>0</v>
      </c>
      <c r="W188" s="542">
        <f>Igazgatás!W218+Vagyongazd!W196+Községgazd!Z202+Közfoglalkoztatás!W188+Közút!W188+Környezetvédelem!Z192+Egészségügy!Z226+Sport!W195+Közművelődés!Y240+Étkeztetés!Y208+Támogatás!AC197</f>
        <v>0</v>
      </c>
    </row>
    <row r="189" spans="1:23" ht="15.75" hidden="1" thickBot="1" x14ac:dyDescent="0.3">
      <c r="A189" s="139" t="s">
        <v>515</v>
      </c>
      <c r="B189" s="59"/>
      <c r="C189" s="2"/>
      <c r="D189" s="686" t="s">
        <v>839</v>
      </c>
      <c r="E189" s="686"/>
      <c r="F189" s="182">
        <f>Igazgatás!F219+Vagyongazd!F197+Községgazd!F203+Közfoglalkoztatás!F189+Közút!F189+Környezetvédelem!F193+Egészségügy!F227+Sport!F196+Közművelődés!F241+Étkeztetés!F209+Támogatás!F198</f>
        <v>0</v>
      </c>
      <c r="G189" s="459">
        <f>Igazgatás!G219+Vagyongazd!G197+Községgazd!G203+Közfoglalkoztatás!G189+Közút!G189+Környezetvédelem!G193+Egészségügy!G227+Sport!G196+Közművelődés!G241+Étkeztetés!G209+Támogatás!G198</f>
        <v>0</v>
      </c>
      <c r="H189" s="437">
        <f>Igazgatás!H219+Vagyongazd!H197+Községgazd!H203+Közfoglalkoztatás!H189+Közút!H189+Környezetvédelem!H193+Egészségügy!H227+Sport!H196+Közművelődés!H241+Étkeztetés!H209+Támogatás!H198</f>
        <v>0</v>
      </c>
      <c r="I189" s="200">
        <f>Igazgatás!I219+Vagyongazd!I197+Községgazd!I203+Közfoglalkoztatás!I189+Közút!I189+Környezetvédelem!I193+Egészségügy!I227+Sport!I196+Közművelődés!I241+Étkeztetés!I209+Támogatás!I198</f>
        <v>0</v>
      </c>
      <c r="J189" s="219">
        <f>Igazgatás!J219+Vagyongazd!J197+Községgazd!J203+Közfoglalkoztatás!J189+Közút!J189+Környezetvédelem!J193+Egészségügy!J227+Sport!J196+Közművelődés!J241+Étkeztetés!J209+Támogatás!J198</f>
        <v>0</v>
      </c>
      <c r="K189" s="81">
        <f>Igazgatás!K219+Vagyongazd!K197+Községgazd!N203+Közfoglalkoztatás!K189+Közút!K189+Környezetvédelem!N193+Egészségügy!N227+Sport!K196+Közművelődés!M241+Étkeztetés!M209+Támogatás!Q198</f>
        <v>0</v>
      </c>
      <c r="L189" s="1">
        <f>Igazgatás!L219+Vagyongazd!L197+Községgazd!O203+Közfoglalkoztatás!L189+Közút!L189+Környezetvédelem!O193+Egészségügy!O227+Sport!L196+Közművelődés!N241+Étkeztetés!N209+Támogatás!R198</f>
        <v>0</v>
      </c>
      <c r="M189" s="1">
        <f>Igazgatás!M219+Vagyongazd!M197+Községgazd!P203+Közfoglalkoztatás!M189+Közút!M189+Környezetvédelem!P193+Egészségügy!P227+Sport!M196+Közművelődés!O241+Étkeztetés!O209+Támogatás!S198</f>
        <v>0</v>
      </c>
      <c r="N189" s="1">
        <f>Igazgatás!N219+Vagyongazd!N197+Községgazd!Q203+Közfoglalkoztatás!N189+Közút!N189+Környezetvédelem!Q193+Egészségügy!Q227+Sport!N196+Közművelődés!P241+Étkeztetés!P209+Támogatás!T198</f>
        <v>0</v>
      </c>
      <c r="O189" s="1">
        <f>Igazgatás!O219+Vagyongazd!O197+Községgazd!R203+Közfoglalkoztatás!O189+Közút!O189+Környezetvédelem!R193+Egészségügy!R227+Sport!O196+Közművelődés!Q241+Étkeztetés!Q209+Támogatás!U198</f>
        <v>0</v>
      </c>
      <c r="P189" s="89">
        <f>Igazgatás!P219+Vagyongazd!P197+Községgazd!S203+Közfoglalkoztatás!P189+Közút!P189+Környezetvédelem!S193+Egészségügy!S227+Sport!P196+Közművelődés!R241+Étkeztetés!R209+Támogatás!V198</f>
        <v>0</v>
      </c>
      <c r="Q189" s="89">
        <f>Igazgatás!Q219+Vagyongazd!Q197+Községgazd!T203+Közfoglalkoztatás!Q189+Közút!Q189+Környezetvédelem!T193+Egészségügy!T227+Sport!Q196+Közművelődés!S241+Étkeztetés!S209+Támogatás!W198</f>
        <v>0</v>
      </c>
      <c r="R189" s="1">
        <f>Igazgatás!R219+Vagyongazd!R197+Községgazd!U203+Közfoglalkoztatás!R189+Közút!R189+Környezetvédelem!U193+Egészségügy!U227+Sport!R196+Közművelődés!T241+Étkeztetés!T209+Támogatás!X198</f>
        <v>0</v>
      </c>
      <c r="S189" s="89">
        <f>Igazgatás!S219+Vagyongazd!S197+Községgazd!V203+Közfoglalkoztatás!S189+Közút!S189+Környezetvédelem!V193+Egészségügy!V227+Sport!S196+Közművelődés!U241+Étkeztetés!U209+Támogatás!Y198</f>
        <v>0</v>
      </c>
      <c r="T189" s="366">
        <f>Igazgatás!T219+Vagyongazd!T197+Községgazd!W203+Közfoglalkoztatás!T189+Közút!T189+Környezetvédelem!W193+Egészségügy!W227+Sport!T196+Közművelődés!V241+Étkeztetés!V209+Támogatás!Z198</f>
        <v>0</v>
      </c>
      <c r="U189" s="43">
        <f>Igazgatás!U219+Vagyongazd!U197+Községgazd!X203+Közfoglalkoztatás!U189+Közút!U189+Környezetvédelem!X193+Egészségügy!X227+Sport!U196+Közművelődés!W241+Étkeztetés!W209+Támogatás!AA198</f>
        <v>0</v>
      </c>
      <c r="V189" s="89">
        <f>Igazgatás!V219+Vagyongazd!V197+Községgazd!Y203+Közfoglalkoztatás!V189+Közút!V189+Környezetvédelem!Y193+Egészségügy!Y227+Sport!V196+Közművelődés!X241+Étkeztetés!X209+Támogatás!AB198</f>
        <v>0</v>
      </c>
      <c r="W189" s="542">
        <f>Igazgatás!W219+Vagyongazd!W197+Községgazd!Z203+Közfoglalkoztatás!W189+Közút!W189+Környezetvédelem!Z193+Egészségügy!Z227+Sport!W196+Közművelődés!Y241+Étkeztetés!Y209+Támogatás!AC198</f>
        <v>0</v>
      </c>
    </row>
    <row r="190" spans="1:23" ht="15.75" hidden="1" thickBot="1" x14ac:dyDescent="0.3">
      <c r="A190" s="139" t="s">
        <v>516</v>
      </c>
      <c r="B190" s="59"/>
      <c r="C190" s="2"/>
      <c r="D190" s="686" t="s">
        <v>838</v>
      </c>
      <c r="E190" s="686"/>
      <c r="F190" s="182">
        <f>Igazgatás!F220+Vagyongazd!F198+Községgazd!F204+Közfoglalkoztatás!F190+Közút!F190+Környezetvédelem!F194+Egészségügy!F228+Sport!F197+Közművelődés!F242+Étkeztetés!F210+Támogatás!F199</f>
        <v>0</v>
      </c>
      <c r="G190" s="459">
        <f>Igazgatás!G220+Vagyongazd!G198+Községgazd!G204+Közfoglalkoztatás!G190+Közút!G190+Környezetvédelem!G194+Egészségügy!G228+Sport!G197+Közművelődés!G242+Étkeztetés!G210+Támogatás!G199</f>
        <v>0</v>
      </c>
      <c r="H190" s="437">
        <f>Igazgatás!H220+Vagyongazd!H198+Községgazd!H204+Közfoglalkoztatás!H190+Közút!H190+Környezetvédelem!H194+Egészségügy!H228+Sport!H197+Közművelődés!H242+Étkeztetés!H210+Támogatás!H199</f>
        <v>0</v>
      </c>
      <c r="I190" s="200">
        <f>Igazgatás!I220+Vagyongazd!I198+Községgazd!I204+Közfoglalkoztatás!I190+Közút!I190+Környezetvédelem!I194+Egészségügy!I228+Sport!I197+Közművelődés!I242+Étkeztetés!I210+Támogatás!I199</f>
        <v>0</v>
      </c>
      <c r="J190" s="219">
        <f>Igazgatás!J220+Vagyongazd!J198+Községgazd!J204+Közfoglalkoztatás!J190+Közút!J190+Környezetvédelem!J194+Egészségügy!J228+Sport!J197+Közművelődés!J242+Étkeztetés!J210+Támogatás!J199</f>
        <v>0</v>
      </c>
      <c r="K190" s="81">
        <f>Igazgatás!K220+Vagyongazd!K198+Községgazd!N204+Közfoglalkoztatás!K190+Közút!K190+Környezetvédelem!N194+Egészségügy!N228+Sport!K197+Közművelődés!M242+Étkeztetés!M210+Támogatás!Q199</f>
        <v>0</v>
      </c>
      <c r="L190" s="1">
        <f>Igazgatás!L220+Vagyongazd!L198+Községgazd!O204+Közfoglalkoztatás!L190+Közút!L190+Környezetvédelem!O194+Egészségügy!O228+Sport!L197+Közművelődés!N242+Étkeztetés!N210+Támogatás!R199</f>
        <v>0</v>
      </c>
      <c r="M190" s="1">
        <f>Igazgatás!M220+Vagyongazd!M198+Községgazd!P204+Közfoglalkoztatás!M190+Közút!M190+Környezetvédelem!P194+Egészségügy!P228+Sport!M197+Közművelődés!O242+Étkeztetés!O210+Támogatás!S199</f>
        <v>0</v>
      </c>
      <c r="N190" s="1">
        <f>Igazgatás!N220+Vagyongazd!N198+Községgazd!Q204+Közfoglalkoztatás!N190+Közút!N190+Környezetvédelem!Q194+Egészségügy!Q228+Sport!N197+Közművelődés!P242+Étkeztetés!P210+Támogatás!T199</f>
        <v>0</v>
      </c>
      <c r="O190" s="1">
        <f>Igazgatás!O220+Vagyongazd!O198+Községgazd!R204+Közfoglalkoztatás!O190+Közút!O190+Környezetvédelem!R194+Egészségügy!R228+Sport!O197+Közművelődés!Q242+Étkeztetés!Q210+Támogatás!U199</f>
        <v>0</v>
      </c>
      <c r="P190" s="89">
        <f>Igazgatás!P220+Vagyongazd!P198+Községgazd!S204+Közfoglalkoztatás!P190+Közút!P190+Környezetvédelem!S194+Egészségügy!S228+Sport!P197+Közművelődés!R242+Étkeztetés!R210+Támogatás!V199</f>
        <v>0</v>
      </c>
      <c r="Q190" s="89">
        <f>Igazgatás!Q220+Vagyongazd!Q198+Községgazd!T204+Közfoglalkoztatás!Q190+Közút!Q190+Környezetvédelem!T194+Egészségügy!T228+Sport!Q197+Közművelődés!S242+Étkeztetés!S210+Támogatás!W199</f>
        <v>0</v>
      </c>
      <c r="R190" s="1">
        <f>Igazgatás!R220+Vagyongazd!R198+Községgazd!U204+Közfoglalkoztatás!R190+Közút!R190+Környezetvédelem!U194+Egészségügy!U228+Sport!R197+Közművelődés!T242+Étkeztetés!T210+Támogatás!X199</f>
        <v>0</v>
      </c>
      <c r="S190" s="89">
        <f>Igazgatás!S220+Vagyongazd!S198+Községgazd!V204+Közfoglalkoztatás!S190+Közút!S190+Környezetvédelem!V194+Egészségügy!V228+Sport!S197+Közművelődés!U242+Étkeztetés!U210+Támogatás!Y199</f>
        <v>0</v>
      </c>
      <c r="T190" s="366">
        <f>Igazgatás!T220+Vagyongazd!T198+Községgazd!W204+Közfoglalkoztatás!T190+Közút!T190+Környezetvédelem!W194+Egészségügy!W228+Sport!T197+Közművelődés!V242+Étkeztetés!V210+Támogatás!Z199</f>
        <v>0</v>
      </c>
      <c r="U190" s="43">
        <f>Igazgatás!U220+Vagyongazd!U198+Községgazd!X204+Közfoglalkoztatás!U190+Közút!U190+Környezetvédelem!X194+Egészségügy!X228+Sport!U197+Közművelődés!W242+Étkeztetés!W210+Támogatás!AA199</f>
        <v>0</v>
      </c>
      <c r="V190" s="89">
        <f>Igazgatás!V220+Vagyongazd!V198+Községgazd!Y204+Közfoglalkoztatás!V190+Közút!V190+Környezetvédelem!Y194+Egészségügy!Y228+Sport!V197+Közművelődés!X242+Étkeztetés!X210+Támogatás!AB199</f>
        <v>0</v>
      </c>
      <c r="W190" s="542">
        <f>Igazgatás!W220+Vagyongazd!W198+Községgazd!Z204+Közfoglalkoztatás!W190+Közút!W190+Környezetvédelem!Z194+Egészségügy!Z228+Sport!W197+Közművelődés!Y242+Étkeztetés!Y210+Támogatás!AC199</f>
        <v>0</v>
      </c>
    </row>
    <row r="191" spans="1:23" ht="25.5" hidden="1" customHeight="1" x14ac:dyDescent="0.25">
      <c r="A191" s="139" t="s">
        <v>517</v>
      </c>
      <c r="B191" s="59"/>
      <c r="C191" s="2"/>
      <c r="D191" s="685" t="s">
        <v>842</v>
      </c>
      <c r="E191" s="685"/>
      <c r="F191" s="192">
        <f>Igazgatás!F221+Vagyongazd!F199+Községgazd!F205+Közfoglalkoztatás!F191+Közút!F191+Környezetvédelem!F195+Egészségügy!F229+Sport!F198+Közművelődés!F243+Étkeztetés!F211+Támogatás!F200</f>
        <v>0</v>
      </c>
      <c r="G191" s="471">
        <f>Igazgatás!G221+Vagyongazd!G199+Községgazd!G205+Közfoglalkoztatás!G191+Közút!G191+Környezetvédelem!G195+Egészségügy!G229+Sport!G198+Közművelődés!G243+Étkeztetés!G211+Támogatás!G200</f>
        <v>0</v>
      </c>
      <c r="H191" s="449">
        <f>Igazgatás!H221+Vagyongazd!H199+Községgazd!H205+Közfoglalkoztatás!H191+Közút!H191+Környezetvédelem!H195+Egészségügy!H229+Sport!H198+Közművelődés!H243+Étkeztetés!H211+Támogatás!H200</f>
        <v>0</v>
      </c>
      <c r="I191" s="210">
        <f>Igazgatás!I221+Vagyongazd!I199+Községgazd!I205+Közfoglalkoztatás!I191+Közút!I191+Környezetvédelem!I195+Egészségügy!I229+Sport!I198+Közművelődés!I243+Étkeztetés!I211+Támogatás!I200</f>
        <v>0</v>
      </c>
      <c r="J191" s="219">
        <f>Igazgatás!J221+Vagyongazd!J199+Községgazd!J205+Közfoglalkoztatás!J191+Közút!J191+Környezetvédelem!J195+Egészségügy!J229+Sport!J198+Közművelődés!J243+Étkeztetés!J211+Támogatás!J200</f>
        <v>0</v>
      </c>
      <c r="K191" s="81">
        <f>Igazgatás!K221+Vagyongazd!K199+Községgazd!N205+Közfoglalkoztatás!K191+Közút!K191+Környezetvédelem!N195+Egészségügy!N229+Sport!K198+Közművelődés!M243+Étkeztetés!M211+Támogatás!Q200</f>
        <v>0</v>
      </c>
      <c r="L191" s="1">
        <f>Igazgatás!L221+Vagyongazd!L199+Községgazd!O205+Közfoglalkoztatás!L191+Közút!L191+Környezetvédelem!O195+Egészségügy!O229+Sport!L198+Közművelődés!N243+Étkeztetés!N211+Támogatás!R200</f>
        <v>0</v>
      </c>
      <c r="M191" s="1">
        <f>Igazgatás!M221+Vagyongazd!M199+Községgazd!P205+Közfoglalkoztatás!M191+Közút!M191+Környezetvédelem!P195+Egészségügy!P229+Sport!M198+Közművelődés!O243+Étkeztetés!O211+Támogatás!S200</f>
        <v>0</v>
      </c>
      <c r="N191" s="1">
        <f>Igazgatás!N221+Vagyongazd!N199+Községgazd!Q205+Közfoglalkoztatás!N191+Közút!N191+Környezetvédelem!Q195+Egészségügy!Q229+Sport!N198+Közművelődés!P243+Étkeztetés!P211+Támogatás!T200</f>
        <v>0</v>
      </c>
      <c r="O191" s="1">
        <f>Igazgatás!O221+Vagyongazd!O199+Községgazd!R205+Közfoglalkoztatás!O191+Közút!O191+Környezetvédelem!R195+Egészségügy!R229+Sport!O198+Közművelődés!Q243+Étkeztetés!Q211+Támogatás!U200</f>
        <v>0</v>
      </c>
      <c r="P191" s="89">
        <f>Igazgatás!P221+Vagyongazd!P199+Községgazd!S205+Közfoglalkoztatás!P191+Közút!P191+Környezetvédelem!S195+Egészségügy!S229+Sport!P198+Közművelődés!R243+Étkeztetés!R211+Támogatás!V200</f>
        <v>0</v>
      </c>
      <c r="Q191" s="89">
        <f>Igazgatás!Q221+Vagyongazd!Q199+Községgazd!T205+Közfoglalkoztatás!Q191+Közút!Q191+Környezetvédelem!T195+Egészségügy!T229+Sport!Q198+Közművelődés!S243+Étkeztetés!S211+Támogatás!W200</f>
        <v>0</v>
      </c>
      <c r="R191" s="1">
        <f>Igazgatás!R221+Vagyongazd!R199+Községgazd!U205+Közfoglalkoztatás!R191+Közút!R191+Környezetvédelem!U195+Egészségügy!U229+Sport!R198+Közművelődés!T243+Étkeztetés!T211+Támogatás!X200</f>
        <v>0</v>
      </c>
      <c r="S191" s="89">
        <f>Igazgatás!S221+Vagyongazd!S199+Községgazd!V205+Közfoglalkoztatás!S191+Közút!S191+Környezetvédelem!V195+Egészségügy!V229+Sport!S198+Közművelődés!U243+Étkeztetés!U211+Támogatás!Y200</f>
        <v>0</v>
      </c>
      <c r="T191" s="366">
        <f>Igazgatás!T221+Vagyongazd!T199+Községgazd!W205+Közfoglalkoztatás!T191+Közút!T191+Környezetvédelem!W195+Egészségügy!W229+Sport!T198+Közművelődés!V243+Étkeztetés!V211+Támogatás!Z200</f>
        <v>0</v>
      </c>
      <c r="U191" s="43">
        <f>Igazgatás!U221+Vagyongazd!U199+Községgazd!X205+Közfoglalkoztatás!U191+Közút!U191+Környezetvédelem!X195+Egészségügy!X229+Sport!U198+Közművelődés!W243+Étkeztetés!W211+Támogatás!AA200</f>
        <v>0</v>
      </c>
      <c r="V191" s="89">
        <f>Igazgatás!V221+Vagyongazd!V199+Községgazd!Y205+Közfoglalkoztatás!V191+Közút!V191+Környezetvédelem!Y195+Egészségügy!Y229+Sport!V198+Közművelődés!X243+Étkeztetés!X211+Támogatás!AB200</f>
        <v>0</v>
      </c>
      <c r="W191" s="542">
        <f>Igazgatás!W221+Vagyongazd!W199+Községgazd!Z205+Közfoglalkoztatás!W191+Közút!W191+Környezetvédelem!Z195+Egészségügy!Z229+Sport!W198+Közművelődés!Y243+Étkeztetés!Y211+Támogatás!AC200</f>
        <v>0</v>
      </c>
    </row>
    <row r="192" spans="1:23" ht="15.75" hidden="1" thickBot="1" x14ac:dyDescent="0.3">
      <c r="A192" s="139" t="s">
        <v>518</v>
      </c>
      <c r="B192" s="59"/>
      <c r="C192" s="2"/>
      <c r="D192" s="686" t="s">
        <v>1105</v>
      </c>
      <c r="E192" s="686"/>
      <c r="F192" s="182">
        <f>Igazgatás!F222+Vagyongazd!F200+Községgazd!F206+Közfoglalkoztatás!F192+Közút!F192+Környezetvédelem!F196+Egészségügy!F230+Sport!F199+Közművelődés!F244+Étkeztetés!F212+Támogatás!F201</f>
        <v>0</v>
      </c>
      <c r="G192" s="459">
        <f>Igazgatás!G222+Vagyongazd!G200+Községgazd!G206+Közfoglalkoztatás!G192+Közút!G192+Környezetvédelem!G196+Egészségügy!G230+Sport!G199+Közművelődés!G244+Étkeztetés!G212+Támogatás!G201</f>
        <v>0</v>
      </c>
      <c r="H192" s="437">
        <f>Igazgatás!H222+Vagyongazd!H200+Községgazd!H206+Közfoglalkoztatás!H192+Közút!H192+Környezetvédelem!H196+Egészségügy!H230+Sport!H199+Közművelődés!H244+Étkeztetés!H212+Támogatás!H201</f>
        <v>0</v>
      </c>
      <c r="I192" s="200">
        <f>Igazgatás!I222+Vagyongazd!I200+Községgazd!I206+Közfoglalkoztatás!I192+Közút!I192+Környezetvédelem!I196+Egészségügy!I230+Sport!I199+Közművelődés!I244+Étkeztetés!I212+Támogatás!I201</f>
        <v>0</v>
      </c>
      <c r="J192" s="219">
        <f>Igazgatás!J222+Vagyongazd!J200+Községgazd!J206+Közfoglalkoztatás!J192+Közút!J192+Környezetvédelem!J196+Egészségügy!J230+Sport!J199+Közművelődés!J244+Étkeztetés!J212+Támogatás!J201</f>
        <v>0</v>
      </c>
      <c r="K192" s="81">
        <f>Igazgatás!K222+Vagyongazd!K200+Községgazd!N206+Közfoglalkoztatás!K192+Közút!K192+Környezetvédelem!N196+Egészségügy!N230+Sport!K199+Közművelődés!M244+Étkeztetés!M212+Támogatás!Q201</f>
        <v>0</v>
      </c>
      <c r="L192" s="1">
        <f>Igazgatás!L222+Vagyongazd!L200+Községgazd!O206+Közfoglalkoztatás!L192+Közút!L192+Környezetvédelem!O196+Egészségügy!O230+Sport!L199+Közművelődés!N244+Étkeztetés!N212+Támogatás!R201</f>
        <v>0</v>
      </c>
      <c r="M192" s="1">
        <f>Igazgatás!M222+Vagyongazd!M200+Községgazd!P206+Közfoglalkoztatás!M192+Közút!M192+Környezetvédelem!P196+Egészségügy!P230+Sport!M199+Közművelődés!O244+Étkeztetés!O212+Támogatás!S201</f>
        <v>0</v>
      </c>
      <c r="N192" s="1">
        <f>Igazgatás!N222+Vagyongazd!N200+Községgazd!Q206+Közfoglalkoztatás!N192+Közút!N192+Környezetvédelem!Q196+Egészségügy!Q230+Sport!N199+Közművelődés!P244+Étkeztetés!P212+Támogatás!T201</f>
        <v>0</v>
      </c>
      <c r="O192" s="1">
        <f>Igazgatás!O222+Vagyongazd!O200+Községgazd!R206+Közfoglalkoztatás!O192+Közút!O192+Környezetvédelem!R196+Egészségügy!R230+Sport!O199+Közművelődés!Q244+Étkeztetés!Q212+Támogatás!U201</f>
        <v>0</v>
      </c>
      <c r="P192" s="89">
        <f>Igazgatás!P222+Vagyongazd!P200+Községgazd!S206+Közfoglalkoztatás!P192+Közút!P192+Környezetvédelem!S196+Egészségügy!S230+Sport!P199+Közművelődés!R244+Étkeztetés!R212+Támogatás!V201</f>
        <v>0</v>
      </c>
      <c r="Q192" s="89">
        <f>Igazgatás!Q222+Vagyongazd!Q200+Községgazd!T206+Közfoglalkoztatás!Q192+Közút!Q192+Környezetvédelem!T196+Egészségügy!T230+Sport!Q199+Közművelődés!S244+Étkeztetés!S212+Támogatás!W201</f>
        <v>0</v>
      </c>
      <c r="R192" s="1">
        <f>Igazgatás!R222+Vagyongazd!R200+Községgazd!U206+Közfoglalkoztatás!R192+Közút!R192+Környezetvédelem!U196+Egészségügy!U230+Sport!R199+Közművelődés!T244+Étkeztetés!T212+Támogatás!X201</f>
        <v>0</v>
      </c>
      <c r="S192" s="89">
        <f>Igazgatás!S222+Vagyongazd!S200+Községgazd!V206+Közfoglalkoztatás!S192+Közút!S192+Környezetvédelem!V196+Egészségügy!V230+Sport!S199+Közművelődés!U244+Étkeztetés!U212+Támogatás!Y201</f>
        <v>0</v>
      </c>
      <c r="T192" s="366">
        <f>Igazgatás!T222+Vagyongazd!T200+Községgazd!W206+Közfoglalkoztatás!T192+Közút!T192+Környezetvédelem!W196+Egészségügy!W230+Sport!T199+Közművelődés!V244+Étkeztetés!V212+Támogatás!Z201</f>
        <v>0</v>
      </c>
      <c r="U192" s="43">
        <f>Igazgatás!U222+Vagyongazd!U200+Községgazd!X206+Közfoglalkoztatás!U192+Közút!U192+Környezetvédelem!X196+Egészségügy!X230+Sport!U199+Közművelődés!W244+Étkeztetés!W212+Támogatás!AA201</f>
        <v>0</v>
      </c>
      <c r="V192" s="89">
        <f>Igazgatás!V222+Vagyongazd!V200+Községgazd!Y206+Közfoglalkoztatás!V192+Közút!V192+Környezetvédelem!Y196+Egészségügy!Y230+Sport!V199+Közművelődés!X244+Étkeztetés!X212+Támogatás!AB201</f>
        <v>0</v>
      </c>
      <c r="W192" s="542">
        <f>Igazgatás!W222+Vagyongazd!W200+Községgazd!Z206+Közfoglalkoztatás!W192+Közút!W192+Környezetvédelem!Z196+Egészségügy!Z230+Sport!W199+Közművelődés!Y244+Étkeztetés!Y212+Támogatás!AC201</f>
        <v>0</v>
      </c>
    </row>
    <row r="193" spans="1:23" ht="25.5" hidden="1" customHeight="1" x14ac:dyDescent="0.25">
      <c r="A193" s="139" t="s">
        <v>519</v>
      </c>
      <c r="B193" s="59"/>
      <c r="C193" s="2"/>
      <c r="D193" s="685" t="s">
        <v>847</v>
      </c>
      <c r="E193" s="685"/>
      <c r="F193" s="192">
        <f>Igazgatás!F223+Vagyongazd!F201+Községgazd!F207+Közfoglalkoztatás!F193+Közút!F193+Környezetvédelem!F197+Egészségügy!F231+Sport!F200+Közművelődés!F245+Étkeztetés!F213+Támogatás!F202</f>
        <v>0</v>
      </c>
      <c r="G193" s="471">
        <f>Igazgatás!G223+Vagyongazd!G201+Községgazd!G207+Közfoglalkoztatás!G193+Közút!G193+Környezetvédelem!G197+Egészségügy!G231+Sport!G200+Közművelődés!G245+Étkeztetés!G213+Támogatás!G202</f>
        <v>0</v>
      </c>
      <c r="H193" s="449">
        <f>Igazgatás!H223+Vagyongazd!H201+Községgazd!H207+Közfoglalkoztatás!H193+Közút!H193+Környezetvédelem!H197+Egészségügy!H231+Sport!H200+Közművelődés!H245+Étkeztetés!H213+Támogatás!H202</f>
        <v>0</v>
      </c>
      <c r="I193" s="210">
        <f>Igazgatás!I223+Vagyongazd!I201+Községgazd!I207+Közfoglalkoztatás!I193+Közút!I193+Környezetvédelem!I197+Egészségügy!I231+Sport!I200+Közművelődés!I245+Étkeztetés!I213+Támogatás!I202</f>
        <v>0</v>
      </c>
      <c r="J193" s="219">
        <f>Igazgatás!J223+Vagyongazd!J201+Községgazd!J207+Közfoglalkoztatás!J193+Közút!J193+Környezetvédelem!J197+Egészségügy!J231+Sport!J200+Közművelődés!J245+Étkeztetés!J213+Támogatás!J202</f>
        <v>0</v>
      </c>
      <c r="K193" s="81">
        <f>Igazgatás!K223+Vagyongazd!K201+Községgazd!N207+Közfoglalkoztatás!K193+Közút!K193+Környezetvédelem!N197+Egészségügy!N231+Sport!K200+Közművelődés!M245+Étkeztetés!M213+Támogatás!Q202</f>
        <v>0</v>
      </c>
      <c r="L193" s="1">
        <f>Igazgatás!L223+Vagyongazd!L201+Községgazd!O207+Közfoglalkoztatás!L193+Közút!L193+Környezetvédelem!O197+Egészségügy!O231+Sport!L200+Közművelődés!N245+Étkeztetés!N213+Támogatás!R202</f>
        <v>0</v>
      </c>
      <c r="M193" s="1">
        <f>Igazgatás!M223+Vagyongazd!M201+Községgazd!P207+Közfoglalkoztatás!M193+Közút!M193+Környezetvédelem!P197+Egészségügy!P231+Sport!M200+Közművelődés!O245+Étkeztetés!O213+Támogatás!S202</f>
        <v>0</v>
      </c>
      <c r="N193" s="1">
        <f>Igazgatás!N223+Vagyongazd!N201+Községgazd!Q207+Közfoglalkoztatás!N193+Közút!N193+Környezetvédelem!Q197+Egészségügy!Q231+Sport!N200+Közművelődés!P245+Étkeztetés!P213+Támogatás!T202</f>
        <v>0</v>
      </c>
      <c r="O193" s="1">
        <f>Igazgatás!O223+Vagyongazd!O201+Községgazd!R207+Közfoglalkoztatás!O193+Közút!O193+Környezetvédelem!R197+Egészségügy!R231+Sport!O200+Közművelődés!Q245+Étkeztetés!Q213+Támogatás!U202</f>
        <v>0</v>
      </c>
      <c r="P193" s="89">
        <f>Igazgatás!P223+Vagyongazd!P201+Községgazd!S207+Közfoglalkoztatás!P193+Közút!P193+Környezetvédelem!S197+Egészségügy!S231+Sport!P200+Közművelődés!R245+Étkeztetés!R213+Támogatás!V202</f>
        <v>0</v>
      </c>
      <c r="Q193" s="89">
        <f>Igazgatás!Q223+Vagyongazd!Q201+Községgazd!T207+Közfoglalkoztatás!Q193+Közút!Q193+Környezetvédelem!T197+Egészségügy!T231+Sport!Q200+Közművelődés!S245+Étkeztetés!S213+Támogatás!W202</f>
        <v>0</v>
      </c>
      <c r="R193" s="1">
        <f>Igazgatás!R223+Vagyongazd!R201+Községgazd!U207+Közfoglalkoztatás!R193+Közút!R193+Környezetvédelem!U197+Egészségügy!U231+Sport!R200+Közművelődés!T245+Étkeztetés!T213+Támogatás!X202</f>
        <v>0</v>
      </c>
      <c r="S193" s="89">
        <f>Igazgatás!S223+Vagyongazd!S201+Községgazd!V207+Közfoglalkoztatás!S193+Közút!S193+Környezetvédelem!V197+Egészségügy!V231+Sport!S200+Közművelődés!U245+Étkeztetés!U213+Támogatás!Y202</f>
        <v>0</v>
      </c>
      <c r="T193" s="366">
        <f>Igazgatás!T223+Vagyongazd!T201+Községgazd!W207+Közfoglalkoztatás!T193+Közút!T193+Környezetvédelem!W197+Egészségügy!W231+Sport!T200+Közművelődés!V245+Étkeztetés!V213+Támogatás!Z202</f>
        <v>0</v>
      </c>
      <c r="U193" s="43">
        <f>Igazgatás!U223+Vagyongazd!U201+Községgazd!X207+Közfoglalkoztatás!U193+Közút!U193+Környezetvédelem!X197+Egészségügy!X231+Sport!U200+Közművelődés!W245+Étkeztetés!W213+Támogatás!AA202</f>
        <v>0</v>
      </c>
      <c r="V193" s="89">
        <f>Igazgatás!V223+Vagyongazd!V201+Községgazd!Y207+Közfoglalkoztatás!V193+Közút!V193+Környezetvédelem!Y197+Egészségügy!Y231+Sport!V200+Közművelődés!X245+Étkeztetés!X213+Támogatás!AB202</f>
        <v>0</v>
      </c>
      <c r="W193" s="542">
        <f>Igazgatás!W223+Vagyongazd!W201+Községgazd!Z207+Közfoglalkoztatás!W193+Közút!W193+Környezetvédelem!Z197+Egészségügy!Z231+Sport!W200+Közművelődés!Y245+Étkeztetés!Y213+Támogatás!AC202</f>
        <v>0</v>
      </c>
    </row>
    <row r="194" spans="1:23" ht="25.5" hidden="1" customHeight="1" x14ac:dyDescent="0.25">
      <c r="A194" s="139" t="s">
        <v>520</v>
      </c>
      <c r="B194" s="59"/>
      <c r="C194" s="2"/>
      <c r="D194" s="685" t="s">
        <v>850</v>
      </c>
      <c r="E194" s="685"/>
      <c r="F194" s="192">
        <f>Igazgatás!F224+Vagyongazd!F202+Községgazd!F208+Közfoglalkoztatás!F194+Közút!F194+Környezetvédelem!F198+Egészségügy!F232+Sport!F201+Közművelődés!F246+Étkeztetés!F214+Támogatás!F203</f>
        <v>0</v>
      </c>
      <c r="G194" s="471">
        <f>Igazgatás!G224+Vagyongazd!G202+Községgazd!G208+Közfoglalkoztatás!G194+Közút!G194+Környezetvédelem!G198+Egészségügy!G232+Sport!G201+Közművelődés!G246+Étkeztetés!G214+Támogatás!G203</f>
        <v>0</v>
      </c>
      <c r="H194" s="449">
        <f>Igazgatás!H224+Vagyongazd!H202+Községgazd!H208+Közfoglalkoztatás!H194+Közút!H194+Környezetvédelem!H198+Egészségügy!H232+Sport!H201+Közművelődés!H246+Étkeztetés!H214+Támogatás!H203</f>
        <v>0</v>
      </c>
      <c r="I194" s="210">
        <f>Igazgatás!I224+Vagyongazd!I202+Községgazd!I208+Közfoglalkoztatás!I194+Közút!I194+Környezetvédelem!I198+Egészségügy!I232+Sport!I201+Közművelődés!I246+Étkeztetés!I214+Támogatás!I203</f>
        <v>0</v>
      </c>
      <c r="J194" s="219">
        <f>Igazgatás!J224+Vagyongazd!J202+Községgazd!J208+Közfoglalkoztatás!J194+Közút!J194+Környezetvédelem!J198+Egészségügy!J232+Sport!J201+Közművelődés!J246+Étkeztetés!J214+Támogatás!J203</f>
        <v>0</v>
      </c>
      <c r="K194" s="81">
        <f>Igazgatás!K224+Vagyongazd!K202+Községgazd!N208+Közfoglalkoztatás!K194+Közút!K194+Környezetvédelem!N198+Egészségügy!N232+Sport!K201+Közművelődés!M246+Étkeztetés!M214+Támogatás!Q203</f>
        <v>0</v>
      </c>
      <c r="L194" s="1">
        <f>Igazgatás!L224+Vagyongazd!L202+Községgazd!O208+Közfoglalkoztatás!L194+Közút!L194+Környezetvédelem!O198+Egészségügy!O232+Sport!L201+Közművelődés!N246+Étkeztetés!N214+Támogatás!R203</f>
        <v>0</v>
      </c>
      <c r="M194" s="1">
        <f>Igazgatás!M224+Vagyongazd!M202+Községgazd!P208+Közfoglalkoztatás!M194+Közút!M194+Környezetvédelem!P198+Egészségügy!P232+Sport!M201+Közművelődés!O246+Étkeztetés!O214+Támogatás!S203</f>
        <v>0</v>
      </c>
      <c r="N194" s="1">
        <f>Igazgatás!N224+Vagyongazd!N202+Községgazd!Q208+Közfoglalkoztatás!N194+Közút!N194+Környezetvédelem!Q198+Egészségügy!Q232+Sport!N201+Közművelődés!P246+Étkeztetés!P214+Támogatás!T203</f>
        <v>0</v>
      </c>
      <c r="O194" s="1">
        <f>Igazgatás!O224+Vagyongazd!O202+Községgazd!R208+Közfoglalkoztatás!O194+Közút!O194+Környezetvédelem!R198+Egészségügy!R232+Sport!O201+Közművelődés!Q246+Étkeztetés!Q214+Támogatás!U203</f>
        <v>0</v>
      </c>
      <c r="P194" s="89">
        <f>Igazgatás!P224+Vagyongazd!P202+Községgazd!S208+Közfoglalkoztatás!P194+Közút!P194+Környezetvédelem!S198+Egészségügy!S232+Sport!P201+Közművelődés!R246+Étkeztetés!R214+Támogatás!V203</f>
        <v>0</v>
      </c>
      <c r="Q194" s="89">
        <f>Igazgatás!Q224+Vagyongazd!Q202+Községgazd!T208+Közfoglalkoztatás!Q194+Közút!Q194+Környezetvédelem!T198+Egészségügy!T232+Sport!Q201+Közművelődés!S246+Étkeztetés!S214+Támogatás!W203</f>
        <v>0</v>
      </c>
      <c r="R194" s="1">
        <f>Igazgatás!R224+Vagyongazd!R202+Községgazd!U208+Közfoglalkoztatás!R194+Közút!R194+Környezetvédelem!U198+Egészségügy!U232+Sport!R201+Közművelődés!T246+Étkeztetés!T214+Támogatás!X203</f>
        <v>0</v>
      </c>
      <c r="S194" s="89">
        <f>Igazgatás!S224+Vagyongazd!S202+Községgazd!V208+Közfoglalkoztatás!S194+Közút!S194+Környezetvédelem!V198+Egészségügy!V232+Sport!S201+Közművelődés!U246+Étkeztetés!U214+Támogatás!Y203</f>
        <v>0</v>
      </c>
      <c r="T194" s="366">
        <f>Igazgatás!T224+Vagyongazd!T202+Községgazd!W208+Közfoglalkoztatás!T194+Közút!T194+Környezetvédelem!W198+Egészségügy!W232+Sport!T201+Közművelődés!V246+Étkeztetés!V214+Támogatás!Z203</f>
        <v>0</v>
      </c>
      <c r="U194" s="43">
        <f>Igazgatás!U224+Vagyongazd!U202+Községgazd!X208+Közfoglalkoztatás!U194+Közút!U194+Környezetvédelem!X198+Egészségügy!X232+Sport!U201+Közművelődés!W246+Étkeztetés!W214+Támogatás!AA203</f>
        <v>0</v>
      </c>
      <c r="V194" s="89">
        <f>Igazgatás!V224+Vagyongazd!V202+Községgazd!Y208+Közfoglalkoztatás!V194+Közút!V194+Környezetvédelem!Y198+Egészségügy!Y232+Sport!V201+Közművelődés!X246+Étkeztetés!X214+Támogatás!AB203</f>
        <v>0</v>
      </c>
      <c r="W194" s="542">
        <f>Igazgatás!W224+Vagyongazd!W202+Községgazd!Z208+Közfoglalkoztatás!W194+Közút!W194+Környezetvédelem!Z198+Egészségügy!Z232+Sport!W201+Közművelődés!Y246+Étkeztetés!Y214+Támogatás!AC203</f>
        <v>0</v>
      </c>
    </row>
    <row r="195" spans="1:23" s="19" customFormat="1" ht="25.5" hidden="1" customHeight="1" x14ac:dyDescent="0.25">
      <c r="A195" s="139" t="s">
        <v>521</v>
      </c>
      <c r="B195" s="100" t="s">
        <v>972</v>
      </c>
      <c r="C195" s="725" t="s">
        <v>892</v>
      </c>
      <c r="D195" s="726"/>
      <c r="E195" s="726"/>
      <c r="F195" s="197">
        <f>Igazgatás!F225+Vagyongazd!F203+Községgazd!F209+Közfoglalkoztatás!F195+Közút!F195+Környezetvédelem!F199+Egészségügy!F233+Sport!F202+Közművelődés!F247+Étkeztetés!F215+Támogatás!F204</f>
        <v>0</v>
      </c>
      <c r="G195" s="478">
        <f>Igazgatás!G225+Vagyongazd!G203+Községgazd!G209+Közfoglalkoztatás!G195+Közút!G195+Környezetvédelem!G199+Egészségügy!G233+Sport!G202+Közművelődés!G247+Étkeztetés!G215+Támogatás!G204</f>
        <v>0</v>
      </c>
      <c r="H195" s="456">
        <f>Igazgatás!H225+Vagyongazd!H203+Községgazd!H209+Közfoglalkoztatás!H195+Közút!H195+Környezetvédelem!H199+Egészségügy!H233+Sport!H202+Közművelődés!H247+Étkeztetés!H215+Támogatás!H204</f>
        <v>0</v>
      </c>
      <c r="I195" s="215">
        <f>Igazgatás!I225+Vagyongazd!I203+Községgazd!I209+Közfoglalkoztatás!I195+Közút!I195+Környezetvédelem!I199+Egészségügy!I233+Sport!I202+Közművelődés!I247+Étkeztetés!I215+Támogatás!I204</f>
        <v>0</v>
      </c>
      <c r="J195" s="218">
        <f>Igazgatás!J225+Vagyongazd!J203+Községgazd!J209+Közfoglalkoztatás!J195+Közút!J195+Környezetvédelem!J199+Egészségügy!J233+Sport!J202+Közművelődés!J247+Étkeztetés!J215+Támogatás!J204</f>
        <v>0</v>
      </c>
      <c r="K195" s="103">
        <f>Igazgatás!K225+Vagyongazd!K203+Községgazd!N209+Közfoglalkoztatás!K195+Közút!K195+Környezetvédelem!N199+Egészségügy!N233+Sport!K202+Közművelődés!M247+Étkeztetés!M215+Támogatás!Q204</f>
        <v>0</v>
      </c>
      <c r="L195" s="104">
        <f>Igazgatás!L225+Vagyongazd!L203+Községgazd!O209+Közfoglalkoztatás!L195+Közút!L195+Környezetvédelem!O199+Egészségügy!O233+Sport!L202+Közművelődés!N247+Étkeztetés!N215+Támogatás!R204</f>
        <v>0</v>
      </c>
      <c r="M195" s="104">
        <f>Igazgatás!M225+Vagyongazd!M203+Községgazd!P209+Közfoglalkoztatás!M195+Közút!M195+Környezetvédelem!P199+Egészségügy!P233+Sport!M202+Közművelődés!O247+Étkeztetés!O215+Támogatás!S204</f>
        <v>0</v>
      </c>
      <c r="N195" s="104">
        <f>Igazgatás!N225+Vagyongazd!N203+Községgazd!Q209+Közfoglalkoztatás!N195+Közút!N195+Környezetvédelem!Q199+Egészségügy!Q233+Sport!N202+Közművelődés!P247+Étkeztetés!P215+Támogatás!T204</f>
        <v>0</v>
      </c>
      <c r="O195" s="104">
        <f>Igazgatás!O225+Vagyongazd!O203+Községgazd!R209+Közfoglalkoztatás!O195+Közút!O195+Környezetvédelem!R199+Egészségügy!R233+Sport!O202+Közművelődés!Q247+Étkeztetés!Q215+Támogatás!U204</f>
        <v>0</v>
      </c>
      <c r="P195" s="107">
        <f>Igazgatás!P225+Vagyongazd!P203+Községgazd!S209+Közfoglalkoztatás!P195+Közút!P195+Környezetvédelem!S199+Egészségügy!S233+Sport!P202+Közművelődés!R247+Étkeztetés!R215+Támogatás!V204</f>
        <v>0</v>
      </c>
      <c r="Q195" s="107">
        <f>Igazgatás!Q225+Vagyongazd!Q203+Községgazd!T209+Közfoglalkoztatás!Q195+Közút!Q195+Környezetvédelem!T199+Egészségügy!T233+Sport!Q202+Közművelődés!S247+Étkeztetés!S215+Támogatás!W204</f>
        <v>0</v>
      </c>
      <c r="R195" s="104">
        <f>Igazgatás!R225+Vagyongazd!R203+Községgazd!U209+Közfoglalkoztatás!R195+Közút!R195+Környezetvédelem!U199+Egészségügy!U233+Sport!R202+Közművelődés!T247+Étkeztetés!T215+Támogatás!X204</f>
        <v>0</v>
      </c>
      <c r="S195" s="107">
        <f>Igazgatás!S225+Vagyongazd!S203+Községgazd!V209+Közfoglalkoztatás!S195+Közút!S195+Környezetvédelem!V199+Egészségügy!V233+Sport!S202+Közművelődés!U247+Étkeztetés!U215+Támogatás!Y204</f>
        <v>0</v>
      </c>
      <c r="T195" s="367">
        <f>Igazgatás!T225+Vagyongazd!T203+Községgazd!W209+Közfoglalkoztatás!T195+Közút!T195+Környezetvédelem!W199+Egészségügy!W233+Sport!T202+Közművelődés!V247+Étkeztetés!V215+Támogatás!Z204</f>
        <v>0</v>
      </c>
      <c r="U195" s="106">
        <f>Igazgatás!U225+Vagyongazd!U203+Községgazd!X209+Közfoglalkoztatás!U195+Közút!U195+Környezetvédelem!X199+Egészségügy!X233+Sport!U202+Közművelődés!W247+Étkeztetés!W215+Támogatás!AA204</f>
        <v>0</v>
      </c>
      <c r="V195" s="107">
        <f>Igazgatás!V225+Vagyongazd!V203+Községgazd!Y209+Közfoglalkoztatás!V195+Közút!V195+Környezetvédelem!Y199+Egészségügy!Y233+Sport!V202+Közművelődés!X247+Étkeztetés!X215+Támogatás!AB204</f>
        <v>0</v>
      </c>
      <c r="W195" s="543">
        <f>Igazgatás!W225+Vagyongazd!W203+Községgazd!Z209+Közfoglalkoztatás!W195+Közút!W195+Környezetvédelem!Z199+Egészségügy!Z233+Sport!W202+Közművelődés!Y247+Étkeztetés!Y215+Támogatás!AC204</f>
        <v>0</v>
      </c>
    </row>
    <row r="196" spans="1:23" ht="25.5" hidden="1" customHeight="1" x14ac:dyDescent="0.25">
      <c r="A196" s="139" t="s">
        <v>522</v>
      </c>
      <c r="B196" s="59"/>
      <c r="C196" s="2"/>
      <c r="D196" s="685" t="s">
        <v>853</v>
      </c>
      <c r="E196" s="685"/>
      <c r="F196" s="192">
        <f>Igazgatás!F226+Vagyongazd!F204+Községgazd!F210+Közfoglalkoztatás!F196+Közút!F196+Környezetvédelem!F200+Egészségügy!F234+Sport!F203+Közművelődés!F248+Étkeztetés!F216+Támogatás!F205</f>
        <v>0</v>
      </c>
      <c r="G196" s="471">
        <f>Igazgatás!G226+Vagyongazd!G204+Községgazd!G210+Közfoglalkoztatás!G196+Közút!G196+Környezetvédelem!G200+Egészségügy!G234+Sport!G203+Közművelődés!G248+Étkeztetés!G216+Támogatás!G205</f>
        <v>0</v>
      </c>
      <c r="H196" s="449">
        <f>Igazgatás!H226+Vagyongazd!H204+Községgazd!H210+Közfoglalkoztatás!H196+Közút!H196+Környezetvédelem!H200+Egészségügy!H234+Sport!H203+Közművelődés!H248+Étkeztetés!H216+Támogatás!H205</f>
        <v>0</v>
      </c>
      <c r="I196" s="210">
        <f>Igazgatás!I226+Vagyongazd!I204+Községgazd!I210+Közfoglalkoztatás!I196+Közút!I196+Környezetvédelem!I200+Egészségügy!I234+Sport!I203+Közművelődés!I248+Étkeztetés!I216+Támogatás!I205</f>
        <v>0</v>
      </c>
      <c r="J196" s="219">
        <f>Igazgatás!J226+Vagyongazd!J204+Községgazd!J210+Közfoglalkoztatás!J196+Közút!J196+Környezetvédelem!J200+Egészségügy!J234+Sport!J203+Közművelődés!J248+Étkeztetés!J216+Támogatás!J205</f>
        <v>0</v>
      </c>
      <c r="K196" s="81">
        <f>Igazgatás!K226+Vagyongazd!K204+Községgazd!N210+Közfoglalkoztatás!K196+Közút!K196+Környezetvédelem!N200+Egészségügy!N234+Sport!K203+Közművelődés!M248+Étkeztetés!M216+Támogatás!Q205</f>
        <v>0</v>
      </c>
      <c r="L196" s="1">
        <f>Igazgatás!L226+Vagyongazd!L204+Községgazd!O210+Közfoglalkoztatás!L196+Közút!L196+Környezetvédelem!O200+Egészségügy!O234+Sport!L203+Közművelődés!N248+Étkeztetés!N216+Támogatás!R205</f>
        <v>0</v>
      </c>
      <c r="M196" s="1">
        <f>Igazgatás!M226+Vagyongazd!M204+Községgazd!P210+Közfoglalkoztatás!M196+Közút!M196+Környezetvédelem!P200+Egészségügy!P234+Sport!M203+Közművelődés!O248+Étkeztetés!O216+Támogatás!S205</f>
        <v>0</v>
      </c>
      <c r="N196" s="1">
        <f>Igazgatás!N226+Vagyongazd!N204+Községgazd!Q210+Közfoglalkoztatás!N196+Közút!N196+Környezetvédelem!Q200+Egészségügy!Q234+Sport!N203+Közművelődés!P248+Étkeztetés!P216+Támogatás!T205</f>
        <v>0</v>
      </c>
      <c r="O196" s="1">
        <f>Igazgatás!O226+Vagyongazd!O204+Községgazd!R210+Közfoglalkoztatás!O196+Közút!O196+Környezetvédelem!R200+Egészségügy!R234+Sport!O203+Közművelődés!Q248+Étkeztetés!Q216+Támogatás!U205</f>
        <v>0</v>
      </c>
      <c r="P196" s="89">
        <f>Igazgatás!P226+Vagyongazd!P204+Községgazd!S210+Közfoglalkoztatás!P196+Közút!P196+Környezetvédelem!S200+Egészségügy!S234+Sport!P203+Közművelődés!R248+Étkeztetés!R216+Támogatás!V205</f>
        <v>0</v>
      </c>
      <c r="Q196" s="89">
        <f>Igazgatás!Q226+Vagyongazd!Q204+Községgazd!T210+Közfoglalkoztatás!Q196+Közút!Q196+Környezetvédelem!T200+Egészségügy!T234+Sport!Q203+Közművelődés!S248+Étkeztetés!S216+Támogatás!W205</f>
        <v>0</v>
      </c>
      <c r="R196" s="1">
        <f>Igazgatás!R226+Vagyongazd!R204+Községgazd!U210+Közfoglalkoztatás!R196+Közút!R196+Környezetvédelem!U200+Egészségügy!U234+Sport!R203+Közművelődés!T248+Étkeztetés!T216+Támogatás!X205</f>
        <v>0</v>
      </c>
      <c r="S196" s="89">
        <f>Igazgatás!S226+Vagyongazd!S204+Községgazd!V210+Közfoglalkoztatás!S196+Közút!S196+Környezetvédelem!V200+Egészségügy!V234+Sport!S203+Közművelődés!U248+Étkeztetés!U216+Támogatás!Y205</f>
        <v>0</v>
      </c>
      <c r="T196" s="366">
        <f>Igazgatás!T226+Vagyongazd!T204+Községgazd!W210+Közfoglalkoztatás!T196+Közút!T196+Környezetvédelem!W200+Egészségügy!W234+Sport!T203+Közművelődés!V248+Étkeztetés!V216+Támogatás!Z205</f>
        <v>0</v>
      </c>
      <c r="U196" s="43">
        <f>Igazgatás!U226+Vagyongazd!U204+Községgazd!X210+Közfoglalkoztatás!U196+Közút!U196+Környezetvédelem!X200+Egészségügy!X234+Sport!U203+Közművelődés!W248+Étkeztetés!W216+Támogatás!AA205</f>
        <v>0</v>
      </c>
      <c r="V196" s="89">
        <f>Igazgatás!V226+Vagyongazd!V204+Községgazd!Y210+Közfoglalkoztatás!V196+Közút!V196+Környezetvédelem!Y200+Egészségügy!Y234+Sport!V203+Közművelődés!X248+Étkeztetés!X216+Támogatás!AB205</f>
        <v>0</v>
      </c>
      <c r="W196" s="542">
        <f>Igazgatás!W226+Vagyongazd!W204+Községgazd!Z210+Közfoglalkoztatás!W196+Közút!W196+Környezetvédelem!Z200+Egészségügy!Z234+Sport!W203+Közművelődés!Y248+Étkeztetés!Y216+Támogatás!AC205</f>
        <v>0</v>
      </c>
    </row>
    <row r="197" spans="1:23" ht="25.5" hidden="1" customHeight="1" x14ac:dyDescent="0.25">
      <c r="A197" s="139" t="s">
        <v>523</v>
      </c>
      <c r="B197" s="59"/>
      <c r="C197" s="2"/>
      <c r="D197" s="685" t="s">
        <v>854</v>
      </c>
      <c r="E197" s="685"/>
      <c r="F197" s="192">
        <f>Igazgatás!F227+Vagyongazd!F205+Községgazd!F211+Közfoglalkoztatás!F197+Közút!F197+Környezetvédelem!F201+Egészségügy!F235+Sport!F204+Közművelődés!F249+Étkeztetés!F217+Támogatás!F206</f>
        <v>0</v>
      </c>
      <c r="G197" s="471">
        <f>Igazgatás!G227+Vagyongazd!G205+Községgazd!G211+Közfoglalkoztatás!G197+Közút!G197+Környezetvédelem!G201+Egészségügy!G235+Sport!G204+Közművelődés!G249+Étkeztetés!G217+Támogatás!G206</f>
        <v>0</v>
      </c>
      <c r="H197" s="449">
        <f>Igazgatás!H227+Vagyongazd!H205+Községgazd!H211+Közfoglalkoztatás!H197+Közút!H197+Környezetvédelem!H201+Egészségügy!H235+Sport!H204+Közművelődés!H249+Étkeztetés!H217+Támogatás!H206</f>
        <v>0</v>
      </c>
      <c r="I197" s="210">
        <f>Igazgatás!I227+Vagyongazd!I205+Községgazd!I211+Közfoglalkoztatás!I197+Közút!I197+Környezetvédelem!I201+Egészségügy!I235+Sport!I204+Közművelődés!I249+Étkeztetés!I217+Támogatás!I206</f>
        <v>0</v>
      </c>
      <c r="J197" s="219">
        <f>Igazgatás!J227+Vagyongazd!J205+Községgazd!J211+Közfoglalkoztatás!J197+Közút!J197+Környezetvédelem!J201+Egészségügy!J235+Sport!J204+Közművelődés!J249+Étkeztetés!J217+Támogatás!J206</f>
        <v>0</v>
      </c>
      <c r="K197" s="81">
        <f>Igazgatás!K227+Vagyongazd!K205+Községgazd!N211+Közfoglalkoztatás!K197+Közút!K197+Környezetvédelem!N201+Egészségügy!N235+Sport!K204+Közművelődés!M249+Étkeztetés!M217+Támogatás!Q206</f>
        <v>0</v>
      </c>
      <c r="L197" s="1">
        <f>Igazgatás!L227+Vagyongazd!L205+Községgazd!O211+Közfoglalkoztatás!L197+Közút!L197+Környezetvédelem!O201+Egészségügy!O235+Sport!L204+Közművelődés!N249+Étkeztetés!N217+Támogatás!R206</f>
        <v>0</v>
      </c>
      <c r="M197" s="1">
        <f>Igazgatás!M227+Vagyongazd!M205+Községgazd!P211+Közfoglalkoztatás!M197+Közút!M197+Környezetvédelem!P201+Egészségügy!P235+Sport!M204+Közművelődés!O249+Étkeztetés!O217+Támogatás!S206</f>
        <v>0</v>
      </c>
      <c r="N197" s="1">
        <f>Igazgatás!N227+Vagyongazd!N205+Községgazd!Q211+Közfoglalkoztatás!N197+Közút!N197+Környezetvédelem!Q201+Egészségügy!Q235+Sport!N204+Közművelődés!P249+Étkeztetés!P217+Támogatás!T206</f>
        <v>0</v>
      </c>
      <c r="O197" s="1">
        <f>Igazgatás!O227+Vagyongazd!O205+Községgazd!R211+Közfoglalkoztatás!O197+Közút!O197+Környezetvédelem!R201+Egészségügy!R235+Sport!O204+Közművelődés!Q249+Étkeztetés!Q217+Támogatás!U206</f>
        <v>0</v>
      </c>
      <c r="P197" s="89">
        <f>Igazgatás!P227+Vagyongazd!P205+Községgazd!S211+Közfoglalkoztatás!P197+Közút!P197+Környezetvédelem!S201+Egészségügy!S235+Sport!P204+Közművelődés!R249+Étkeztetés!R217+Támogatás!V206</f>
        <v>0</v>
      </c>
      <c r="Q197" s="89">
        <f>Igazgatás!Q227+Vagyongazd!Q205+Községgazd!T211+Közfoglalkoztatás!Q197+Közút!Q197+Környezetvédelem!T201+Egészségügy!T235+Sport!Q204+Közművelődés!S249+Étkeztetés!S217+Támogatás!W206</f>
        <v>0</v>
      </c>
      <c r="R197" s="1">
        <f>Igazgatás!R227+Vagyongazd!R205+Községgazd!U211+Közfoglalkoztatás!R197+Közút!R197+Környezetvédelem!U201+Egészségügy!U235+Sport!R204+Közművelődés!T249+Étkeztetés!T217+Támogatás!X206</f>
        <v>0</v>
      </c>
      <c r="S197" s="89">
        <f>Igazgatás!S227+Vagyongazd!S205+Községgazd!V211+Közfoglalkoztatás!S197+Közút!S197+Környezetvédelem!V201+Egészségügy!V235+Sport!S204+Közművelődés!U249+Étkeztetés!U217+Támogatás!Y206</f>
        <v>0</v>
      </c>
      <c r="T197" s="366">
        <f>Igazgatás!T227+Vagyongazd!T205+Községgazd!W211+Közfoglalkoztatás!T197+Közút!T197+Környezetvédelem!W201+Egészségügy!W235+Sport!T204+Közművelődés!V249+Étkeztetés!V217+Támogatás!Z206</f>
        <v>0</v>
      </c>
      <c r="U197" s="43">
        <f>Igazgatás!U227+Vagyongazd!U205+Községgazd!X211+Közfoglalkoztatás!U197+Közút!U197+Környezetvédelem!X201+Egészségügy!X235+Sport!U204+Közművelődés!W249+Étkeztetés!W217+Támogatás!AA206</f>
        <v>0</v>
      </c>
      <c r="V197" s="89">
        <f>Igazgatás!V227+Vagyongazd!V205+Községgazd!Y211+Közfoglalkoztatás!V197+Közút!V197+Környezetvédelem!Y201+Egészségügy!Y235+Sport!V204+Közművelődés!X249+Étkeztetés!X217+Támogatás!AB206</f>
        <v>0</v>
      </c>
      <c r="W197" s="542">
        <f>Igazgatás!W227+Vagyongazd!W205+Községgazd!Z211+Közfoglalkoztatás!W197+Közút!W197+Környezetvédelem!Z201+Egészségügy!Z235+Sport!W204+Közművelődés!Y249+Étkeztetés!Y217+Támogatás!AC206</f>
        <v>0</v>
      </c>
    </row>
    <row r="198" spans="1:23" s="19" customFormat="1" ht="15" hidden="1" customHeight="1" x14ac:dyDescent="0.25">
      <c r="A198" s="139" t="s">
        <v>524</v>
      </c>
      <c r="B198" s="100" t="s">
        <v>973</v>
      </c>
      <c r="C198" s="725" t="s">
        <v>1106</v>
      </c>
      <c r="D198" s="726"/>
      <c r="E198" s="726"/>
      <c r="F198" s="197">
        <f>Igazgatás!F228+Vagyongazd!F206+Községgazd!F212+Közfoglalkoztatás!F198+Közút!F198+Környezetvédelem!F202+Egészségügy!F236+Sport!F205+Közművelődés!F250+Étkeztetés!F218+Támogatás!F207</f>
        <v>0</v>
      </c>
      <c r="G198" s="478">
        <f>Igazgatás!G228+Vagyongazd!G206+Községgazd!G212+Közfoglalkoztatás!G198+Közút!G198+Környezetvédelem!G202+Egészségügy!G236+Sport!G205+Közművelődés!G250+Étkeztetés!G218+Támogatás!G207</f>
        <v>0</v>
      </c>
      <c r="H198" s="456">
        <f>Igazgatás!H228+Vagyongazd!H206+Községgazd!H212+Közfoglalkoztatás!H198+Közút!H198+Környezetvédelem!H202+Egészségügy!H236+Sport!H205+Közművelődés!H250+Étkeztetés!H218+Támogatás!H207</f>
        <v>0</v>
      </c>
      <c r="I198" s="215">
        <f>Igazgatás!I228+Vagyongazd!I206+Községgazd!I212+Közfoglalkoztatás!I198+Közút!I198+Környezetvédelem!I202+Egészségügy!I236+Sport!I205+Közművelődés!I250+Étkeztetés!I218+Támogatás!I207</f>
        <v>0</v>
      </c>
      <c r="J198" s="218">
        <f>Igazgatás!J228+Vagyongazd!J206+Községgazd!J212+Közfoglalkoztatás!J198+Közút!J198+Környezetvédelem!J202+Egészségügy!J236+Sport!J205+Közművelődés!J250+Étkeztetés!J218+Támogatás!J207</f>
        <v>0</v>
      </c>
      <c r="K198" s="103">
        <f>Igazgatás!K228+Vagyongazd!K206+Községgazd!N212+Közfoglalkoztatás!K198+Közút!K198+Környezetvédelem!N202+Egészségügy!N236+Sport!K205+Közművelődés!M250+Étkeztetés!M218+Támogatás!Q207</f>
        <v>0</v>
      </c>
      <c r="L198" s="104">
        <f>Igazgatás!L228+Vagyongazd!L206+Községgazd!O212+Közfoglalkoztatás!L198+Közút!L198+Környezetvédelem!O202+Egészségügy!O236+Sport!L205+Közművelődés!N250+Étkeztetés!N218+Támogatás!R207</f>
        <v>0</v>
      </c>
      <c r="M198" s="104">
        <f>Igazgatás!M228+Vagyongazd!M206+Községgazd!P212+Közfoglalkoztatás!M198+Közút!M198+Környezetvédelem!P202+Egészségügy!P236+Sport!M205+Közművelődés!O250+Étkeztetés!O218+Támogatás!S207</f>
        <v>0</v>
      </c>
      <c r="N198" s="104">
        <f>Igazgatás!N228+Vagyongazd!N206+Községgazd!Q212+Közfoglalkoztatás!N198+Közút!N198+Környezetvédelem!Q202+Egészségügy!Q236+Sport!N205+Közművelődés!P250+Étkeztetés!P218+Támogatás!T207</f>
        <v>0</v>
      </c>
      <c r="O198" s="104">
        <f>Igazgatás!O228+Vagyongazd!O206+Községgazd!R212+Közfoglalkoztatás!O198+Közút!O198+Környezetvédelem!R202+Egészségügy!R236+Sport!O205+Közművelődés!Q250+Étkeztetés!Q218+Támogatás!U207</f>
        <v>0</v>
      </c>
      <c r="P198" s="107">
        <f>Igazgatás!P228+Vagyongazd!P206+Községgazd!S212+Közfoglalkoztatás!P198+Közút!P198+Környezetvédelem!S202+Egészségügy!S236+Sport!P205+Közművelődés!R250+Étkeztetés!R218+Támogatás!V207</f>
        <v>0</v>
      </c>
      <c r="Q198" s="107">
        <f>Igazgatás!Q228+Vagyongazd!Q206+Községgazd!T212+Közfoglalkoztatás!Q198+Közút!Q198+Környezetvédelem!T202+Egészségügy!T236+Sport!Q205+Közművelődés!S250+Étkeztetés!S218+Támogatás!W207</f>
        <v>0</v>
      </c>
      <c r="R198" s="104">
        <f>Igazgatás!R228+Vagyongazd!R206+Községgazd!U212+Közfoglalkoztatás!R198+Közút!R198+Környezetvédelem!U202+Egészségügy!U236+Sport!R205+Közművelődés!T250+Étkeztetés!T218+Támogatás!X207</f>
        <v>0</v>
      </c>
      <c r="S198" s="107">
        <f>Igazgatás!S228+Vagyongazd!S206+Községgazd!V212+Közfoglalkoztatás!S198+Közút!S198+Környezetvédelem!V202+Egészségügy!V236+Sport!S205+Közművelődés!U250+Étkeztetés!U218+Támogatás!Y207</f>
        <v>0</v>
      </c>
      <c r="T198" s="367">
        <f>Igazgatás!T228+Vagyongazd!T206+Községgazd!W212+Közfoglalkoztatás!T198+Közút!T198+Környezetvédelem!W202+Egészségügy!W236+Sport!T205+Közművelődés!V250+Étkeztetés!V218+Támogatás!Z207</f>
        <v>0</v>
      </c>
      <c r="U198" s="106">
        <f>Igazgatás!U228+Vagyongazd!U206+Községgazd!X212+Közfoglalkoztatás!U198+Közút!U198+Környezetvédelem!X202+Egészségügy!X236+Sport!U205+Közművelődés!W250+Étkeztetés!W218+Támogatás!AA207</f>
        <v>0</v>
      </c>
      <c r="V198" s="107">
        <f>Igazgatás!V228+Vagyongazd!V206+Községgazd!Y212+Közfoglalkoztatás!V198+Közút!V198+Környezetvédelem!Y202+Egészségügy!Y236+Sport!V205+Közművelődés!X250+Étkeztetés!X218+Támogatás!AB207</f>
        <v>0</v>
      </c>
      <c r="W198" s="543">
        <f>Igazgatás!W228+Vagyongazd!W206+Községgazd!Z212+Közfoglalkoztatás!W198+Közút!W198+Környezetvédelem!Z202+Egészségügy!Z236+Sport!W205+Közművelődés!Y250+Étkeztetés!Y218+Támogatás!AC207</f>
        <v>0</v>
      </c>
    </row>
    <row r="199" spans="1:23" ht="15.75" hidden="1" thickBot="1" x14ac:dyDescent="0.3">
      <c r="A199" s="139" t="s">
        <v>525</v>
      </c>
      <c r="B199" s="59"/>
      <c r="C199" s="2"/>
      <c r="D199" s="686" t="s">
        <v>643</v>
      </c>
      <c r="E199" s="686"/>
      <c r="F199" s="182">
        <f>Igazgatás!F229+Vagyongazd!F207+Községgazd!F213+Közfoglalkoztatás!F199+Közút!F199+Környezetvédelem!F203+Egészségügy!F237+Sport!F206+Közművelődés!F251+Étkeztetés!F219+Támogatás!F208</f>
        <v>0</v>
      </c>
      <c r="G199" s="459">
        <f>Igazgatás!G229+Vagyongazd!G207+Községgazd!G213+Közfoglalkoztatás!G199+Közút!G199+Környezetvédelem!G203+Egészségügy!G237+Sport!G206+Közművelődés!G251+Étkeztetés!G219+Támogatás!G208</f>
        <v>0</v>
      </c>
      <c r="H199" s="437">
        <f>Igazgatás!H229+Vagyongazd!H207+Községgazd!H213+Közfoglalkoztatás!H199+Közút!H199+Környezetvédelem!H203+Egészségügy!H237+Sport!H206+Közművelődés!H251+Étkeztetés!H219+Támogatás!H208</f>
        <v>0</v>
      </c>
      <c r="I199" s="200">
        <f>Igazgatás!I229+Vagyongazd!I207+Községgazd!I213+Közfoglalkoztatás!I199+Közút!I199+Környezetvédelem!I203+Egészségügy!I237+Sport!I206+Közművelődés!I251+Étkeztetés!I219+Támogatás!I208</f>
        <v>0</v>
      </c>
      <c r="J199" s="219">
        <f>Igazgatás!J229+Vagyongazd!J207+Községgazd!J213+Közfoglalkoztatás!J199+Közút!J199+Környezetvédelem!J203+Egészségügy!J237+Sport!J206+Közművelődés!J251+Étkeztetés!J219+Támogatás!J208</f>
        <v>0</v>
      </c>
      <c r="K199" s="81">
        <f>Igazgatás!K229+Vagyongazd!K207+Községgazd!N213+Közfoglalkoztatás!K199+Közút!K199+Környezetvédelem!N203+Egészségügy!N237+Sport!K206+Közművelődés!M251+Étkeztetés!M219+Támogatás!Q208</f>
        <v>0</v>
      </c>
      <c r="L199" s="1">
        <f>Igazgatás!L229+Vagyongazd!L207+Községgazd!O213+Közfoglalkoztatás!L199+Közút!L199+Környezetvédelem!O203+Egészségügy!O237+Sport!L206+Közművelődés!N251+Étkeztetés!N219+Támogatás!R208</f>
        <v>0</v>
      </c>
      <c r="M199" s="1">
        <f>Igazgatás!M229+Vagyongazd!M207+Községgazd!P213+Közfoglalkoztatás!M199+Közút!M199+Környezetvédelem!P203+Egészségügy!P237+Sport!M206+Közművelődés!O251+Étkeztetés!O219+Támogatás!S208</f>
        <v>0</v>
      </c>
      <c r="N199" s="1">
        <f>Igazgatás!N229+Vagyongazd!N207+Községgazd!Q213+Közfoglalkoztatás!N199+Közút!N199+Környezetvédelem!Q203+Egészségügy!Q237+Sport!N206+Közművelődés!P251+Étkeztetés!P219+Támogatás!T208</f>
        <v>0</v>
      </c>
      <c r="O199" s="1">
        <f>Igazgatás!O229+Vagyongazd!O207+Községgazd!R213+Közfoglalkoztatás!O199+Közút!O199+Környezetvédelem!R203+Egészségügy!R237+Sport!O206+Közművelődés!Q251+Étkeztetés!Q219+Támogatás!U208</f>
        <v>0</v>
      </c>
      <c r="P199" s="89">
        <f>Igazgatás!P229+Vagyongazd!P207+Községgazd!S213+Közfoglalkoztatás!P199+Közút!P199+Környezetvédelem!S203+Egészségügy!S237+Sport!P206+Közművelődés!R251+Étkeztetés!R219+Támogatás!V208</f>
        <v>0</v>
      </c>
      <c r="Q199" s="89">
        <f>Igazgatás!Q229+Vagyongazd!Q207+Községgazd!T213+Közfoglalkoztatás!Q199+Közút!Q199+Környezetvédelem!T203+Egészségügy!T237+Sport!Q206+Közművelődés!S251+Étkeztetés!S219+Támogatás!W208</f>
        <v>0</v>
      </c>
      <c r="R199" s="1">
        <f>Igazgatás!R229+Vagyongazd!R207+Községgazd!U213+Közfoglalkoztatás!R199+Közút!R199+Környezetvédelem!U203+Egészségügy!U237+Sport!R206+Közművelődés!T251+Étkeztetés!T219+Támogatás!X208</f>
        <v>0</v>
      </c>
      <c r="S199" s="89">
        <f>Igazgatás!S229+Vagyongazd!S207+Községgazd!V213+Közfoglalkoztatás!S199+Közút!S199+Környezetvédelem!V203+Egészségügy!V237+Sport!S206+Közművelődés!U251+Étkeztetés!U219+Támogatás!Y208</f>
        <v>0</v>
      </c>
      <c r="T199" s="366">
        <f>Igazgatás!T229+Vagyongazd!T207+Községgazd!W213+Közfoglalkoztatás!T199+Közút!T199+Környezetvédelem!W203+Egészségügy!W237+Sport!T206+Közművelődés!V251+Étkeztetés!V219+Támogatás!Z208</f>
        <v>0</v>
      </c>
      <c r="U199" s="43">
        <f>Igazgatás!U229+Vagyongazd!U207+Községgazd!X213+Közfoglalkoztatás!U199+Közút!U199+Környezetvédelem!X203+Egészségügy!X237+Sport!U206+Közművelődés!W251+Étkeztetés!W219+Támogatás!AA208</f>
        <v>0</v>
      </c>
      <c r="V199" s="89">
        <f>Igazgatás!V229+Vagyongazd!V207+Községgazd!Y213+Közfoglalkoztatás!V199+Közút!V199+Környezetvédelem!Y203+Egészségügy!Y237+Sport!V206+Közművelődés!X251+Étkeztetés!X219+Támogatás!AB208</f>
        <v>0</v>
      </c>
      <c r="W199" s="542">
        <f>Igazgatás!W229+Vagyongazd!W207+Községgazd!Z213+Közfoglalkoztatás!W199+Közút!W199+Környezetvédelem!Z203+Egészségügy!Z237+Sport!W206+Közművelődés!Y251+Étkeztetés!Y219+Támogatás!AC208</f>
        <v>0</v>
      </c>
    </row>
    <row r="200" spans="1:23" ht="15.75" hidden="1" thickBot="1" x14ac:dyDescent="0.3">
      <c r="A200" s="139" t="s">
        <v>526</v>
      </c>
      <c r="B200" s="59"/>
      <c r="C200" s="2"/>
      <c r="D200" s="686" t="s">
        <v>1107</v>
      </c>
      <c r="E200" s="686"/>
      <c r="F200" s="182">
        <f>Igazgatás!F230+Vagyongazd!F208+Községgazd!F214+Közfoglalkoztatás!F200+Közút!F200+Környezetvédelem!F204+Egészségügy!F238+Sport!F207+Közművelődés!F252+Étkeztetés!F220+Támogatás!F209</f>
        <v>0</v>
      </c>
      <c r="G200" s="459">
        <f>Igazgatás!G230+Vagyongazd!G208+Községgazd!G214+Közfoglalkoztatás!G200+Közút!G200+Környezetvédelem!G204+Egészségügy!G238+Sport!G207+Közművelődés!G252+Étkeztetés!G220+Támogatás!G209</f>
        <v>0</v>
      </c>
      <c r="H200" s="437">
        <f>Igazgatás!H230+Vagyongazd!H208+Községgazd!H214+Közfoglalkoztatás!H200+Közút!H200+Környezetvédelem!H204+Egészségügy!H238+Sport!H207+Közművelődés!H252+Étkeztetés!H220+Támogatás!H209</f>
        <v>0</v>
      </c>
      <c r="I200" s="200">
        <f>Igazgatás!I230+Vagyongazd!I208+Községgazd!I214+Közfoglalkoztatás!I200+Közút!I200+Környezetvédelem!I204+Egészségügy!I238+Sport!I207+Közművelődés!I252+Étkeztetés!I220+Támogatás!I209</f>
        <v>0</v>
      </c>
      <c r="J200" s="219">
        <f>Igazgatás!J230+Vagyongazd!J208+Községgazd!J214+Közfoglalkoztatás!J200+Közút!J200+Környezetvédelem!J204+Egészségügy!J238+Sport!J207+Közművelődés!J252+Étkeztetés!J220+Támogatás!J209</f>
        <v>0</v>
      </c>
      <c r="K200" s="81">
        <f>Igazgatás!K230+Vagyongazd!K208+Községgazd!N214+Közfoglalkoztatás!K200+Közút!K200+Környezetvédelem!N204+Egészségügy!N238+Sport!K207+Közművelődés!M252+Étkeztetés!M220+Támogatás!Q209</f>
        <v>0</v>
      </c>
      <c r="L200" s="1">
        <f>Igazgatás!L230+Vagyongazd!L208+Községgazd!O214+Közfoglalkoztatás!L200+Közút!L200+Környezetvédelem!O204+Egészségügy!O238+Sport!L207+Közművelődés!N252+Étkeztetés!N220+Támogatás!R209</f>
        <v>0</v>
      </c>
      <c r="M200" s="1">
        <f>Igazgatás!M230+Vagyongazd!M208+Községgazd!P214+Közfoglalkoztatás!M200+Közút!M200+Környezetvédelem!P204+Egészségügy!P238+Sport!M207+Közművelődés!O252+Étkeztetés!O220+Támogatás!S209</f>
        <v>0</v>
      </c>
      <c r="N200" s="1">
        <f>Igazgatás!N230+Vagyongazd!N208+Községgazd!Q214+Közfoglalkoztatás!N200+Közút!N200+Környezetvédelem!Q204+Egészségügy!Q238+Sport!N207+Közművelődés!P252+Étkeztetés!P220+Támogatás!T209</f>
        <v>0</v>
      </c>
      <c r="O200" s="1">
        <f>Igazgatás!O230+Vagyongazd!O208+Községgazd!R214+Közfoglalkoztatás!O200+Közút!O200+Környezetvédelem!R204+Egészségügy!R238+Sport!O207+Közművelődés!Q252+Étkeztetés!Q220+Támogatás!U209</f>
        <v>0</v>
      </c>
      <c r="P200" s="89">
        <f>Igazgatás!P230+Vagyongazd!P208+Községgazd!S214+Közfoglalkoztatás!P200+Közút!P200+Környezetvédelem!S204+Egészségügy!S238+Sport!P207+Közművelődés!R252+Étkeztetés!R220+Támogatás!V209</f>
        <v>0</v>
      </c>
      <c r="Q200" s="89">
        <f>Igazgatás!Q230+Vagyongazd!Q208+Községgazd!T214+Közfoglalkoztatás!Q200+Közút!Q200+Környezetvédelem!T204+Egészségügy!T238+Sport!Q207+Közművelődés!S252+Étkeztetés!S220+Támogatás!W209</f>
        <v>0</v>
      </c>
      <c r="R200" s="1">
        <f>Igazgatás!R230+Vagyongazd!R208+Községgazd!U214+Közfoglalkoztatás!R200+Közút!R200+Környezetvédelem!U204+Egészségügy!U238+Sport!R207+Közművelődés!T252+Étkeztetés!T220+Támogatás!X209</f>
        <v>0</v>
      </c>
      <c r="S200" s="89">
        <f>Igazgatás!S230+Vagyongazd!S208+Községgazd!V214+Közfoglalkoztatás!S200+Közút!S200+Környezetvédelem!V204+Egészségügy!V238+Sport!S207+Közművelődés!U252+Étkeztetés!U220+Támogatás!Y209</f>
        <v>0</v>
      </c>
      <c r="T200" s="366">
        <f>Igazgatás!T230+Vagyongazd!T208+Községgazd!W214+Közfoglalkoztatás!T200+Közút!T200+Környezetvédelem!W204+Egészségügy!W238+Sport!T207+Közművelődés!V252+Étkeztetés!V220+Támogatás!Z209</f>
        <v>0</v>
      </c>
      <c r="U200" s="43">
        <f>Igazgatás!U230+Vagyongazd!U208+Községgazd!X214+Közfoglalkoztatás!U200+Közút!U200+Környezetvédelem!X204+Egészségügy!X238+Sport!U207+Közművelődés!W252+Étkeztetés!W220+Támogatás!AA209</f>
        <v>0</v>
      </c>
      <c r="V200" s="89">
        <f>Igazgatás!V230+Vagyongazd!V208+Községgazd!Y214+Közfoglalkoztatás!V200+Közút!V200+Környezetvédelem!Y204+Egészségügy!Y238+Sport!V207+Közművelődés!X252+Étkeztetés!X220+Támogatás!AB209</f>
        <v>0</v>
      </c>
      <c r="W200" s="542">
        <f>Igazgatás!W230+Vagyongazd!W208+Községgazd!Z214+Közfoglalkoztatás!W200+Közút!W200+Környezetvédelem!Z204+Egészségügy!Z238+Sport!W207+Közművelődés!Y252+Étkeztetés!Y220+Támogatás!AC209</f>
        <v>0</v>
      </c>
    </row>
    <row r="201" spans="1:23" ht="15.75" hidden="1" thickBot="1" x14ac:dyDescent="0.3">
      <c r="A201" s="139" t="s">
        <v>527</v>
      </c>
      <c r="B201" s="59"/>
      <c r="C201" s="2"/>
      <c r="D201" s="686" t="s">
        <v>646</v>
      </c>
      <c r="E201" s="686"/>
      <c r="F201" s="182">
        <f>Igazgatás!F231+Vagyongazd!F209+Községgazd!F215+Közfoglalkoztatás!F201+Közút!F201+Környezetvédelem!F205+Egészségügy!F239+Sport!F208+Közművelődés!F253+Étkeztetés!F221+Támogatás!F210</f>
        <v>0</v>
      </c>
      <c r="G201" s="459">
        <f>Igazgatás!G231+Vagyongazd!G209+Községgazd!G215+Közfoglalkoztatás!G201+Közút!G201+Környezetvédelem!G205+Egészségügy!G239+Sport!G208+Közművelődés!G253+Étkeztetés!G221+Támogatás!G210</f>
        <v>0</v>
      </c>
      <c r="H201" s="437">
        <f>Igazgatás!H231+Vagyongazd!H209+Községgazd!H215+Közfoglalkoztatás!H201+Közút!H201+Környezetvédelem!H205+Egészségügy!H239+Sport!H208+Közművelődés!H253+Étkeztetés!H221+Támogatás!H210</f>
        <v>0</v>
      </c>
      <c r="I201" s="200">
        <f>Igazgatás!I231+Vagyongazd!I209+Községgazd!I215+Közfoglalkoztatás!I201+Közút!I201+Környezetvédelem!I205+Egészségügy!I239+Sport!I208+Közművelődés!I253+Étkeztetés!I221+Támogatás!I210</f>
        <v>0</v>
      </c>
      <c r="J201" s="219">
        <f>Igazgatás!J231+Vagyongazd!J209+Községgazd!J215+Közfoglalkoztatás!J201+Közút!J201+Környezetvédelem!J205+Egészségügy!J239+Sport!J208+Közművelődés!J253+Étkeztetés!J221+Támogatás!J210</f>
        <v>0</v>
      </c>
      <c r="K201" s="81">
        <f>Igazgatás!K231+Vagyongazd!K209+Községgazd!N215+Közfoglalkoztatás!K201+Közút!K201+Környezetvédelem!N205+Egészségügy!N239+Sport!K208+Közművelődés!M253+Étkeztetés!M221+Támogatás!Q210</f>
        <v>0</v>
      </c>
      <c r="L201" s="1">
        <f>Igazgatás!L231+Vagyongazd!L209+Községgazd!O215+Közfoglalkoztatás!L201+Közút!L201+Környezetvédelem!O205+Egészségügy!O239+Sport!L208+Közművelődés!N253+Étkeztetés!N221+Támogatás!R210</f>
        <v>0</v>
      </c>
      <c r="M201" s="1">
        <f>Igazgatás!M231+Vagyongazd!M209+Községgazd!P215+Közfoglalkoztatás!M201+Közút!M201+Környezetvédelem!P205+Egészségügy!P239+Sport!M208+Közművelődés!O253+Étkeztetés!O221+Támogatás!S210</f>
        <v>0</v>
      </c>
      <c r="N201" s="1">
        <f>Igazgatás!N231+Vagyongazd!N209+Községgazd!Q215+Közfoglalkoztatás!N201+Közút!N201+Környezetvédelem!Q205+Egészségügy!Q239+Sport!N208+Közművelődés!P253+Étkeztetés!P221+Támogatás!T210</f>
        <v>0</v>
      </c>
      <c r="O201" s="1">
        <f>Igazgatás!O231+Vagyongazd!O209+Községgazd!R215+Közfoglalkoztatás!O201+Közút!O201+Környezetvédelem!R205+Egészségügy!R239+Sport!O208+Közművelődés!Q253+Étkeztetés!Q221+Támogatás!U210</f>
        <v>0</v>
      </c>
      <c r="P201" s="89">
        <f>Igazgatás!P231+Vagyongazd!P209+Községgazd!S215+Közfoglalkoztatás!P201+Közút!P201+Környezetvédelem!S205+Egészségügy!S239+Sport!P208+Közművelődés!R253+Étkeztetés!R221+Támogatás!V210</f>
        <v>0</v>
      </c>
      <c r="Q201" s="89">
        <f>Igazgatás!Q231+Vagyongazd!Q209+Községgazd!T215+Közfoglalkoztatás!Q201+Közút!Q201+Környezetvédelem!T205+Egészségügy!T239+Sport!Q208+Közművelődés!S253+Étkeztetés!S221+Támogatás!W210</f>
        <v>0</v>
      </c>
      <c r="R201" s="1">
        <f>Igazgatás!R231+Vagyongazd!R209+Községgazd!U215+Közfoglalkoztatás!R201+Közút!R201+Környezetvédelem!U205+Egészségügy!U239+Sport!R208+Közművelődés!T253+Étkeztetés!T221+Támogatás!X210</f>
        <v>0</v>
      </c>
      <c r="S201" s="89">
        <f>Igazgatás!S231+Vagyongazd!S209+Községgazd!V215+Közfoglalkoztatás!S201+Közút!S201+Környezetvédelem!V205+Egészségügy!V239+Sport!S208+Közművelődés!U253+Étkeztetés!U221+Támogatás!Y210</f>
        <v>0</v>
      </c>
      <c r="T201" s="366">
        <f>Igazgatás!T231+Vagyongazd!T209+Községgazd!W215+Közfoglalkoztatás!T201+Közút!T201+Környezetvédelem!W205+Egészségügy!W239+Sport!T208+Közművelődés!V253+Étkeztetés!V221+Támogatás!Z210</f>
        <v>0</v>
      </c>
      <c r="U201" s="43">
        <f>Igazgatás!U231+Vagyongazd!U209+Községgazd!X215+Közfoglalkoztatás!U201+Közút!U201+Környezetvédelem!X205+Egészségügy!X239+Sport!U208+Közművelődés!W253+Étkeztetés!W221+Támogatás!AA210</f>
        <v>0</v>
      </c>
      <c r="V201" s="89">
        <f>Igazgatás!V231+Vagyongazd!V209+Községgazd!Y215+Közfoglalkoztatás!V201+Közút!V201+Környezetvédelem!Y205+Egészségügy!Y239+Sport!V208+Közművelődés!X253+Étkeztetés!X221+Támogatás!AB210</f>
        <v>0</v>
      </c>
      <c r="W201" s="542">
        <f>Igazgatás!W231+Vagyongazd!W209+Községgazd!Z215+Közfoglalkoztatás!W201+Közút!W201+Környezetvédelem!Z205+Egészségügy!Z239+Sport!W208+Közművelődés!Y253+Étkeztetés!Y221+Támogatás!AC210</f>
        <v>0</v>
      </c>
    </row>
    <row r="202" spans="1:23" ht="15.75" hidden="1" thickBot="1" x14ac:dyDescent="0.3">
      <c r="A202" s="139" t="s">
        <v>528</v>
      </c>
      <c r="B202" s="59"/>
      <c r="C202" s="2"/>
      <c r="D202" s="686" t="s">
        <v>644</v>
      </c>
      <c r="E202" s="686"/>
      <c r="F202" s="182">
        <f>Igazgatás!F232+Vagyongazd!F210+Községgazd!F216+Közfoglalkoztatás!F202+Közút!F202+Környezetvédelem!F206+Egészségügy!F240+Sport!F209+Közművelődés!F254+Étkeztetés!F222+Támogatás!F211</f>
        <v>0</v>
      </c>
      <c r="G202" s="459">
        <f>Igazgatás!G232+Vagyongazd!G210+Községgazd!G216+Közfoglalkoztatás!G202+Közút!G202+Környezetvédelem!G206+Egészségügy!G240+Sport!G209+Közművelődés!G254+Étkeztetés!G222+Támogatás!G211</f>
        <v>0</v>
      </c>
      <c r="H202" s="437">
        <f>Igazgatás!H232+Vagyongazd!H210+Községgazd!H216+Közfoglalkoztatás!H202+Közút!H202+Környezetvédelem!H206+Egészségügy!H240+Sport!H209+Közművelődés!H254+Étkeztetés!H222+Támogatás!H211</f>
        <v>0</v>
      </c>
      <c r="I202" s="200">
        <f>Igazgatás!I232+Vagyongazd!I210+Községgazd!I216+Közfoglalkoztatás!I202+Közút!I202+Környezetvédelem!I206+Egészségügy!I240+Sport!I209+Közművelődés!I254+Étkeztetés!I222+Támogatás!I211</f>
        <v>0</v>
      </c>
      <c r="J202" s="219">
        <f>Igazgatás!J232+Vagyongazd!J210+Községgazd!J216+Közfoglalkoztatás!J202+Közút!J202+Környezetvédelem!J206+Egészségügy!J240+Sport!J209+Közművelődés!J254+Étkeztetés!J222+Támogatás!J211</f>
        <v>0</v>
      </c>
      <c r="K202" s="81">
        <f>Igazgatás!K232+Vagyongazd!K210+Községgazd!N216+Közfoglalkoztatás!K202+Közút!K202+Környezetvédelem!N206+Egészségügy!N240+Sport!K209+Közművelődés!M254+Étkeztetés!M222+Támogatás!Q211</f>
        <v>0</v>
      </c>
      <c r="L202" s="1">
        <f>Igazgatás!L232+Vagyongazd!L210+Községgazd!O216+Közfoglalkoztatás!L202+Közút!L202+Környezetvédelem!O206+Egészségügy!O240+Sport!L209+Közművelődés!N254+Étkeztetés!N222+Támogatás!R211</f>
        <v>0</v>
      </c>
      <c r="M202" s="1">
        <f>Igazgatás!M232+Vagyongazd!M210+Községgazd!P216+Közfoglalkoztatás!M202+Közút!M202+Környezetvédelem!P206+Egészségügy!P240+Sport!M209+Közművelődés!O254+Étkeztetés!O222+Támogatás!S211</f>
        <v>0</v>
      </c>
      <c r="N202" s="1">
        <f>Igazgatás!N232+Vagyongazd!N210+Községgazd!Q216+Közfoglalkoztatás!N202+Közút!N202+Környezetvédelem!Q206+Egészségügy!Q240+Sport!N209+Közművelődés!P254+Étkeztetés!P222+Támogatás!T211</f>
        <v>0</v>
      </c>
      <c r="O202" s="1">
        <f>Igazgatás!O232+Vagyongazd!O210+Községgazd!R216+Közfoglalkoztatás!O202+Közút!O202+Környezetvédelem!R206+Egészségügy!R240+Sport!O209+Közművelődés!Q254+Étkeztetés!Q222+Támogatás!U211</f>
        <v>0</v>
      </c>
      <c r="P202" s="89">
        <f>Igazgatás!P232+Vagyongazd!P210+Községgazd!S216+Közfoglalkoztatás!P202+Közút!P202+Környezetvédelem!S206+Egészségügy!S240+Sport!P209+Közművelődés!R254+Étkeztetés!R222+Támogatás!V211</f>
        <v>0</v>
      </c>
      <c r="Q202" s="89">
        <f>Igazgatás!Q232+Vagyongazd!Q210+Községgazd!T216+Közfoglalkoztatás!Q202+Közút!Q202+Környezetvédelem!T206+Egészségügy!T240+Sport!Q209+Közművelődés!S254+Étkeztetés!S222+Támogatás!W211</f>
        <v>0</v>
      </c>
      <c r="R202" s="1">
        <f>Igazgatás!R232+Vagyongazd!R210+Községgazd!U216+Közfoglalkoztatás!R202+Közút!R202+Környezetvédelem!U206+Egészségügy!U240+Sport!R209+Közművelődés!T254+Étkeztetés!T222+Támogatás!X211</f>
        <v>0</v>
      </c>
      <c r="S202" s="89">
        <f>Igazgatás!S232+Vagyongazd!S210+Községgazd!V216+Közfoglalkoztatás!S202+Közút!S202+Környezetvédelem!V206+Egészségügy!V240+Sport!S209+Közművelődés!U254+Étkeztetés!U222+Támogatás!Y211</f>
        <v>0</v>
      </c>
      <c r="T202" s="366">
        <f>Igazgatás!T232+Vagyongazd!T210+Községgazd!W216+Közfoglalkoztatás!T202+Közút!T202+Környezetvédelem!W206+Egészségügy!W240+Sport!T209+Közművelődés!V254+Étkeztetés!V222+Támogatás!Z211</f>
        <v>0</v>
      </c>
      <c r="U202" s="43">
        <f>Igazgatás!U232+Vagyongazd!U210+Községgazd!X216+Közfoglalkoztatás!U202+Közút!U202+Környezetvédelem!X206+Egészségügy!X240+Sport!U209+Közművelődés!W254+Étkeztetés!W222+Támogatás!AA211</f>
        <v>0</v>
      </c>
      <c r="V202" s="89">
        <f>Igazgatás!V232+Vagyongazd!V210+Községgazd!Y216+Közfoglalkoztatás!V202+Közút!V202+Környezetvédelem!Y206+Egészségügy!Y240+Sport!V209+Közművelődés!X254+Étkeztetés!X222+Támogatás!AB211</f>
        <v>0</v>
      </c>
      <c r="W202" s="542">
        <f>Igazgatás!W232+Vagyongazd!W210+Községgazd!Z216+Közfoglalkoztatás!W202+Közút!W202+Környezetvédelem!Z206+Egészségügy!Z240+Sport!W209+Közművelődés!Y254+Étkeztetés!Y222+Támogatás!AC211</f>
        <v>0</v>
      </c>
    </row>
    <row r="203" spans="1:23" ht="15.75" hidden="1" thickBot="1" x14ac:dyDescent="0.3">
      <c r="A203" s="139" t="s">
        <v>529</v>
      </c>
      <c r="B203" s="59"/>
      <c r="C203" s="2"/>
      <c r="D203" s="686" t="s">
        <v>1108</v>
      </c>
      <c r="E203" s="686"/>
      <c r="F203" s="182">
        <f>Igazgatás!F233+Vagyongazd!F211+Községgazd!F217+Közfoglalkoztatás!F203+Közút!F203+Környezetvédelem!F207+Egészségügy!F241+Sport!F210+Közművelődés!F255+Étkeztetés!F223+Támogatás!F212</f>
        <v>0</v>
      </c>
      <c r="G203" s="459">
        <f>Igazgatás!G233+Vagyongazd!G211+Községgazd!G217+Közfoglalkoztatás!G203+Közút!G203+Környezetvédelem!G207+Egészségügy!G241+Sport!G210+Közművelődés!G255+Étkeztetés!G223+Támogatás!G212</f>
        <v>0</v>
      </c>
      <c r="H203" s="437">
        <f>Igazgatás!H233+Vagyongazd!H211+Községgazd!H217+Közfoglalkoztatás!H203+Közút!H203+Környezetvédelem!H207+Egészségügy!H241+Sport!H210+Közművelődés!H255+Étkeztetés!H223+Támogatás!H212</f>
        <v>0</v>
      </c>
      <c r="I203" s="200">
        <f>Igazgatás!I233+Vagyongazd!I211+Községgazd!I217+Közfoglalkoztatás!I203+Közút!I203+Környezetvédelem!I207+Egészségügy!I241+Sport!I210+Közművelődés!I255+Étkeztetés!I223+Támogatás!I212</f>
        <v>0</v>
      </c>
      <c r="J203" s="219">
        <f>Igazgatás!J233+Vagyongazd!J211+Községgazd!J217+Közfoglalkoztatás!J203+Közút!J203+Környezetvédelem!J207+Egészségügy!J241+Sport!J210+Közművelődés!J255+Étkeztetés!J223+Támogatás!J212</f>
        <v>0</v>
      </c>
      <c r="K203" s="81">
        <f>Igazgatás!K233+Vagyongazd!K211+Községgazd!N217+Közfoglalkoztatás!K203+Közút!K203+Környezetvédelem!N207+Egészségügy!N241+Sport!K210+Közművelődés!M255+Étkeztetés!M223+Támogatás!Q212</f>
        <v>0</v>
      </c>
      <c r="L203" s="1">
        <f>Igazgatás!L233+Vagyongazd!L211+Községgazd!O217+Közfoglalkoztatás!L203+Közút!L203+Környezetvédelem!O207+Egészségügy!O241+Sport!L210+Közművelődés!N255+Étkeztetés!N223+Támogatás!R212</f>
        <v>0</v>
      </c>
      <c r="M203" s="1">
        <f>Igazgatás!M233+Vagyongazd!M211+Községgazd!P217+Közfoglalkoztatás!M203+Közút!M203+Környezetvédelem!P207+Egészségügy!P241+Sport!M210+Közművelődés!O255+Étkeztetés!O223+Támogatás!S212</f>
        <v>0</v>
      </c>
      <c r="N203" s="1">
        <f>Igazgatás!N233+Vagyongazd!N211+Községgazd!Q217+Közfoglalkoztatás!N203+Közút!N203+Környezetvédelem!Q207+Egészségügy!Q241+Sport!N210+Közművelődés!P255+Étkeztetés!P223+Támogatás!T212</f>
        <v>0</v>
      </c>
      <c r="O203" s="1">
        <f>Igazgatás!O233+Vagyongazd!O211+Községgazd!R217+Közfoglalkoztatás!O203+Közút!O203+Környezetvédelem!R207+Egészségügy!R241+Sport!O210+Közművelődés!Q255+Étkeztetés!Q223+Támogatás!U212</f>
        <v>0</v>
      </c>
      <c r="P203" s="89">
        <f>Igazgatás!P233+Vagyongazd!P211+Községgazd!S217+Közfoglalkoztatás!P203+Közút!P203+Környezetvédelem!S207+Egészségügy!S241+Sport!P210+Közművelődés!R255+Étkeztetés!R223+Támogatás!V212</f>
        <v>0</v>
      </c>
      <c r="Q203" s="89">
        <f>Igazgatás!Q233+Vagyongazd!Q211+Községgazd!T217+Közfoglalkoztatás!Q203+Közút!Q203+Környezetvédelem!T207+Egészségügy!T241+Sport!Q210+Közművelődés!S255+Étkeztetés!S223+Támogatás!W212</f>
        <v>0</v>
      </c>
      <c r="R203" s="1">
        <f>Igazgatás!R233+Vagyongazd!R211+Községgazd!U217+Közfoglalkoztatás!R203+Közút!R203+Környezetvédelem!U207+Egészségügy!U241+Sport!R210+Közművelődés!T255+Étkeztetés!T223+Támogatás!X212</f>
        <v>0</v>
      </c>
      <c r="S203" s="89">
        <f>Igazgatás!S233+Vagyongazd!S211+Községgazd!V217+Közfoglalkoztatás!S203+Közút!S203+Környezetvédelem!V207+Egészségügy!V241+Sport!S210+Közművelődés!U255+Étkeztetés!U223+Támogatás!Y212</f>
        <v>0</v>
      </c>
      <c r="T203" s="366">
        <f>Igazgatás!T233+Vagyongazd!T211+Községgazd!W217+Közfoglalkoztatás!T203+Közút!T203+Környezetvédelem!W207+Egészségügy!W241+Sport!T210+Közművelődés!V255+Étkeztetés!V223+Támogatás!Z212</f>
        <v>0</v>
      </c>
      <c r="U203" s="43">
        <f>Igazgatás!U233+Vagyongazd!U211+Községgazd!X217+Közfoglalkoztatás!U203+Közút!U203+Környezetvédelem!X207+Egészségügy!X241+Sport!U210+Közművelődés!W255+Étkeztetés!W223+Támogatás!AA212</f>
        <v>0</v>
      </c>
      <c r="V203" s="89">
        <f>Igazgatás!V233+Vagyongazd!V211+Községgazd!Y217+Közfoglalkoztatás!V203+Közút!V203+Környezetvédelem!Y207+Egészségügy!Y241+Sport!V210+Közművelődés!X255+Étkeztetés!X223+Támogatás!AB212</f>
        <v>0</v>
      </c>
      <c r="W203" s="542">
        <f>Igazgatás!W233+Vagyongazd!W211+Községgazd!Z217+Közfoglalkoztatás!W203+Közút!W203+Környezetvédelem!Z207+Egészségügy!Z241+Sport!W210+Közművelődés!Y255+Étkeztetés!Y223+Támogatás!AC212</f>
        <v>0</v>
      </c>
    </row>
    <row r="204" spans="1:23" ht="25.5" hidden="1" customHeight="1" x14ac:dyDescent="0.25">
      <c r="A204" s="139" t="s">
        <v>530</v>
      </c>
      <c r="B204" s="59"/>
      <c r="C204" s="2"/>
      <c r="D204" s="685" t="s">
        <v>822</v>
      </c>
      <c r="E204" s="685"/>
      <c r="F204" s="192">
        <f>Igazgatás!F234+Vagyongazd!F212+Községgazd!F218+Közfoglalkoztatás!F204+Közút!F204+Környezetvédelem!F208+Egészségügy!F242+Sport!F211+Közművelődés!F256+Étkeztetés!F224+Támogatás!F213</f>
        <v>0</v>
      </c>
      <c r="G204" s="471">
        <f>Igazgatás!G234+Vagyongazd!G212+Községgazd!G218+Közfoglalkoztatás!G204+Közút!G204+Környezetvédelem!G208+Egészségügy!G242+Sport!G211+Közművelődés!G256+Étkeztetés!G224+Támogatás!G213</f>
        <v>0</v>
      </c>
      <c r="H204" s="449">
        <f>Igazgatás!H234+Vagyongazd!H212+Községgazd!H218+Közfoglalkoztatás!H204+Közút!H204+Környezetvédelem!H208+Egészségügy!H242+Sport!H211+Közművelődés!H256+Étkeztetés!H224+Támogatás!H213</f>
        <v>0</v>
      </c>
      <c r="I204" s="210">
        <f>Igazgatás!I234+Vagyongazd!I212+Községgazd!I218+Közfoglalkoztatás!I204+Közút!I204+Környezetvédelem!I208+Egészségügy!I242+Sport!I211+Közművelődés!I256+Étkeztetés!I224+Támogatás!I213</f>
        <v>0</v>
      </c>
      <c r="J204" s="219">
        <f>Igazgatás!J234+Vagyongazd!J212+Községgazd!J218+Közfoglalkoztatás!J204+Közút!J204+Környezetvédelem!J208+Egészségügy!J242+Sport!J211+Közművelődés!J256+Étkeztetés!J224+Támogatás!J213</f>
        <v>0</v>
      </c>
      <c r="K204" s="81">
        <f>Igazgatás!K234+Vagyongazd!K212+Községgazd!N218+Közfoglalkoztatás!K204+Közút!K204+Környezetvédelem!N208+Egészségügy!N242+Sport!K211+Közművelődés!M256+Étkeztetés!M224+Támogatás!Q213</f>
        <v>0</v>
      </c>
      <c r="L204" s="1">
        <f>Igazgatás!L234+Vagyongazd!L212+Községgazd!O218+Közfoglalkoztatás!L204+Közút!L204+Környezetvédelem!O208+Egészségügy!O242+Sport!L211+Közművelődés!N256+Étkeztetés!N224+Támogatás!R213</f>
        <v>0</v>
      </c>
      <c r="M204" s="1">
        <f>Igazgatás!M234+Vagyongazd!M212+Községgazd!P218+Közfoglalkoztatás!M204+Közút!M204+Környezetvédelem!P208+Egészségügy!P242+Sport!M211+Közművelődés!O256+Étkeztetés!O224+Támogatás!S213</f>
        <v>0</v>
      </c>
      <c r="N204" s="1">
        <f>Igazgatás!N234+Vagyongazd!N212+Községgazd!Q218+Közfoglalkoztatás!N204+Közút!N204+Környezetvédelem!Q208+Egészségügy!Q242+Sport!N211+Közművelődés!P256+Étkeztetés!P224+Támogatás!T213</f>
        <v>0</v>
      </c>
      <c r="O204" s="1">
        <f>Igazgatás!O234+Vagyongazd!O212+Községgazd!R218+Közfoglalkoztatás!O204+Közút!O204+Környezetvédelem!R208+Egészségügy!R242+Sport!O211+Közművelődés!Q256+Étkeztetés!Q224+Támogatás!U213</f>
        <v>0</v>
      </c>
      <c r="P204" s="89">
        <f>Igazgatás!P234+Vagyongazd!P212+Községgazd!S218+Közfoglalkoztatás!P204+Közút!P204+Környezetvédelem!S208+Egészségügy!S242+Sport!P211+Közművelődés!R256+Étkeztetés!R224+Támogatás!V213</f>
        <v>0</v>
      </c>
      <c r="Q204" s="89">
        <f>Igazgatás!Q234+Vagyongazd!Q212+Községgazd!T218+Közfoglalkoztatás!Q204+Közút!Q204+Környezetvédelem!T208+Egészségügy!T242+Sport!Q211+Közművelődés!S256+Étkeztetés!S224+Támogatás!W213</f>
        <v>0</v>
      </c>
      <c r="R204" s="1">
        <f>Igazgatás!R234+Vagyongazd!R212+Községgazd!U218+Közfoglalkoztatás!R204+Közút!R204+Környezetvédelem!U208+Egészségügy!U242+Sport!R211+Közművelődés!T256+Étkeztetés!T224+Támogatás!X213</f>
        <v>0</v>
      </c>
      <c r="S204" s="89">
        <f>Igazgatás!S234+Vagyongazd!S212+Községgazd!V218+Közfoglalkoztatás!S204+Közút!S204+Környezetvédelem!V208+Egészségügy!V242+Sport!S211+Közművelődés!U256+Étkeztetés!U224+Támogatás!Y213</f>
        <v>0</v>
      </c>
      <c r="T204" s="366">
        <f>Igazgatás!T234+Vagyongazd!T212+Községgazd!W218+Közfoglalkoztatás!T204+Közút!T204+Környezetvédelem!W208+Egészségügy!W242+Sport!T211+Közművelődés!V256+Étkeztetés!V224+Támogatás!Z213</f>
        <v>0</v>
      </c>
      <c r="U204" s="43">
        <f>Igazgatás!U234+Vagyongazd!U212+Községgazd!X218+Közfoglalkoztatás!U204+Közút!U204+Környezetvédelem!X208+Egészségügy!X242+Sport!U211+Közművelődés!W256+Étkeztetés!W224+Támogatás!AA213</f>
        <v>0</v>
      </c>
      <c r="V204" s="89">
        <f>Igazgatás!V234+Vagyongazd!V212+Községgazd!Y218+Közfoglalkoztatás!V204+Közút!V204+Környezetvédelem!Y208+Egészségügy!Y242+Sport!V211+Közművelődés!X256+Étkeztetés!X224+Támogatás!AB213</f>
        <v>0</v>
      </c>
      <c r="W204" s="542">
        <f>Igazgatás!W234+Vagyongazd!W212+Községgazd!Z218+Közfoglalkoztatás!W204+Közút!W204+Környezetvédelem!Z208+Egészségügy!Z242+Sport!W211+Közművelődés!Y256+Étkeztetés!Y224+Támogatás!AC213</f>
        <v>0</v>
      </c>
    </row>
    <row r="205" spans="1:23" ht="25.5" hidden="1" customHeight="1" x14ac:dyDescent="0.25">
      <c r="A205" s="139" t="s">
        <v>531</v>
      </c>
      <c r="B205" s="59"/>
      <c r="C205" s="2"/>
      <c r="D205" s="685" t="s">
        <v>825</v>
      </c>
      <c r="E205" s="685"/>
      <c r="F205" s="192">
        <f>Igazgatás!F235+Vagyongazd!F213+Községgazd!F219+Közfoglalkoztatás!F205+Közút!F205+Környezetvédelem!F209+Egészségügy!F243+Sport!F212+Közművelődés!F257+Étkeztetés!F225+Támogatás!F214</f>
        <v>0</v>
      </c>
      <c r="G205" s="471">
        <f>Igazgatás!G235+Vagyongazd!G213+Községgazd!G219+Közfoglalkoztatás!G205+Közút!G205+Környezetvédelem!G209+Egészségügy!G243+Sport!G212+Közművelődés!G257+Étkeztetés!G225+Támogatás!G214</f>
        <v>0</v>
      </c>
      <c r="H205" s="449">
        <f>Igazgatás!H235+Vagyongazd!H213+Községgazd!H219+Közfoglalkoztatás!H205+Közút!H205+Környezetvédelem!H209+Egészségügy!H243+Sport!H212+Közművelődés!H257+Étkeztetés!H225+Támogatás!H214</f>
        <v>0</v>
      </c>
      <c r="I205" s="210">
        <f>Igazgatás!I235+Vagyongazd!I213+Községgazd!I219+Közfoglalkoztatás!I205+Közút!I205+Környezetvédelem!I209+Egészségügy!I243+Sport!I212+Közművelődés!I257+Étkeztetés!I225+Támogatás!I214</f>
        <v>0</v>
      </c>
      <c r="J205" s="219">
        <f>Igazgatás!J235+Vagyongazd!J213+Községgazd!J219+Közfoglalkoztatás!J205+Közút!J205+Környezetvédelem!J209+Egészségügy!J243+Sport!J212+Közművelődés!J257+Étkeztetés!J225+Támogatás!J214</f>
        <v>0</v>
      </c>
      <c r="K205" s="81">
        <f>Igazgatás!K235+Vagyongazd!K213+Községgazd!N219+Közfoglalkoztatás!K205+Közút!K205+Környezetvédelem!N209+Egészségügy!N243+Sport!K212+Közművelődés!M257+Étkeztetés!M225+Támogatás!Q214</f>
        <v>0</v>
      </c>
      <c r="L205" s="1">
        <f>Igazgatás!L235+Vagyongazd!L213+Községgazd!O219+Közfoglalkoztatás!L205+Közút!L205+Környezetvédelem!O209+Egészségügy!O243+Sport!L212+Közművelődés!N257+Étkeztetés!N225+Támogatás!R214</f>
        <v>0</v>
      </c>
      <c r="M205" s="1">
        <f>Igazgatás!M235+Vagyongazd!M213+Községgazd!P219+Közfoglalkoztatás!M205+Közút!M205+Környezetvédelem!P209+Egészségügy!P243+Sport!M212+Közművelődés!O257+Étkeztetés!O225+Támogatás!S214</f>
        <v>0</v>
      </c>
      <c r="N205" s="1">
        <f>Igazgatás!N235+Vagyongazd!N213+Községgazd!Q219+Közfoglalkoztatás!N205+Közút!N205+Környezetvédelem!Q209+Egészségügy!Q243+Sport!N212+Közművelődés!P257+Étkeztetés!P225+Támogatás!T214</f>
        <v>0</v>
      </c>
      <c r="O205" s="1">
        <f>Igazgatás!O235+Vagyongazd!O213+Községgazd!R219+Közfoglalkoztatás!O205+Közút!O205+Környezetvédelem!R209+Egészségügy!R243+Sport!O212+Közművelődés!Q257+Étkeztetés!Q225+Támogatás!U214</f>
        <v>0</v>
      </c>
      <c r="P205" s="89">
        <f>Igazgatás!P235+Vagyongazd!P213+Községgazd!S219+Közfoglalkoztatás!P205+Közút!P205+Környezetvédelem!S209+Egészségügy!S243+Sport!P212+Közművelődés!R257+Étkeztetés!R225+Támogatás!V214</f>
        <v>0</v>
      </c>
      <c r="Q205" s="89">
        <f>Igazgatás!Q235+Vagyongazd!Q213+Községgazd!T219+Közfoglalkoztatás!Q205+Közút!Q205+Környezetvédelem!T209+Egészségügy!T243+Sport!Q212+Közművelődés!S257+Étkeztetés!S225+Támogatás!W214</f>
        <v>0</v>
      </c>
      <c r="R205" s="1">
        <f>Igazgatás!R235+Vagyongazd!R213+Községgazd!U219+Közfoglalkoztatás!R205+Közút!R205+Környezetvédelem!U209+Egészségügy!U243+Sport!R212+Közművelődés!T257+Étkeztetés!T225+Támogatás!X214</f>
        <v>0</v>
      </c>
      <c r="S205" s="89">
        <f>Igazgatás!S235+Vagyongazd!S213+Községgazd!V219+Közfoglalkoztatás!S205+Közút!S205+Környezetvédelem!V209+Egészségügy!V243+Sport!S212+Közművelődés!U257+Étkeztetés!U225+Támogatás!Y214</f>
        <v>0</v>
      </c>
      <c r="T205" s="366">
        <f>Igazgatás!T235+Vagyongazd!T213+Községgazd!W219+Közfoglalkoztatás!T205+Közút!T205+Környezetvédelem!W209+Egészségügy!W243+Sport!T212+Közművelődés!V257+Étkeztetés!V225+Támogatás!Z214</f>
        <v>0</v>
      </c>
      <c r="U205" s="43">
        <f>Igazgatás!U235+Vagyongazd!U213+Községgazd!X219+Közfoglalkoztatás!U205+Közút!U205+Környezetvédelem!X209+Egészségügy!X243+Sport!U212+Közművelődés!W257+Étkeztetés!W225+Támogatás!AA214</f>
        <v>0</v>
      </c>
      <c r="V205" s="89">
        <f>Igazgatás!V235+Vagyongazd!V213+Községgazd!Y219+Közfoglalkoztatás!V205+Közút!V205+Környezetvédelem!Y209+Egészségügy!Y243+Sport!V212+Közművelődés!X257+Étkeztetés!X225+Támogatás!AB214</f>
        <v>0</v>
      </c>
      <c r="W205" s="542">
        <f>Igazgatás!W235+Vagyongazd!W213+Községgazd!Z219+Közfoglalkoztatás!W205+Közút!W205+Környezetvédelem!Z209+Egészségügy!Z243+Sport!W212+Közművelődés!Y257+Étkeztetés!Y225+Támogatás!AC214</f>
        <v>0</v>
      </c>
    </row>
    <row r="206" spans="1:23" ht="15.75" hidden="1" thickBot="1" x14ac:dyDescent="0.3">
      <c r="A206" s="139" t="s">
        <v>532</v>
      </c>
      <c r="B206" s="59"/>
      <c r="C206" s="2"/>
      <c r="D206" s="686" t="s">
        <v>1109</v>
      </c>
      <c r="E206" s="686"/>
      <c r="F206" s="182">
        <f>Igazgatás!F236+Vagyongazd!F214+Községgazd!F220+Közfoglalkoztatás!F206+Közút!F206+Környezetvédelem!F210+Egészségügy!F244+Sport!F213+Közművelődés!F258+Étkeztetés!F226+Támogatás!F215</f>
        <v>0</v>
      </c>
      <c r="G206" s="459">
        <f>Igazgatás!G236+Vagyongazd!G214+Községgazd!G220+Közfoglalkoztatás!G206+Közút!G206+Környezetvédelem!G210+Egészségügy!G244+Sport!G213+Közművelődés!G258+Étkeztetés!G226+Támogatás!G215</f>
        <v>0</v>
      </c>
      <c r="H206" s="437">
        <f>Igazgatás!H236+Vagyongazd!H214+Községgazd!H220+Közfoglalkoztatás!H206+Közút!H206+Környezetvédelem!H210+Egészségügy!H244+Sport!H213+Közművelődés!H258+Étkeztetés!H226+Támogatás!H215</f>
        <v>0</v>
      </c>
      <c r="I206" s="200">
        <f>Igazgatás!I236+Vagyongazd!I214+Községgazd!I220+Közfoglalkoztatás!I206+Közút!I206+Környezetvédelem!I210+Egészségügy!I244+Sport!I213+Közművelődés!I258+Étkeztetés!I226+Támogatás!I215</f>
        <v>0</v>
      </c>
      <c r="J206" s="219">
        <f>Igazgatás!J236+Vagyongazd!J214+Községgazd!J220+Közfoglalkoztatás!J206+Közút!J206+Környezetvédelem!J210+Egészségügy!J244+Sport!J213+Közművelődés!J258+Étkeztetés!J226+Támogatás!J215</f>
        <v>0</v>
      </c>
      <c r="K206" s="81">
        <f>Igazgatás!K236+Vagyongazd!K214+Községgazd!N220+Közfoglalkoztatás!K206+Közút!K206+Környezetvédelem!N210+Egészségügy!N244+Sport!K213+Közművelődés!M258+Étkeztetés!M226+Támogatás!Q215</f>
        <v>0</v>
      </c>
      <c r="L206" s="1">
        <f>Igazgatás!L236+Vagyongazd!L214+Községgazd!O220+Közfoglalkoztatás!L206+Közút!L206+Környezetvédelem!O210+Egészségügy!O244+Sport!L213+Közművelődés!N258+Étkeztetés!N226+Támogatás!R215</f>
        <v>0</v>
      </c>
      <c r="M206" s="1">
        <f>Igazgatás!M236+Vagyongazd!M214+Községgazd!P220+Közfoglalkoztatás!M206+Közút!M206+Környezetvédelem!P210+Egészségügy!P244+Sport!M213+Közművelődés!O258+Étkeztetés!O226+Támogatás!S215</f>
        <v>0</v>
      </c>
      <c r="N206" s="1">
        <f>Igazgatás!N236+Vagyongazd!N214+Községgazd!Q220+Közfoglalkoztatás!N206+Közút!N206+Környezetvédelem!Q210+Egészségügy!Q244+Sport!N213+Közművelődés!P258+Étkeztetés!P226+Támogatás!T215</f>
        <v>0</v>
      </c>
      <c r="O206" s="1">
        <f>Igazgatás!O236+Vagyongazd!O214+Községgazd!R220+Közfoglalkoztatás!O206+Közút!O206+Környezetvédelem!R210+Egészségügy!R244+Sport!O213+Közművelődés!Q258+Étkeztetés!Q226+Támogatás!U215</f>
        <v>0</v>
      </c>
      <c r="P206" s="89">
        <f>Igazgatás!P236+Vagyongazd!P214+Községgazd!S220+Közfoglalkoztatás!P206+Közút!P206+Környezetvédelem!S210+Egészségügy!S244+Sport!P213+Közművelődés!R258+Étkeztetés!R226+Támogatás!V215</f>
        <v>0</v>
      </c>
      <c r="Q206" s="89">
        <f>Igazgatás!Q236+Vagyongazd!Q214+Községgazd!T220+Közfoglalkoztatás!Q206+Közút!Q206+Környezetvédelem!T210+Egészségügy!T244+Sport!Q213+Közművelődés!S258+Étkeztetés!S226+Támogatás!W215</f>
        <v>0</v>
      </c>
      <c r="R206" s="1">
        <f>Igazgatás!R236+Vagyongazd!R214+Községgazd!U220+Közfoglalkoztatás!R206+Közút!R206+Környezetvédelem!U210+Egészségügy!U244+Sport!R213+Közművelődés!T258+Étkeztetés!T226+Támogatás!X215</f>
        <v>0</v>
      </c>
      <c r="S206" s="89">
        <f>Igazgatás!S236+Vagyongazd!S214+Községgazd!V220+Közfoglalkoztatás!S206+Közút!S206+Környezetvédelem!V210+Egészségügy!V244+Sport!S213+Közművelődés!U258+Étkeztetés!U226+Támogatás!Y215</f>
        <v>0</v>
      </c>
      <c r="T206" s="366">
        <f>Igazgatás!T236+Vagyongazd!T214+Községgazd!W220+Közfoglalkoztatás!T206+Közút!T206+Környezetvédelem!W210+Egészségügy!W244+Sport!T213+Közművelődés!V258+Étkeztetés!V226+Támogatás!Z215</f>
        <v>0</v>
      </c>
      <c r="U206" s="43">
        <f>Igazgatás!U236+Vagyongazd!U214+Községgazd!X220+Közfoglalkoztatás!U206+Közút!U206+Környezetvédelem!X210+Egészségügy!X244+Sport!U213+Közművelődés!W258+Étkeztetés!W226+Támogatás!AA215</f>
        <v>0</v>
      </c>
      <c r="V206" s="89">
        <f>Igazgatás!V236+Vagyongazd!V214+Községgazd!Y220+Közfoglalkoztatás!V206+Közút!V206+Környezetvédelem!Y210+Egészségügy!Y244+Sport!V213+Közművelődés!X258+Étkeztetés!X226+Támogatás!AB215</f>
        <v>0</v>
      </c>
      <c r="W206" s="542">
        <f>Igazgatás!W236+Vagyongazd!W214+Községgazd!Z220+Közfoglalkoztatás!W206+Közút!W206+Környezetvédelem!Z210+Egészségügy!Z244+Sport!W213+Közművelődés!Y258+Étkeztetés!Y226+Támogatás!AC215</f>
        <v>0</v>
      </c>
    </row>
    <row r="207" spans="1:23" ht="15.75" hidden="1" thickBot="1" x14ac:dyDescent="0.3">
      <c r="A207" s="139" t="s">
        <v>533</v>
      </c>
      <c r="B207" s="59"/>
      <c r="C207" s="2"/>
      <c r="D207" s="686" t="s">
        <v>645</v>
      </c>
      <c r="E207" s="686"/>
      <c r="F207" s="182">
        <f>Igazgatás!F237+Vagyongazd!F215+Községgazd!F221+Közfoglalkoztatás!F207+Közút!F207+Környezetvédelem!F211+Egészségügy!F245+Sport!F214+Közművelődés!F259+Étkeztetés!F227+Támogatás!F216</f>
        <v>0</v>
      </c>
      <c r="G207" s="459">
        <f>Igazgatás!G237+Vagyongazd!G215+Községgazd!G221+Közfoglalkoztatás!G207+Közút!G207+Környezetvédelem!G211+Egészségügy!G245+Sport!G214+Közművelődés!G259+Étkeztetés!G227+Támogatás!G216</f>
        <v>0</v>
      </c>
      <c r="H207" s="437">
        <f>Igazgatás!H237+Vagyongazd!H215+Községgazd!H221+Közfoglalkoztatás!H207+Közút!H207+Környezetvédelem!H211+Egészségügy!H245+Sport!H214+Közművelődés!H259+Étkeztetés!H227+Támogatás!H216</f>
        <v>0</v>
      </c>
      <c r="I207" s="200">
        <f>Igazgatás!I237+Vagyongazd!I215+Községgazd!I221+Közfoglalkoztatás!I207+Közút!I207+Környezetvédelem!I211+Egészségügy!I245+Sport!I214+Közművelődés!I259+Étkeztetés!I227+Támogatás!I216</f>
        <v>0</v>
      </c>
      <c r="J207" s="219">
        <f>Igazgatás!J237+Vagyongazd!J215+Községgazd!J221+Közfoglalkoztatás!J207+Közút!J207+Környezetvédelem!J211+Egészségügy!J245+Sport!J214+Közművelődés!J259+Étkeztetés!J227+Támogatás!J216</f>
        <v>0</v>
      </c>
      <c r="K207" s="81">
        <f>Igazgatás!K237+Vagyongazd!K215+Községgazd!N221+Közfoglalkoztatás!K207+Közút!K207+Környezetvédelem!N211+Egészségügy!N245+Sport!K214+Közművelődés!M259+Étkeztetés!M227+Támogatás!Q216</f>
        <v>0</v>
      </c>
      <c r="L207" s="1">
        <f>Igazgatás!L237+Vagyongazd!L215+Községgazd!O221+Közfoglalkoztatás!L207+Közút!L207+Környezetvédelem!O211+Egészségügy!O245+Sport!L214+Közművelődés!N259+Étkeztetés!N227+Támogatás!R216</f>
        <v>0</v>
      </c>
      <c r="M207" s="1">
        <f>Igazgatás!M237+Vagyongazd!M215+Községgazd!P221+Közfoglalkoztatás!M207+Közút!M207+Környezetvédelem!P211+Egészségügy!P245+Sport!M214+Közművelődés!O259+Étkeztetés!O227+Támogatás!S216</f>
        <v>0</v>
      </c>
      <c r="N207" s="1">
        <f>Igazgatás!N237+Vagyongazd!N215+Községgazd!Q221+Közfoglalkoztatás!N207+Közút!N207+Környezetvédelem!Q211+Egészségügy!Q245+Sport!N214+Közművelődés!P259+Étkeztetés!P227+Támogatás!T216</f>
        <v>0</v>
      </c>
      <c r="O207" s="1">
        <f>Igazgatás!O237+Vagyongazd!O215+Községgazd!R221+Közfoglalkoztatás!O207+Közút!O207+Környezetvédelem!R211+Egészségügy!R245+Sport!O214+Közművelődés!Q259+Étkeztetés!Q227+Támogatás!U216</f>
        <v>0</v>
      </c>
      <c r="P207" s="89">
        <f>Igazgatás!P237+Vagyongazd!P215+Községgazd!S221+Közfoglalkoztatás!P207+Közút!P207+Környezetvédelem!S211+Egészségügy!S245+Sport!P214+Közművelődés!R259+Étkeztetés!R227+Támogatás!V216</f>
        <v>0</v>
      </c>
      <c r="Q207" s="89">
        <f>Igazgatás!Q237+Vagyongazd!Q215+Községgazd!T221+Közfoglalkoztatás!Q207+Közút!Q207+Környezetvédelem!T211+Egészségügy!T245+Sport!Q214+Közművelődés!S259+Étkeztetés!S227+Támogatás!W216</f>
        <v>0</v>
      </c>
      <c r="R207" s="1">
        <f>Igazgatás!R237+Vagyongazd!R215+Községgazd!U221+Közfoglalkoztatás!R207+Közút!R207+Környezetvédelem!U211+Egészségügy!U245+Sport!R214+Közművelődés!T259+Étkeztetés!T227+Támogatás!X216</f>
        <v>0</v>
      </c>
      <c r="S207" s="89">
        <f>Igazgatás!S237+Vagyongazd!S215+Községgazd!V221+Közfoglalkoztatás!S207+Közút!S207+Környezetvédelem!V211+Egészségügy!V245+Sport!S214+Közművelődés!U259+Étkeztetés!U227+Támogatás!Y216</f>
        <v>0</v>
      </c>
      <c r="T207" s="366">
        <f>Igazgatás!T237+Vagyongazd!T215+Községgazd!W221+Közfoglalkoztatás!T207+Közút!T207+Környezetvédelem!W211+Egészségügy!W245+Sport!T214+Közművelődés!V259+Étkeztetés!V227+Támogatás!Z216</f>
        <v>0</v>
      </c>
      <c r="U207" s="43">
        <f>Igazgatás!U237+Vagyongazd!U215+Községgazd!X221+Közfoglalkoztatás!U207+Közút!U207+Környezetvédelem!X211+Egészségügy!X245+Sport!U214+Közművelődés!W259+Étkeztetés!W227+Támogatás!AA216</f>
        <v>0</v>
      </c>
      <c r="V207" s="89">
        <f>Igazgatás!V237+Vagyongazd!V215+Községgazd!Y221+Közfoglalkoztatás!V207+Közút!V207+Környezetvédelem!Y211+Egészségügy!Y245+Sport!V214+Közművelődés!X259+Étkeztetés!X227+Támogatás!AB216</f>
        <v>0</v>
      </c>
      <c r="W207" s="542">
        <f>Igazgatás!W237+Vagyongazd!W215+Községgazd!Z221+Közfoglalkoztatás!W207+Közút!W207+Környezetvédelem!Z211+Egészségügy!Z245+Sport!W214+Közművelődés!Y259+Étkeztetés!Y227+Támogatás!AC216</f>
        <v>0</v>
      </c>
    </row>
    <row r="208" spans="1:23" ht="15.75" hidden="1" thickBot="1" x14ac:dyDescent="0.3">
      <c r="A208" s="139" t="s">
        <v>534</v>
      </c>
      <c r="B208" s="59"/>
      <c r="C208" s="2"/>
      <c r="D208" s="686" t="s">
        <v>1110</v>
      </c>
      <c r="E208" s="686"/>
      <c r="F208" s="182">
        <f>Igazgatás!F238+Vagyongazd!F216+Községgazd!F222+Közfoglalkoztatás!F208+Közút!F208+Környezetvédelem!F212+Egészségügy!F246+Sport!F215+Közművelődés!F260+Étkeztetés!F228+Támogatás!F217</f>
        <v>0</v>
      </c>
      <c r="G208" s="459">
        <f>Igazgatás!G238+Vagyongazd!G216+Községgazd!G222+Közfoglalkoztatás!G208+Közút!G208+Környezetvédelem!G212+Egészségügy!G246+Sport!G215+Közművelődés!G260+Étkeztetés!G228+Támogatás!G217</f>
        <v>0</v>
      </c>
      <c r="H208" s="437">
        <f>Igazgatás!H238+Vagyongazd!H216+Községgazd!H222+Közfoglalkoztatás!H208+Közút!H208+Környezetvédelem!H212+Egészségügy!H246+Sport!H215+Közművelődés!H260+Étkeztetés!H228+Támogatás!H217</f>
        <v>0</v>
      </c>
      <c r="I208" s="200">
        <f>Igazgatás!I238+Vagyongazd!I216+Községgazd!I222+Közfoglalkoztatás!I208+Közút!I208+Környezetvédelem!I212+Egészségügy!I246+Sport!I215+Közművelődés!I260+Étkeztetés!I228+Támogatás!I217</f>
        <v>0</v>
      </c>
      <c r="J208" s="219">
        <f>Igazgatás!J238+Vagyongazd!J216+Községgazd!J222+Közfoglalkoztatás!J208+Közút!J208+Környezetvédelem!J212+Egészségügy!J246+Sport!J215+Közművelődés!J260+Étkeztetés!J228+Támogatás!J217</f>
        <v>0</v>
      </c>
      <c r="K208" s="81">
        <f>Igazgatás!K238+Vagyongazd!K216+Községgazd!N222+Közfoglalkoztatás!K208+Közút!K208+Környezetvédelem!N212+Egészségügy!N246+Sport!K215+Közművelődés!M260+Étkeztetés!M228+Támogatás!Q217</f>
        <v>0</v>
      </c>
      <c r="L208" s="1">
        <f>Igazgatás!L238+Vagyongazd!L216+Községgazd!O222+Közfoglalkoztatás!L208+Közút!L208+Környezetvédelem!O212+Egészségügy!O246+Sport!L215+Közművelődés!N260+Étkeztetés!N228+Támogatás!R217</f>
        <v>0</v>
      </c>
      <c r="M208" s="1">
        <f>Igazgatás!M238+Vagyongazd!M216+Községgazd!P222+Közfoglalkoztatás!M208+Közút!M208+Környezetvédelem!P212+Egészségügy!P246+Sport!M215+Közművelődés!O260+Étkeztetés!O228+Támogatás!S217</f>
        <v>0</v>
      </c>
      <c r="N208" s="1">
        <f>Igazgatás!N238+Vagyongazd!N216+Községgazd!Q222+Közfoglalkoztatás!N208+Közút!N208+Környezetvédelem!Q212+Egészségügy!Q246+Sport!N215+Közművelődés!P260+Étkeztetés!P228+Támogatás!T217</f>
        <v>0</v>
      </c>
      <c r="O208" s="1">
        <f>Igazgatás!O238+Vagyongazd!O216+Községgazd!R222+Közfoglalkoztatás!O208+Közút!O208+Környezetvédelem!R212+Egészségügy!R246+Sport!O215+Közművelődés!Q260+Étkeztetés!Q228+Támogatás!U217</f>
        <v>0</v>
      </c>
      <c r="P208" s="89">
        <f>Igazgatás!P238+Vagyongazd!P216+Községgazd!S222+Közfoglalkoztatás!P208+Közút!P208+Környezetvédelem!S212+Egészségügy!S246+Sport!P215+Közművelődés!R260+Étkeztetés!R228+Támogatás!V217</f>
        <v>0</v>
      </c>
      <c r="Q208" s="89">
        <f>Igazgatás!Q238+Vagyongazd!Q216+Községgazd!T222+Közfoglalkoztatás!Q208+Közút!Q208+Környezetvédelem!T212+Egészségügy!T246+Sport!Q215+Közművelődés!S260+Étkeztetés!S228+Támogatás!W217</f>
        <v>0</v>
      </c>
      <c r="R208" s="1">
        <f>Igazgatás!R238+Vagyongazd!R216+Községgazd!U222+Közfoglalkoztatás!R208+Közút!R208+Környezetvédelem!U212+Egészségügy!U246+Sport!R215+Közművelődés!T260+Étkeztetés!T228+Támogatás!X217</f>
        <v>0</v>
      </c>
      <c r="S208" s="89">
        <f>Igazgatás!S238+Vagyongazd!S216+Községgazd!V222+Közfoglalkoztatás!S208+Közút!S208+Környezetvédelem!V212+Egészségügy!V246+Sport!S215+Közművelődés!U260+Étkeztetés!U228+Támogatás!Y217</f>
        <v>0</v>
      </c>
      <c r="T208" s="366">
        <f>Igazgatás!T238+Vagyongazd!T216+Községgazd!W222+Közfoglalkoztatás!T208+Közút!T208+Környezetvédelem!W212+Egészségügy!W246+Sport!T215+Közművelődés!V260+Étkeztetés!V228+Támogatás!Z217</f>
        <v>0</v>
      </c>
      <c r="U208" s="43">
        <f>Igazgatás!U238+Vagyongazd!U216+Községgazd!X222+Közfoglalkoztatás!U208+Közút!U208+Környezetvédelem!X212+Egészségügy!X246+Sport!U215+Közművelődés!W260+Étkeztetés!W228+Támogatás!AA217</f>
        <v>0</v>
      </c>
      <c r="V208" s="89">
        <f>Igazgatás!V238+Vagyongazd!V216+Községgazd!Y222+Közfoglalkoztatás!V208+Közút!V208+Környezetvédelem!Y212+Egészségügy!Y246+Sport!V215+Közművelődés!X260+Étkeztetés!X228+Támogatás!AB217</f>
        <v>0</v>
      </c>
      <c r="W208" s="542">
        <f>Igazgatás!W238+Vagyongazd!W216+Községgazd!Z222+Közfoglalkoztatás!W208+Közút!W208+Környezetvédelem!Z212+Egészségügy!Z246+Sport!W215+Közművelődés!Y260+Étkeztetés!Y228+Támogatás!AC217</f>
        <v>0</v>
      </c>
    </row>
    <row r="209" spans="1:23" ht="15.75" hidden="1" thickBot="1" x14ac:dyDescent="0.3">
      <c r="A209" s="139" t="s">
        <v>535</v>
      </c>
      <c r="B209" s="59"/>
      <c r="C209" s="2"/>
      <c r="D209" s="686" t="s">
        <v>851</v>
      </c>
      <c r="E209" s="686"/>
      <c r="F209" s="182">
        <f>Igazgatás!F239+Vagyongazd!F217+Községgazd!F223+Közfoglalkoztatás!F209+Közút!F209+Környezetvédelem!F213+Egészségügy!F247+Sport!F216+Közművelődés!F261+Étkeztetés!F229+Támogatás!F218</f>
        <v>0</v>
      </c>
      <c r="G209" s="459">
        <f>Igazgatás!G239+Vagyongazd!G217+Községgazd!G223+Közfoglalkoztatás!G209+Közút!G209+Környezetvédelem!G213+Egészségügy!G247+Sport!G216+Közművelődés!G261+Étkeztetés!G229+Támogatás!G218</f>
        <v>0</v>
      </c>
      <c r="H209" s="437">
        <f>Igazgatás!H239+Vagyongazd!H217+Községgazd!H223+Közfoglalkoztatás!H209+Közút!H209+Környezetvédelem!H213+Egészségügy!H247+Sport!H216+Közművelődés!H261+Étkeztetés!H229+Támogatás!H218</f>
        <v>0</v>
      </c>
      <c r="I209" s="200">
        <f>Igazgatás!I239+Vagyongazd!I217+Községgazd!I223+Közfoglalkoztatás!I209+Közút!I209+Környezetvédelem!I213+Egészségügy!I247+Sport!I216+Közművelődés!I261+Étkeztetés!I229+Támogatás!I218</f>
        <v>0</v>
      </c>
      <c r="J209" s="219">
        <f>Igazgatás!J239+Vagyongazd!J217+Községgazd!J223+Közfoglalkoztatás!J209+Közút!J209+Környezetvédelem!J213+Egészségügy!J247+Sport!J216+Közművelődés!J261+Étkeztetés!J229+Támogatás!J218</f>
        <v>0</v>
      </c>
      <c r="K209" s="81">
        <f>Igazgatás!K239+Vagyongazd!K217+Községgazd!N223+Közfoglalkoztatás!K209+Közút!K209+Környezetvédelem!N213+Egészségügy!N247+Sport!K216+Közművelődés!M261+Étkeztetés!M229+Támogatás!Q218</f>
        <v>0</v>
      </c>
      <c r="L209" s="1">
        <f>Igazgatás!L239+Vagyongazd!L217+Községgazd!O223+Közfoglalkoztatás!L209+Közút!L209+Környezetvédelem!O213+Egészségügy!O247+Sport!L216+Közművelődés!N261+Étkeztetés!N229+Támogatás!R218</f>
        <v>0</v>
      </c>
      <c r="M209" s="1">
        <f>Igazgatás!M239+Vagyongazd!M217+Községgazd!P223+Közfoglalkoztatás!M209+Közút!M209+Környezetvédelem!P213+Egészségügy!P247+Sport!M216+Közművelődés!O261+Étkeztetés!O229+Támogatás!S218</f>
        <v>0</v>
      </c>
      <c r="N209" s="1">
        <f>Igazgatás!N239+Vagyongazd!N217+Községgazd!Q223+Közfoglalkoztatás!N209+Közút!N209+Környezetvédelem!Q213+Egészségügy!Q247+Sport!N216+Közművelődés!P261+Étkeztetés!P229+Támogatás!T218</f>
        <v>0</v>
      </c>
      <c r="O209" s="1">
        <f>Igazgatás!O239+Vagyongazd!O217+Községgazd!R223+Közfoglalkoztatás!O209+Közút!O209+Környezetvédelem!R213+Egészségügy!R247+Sport!O216+Közművelődés!Q261+Étkeztetés!Q229+Támogatás!U218</f>
        <v>0</v>
      </c>
      <c r="P209" s="89">
        <f>Igazgatás!P239+Vagyongazd!P217+Községgazd!S223+Közfoglalkoztatás!P209+Közút!P209+Környezetvédelem!S213+Egészségügy!S247+Sport!P216+Közművelődés!R261+Étkeztetés!R229+Támogatás!V218</f>
        <v>0</v>
      </c>
      <c r="Q209" s="89">
        <f>Igazgatás!Q239+Vagyongazd!Q217+Községgazd!T223+Közfoglalkoztatás!Q209+Közút!Q209+Környezetvédelem!T213+Egészségügy!T247+Sport!Q216+Közművelődés!S261+Étkeztetés!S229+Támogatás!W218</f>
        <v>0</v>
      </c>
      <c r="R209" s="1">
        <f>Igazgatás!R239+Vagyongazd!R217+Községgazd!U223+Közfoglalkoztatás!R209+Közút!R209+Környezetvédelem!U213+Egészségügy!U247+Sport!R216+Közművelődés!T261+Étkeztetés!T229+Támogatás!X218</f>
        <v>0</v>
      </c>
      <c r="S209" s="89">
        <f>Igazgatás!S239+Vagyongazd!S217+Községgazd!V223+Közfoglalkoztatás!S209+Közút!S209+Környezetvédelem!V213+Egészségügy!V247+Sport!S216+Közművelődés!U261+Étkeztetés!U229+Támogatás!Y218</f>
        <v>0</v>
      </c>
      <c r="T209" s="366">
        <f>Igazgatás!T239+Vagyongazd!T217+Községgazd!W223+Közfoglalkoztatás!T209+Közút!T209+Környezetvédelem!W213+Egészségügy!W247+Sport!T216+Közművelődés!V261+Étkeztetés!V229+Támogatás!Z218</f>
        <v>0</v>
      </c>
      <c r="U209" s="43">
        <f>Igazgatás!U239+Vagyongazd!U217+Községgazd!X223+Közfoglalkoztatás!U209+Közút!U209+Környezetvédelem!X213+Egészségügy!X247+Sport!U216+Közművelődés!W261+Étkeztetés!W229+Támogatás!AA218</f>
        <v>0</v>
      </c>
      <c r="V209" s="89">
        <f>Igazgatás!V239+Vagyongazd!V217+Községgazd!Y223+Közfoglalkoztatás!V209+Közút!V209+Környezetvédelem!Y213+Egészségügy!Y247+Sport!V216+Közművelődés!X261+Étkeztetés!X229+Támogatás!AB218</f>
        <v>0</v>
      </c>
      <c r="W209" s="542">
        <f>Igazgatás!W239+Vagyongazd!W217+Községgazd!Z223+Közfoglalkoztatás!W209+Közút!W209+Környezetvédelem!Z213+Egészségügy!Z247+Sport!W216+Közművelődés!Y261+Étkeztetés!Y229+Támogatás!AC218</f>
        <v>0</v>
      </c>
    </row>
    <row r="210" spans="1:23" s="19" customFormat="1" ht="15.75" hidden="1" thickBot="1" x14ac:dyDescent="0.3">
      <c r="A210" s="139" t="s">
        <v>536</v>
      </c>
      <c r="B210" s="100" t="s">
        <v>974</v>
      </c>
      <c r="C210" s="694" t="s">
        <v>537</v>
      </c>
      <c r="D210" s="695"/>
      <c r="E210" s="695"/>
      <c r="F210" s="183">
        <f>Igazgatás!F240+Vagyongazd!F218+Községgazd!F224+Közfoglalkoztatás!F210+Közút!F210+Környezetvédelem!F214+Egészségügy!F248+Sport!F217+Közművelődés!F262+Étkeztetés!F230+Támogatás!F219</f>
        <v>0</v>
      </c>
      <c r="G210" s="460">
        <f>Igazgatás!G240+Vagyongazd!G218+Községgazd!G224+Közfoglalkoztatás!G210+Közút!G210+Környezetvédelem!G214+Egészségügy!G248+Sport!G217+Közművelődés!G262+Étkeztetés!G230+Támogatás!G219</f>
        <v>0</v>
      </c>
      <c r="H210" s="438">
        <f>Igazgatás!H240+Vagyongazd!H218+Községgazd!H224+Közfoglalkoztatás!H210+Közút!H210+Környezetvédelem!H214+Egészségügy!H248+Sport!H217+Közművelődés!H262+Étkeztetés!H230+Támogatás!H219</f>
        <v>0</v>
      </c>
      <c r="I210" s="201">
        <f>Igazgatás!I240+Vagyongazd!I218+Községgazd!I224+Közfoglalkoztatás!I210+Közút!I210+Környezetvédelem!I214+Egészségügy!I248+Sport!I217+Közművelődés!I262+Étkeztetés!I230+Támogatás!I219</f>
        <v>0</v>
      </c>
      <c r="J210" s="218">
        <f>Igazgatás!J240+Vagyongazd!J218+Községgazd!J224+Közfoglalkoztatás!J210+Közút!J210+Környezetvédelem!J214+Egészségügy!J248+Sport!J217+Közművelődés!J262+Étkeztetés!J230+Támogatás!J219</f>
        <v>0</v>
      </c>
      <c r="K210" s="103">
        <f>Igazgatás!K240+Vagyongazd!K218+Községgazd!N224+Közfoglalkoztatás!K210+Közút!K210+Környezetvédelem!N214+Egészségügy!N248+Sport!K217+Közművelődés!M262+Étkeztetés!M230+Támogatás!Q219</f>
        <v>0</v>
      </c>
      <c r="L210" s="104">
        <f>Igazgatás!L240+Vagyongazd!L218+Községgazd!O224+Közfoglalkoztatás!L210+Közút!L210+Környezetvédelem!O214+Egészségügy!O248+Sport!L217+Közművelődés!N262+Étkeztetés!N230+Támogatás!R219</f>
        <v>0</v>
      </c>
      <c r="M210" s="104">
        <f>Igazgatás!M240+Vagyongazd!M218+Községgazd!P224+Közfoglalkoztatás!M210+Közút!M210+Környezetvédelem!P214+Egészségügy!P248+Sport!M217+Közművelődés!O262+Étkeztetés!O230+Támogatás!S219</f>
        <v>0</v>
      </c>
      <c r="N210" s="104">
        <f>Igazgatás!N240+Vagyongazd!N218+Községgazd!Q224+Közfoglalkoztatás!N210+Közút!N210+Környezetvédelem!Q214+Egészségügy!Q248+Sport!N217+Közművelődés!P262+Étkeztetés!P230+Támogatás!T219</f>
        <v>0</v>
      </c>
      <c r="O210" s="104">
        <f>Igazgatás!O240+Vagyongazd!O218+Községgazd!R224+Közfoglalkoztatás!O210+Közút!O210+Környezetvédelem!R214+Egészségügy!R248+Sport!O217+Közművelődés!Q262+Étkeztetés!Q230+Támogatás!U219</f>
        <v>0</v>
      </c>
      <c r="P210" s="107">
        <f>Igazgatás!P240+Vagyongazd!P218+Községgazd!S224+Közfoglalkoztatás!P210+Közút!P210+Környezetvédelem!S214+Egészségügy!S248+Sport!P217+Közművelődés!R262+Étkeztetés!R230+Támogatás!V219</f>
        <v>0</v>
      </c>
      <c r="Q210" s="107">
        <f>Igazgatás!Q240+Vagyongazd!Q218+Községgazd!T224+Közfoglalkoztatás!Q210+Közút!Q210+Környezetvédelem!T214+Egészségügy!T248+Sport!Q217+Közművelődés!S262+Étkeztetés!S230+Támogatás!W219</f>
        <v>0</v>
      </c>
      <c r="R210" s="104">
        <f>Igazgatás!R240+Vagyongazd!R218+Községgazd!U224+Közfoglalkoztatás!R210+Közút!R210+Környezetvédelem!U214+Egészségügy!U248+Sport!R217+Közművelődés!T262+Étkeztetés!T230+Támogatás!X219</f>
        <v>0</v>
      </c>
      <c r="S210" s="107">
        <f>Igazgatás!S240+Vagyongazd!S218+Községgazd!V224+Közfoglalkoztatás!S210+Közút!S210+Környezetvédelem!V214+Egészségügy!V248+Sport!S217+Közművelődés!U262+Étkeztetés!U230+Támogatás!Y219</f>
        <v>0</v>
      </c>
      <c r="T210" s="367">
        <f>Igazgatás!T240+Vagyongazd!T218+Községgazd!W224+Közfoglalkoztatás!T210+Közút!T210+Környezetvédelem!W214+Egészségügy!W248+Sport!T217+Közművelődés!V262+Étkeztetés!V230+Támogatás!Z219</f>
        <v>0</v>
      </c>
      <c r="U210" s="106">
        <f>Igazgatás!U240+Vagyongazd!U218+Községgazd!X224+Közfoglalkoztatás!U210+Közút!U210+Környezetvédelem!X214+Egészségügy!X248+Sport!U217+Közművelődés!W262+Étkeztetés!W230+Támogatás!AA219</f>
        <v>0</v>
      </c>
      <c r="V210" s="107">
        <f>Igazgatás!V240+Vagyongazd!V218+Községgazd!Y224+Közfoglalkoztatás!V210+Közút!V210+Környezetvédelem!Y214+Egészségügy!Y248+Sport!V217+Közművelődés!X262+Étkeztetés!X230+Támogatás!AB219</f>
        <v>0</v>
      </c>
      <c r="W210" s="543">
        <f>Igazgatás!W240+Vagyongazd!W218+Községgazd!Z224+Közfoglalkoztatás!W210+Közút!W210+Környezetvédelem!Z214+Egészségügy!Z248+Sport!W217+Közművelődés!Y262+Étkeztetés!Y230+Támogatás!AC219</f>
        <v>0</v>
      </c>
    </row>
    <row r="211" spans="1:23" s="19" customFormat="1" ht="15.75" hidden="1" thickBot="1" x14ac:dyDescent="0.3">
      <c r="A211" s="139" t="s">
        <v>538</v>
      </c>
      <c r="B211" s="100" t="s">
        <v>975</v>
      </c>
      <c r="C211" s="694" t="s">
        <v>539</v>
      </c>
      <c r="D211" s="695"/>
      <c r="E211" s="695"/>
      <c r="F211" s="183">
        <f>Igazgatás!F241+Vagyongazd!F219+Községgazd!F225+Közfoglalkoztatás!F211+Közút!F211+Környezetvédelem!F215+Egészségügy!F249+Sport!F218+Közművelődés!F263+Étkeztetés!F231+Támogatás!F220</f>
        <v>0</v>
      </c>
      <c r="G211" s="460">
        <f>Igazgatás!G241+Vagyongazd!G219+Községgazd!G225+Közfoglalkoztatás!G211+Közút!G211+Környezetvédelem!G215+Egészségügy!G249+Sport!G218+Közművelődés!G263+Étkeztetés!G231+Támogatás!G220</f>
        <v>0</v>
      </c>
      <c r="H211" s="438">
        <f>Igazgatás!H241+Vagyongazd!H219+Községgazd!H225+Közfoglalkoztatás!H211+Közút!H211+Környezetvédelem!H215+Egészségügy!H249+Sport!H218+Közművelődés!H263+Étkeztetés!H231+Támogatás!H220</f>
        <v>0</v>
      </c>
      <c r="I211" s="201">
        <f>Igazgatás!I241+Vagyongazd!I219+Községgazd!I225+Közfoglalkoztatás!I211+Közút!I211+Környezetvédelem!I215+Egészségügy!I249+Sport!I218+Közművelődés!I263+Étkeztetés!I231+Támogatás!I220</f>
        <v>0</v>
      </c>
      <c r="J211" s="218">
        <f>Igazgatás!J241+Vagyongazd!J219+Községgazd!J225+Közfoglalkoztatás!J211+Közút!J211+Környezetvédelem!J215+Egészségügy!J249+Sport!J218+Közművelődés!J263+Étkeztetés!J231+Támogatás!J220</f>
        <v>0</v>
      </c>
      <c r="K211" s="103">
        <f>Igazgatás!K241+Vagyongazd!K219+Községgazd!N225+Közfoglalkoztatás!K211+Közút!K211+Környezetvédelem!N215+Egészségügy!N249+Sport!K218+Közművelődés!M263+Étkeztetés!M231+Támogatás!Q220</f>
        <v>0</v>
      </c>
      <c r="L211" s="104">
        <f>Igazgatás!L241+Vagyongazd!L219+Községgazd!O225+Közfoglalkoztatás!L211+Közút!L211+Környezetvédelem!O215+Egészségügy!O249+Sport!L218+Közművelődés!N263+Étkeztetés!N231+Támogatás!R220</f>
        <v>0</v>
      </c>
      <c r="M211" s="104">
        <f>Igazgatás!M241+Vagyongazd!M219+Községgazd!P225+Közfoglalkoztatás!M211+Közút!M211+Környezetvédelem!P215+Egészségügy!P249+Sport!M218+Közművelődés!O263+Étkeztetés!O231+Támogatás!S220</f>
        <v>0</v>
      </c>
      <c r="N211" s="104">
        <f>Igazgatás!N241+Vagyongazd!N219+Községgazd!Q225+Közfoglalkoztatás!N211+Közút!N211+Környezetvédelem!Q215+Egészségügy!Q249+Sport!N218+Közművelődés!P263+Étkeztetés!P231+Támogatás!T220</f>
        <v>0</v>
      </c>
      <c r="O211" s="104">
        <f>Igazgatás!O241+Vagyongazd!O219+Községgazd!R225+Közfoglalkoztatás!O211+Közút!O211+Környezetvédelem!R215+Egészségügy!R249+Sport!O218+Közművelődés!Q263+Étkeztetés!Q231+Támogatás!U220</f>
        <v>0</v>
      </c>
      <c r="P211" s="107">
        <f>Igazgatás!P241+Vagyongazd!P219+Községgazd!S225+Közfoglalkoztatás!P211+Közút!P211+Környezetvédelem!S215+Egészségügy!S249+Sport!P218+Közművelődés!R263+Étkeztetés!R231+Támogatás!V220</f>
        <v>0</v>
      </c>
      <c r="Q211" s="107">
        <f>Igazgatás!Q241+Vagyongazd!Q219+Községgazd!T225+Közfoglalkoztatás!Q211+Közút!Q211+Környezetvédelem!T215+Egészségügy!T249+Sport!Q218+Közművelődés!S263+Étkeztetés!S231+Támogatás!W220</f>
        <v>0</v>
      </c>
      <c r="R211" s="104">
        <f>Igazgatás!R241+Vagyongazd!R219+Községgazd!U225+Közfoglalkoztatás!R211+Közút!R211+Környezetvédelem!U215+Egészségügy!U249+Sport!R218+Közművelődés!T263+Étkeztetés!T231+Támogatás!X220</f>
        <v>0</v>
      </c>
      <c r="S211" s="107">
        <f>Igazgatás!S241+Vagyongazd!S219+Községgazd!V225+Közfoglalkoztatás!S211+Közút!S211+Környezetvédelem!V215+Egészségügy!V249+Sport!S218+Közművelődés!U263+Étkeztetés!U231+Támogatás!Y220</f>
        <v>0</v>
      </c>
      <c r="T211" s="367">
        <f>Igazgatás!T241+Vagyongazd!T219+Községgazd!W225+Közfoglalkoztatás!T211+Közút!T211+Környezetvédelem!W215+Egészségügy!W249+Sport!T218+Közművelődés!V263+Étkeztetés!V231+Támogatás!Z220</f>
        <v>0</v>
      </c>
      <c r="U211" s="106">
        <f>Igazgatás!U241+Vagyongazd!U219+Községgazd!X225+Közfoglalkoztatás!U211+Közút!U211+Környezetvédelem!X215+Egészségügy!X249+Sport!U218+Közművelődés!W263+Étkeztetés!W231+Támogatás!AA220</f>
        <v>0</v>
      </c>
      <c r="V211" s="107">
        <f>Igazgatás!V241+Vagyongazd!V219+Községgazd!Y225+Közfoglalkoztatás!V211+Közút!V211+Környezetvédelem!Y215+Egészségügy!Y249+Sport!V218+Közművelődés!X263+Étkeztetés!X231+Támogatás!AB220</f>
        <v>0</v>
      </c>
      <c r="W211" s="543">
        <f>Igazgatás!W241+Vagyongazd!W219+Községgazd!Z225+Közfoglalkoztatás!W211+Közút!W211+Környezetvédelem!Z215+Egészségügy!Z249+Sport!W218+Közművelődés!Y263+Étkeztetés!Y231+Támogatás!AC220</f>
        <v>0</v>
      </c>
    </row>
    <row r="212" spans="1:23" s="19" customFormat="1" ht="15.75" hidden="1" thickBot="1" x14ac:dyDescent="0.3">
      <c r="A212" s="139" t="s">
        <v>540</v>
      </c>
      <c r="B212" s="100" t="s">
        <v>976</v>
      </c>
      <c r="C212" s="694" t="s">
        <v>541</v>
      </c>
      <c r="D212" s="695"/>
      <c r="E212" s="695"/>
      <c r="F212" s="183">
        <f>Igazgatás!F242+Vagyongazd!F220+Községgazd!F226+Közfoglalkoztatás!F212+Közút!F212+Környezetvédelem!F216+Egészségügy!F250+Sport!F219+Közművelődés!F264+Étkeztetés!F232+Támogatás!F221</f>
        <v>0</v>
      </c>
      <c r="G212" s="460">
        <f>Igazgatás!G242+Vagyongazd!G220+Községgazd!G226+Közfoglalkoztatás!G212+Közút!G212+Környezetvédelem!G216+Egészségügy!G250+Sport!G219+Közművelődés!G264+Étkeztetés!G232+Támogatás!G221</f>
        <v>0</v>
      </c>
      <c r="H212" s="438">
        <f>Igazgatás!H242+Vagyongazd!H220+Községgazd!H226+Közfoglalkoztatás!H212+Közút!H212+Környezetvédelem!H216+Egészségügy!H250+Sport!H219+Közművelődés!H264+Étkeztetés!H232+Támogatás!H221</f>
        <v>0</v>
      </c>
      <c r="I212" s="201">
        <f>Igazgatás!I242+Vagyongazd!I220+Községgazd!I226+Közfoglalkoztatás!I212+Közút!I212+Környezetvédelem!I216+Egészségügy!I250+Sport!I219+Közművelődés!I264+Étkeztetés!I232+Támogatás!I221</f>
        <v>0</v>
      </c>
      <c r="J212" s="218">
        <f>Igazgatás!J242+Vagyongazd!J220+Községgazd!J226+Közfoglalkoztatás!J212+Közút!J212+Környezetvédelem!J216+Egészségügy!J250+Sport!J219+Közművelődés!J264+Étkeztetés!J232+Támogatás!J221</f>
        <v>0</v>
      </c>
      <c r="K212" s="103">
        <f>Igazgatás!K242+Vagyongazd!K220+Községgazd!N226+Közfoglalkoztatás!K212+Közút!K212+Környezetvédelem!N216+Egészségügy!N250+Sport!K219+Közművelődés!M264+Étkeztetés!M232+Támogatás!Q221</f>
        <v>0</v>
      </c>
      <c r="L212" s="104">
        <f>Igazgatás!L242+Vagyongazd!L220+Községgazd!O226+Közfoglalkoztatás!L212+Közút!L212+Környezetvédelem!O216+Egészségügy!O250+Sport!L219+Közművelődés!N264+Étkeztetés!N232+Támogatás!R221</f>
        <v>0</v>
      </c>
      <c r="M212" s="104">
        <f>Igazgatás!M242+Vagyongazd!M220+Községgazd!P226+Közfoglalkoztatás!M212+Közút!M212+Környezetvédelem!P216+Egészségügy!P250+Sport!M219+Közművelődés!O264+Étkeztetés!O232+Támogatás!S221</f>
        <v>0</v>
      </c>
      <c r="N212" s="104">
        <f>Igazgatás!N242+Vagyongazd!N220+Községgazd!Q226+Közfoglalkoztatás!N212+Közút!N212+Környezetvédelem!Q216+Egészségügy!Q250+Sport!N219+Közművelődés!P264+Étkeztetés!P232+Támogatás!T221</f>
        <v>0</v>
      </c>
      <c r="O212" s="104">
        <f>Igazgatás!O242+Vagyongazd!O220+Községgazd!R226+Közfoglalkoztatás!O212+Közút!O212+Környezetvédelem!R216+Egészségügy!R250+Sport!O219+Közművelődés!Q264+Étkeztetés!Q232+Támogatás!U221</f>
        <v>0</v>
      </c>
      <c r="P212" s="107">
        <f>Igazgatás!P242+Vagyongazd!P220+Községgazd!S226+Közfoglalkoztatás!P212+Közút!P212+Környezetvédelem!S216+Egészségügy!S250+Sport!P219+Közművelődés!R264+Étkeztetés!R232+Támogatás!V221</f>
        <v>0</v>
      </c>
      <c r="Q212" s="107">
        <f>Igazgatás!Q242+Vagyongazd!Q220+Községgazd!T226+Közfoglalkoztatás!Q212+Közút!Q212+Környezetvédelem!T216+Egészségügy!T250+Sport!Q219+Közművelődés!S264+Étkeztetés!S232+Támogatás!W221</f>
        <v>0</v>
      </c>
      <c r="R212" s="104">
        <f>Igazgatás!R242+Vagyongazd!R220+Községgazd!U226+Közfoglalkoztatás!R212+Közút!R212+Környezetvédelem!U216+Egészségügy!U250+Sport!R219+Közművelődés!T264+Étkeztetés!T232+Támogatás!X221</f>
        <v>0</v>
      </c>
      <c r="S212" s="107">
        <f>Igazgatás!S242+Vagyongazd!S220+Községgazd!V226+Közfoglalkoztatás!S212+Közút!S212+Környezetvédelem!V216+Egészségügy!V250+Sport!S219+Közművelődés!U264+Étkeztetés!U232+Támogatás!Y221</f>
        <v>0</v>
      </c>
      <c r="T212" s="367">
        <f>Igazgatás!T242+Vagyongazd!T220+Községgazd!W226+Közfoglalkoztatás!T212+Közút!T212+Környezetvédelem!W216+Egészségügy!W250+Sport!T219+Közművelődés!V264+Étkeztetés!V232+Támogatás!Z221</f>
        <v>0</v>
      </c>
      <c r="U212" s="106">
        <f>Igazgatás!U242+Vagyongazd!U220+Községgazd!X226+Közfoglalkoztatás!U212+Közút!U212+Környezetvédelem!X216+Egészségügy!X250+Sport!U219+Közművelődés!W264+Étkeztetés!W232+Támogatás!AA221</f>
        <v>0</v>
      </c>
      <c r="V212" s="107">
        <f>Igazgatás!V242+Vagyongazd!V220+Községgazd!Y226+Közfoglalkoztatás!V212+Közút!V212+Környezetvédelem!Y216+Egészségügy!Y250+Sport!V219+Közművelődés!X264+Étkeztetés!X232+Támogatás!AB221</f>
        <v>0</v>
      </c>
      <c r="W212" s="543">
        <f>Igazgatás!W242+Vagyongazd!W220+Községgazd!Z226+Közfoglalkoztatás!W212+Közút!W212+Környezetvédelem!Z216+Egészségügy!Z250+Sport!W219+Közművelődés!Y264+Étkeztetés!Y232+Támogatás!AC221</f>
        <v>0</v>
      </c>
    </row>
    <row r="213" spans="1:23" ht="15.75" hidden="1" thickBot="1" x14ac:dyDescent="0.3">
      <c r="A213" s="139" t="s">
        <v>542</v>
      </c>
      <c r="B213" s="59"/>
      <c r="C213" s="2"/>
      <c r="D213" s="686" t="s">
        <v>647</v>
      </c>
      <c r="E213" s="686"/>
      <c r="F213" s="182">
        <f>Igazgatás!F243+Vagyongazd!F221+Községgazd!F227+Közfoglalkoztatás!F213+Közút!F213+Környezetvédelem!F217+Egészségügy!F251+Sport!F220+Közművelődés!F265+Étkeztetés!F233+Támogatás!F222</f>
        <v>0</v>
      </c>
      <c r="G213" s="459">
        <f>Igazgatás!G243+Vagyongazd!G221+Községgazd!G227+Közfoglalkoztatás!G213+Közút!G213+Környezetvédelem!G217+Egészségügy!G251+Sport!G220+Közművelődés!G265+Étkeztetés!G233+Támogatás!G222</f>
        <v>0</v>
      </c>
      <c r="H213" s="437">
        <f>Igazgatás!H243+Vagyongazd!H221+Községgazd!H227+Közfoglalkoztatás!H213+Közút!H213+Környezetvédelem!H217+Egészségügy!H251+Sport!H220+Közművelődés!H265+Étkeztetés!H233+Támogatás!H222</f>
        <v>0</v>
      </c>
      <c r="I213" s="200">
        <f>Igazgatás!I243+Vagyongazd!I221+Községgazd!I227+Közfoglalkoztatás!I213+Közút!I213+Környezetvédelem!I217+Egészségügy!I251+Sport!I220+Közművelődés!I265+Étkeztetés!I233+Támogatás!I222</f>
        <v>0</v>
      </c>
      <c r="J213" s="219">
        <f>Igazgatás!J243+Vagyongazd!J221+Községgazd!J227+Közfoglalkoztatás!J213+Közút!J213+Környezetvédelem!J217+Egészségügy!J251+Sport!J220+Közművelődés!J265+Étkeztetés!J233+Támogatás!J222</f>
        <v>0</v>
      </c>
      <c r="K213" s="81">
        <f>Igazgatás!K243+Vagyongazd!K221+Községgazd!N227+Közfoglalkoztatás!K213+Közút!K213+Környezetvédelem!N217+Egészségügy!N251+Sport!K220+Közművelődés!M265+Étkeztetés!M233+Támogatás!Q222</f>
        <v>0</v>
      </c>
      <c r="L213" s="1">
        <f>Igazgatás!L243+Vagyongazd!L221+Községgazd!O227+Közfoglalkoztatás!L213+Közút!L213+Környezetvédelem!O217+Egészségügy!O251+Sport!L220+Közművelődés!N265+Étkeztetés!N233+Támogatás!R222</f>
        <v>0</v>
      </c>
      <c r="M213" s="1">
        <f>Igazgatás!M243+Vagyongazd!M221+Községgazd!P227+Közfoglalkoztatás!M213+Közút!M213+Környezetvédelem!P217+Egészségügy!P251+Sport!M220+Közművelődés!O265+Étkeztetés!O233+Támogatás!S222</f>
        <v>0</v>
      </c>
      <c r="N213" s="1">
        <f>Igazgatás!N243+Vagyongazd!N221+Községgazd!Q227+Közfoglalkoztatás!N213+Közút!N213+Környezetvédelem!Q217+Egészségügy!Q251+Sport!N220+Közművelődés!P265+Étkeztetés!P233+Támogatás!T222</f>
        <v>0</v>
      </c>
      <c r="O213" s="1">
        <f>Igazgatás!O243+Vagyongazd!O221+Községgazd!R227+Közfoglalkoztatás!O213+Közút!O213+Környezetvédelem!R217+Egészségügy!R251+Sport!O220+Közművelődés!Q265+Étkeztetés!Q233+Támogatás!U222</f>
        <v>0</v>
      </c>
      <c r="P213" s="89">
        <f>Igazgatás!P243+Vagyongazd!P221+Községgazd!S227+Közfoglalkoztatás!P213+Közút!P213+Környezetvédelem!S217+Egészségügy!S251+Sport!P220+Közművelődés!R265+Étkeztetés!R233+Támogatás!V222</f>
        <v>0</v>
      </c>
      <c r="Q213" s="89">
        <f>Igazgatás!Q243+Vagyongazd!Q221+Községgazd!T227+Közfoglalkoztatás!Q213+Közút!Q213+Környezetvédelem!T217+Egészségügy!T251+Sport!Q220+Közművelődés!S265+Étkeztetés!S233+Támogatás!W222</f>
        <v>0</v>
      </c>
      <c r="R213" s="1">
        <f>Igazgatás!R243+Vagyongazd!R221+Községgazd!U227+Közfoglalkoztatás!R213+Közút!R213+Környezetvédelem!U217+Egészségügy!U251+Sport!R220+Közművelődés!T265+Étkeztetés!T233+Támogatás!X222</f>
        <v>0</v>
      </c>
      <c r="S213" s="89">
        <f>Igazgatás!S243+Vagyongazd!S221+Községgazd!V227+Közfoglalkoztatás!S213+Közút!S213+Környezetvédelem!V217+Egészségügy!V251+Sport!S220+Közművelődés!U265+Étkeztetés!U233+Támogatás!Y222</f>
        <v>0</v>
      </c>
      <c r="T213" s="366">
        <f>Igazgatás!T243+Vagyongazd!T221+Községgazd!W227+Közfoglalkoztatás!T213+Közút!T213+Környezetvédelem!W217+Egészségügy!W251+Sport!T220+Közművelődés!V265+Étkeztetés!V233+Támogatás!Z222</f>
        <v>0</v>
      </c>
      <c r="U213" s="43">
        <f>Igazgatás!U243+Vagyongazd!U221+Községgazd!X227+Közfoglalkoztatás!U213+Közút!U213+Környezetvédelem!X217+Egészségügy!X251+Sport!U220+Közművelődés!W265+Étkeztetés!W233+Támogatás!AA222</f>
        <v>0</v>
      </c>
      <c r="V213" s="89">
        <f>Igazgatás!V243+Vagyongazd!V221+Községgazd!Y227+Közfoglalkoztatás!V213+Közút!V213+Környezetvédelem!Y217+Egészségügy!Y251+Sport!V220+Közművelődés!X265+Étkeztetés!X233+Támogatás!AB222</f>
        <v>0</v>
      </c>
      <c r="W213" s="542">
        <f>Igazgatás!W243+Vagyongazd!W221+Községgazd!Z227+Közfoglalkoztatás!W213+Közút!W213+Környezetvédelem!Z217+Egészségügy!Z251+Sport!W220+Közművelődés!Y265+Étkeztetés!Y233+Támogatás!AC222</f>
        <v>0</v>
      </c>
    </row>
    <row r="214" spans="1:23" ht="15.75" hidden="1" thickBot="1" x14ac:dyDescent="0.3">
      <c r="A214" s="139" t="s">
        <v>543</v>
      </c>
      <c r="B214" s="59"/>
      <c r="C214" s="2"/>
      <c r="D214" s="686" t="s">
        <v>648</v>
      </c>
      <c r="E214" s="686"/>
      <c r="F214" s="182">
        <f>Igazgatás!F244+Vagyongazd!F222+Községgazd!F228+Közfoglalkoztatás!F214+Közút!F214+Környezetvédelem!F218+Egészségügy!F252+Sport!F221+Közművelődés!F266+Étkeztetés!F234+Támogatás!F223</f>
        <v>0</v>
      </c>
      <c r="G214" s="459">
        <f>Igazgatás!G244+Vagyongazd!G222+Községgazd!G228+Közfoglalkoztatás!G214+Közút!G214+Környezetvédelem!G218+Egészségügy!G252+Sport!G221+Közművelődés!G266+Étkeztetés!G234+Támogatás!G223</f>
        <v>0</v>
      </c>
      <c r="H214" s="437">
        <f>Igazgatás!H244+Vagyongazd!H222+Községgazd!H228+Közfoglalkoztatás!H214+Közút!H214+Környezetvédelem!H218+Egészségügy!H252+Sport!H221+Közművelődés!H266+Étkeztetés!H234+Támogatás!H223</f>
        <v>0</v>
      </c>
      <c r="I214" s="200">
        <f>Igazgatás!I244+Vagyongazd!I222+Községgazd!I228+Közfoglalkoztatás!I214+Közút!I214+Környezetvédelem!I218+Egészségügy!I252+Sport!I221+Közművelődés!I266+Étkeztetés!I234+Támogatás!I223</f>
        <v>0</v>
      </c>
      <c r="J214" s="219">
        <f>Igazgatás!J244+Vagyongazd!J222+Községgazd!J228+Közfoglalkoztatás!J214+Közút!J214+Környezetvédelem!J218+Egészségügy!J252+Sport!J221+Közművelődés!J266+Étkeztetés!J234+Támogatás!J223</f>
        <v>0</v>
      </c>
      <c r="K214" s="81">
        <f>Igazgatás!K244+Vagyongazd!K222+Községgazd!N228+Közfoglalkoztatás!K214+Közút!K214+Környezetvédelem!N218+Egészségügy!N252+Sport!K221+Közművelődés!M266+Étkeztetés!M234+Támogatás!Q223</f>
        <v>0</v>
      </c>
      <c r="L214" s="1">
        <f>Igazgatás!L244+Vagyongazd!L222+Községgazd!O228+Közfoglalkoztatás!L214+Közút!L214+Környezetvédelem!O218+Egészségügy!O252+Sport!L221+Közművelődés!N266+Étkeztetés!N234+Támogatás!R223</f>
        <v>0</v>
      </c>
      <c r="M214" s="1">
        <f>Igazgatás!M244+Vagyongazd!M222+Községgazd!P228+Közfoglalkoztatás!M214+Közút!M214+Környezetvédelem!P218+Egészségügy!P252+Sport!M221+Közművelődés!O266+Étkeztetés!O234+Támogatás!S223</f>
        <v>0</v>
      </c>
      <c r="N214" s="1">
        <f>Igazgatás!N244+Vagyongazd!N222+Községgazd!Q228+Közfoglalkoztatás!N214+Közút!N214+Környezetvédelem!Q218+Egészségügy!Q252+Sport!N221+Közművelődés!P266+Étkeztetés!P234+Támogatás!T223</f>
        <v>0</v>
      </c>
      <c r="O214" s="1">
        <f>Igazgatás!O244+Vagyongazd!O222+Községgazd!R228+Közfoglalkoztatás!O214+Közút!O214+Környezetvédelem!R218+Egészségügy!R252+Sport!O221+Közművelődés!Q266+Étkeztetés!Q234+Támogatás!U223</f>
        <v>0</v>
      </c>
      <c r="P214" s="89">
        <f>Igazgatás!P244+Vagyongazd!P222+Községgazd!S228+Közfoglalkoztatás!P214+Közút!P214+Környezetvédelem!S218+Egészségügy!S252+Sport!P221+Közművelődés!R266+Étkeztetés!R234+Támogatás!V223</f>
        <v>0</v>
      </c>
      <c r="Q214" s="89">
        <f>Igazgatás!Q244+Vagyongazd!Q222+Községgazd!T228+Közfoglalkoztatás!Q214+Közút!Q214+Környezetvédelem!T218+Egészségügy!T252+Sport!Q221+Közművelődés!S266+Étkeztetés!S234+Támogatás!W223</f>
        <v>0</v>
      </c>
      <c r="R214" s="1">
        <f>Igazgatás!R244+Vagyongazd!R222+Községgazd!U228+Közfoglalkoztatás!R214+Közút!R214+Környezetvédelem!U218+Egészségügy!U252+Sport!R221+Közművelődés!T266+Étkeztetés!T234+Támogatás!X223</f>
        <v>0</v>
      </c>
      <c r="S214" s="89">
        <f>Igazgatás!S244+Vagyongazd!S222+Községgazd!V228+Közfoglalkoztatás!S214+Közút!S214+Környezetvédelem!V218+Egészségügy!V252+Sport!S221+Közművelődés!U266+Étkeztetés!U234+Támogatás!Y223</f>
        <v>0</v>
      </c>
      <c r="T214" s="366">
        <f>Igazgatás!T244+Vagyongazd!T222+Községgazd!W228+Közfoglalkoztatás!T214+Közút!T214+Környezetvédelem!W218+Egészségügy!W252+Sport!T221+Közművelődés!V266+Étkeztetés!V234+Támogatás!Z223</f>
        <v>0</v>
      </c>
      <c r="U214" s="43">
        <f>Igazgatás!U244+Vagyongazd!U222+Községgazd!X228+Közfoglalkoztatás!U214+Közút!U214+Környezetvédelem!X218+Egészségügy!X252+Sport!U221+Közművelődés!W266+Étkeztetés!W234+Támogatás!AA223</f>
        <v>0</v>
      </c>
      <c r="V214" s="89">
        <f>Igazgatás!V244+Vagyongazd!V222+Községgazd!Y228+Közfoglalkoztatás!V214+Közút!V214+Környezetvédelem!Y218+Egészségügy!Y252+Sport!V221+Közművelődés!X266+Étkeztetés!X234+Támogatás!AB223</f>
        <v>0</v>
      </c>
      <c r="W214" s="542">
        <f>Igazgatás!W244+Vagyongazd!W222+Községgazd!Z228+Közfoglalkoztatás!W214+Közút!W214+Környezetvédelem!Z218+Egészségügy!Z252+Sport!W221+Közművelődés!Y266+Étkeztetés!Y234+Támogatás!AC223</f>
        <v>0</v>
      </c>
    </row>
    <row r="215" spans="1:23" ht="15.75" hidden="1" thickBot="1" x14ac:dyDescent="0.3">
      <c r="A215" s="139" t="s">
        <v>544</v>
      </c>
      <c r="B215" s="59"/>
      <c r="C215" s="2"/>
      <c r="D215" s="686" t="s">
        <v>649</v>
      </c>
      <c r="E215" s="686"/>
      <c r="F215" s="182">
        <f>Igazgatás!F245+Vagyongazd!F223+Községgazd!F229+Közfoglalkoztatás!F215+Közút!F215+Környezetvédelem!F219+Egészségügy!F253+Sport!F222+Közművelődés!F267+Étkeztetés!F235+Támogatás!F224</f>
        <v>0</v>
      </c>
      <c r="G215" s="459">
        <f>Igazgatás!G245+Vagyongazd!G223+Községgazd!G229+Közfoglalkoztatás!G215+Közút!G215+Környezetvédelem!G219+Egészségügy!G253+Sport!G222+Közművelődés!G267+Étkeztetés!G235+Támogatás!G224</f>
        <v>0</v>
      </c>
      <c r="H215" s="437">
        <f>Igazgatás!H245+Vagyongazd!H223+Községgazd!H229+Közfoglalkoztatás!H215+Közút!H215+Környezetvédelem!H219+Egészségügy!H253+Sport!H222+Közművelődés!H267+Étkeztetés!H235+Támogatás!H224</f>
        <v>0</v>
      </c>
      <c r="I215" s="200">
        <f>Igazgatás!I245+Vagyongazd!I223+Községgazd!I229+Közfoglalkoztatás!I215+Közút!I215+Környezetvédelem!I219+Egészségügy!I253+Sport!I222+Közművelődés!I267+Étkeztetés!I235+Támogatás!I224</f>
        <v>0</v>
      </c>
      <c r="J215" s="219">
        <f>Igazgatás!J245+Vagyongazd!J223+Községgazd!J229+Közfoglalkoztatás!J215+Közút!J215+Környezetvédelem!J219+Egészségügy!J253+Sport!J222+Közművelődés!J267+Étkeztetés!J235+Támogatás!J224</f>
        <v>0</v>
      </c>
      <c r="K215" s="81">
        <f>Igazgatás!K245+Vagyongazd!K223+Községgazd!N229+Közfoglalkoztatás!K215+Közút!K215+Környezetvédelem!N219+Egészségügy!N253+Sport!K222+Közművelődés!M267+Étkeztetés!M235+Támogatás!Q224</f>
        <v>0</v>
      </c>
      <c r="L215" s="1">
        <f>Igazgatás!L245+Vagyongazd!L223+Községgazd!O229+Közfoglalkoztatás!L215+Közút!L215+Környezetvédelem!O219+Egészségügy!O253+Sport!L222+Közművelődés!N267+Étkeztetés!N235+Támogatás!R224</f>
        <v>0</v>
      </c>
      <c r="M215" s="1">
        <f>Igazgatás!M245+Vagyongazd!M223+Községgazd!P229+Közfoglalkoztatás!M215+Közút!M215+Környezetvédelem!P219+Egészségügy!P253+Sport!M222+Közművelődés!O267+Étkeztetés!O235+Támogatás!S224</f>
        <v>0</v>
      </c>
      <c r="N215" s="1">
        <f>Igazgatás!N245+Vagyongazd!N223+Községgazd!Q229+Közfoglalkoztatás!N215+Közút!N215+Környezetvédelem!Q219+Egészségügy!Q253+Sport!N222+Közművelődés!P267+Étkeztetés!P235+Támogatás!T224</f>
        <v>0</v>
      </c>
      <c r="O215" s="1">
        <f>Igazgatás!O245+Vagyongazd!O223+Községgazd!R229+Közfoglalkoztatás!O215+Közút!O215+Környezetvédelem!R219+Egészségügy!R253+Sport!O222+Közművelődés!Q267+Étkeztetés!Q235+Támogatás!U224</f>
        <v>0</v>
      </c>
      <c r="P215" s="89">
        <f>Igazgatás!P245+Vagyongazd!P223+Községgazd!S229+Közfoglalkoztatás!P215+Közút!P215+Környezetvédelem!S219+Egészségügy!S253+Sport!P222+Közművelődés!R267+Étkeztetés!R235+Támogatás!V224</f>
        <v>0</v>
      </c>
      <c r="Q215" s="89">
        <f>Igazgatás!Q245+Vagyongazd!Q223+Községgazd!T229+Közfoglalkoztatás!Q215+Közút!Q215+Környezetvédelem!T219+Egészségügy!T253+Sport!Q222+Közművelődés!S267+Étkeztetés!S235+Támogatás!W224</f>
        <v>0</v>
      </c>
      <c r="R215" s="1">
        <f>Igazgatás!R245+Vagyongazd!R223+Községgazd!U229+Közfoglalkoztatás!R215+Közút!R215+Környezetvédelem!U219+Egészségügy!U253+Sport!R222+Közművelődés!T267+Étkeztetés!T235+Támogatás!X224</f>
        <v>0</v>
      </c>
      <c r="S215" s="89">
        <f>Igazgatás!S245+Vagyongazd!S223+Községgazd!V229+Közfoglalkoztatás!S215+Közút!S215+Környezetvédelem!V219+Egészségügy!V253+Sport!S222+Közművelődés!U267+Étkeztetés!U235+Támogatás!Y224</f>
        <v>0</v>
      </c>
      <c r="T215" s="366">
        <f>Igazgatás!T245+Vagyongazd!T223+Községgazd!W229+Közfoglalkoztatás!T215+Közút!T215+Környezetvédelem!W219+Egészségügy!W253+Sport!T222+Közművelődés!V267+Étkeztetés!V235+Támogatás!Z224</f>
        <v>0</v>
      </c>
      <c r="U215" s="43">
        <f>Igazgatás!U245+Vagyongazd!U223+Községgazd!X229+Közfoglalkoztatás!U215+Közút!U215+Környezetvédelem!X219+Egészségügy!X253+Sport!U222+Közművelődés!W267+Étkeztetés!W235+Támogatás!AA224</f>
        <v>0</v>
      </c>
      <c r="V215" s="89">
        <f>Igazgatás!V245+Vagyongazd!V223+Községgazd!Y229+Közfoglalkoztatás!V215+Közút!V215+Környezetvédelem!Y219+Egészségügy!Y253+Sport!V222+Közművelődés!X267+Étkeztetés!X235+Támogatás!AB224</f>
        <v>0</v>
      </c>
      <c r="W215" s="542">
        <f>Igazgatás!W245+Vagyongazd!W223+Községgazd!Z229+Közfoglalkoztatás!W215+Közút!W215+Környezetvédelem!Z219+Egészségügy!Z253+Sport!W222+Közművelődés!Y267+Étkeztetés!Y235+Támogatás!AC224</f>
        <v>0</v>
      </c>
    </row>
    <row r="216" spans="1:23" ht="15.75" hidden="1" thickBot="1" x14ac:dyDescent="0.3">
      <c r="A216" s="139" t="s">
        <v>545</v>
      </c>
      <c r="B216" s="59"/>
      <c r="C216" s="2"/>
      <c r="D216" s="686" t="s">
        <v>650</v>
      </c>
      <c r="E216" s="686"/>
      <c r="F216" s="182">
        <f>Igazgatás!F246+Vagyongazd!F224+Községgazd!F230+Közfoglalkoztatás!F216+Közút!F216+Környezetvédelem!F220+Egészségügy!F254+Sport!F223+Közművelődés!F268+Étkeztetés!F236+Támogatás!F225</f>
        <v>0</v>
      </c>
      <c r="G216" s="459">
        <f>Igazgatás!G246+Vagyongazd!G224+Községgazd!G230+Közfoglalkoztatás!G216+Közút!G216+Környezetvédelem!G220+Egészségügy!G254+Sport!G223+Közművelődés!G268+Étkeztetés!G236+Támogatás!G225</f>
        <v>0</v>
      </c>
      <c r="H216" s="437">
        <f>Igazgatás!H246+Vagyongazd!H224+Községgazd!H230+Közfoglalkoztatás!H216+Közút!H216+Környezetvédelem!H220+Egészségügy!H254+Sport!H223+Közművelődés!H268+Étkeztetés!H236+Támogatás!H225</f>
        <v>0</v>
      </c>
      <c r="I216" s="200">
        <f>Igazgatás!I246+Vagyongazd!I224+Községgazd!I230+Közfoglalkoztatás!I216+Közút!I216+Környezetvédelem!I220+Egészségügy!I254+Sport!I223+Közművelődés!I268+Étkeztetés!I236+Támogatás!I225</f>
        <v>0</v>
      </c>
      <c r="J216" s="219">
        <f>Igazgatás!J246+Vagyongazd!J224+Községgazd!J230+Közfoglalkoztatás!J216+Közút!J216+Környezetvédelem!J220+Egészségügy!J254+Sport!J223+Közművelődés!J268+Étkeztetés!J236+Támogatás!J225</f>
        <v>0</v>
      </c>
      <c r="K216" s="81">
        <f>Igazgatás!K246+Vagyongazd!K224+Községgazd!N230+Közfoglalkoztatás!K216+Közút!K216+Környezetvédelem!N220+Egészségügy!N254+Sport!K223+Közművelődés!M268+Étkeztetés!M236+Támogatás!Q225</f>
        <v>0</v>
      </c>
      <c r="L216" s="1">
        <f>Igazgatás!L246+Vagyongazd!L224+Községgazd!O230+Közfoglalkoztatás!L216+Közút!L216+Környezetvédelem!O220+Egészségügy!O254+Sport!L223+Közművelődés!N268+Étkeztetés!N236+Támogatás!R225</f>
        <v>0</v>
      </c>
      <c r="M216" s="1">
        <f>Igazgatás!M246+Vagyongazd!M224+Községgazd!P230+Közfoglalkoztatás!M216+Közút!M216+Környezetvédelem!P220+Egészségügy!P254+Sport!M223+Közművelődés!O268+Étkeztetés!O236+Támogatás!S225</f>
        <v>0</v>
      </c>
      <c r="N216" s="1">
        <f>Igazgatás!N246+Vagyongazd!N224+Községgazd!Q230+Közfoglalkoztatás!N216+Közút!N216+Környezetvédelem!Q220+Egészségügy!Q254+Sport!N223+Közművelődés!P268+Étkeztetés!P236+Támogatás!T225</f>
        <v>0</v>
      </c>
      <c r="O216" s="1">
        <f>Igazgatás!O246+Vagyongazd!O224+Községgazd!R230+Közfoglalkoztatás!O216+Közút!O216+Környezetvédelem!R220+Egészségügy!R254+Sport!O223+Közművelődés!Q268+Étkeztetés!Q236+Támogatás!U225</f>
        <v>0</v>
      </c>
      <c r="P216" s="89">
        <f>Igazgatás!P246+Vagyongazd!P224+Községgazd!S230+Közfoglalkoztatás!P216+Közút!P216+Környezetvédelem!S220+Egészségügy!S254+Sport!P223+Közművelődés!R268+Étkeztetés!R236+Támogatás!V225</f>
        <v>0</v>
      </c>
      <c r="Q216" s="89">
        <f>Igazgatás!Q246+Vagyongazd!Q224+Községgazd!T230+Közfoglalkoztatás!Q216+Közút!Q216+Környezetvédelem!T220+Egészségügy!T254+Sport!Q223+Közművelődés!S268+Étkeztetés!S236+Támogatás!W225</f>
        <v>0</v>
      </c>
      <c r="R216" s="1">
        <f>Igazgatás!R246+Vagyongazd!R224+Községgazd!U230+Közfoglalkoztatás!R216+Közút!R216+Környezetvédelem!U220+Egészségügy!U254+Sport!R223+Közművelődés!T268+Étkeztetés!T236+Támogatás!X225</f>
        <v>0</v>
      </c>
      <c r="S216" s="89">
        <f>Igazgatás!S246+Vagyongazd!S224+Községgazd!V230+Közfoglalkoztatás!S216+Közút!S216+Környezetvédelem!V220+Egészségügy!V254+Sport!S223+Közművelődés!U268+Étkeztetés!U236+Támogatás!Y225</f>
        <v>0</v>
      </c>
      <c r="T216" s="366">
        <f>Igazgatás!T246+Vagyongazd!T224+Községgazd!W230+Közfoglalkoztatás!T216+Közút!T216+Környezetvédelem!W220+Egészségügy!W254+Sport!T223+Közművelődés!V268+Étkeztetés!V236+Támogatás!Z225</f>
        <v>0</v>
      </c>
      <c r="U216" s="43">
        <f>Igazgatás!U246+Vagyongazd!U224+Községgazd!X230+Közfoglalkoztatás!U216+Közút!U216+Környezetvédelem!X220+Egészségügy!X254+Sport!U223+Közművelődés!W268+Étkeztetés!W236+Támogatás!AA225</f>
        <v>0</v>
      </c>
      <c r="V216" s="89">
        <f>Igazgatás!V246+Vagyongazd!V224+Községgazd!Y230+Közfoglalkoztatás!V216+Közút!V216+Környezetvédelem!Y220+Egészségügy!Y254+Sport!V223+Közművelődés!X268+Étkeztetés!X236+Támogatás!AB225</f>
        <v>0</v>
      </c>
      <c r="W216" s="542">
        <f>Igazgatás!W246+Vagyongazd!W224+Községgazd!Z230+Közfoglalkoztatás!W216+Közút!W216+Környezetvédelem!Z220+Egészségügy!Z254+Sport!W223+Közművelődés!Y268+Étkeztetés!Y236+Támogatás!AC225</f>
        <v>0</v>
      </c>
    </row>
    <row r="217" spans="1:23" ht="15.75" hidden="1" thickBot="1" x14ac:dyDescent="0.3">
      <c r="A217" s="139" t="s">
        <v>546</v>
      </c>
      <c r="B217" s="59"/>
      <c r="C217" s="2"/>
      <c r="D217" s="686" t="s">
        <v>651</v>
      </c>
      <c r="E217" s="686"/>
      <c r="F217" s="182">
        <f>Igazgatás!F247+Vagyongazd!F225+Községgazd!F231+Közfoglalkoztatás!F217+Közút!F217+Környezetvédelem!F221+Egészségügy!F255+Sport!F224+Közművelődés!F269+Étkeztetés!F237+Támogatás!F226</f>
        <v>0</v>
      </c>
      <c r="G217" s="459">
        <f>Igazgatás!G247+Vagyongazd!G225+Községgazd!G231+Közfoglalkoztatás!G217+Közút!G217+Környezetvédelem!G221+Egészségügy!G255+Sport!G224+Közművelődés!G269+Étkeztetés!G237+Támogatás!G226</f>
        <v>0</v>
      </c>
      <c r="H217" s="437">
        <f>Igazgatás!H247+Vagyongazd!H225+Községgazd!H231+Közfoglalkoztatás!H217+Közút!H217+Környezetvédelem!H221+Egészségügy!H255+Sport!H224+Közművelődés!H269+Étkeztetés!H237+Támogatás!H226</f>
        <v>0</v>
      </c>
      <c r="I217" s="200">
        <f>Igazgatás!I247+Vagyongazd!I225+Községgazd!I231+Közfoglalkoztatás!I217+Közút!I217+Környezetvédelem!I221+Egészségügy!I255+Sport!I224+Közművelődés!I269+Étkeztetés!I237+Támogatás!I226</f>
        <v>0</v>
      </c>
      <c r="J217" s="219">
        <f>Igazgatás!J247+Vagyongazd!J225+Községgazd!J231+Közfoglalkoztatás!J217+Közút!J217+Környezetvédelem!J221+Egészségügy!J255+Sport!J224+Közművelődés!J269+Étkeztetés!J237+Támogatás!J226</f>
        <v>0</v>
      </c>
      <c r="K217" s="81">
        <f>Igazgatás!K247+Vagyongazd!K225+Községgazd!N231+Közfoglalkoztatás!K217+Közút!K217+Környezetvédelem!N221+Egészségügy!N255+Sport!K224+Közművelődés!M269+Étkeztetés!M237+Támogatás!Q226</f>
        <v>0</v>
      </c>
      <c r="L217" s="1">
        <f>Igazgatás!L247+Vagyongazd!L225+Községgazd!O231+Közfoglalkoztatás!L217+Közút!L217+Környezetvédelem!O221+Egészségügy!O255+Sport!L224+Közművelődés!N269+Étkeztetés!N237+Támogatás!R226</f>
        <v>0</v>
      </c>
      <c r="M217" s="1">
        <f>Igazgatás!M247+Vagyongazd!M225+Községgazd!P231+Közfoglalkoztatás!M217+Közút!M217+Környezetvédelem!P221+Egészségügy!P255+Sport!M224+Közművelődés!O269+Étkeztetés!O237+Támogatás!S226</f>
        <v>0</v>
      </c>
      <c r="N217" s="1">
        <f>Igazgatás!N247+Vagyongazd!N225+Községgazd!Q231+Közfoglalkoztatás!N217+Közút!N217+Környezetvédelem!Q221+Egészségügy!Q255+Sport!N224+Közművelődés!P269+Étkeztetés!P237+Támogatás!T226</f>
        <v>0</v>
      </c>
      <c r="O217" s="1">
        <f>Igazgatás!O247+Vagyongazd!O225+Községgazd!R231+Közfoglalkoztatás!O217+Közút!O217+Környezetvédelem!R221+Egészségügy!R255+Sport!O224+Közművelődés!Q269+Étkeztetés!Q237+Támogatás!U226</f>
        <v>0</v>
      </c>
      <c r="P217" s="89">
        <f>Igazgatás!P247+Vagyongazd!P225+Községgazd!S231+Közfoglalkoztatás!P217+Közút!P217+Környezetvédelem!S221+Egészségügy!S255+Sport!P224+Közművelődés!R269+Étkeztetés!R237+Támogatás!V226</f>
        <v>0</v>
      </c>
      <c r="Q217" s="89">
        <f>Igazgatás!Q247+Vagyongazd!Q225+Községgazd!T231+Közfoglalkoztatás!Q217+Közút!Q217+Környezetvédelem!T221+Egészségügy!T255+Sport!Q224+Közművelődés!S269+Étkeztetés!S237+Támogatás!W226</f>
        <v>0</v>
      </c>
      <c r="R217" s="1">
        <f>Igazgatás!R247+Vagyongazd!R225+Községgazd!U231+Közfoglalkoztatás!R217+Közút!R217+Környezetvédelem!U221+Egészségügy!U255+Sport!R224+Közművelődés!T269+Étkeztetés!T237+Támogatás!X226</f>
        <v>0</v>
      </c>
      <c r="S217" s="89">
        <f>Igazgatás!S247+Vagyongazd!S225+Községgazd!V231+Közfoglalkoztatás!S217+Közút!S217+Környezetvédelem!V221+Egészségügy!V255+Sport!S224+Közművelődés!U269+Étkeztetés!U237+Támogatás!Y226</f>
        <v>0</v>
      </c>
      <c r="T217" s="366">
        <f>Igazgatás!T247+Vagyongazd!T225+Községgazd!W231+Közfoglalkoztatás!T217+Közút!T217+Környezetvédelem!W221+Egészségügy!W255+Sport!T224+Közművelődés!V269+Étkeztetés!V237+Támogatás!Z226</f>
        <v>0</v>
      </c>
      <c r="U217" s="43">
        <f>Igazgatás!U247+Vagyongazd!U225+Községgazd!X231+Közfoglalkoztatás!U217+Közút!U217+Környezetvédelem!X221+Egészségügy!X255+Sport!U224+Közművelődés!W269+Étkeztetés!W237+Támogatás!AA226</f>
        <v>0</v>
      </c>
      <c r="V217" s="89">
        <f>Igazgatás!V247+Vagyongazd!V225+Községgazd!Y231+Közfoglalkoztatás!V217+Közút!V217+Környezetvédelem!Y221+Egészségügy!Y255+Sport!V224+Közművelődés!X269+Étkeztetés!X237+Támogatás!AB226</f>
        <v>0</v>
      </c>
      <c r="W217" s="542">
        <f>Igazgatás!W247+Vagyongazd!W225+Községgazd!Z231+Közfoglalkoztatás!W217+Közút!W217+Környezetvédelem!Z221+Egészségügy!Z255+Sport!W224+Közművelődés!Y269+Étkeztetés!Y237+Támogatás!AC226</f>
        <v>0</v>
      </c>
    </row>
    <row r="218" spans="1:23" ht="25.5" hidden="1" customHeight="1" x14ac:dyDescent="0.25">
      <c r="A218" s="139" t="s">
        <v>547</v>
      </c>
      <c r="B218" s="59"/>
      <c r="C218" s="2"/>
      <c r="D218" s="685" t="s">
        <v>823</v>
      </c>
      <c r="E218" s="685"/>
      <c r="F218" s="192">
        <f>Igazgatás!F248+Vagyongazd!F226+Községgazd!F232+Közfoglalkoztatás!F218+Közút!F218+Környezetvédelem!F222+Egészségügy!F256+Sport!F225+Közművelődés!F270+Étkeztetés!F238+Támogatás!F227</f>
        <v>0</v>
      </c>
      <c r="G218" s="471">
        <f>Igazgatás!G248+Vagyongazd!G226+Községgazd!G232+Közfoglalkoztatás!G218+Közút!G218+Környezetvédelem!G222+Egészségügy!G256+Sport!G225+Közművelődés!G270+Étkeztetés!G238+Támogatás!G227</f>
        <v>0</v>
      </c>
      <c r="H218" s="449">
        <f>Igazgatás!H248+Vagyongazd!H226+Községgazd!H232+Közfoglalkoztatás!H218+Közút!H218+Környezetvédelem!H222+Egészségügy!H256+Sport!H225+Közművelődés!H270+Étkeztetés!H238+Támogatás!H227</f>
        <v>0</v>
      </c>
      <c r="I218" s="210">
        <f>Igazgatás!I248+Vagyongazd!I226+Községgazd!I232+Közfoglalkoztatás!I218+Közút!I218+Környezetvédelem!I222+Egészségügy!I256+Sport!I225+Közművelődés!I270+Étkeztetés!I238+Támogatás!I227</f>
        <v>0</v>
      </c>
      <c r="J218" s="219">
        <f>Igazgatás!J248+Vagyongazd!J226+Községgazd!J232+Közfoglalkoztatás!J218+Közút!J218+Környezetvédelem!J222+Egészségügy!J256+Sport!J225+Közművelődés!J270+Étkeztetés!J238+Támogatás!J227</f>
        <v>0</v>
      </c>
      <c r="K218" s="81">
        <f>Igazgatás!K248+Vagyongazd!K226+Községgazd!N232+Közfoglalkoztatás!K218+Közút!K218+Környezetvédelem!N222+Egészségügy!N256+Sport!K225+Közművelődés!M270+Étkeztetés!M238+Támogatás!Q227</f>
        <v>0</v>
      </c>
      <c r="L218" s="1">
        <f>Igazgatás!L248+Vagyongazd!L226+Községgazd!O232+Közfoglalkoztatás!L218+Közút!L218+Környezetvédelem!O222+Egészségügy!O256+Sport!L225+Közművelődés!N270+Étkeztetés!N238+Támogatás!R227</f>
        <v>0</v>
      </c>
      <c r="M218" s="1">
        <f>Igazgatás!M248+Vagyongazd!M226+Községgazd!P232+Közfoglalkoztatás!M218+Közút!M218+Környezetvédelem!P222+Egészségügy!P256+Sport!M225+Közművelődés!O270+Étkeztetés!O238+Támogatás!S227</f>
        <v>0</v>
      </c>
      <c r="N218" s="1">
        <f>Igazgatás!N248+Vagyongazd!N226+Községgazd!Q232+Közfoglalkoztatás!N218+Közút!N218+Környezetvédelem!Q222+Egészségügy!Q256+Sport!N225+Közművelődés!P270+Étkeztetés!P238+Támogatás!T227</f>
        <v>0</v>
      </c>
      <c r="O218" s="1">
        <f>Igazgatás!O248+Vagyongazd!O226+Községgazd!R232+Közfoglalkoztatás!O218+Közút!O218+Környezetvédelem!R222+Egészségügy!R256+Sport!O225+Közművelődés!Q270+Étkeztetés!Q238+Támogatás!U227</f>
        <v>0</v>
      </c>
      <c r="P218" s="89">
        <f>Igazgatás!P248+Vagyongazd!P226+Községgazd!S232+Közfoglalkoztatás!P218+Közút!P218+Környezetvédelem!S222+Egészségügy!S256+Sport!P225+Közművelődés!R270+Étkeztetés!R238+Támogatás!V227</f>
        <v>0</v>
      </c>
      <c r="Q218" s="89">
        <f>Igazgatás!Q248+Vagyongazd!Q226+Községgazd!T232+Közfoglalkoztatás!Q218+Közút!Q218+Környezetvédelem!T222+Egészségügy!T256+Sport!Q225+Közművelődés!S270+Étkeztetés!S238+Támogatás!W227</f>
        <v>0</v>
      </c>
      <c r="R218" s="1">
        <f>Igazgatás!R248+Vagyongazd!R226+Községgazd!U232+Közfoglalkoztatás!R218+Közút!R218+Környezetvédelem!U222+Egészségügy!U256+Sport!R225+Közművelődés!T270+Étkeztetés!T238+Támogatás!X227</f>
        <v>0</v>
      </c>
      <c r="S218" s="89">
        <f>Igazgatás!S248+Vagyongazd!S226+Községgazd!V232+Közfoglalkoztatás!S218+Közút!S218+Környezetvédelem!V222+Egészségügy!V256+Sport!S225+Közművelődés!U270+Étkeztetés!U238+Támogatás!Y227</f>
        <v>0</v>
      </c>
      <c r="T218" s="366">
        <f>Igazgatás!T248+Vagyongazd!T226+Községgazd!W232+Közfoglalkoztatás!T218+Közút!T218+Környezetvédelem!W222+Egészségügy!W256+Sport!T225+Közművelődés!V270+Étkeztetés!V238+Támogatás!Z227</f>
        <v>0</v>
      </c>
      <c r="U218" s="43">
        <f>Igazgatás!U248+Vagyongazd!U226+Községgazd!X232+Közfoglalkoztatás!U218+Közút!U218+Környezetvédelem!X222+Egészségügy!X256+Sport!U225+Közművelődés!W270+Étkeztetés!W238+Támogatás!AA227</f>
        <v>0</v>
      </c>
      <c r="V218" s="89">
        <f>Igazgatás!V248+Vagyongazd!V226+Községgazd!Y232+Közfoglalkoztatás!V218+Közút!V218+Környezetvédelem!Y222+Egészségügy!Y256+Sport!V225+Közművelődés!X270+Étkeztetés!X238+Támogatás!AB227</f>
        <v>0</v>
      </c>
      <c r="W218" s="542">
        <f>Igazgatás!W248+Vagyongazd!W226+Községgazd!Z232+Közfoglalkoztatás!W218+Közút!W218+Környezetvédelem!Z222+Egészségügy!Z256+Sport!W225+Közművelődés!Y270+Étkeztetés!Y238+Támogatás!AC227</f>
        <v>0</v>
      </c>
    </row>
    <row r="219" spans="1:23" ht="25.5" hidden="1" customHeight="1" x14ac:dyDescent="0.25">
      <c r="A219" s="139" t="s">
        <v>548</v>
      </c>
      <c r="B219" s="59"/>
      <c r="C219" s="2"/>
      <c r="D219" s="685" t="s">
        <v>826</v>
      </c>
      <c r="E219" s="685"/>
      <c r="F219" s="192">
        <f>Igazgatás!F249+Vagyongazd!F227+Községgazd!F233+Közfoglalkoztatás!F219+Közút!F219+Környezetvédelem!F223+Egészségügy!F257+Sport!F226+Közművelődés!F271+Étkeztetés!F239+Támogatás!F228</f>
        <v>0</v>
      </c>
      <c r="G219" s="471">
        <f>Igazgatás!G249+Vagyongazd!G227+Községgazd!G233+Közfoglalkoztatás!G219+Közút!G219+Környezetvédelem!G223+Egészségügy!G257+Sport!G226+Közművelődés!G271+Étkeztetés!G239+Támogatás!G228</f>
        <v>0</v>
      </c>
      <c r="H219" s="449">
        <f>Igazgatás!H249+Vagyongazd!H227+Községgazd!H233+Közfoglalkoztatás!H219+Közút!H219+Környezetvédelem!H223+Egészségügy!H257+Sport!H226+Közművelődés!H271+Étkeztetés!H239+Támogatás!H228</f>
        <v>0</v>
      </c>
      <c r="I219" s="210">
        <f>Igazgatás!I249+Vagyongazd!I227+Községgazd!I233+Közfoglalkoztatás!I219+Közút!I219+Környezetvédelem!I223+Egészségügy!I257+Sport!I226+Közművelődés!I271+Étkeztetés!I239+Támogatás!I228</f>
        <v>0</v>
      </c>
      <c r="J219" s="219">
        <f>Igazgatás!J249+Vagyongazd!J227+Községgazd!J233+Közfoglalkoztatás!J219+Közút!J219+Környezetvédelem!J223+Egészségügy!J257+Sport!J226+Közművelődés!J271+Étkeztetés!J239+Támogatás!J228</f>
        <v>0</v>
      </c>
      <c r="K219" s="81">
        <f>Igazgatás!K249+Vagyongazd!K227+Községgazd!N233+Közfoglalkoztatás!K219+Közút!K219+Környezetvédelem!N223+Egészségügy!N257+Sport!K226+Közművelődés!M271+Étkeztetés!M239+Támogatás!Q228</f>
        <v>0</v>
      </c>
      <c r="L219" s="1">
        <f>Igazgatás!L249+Vagyongazd!L227+Községgazd!O233+Közfoglalkoztatás!L219+Közút!L219+Környezetvédelem!O223+Egészségügy!O257+Sport!L226+Közművelődés!N271+Étkeztetés!N239+Támogatás!R228</f>
        <v>0</v>
      </c>
      <c r="M219" s="1">
        <f>Igazgatás!M249+Vagyongazd!M227+Községgazd!P233+Közfoglalkoztatás!M219+Közút!M219+Környezetvédelem!P223+Egészségügy!P257+Sport!M226+Közművelődés!O271+Étkeztetés!O239+Támogatás!S228</f>
        <v>0</v>
      </c>
      <c r="N219" s="1">
        <f>Igazgatás!N249+Vagyongazd!N227+Községgazd!Q233+Közfoglalkoztatás!N219+Közút!N219+Környezetvédelem!Q223+Egészségügy!Q257+Sport!N226+Közművelődés!P271+Étkeztetés!P239+Támogatás!T228</f>
        <v>0</v>
      </c>
      <c r="O219" s="1">
        <f>Igazgatás!O249+Vagyongazd!O227+Községgazd!R233+Közfoglalkoztatás!O219+Közút!O219+Környezetvédelem!R223+Egészségügy!R257+Sport!O226+Közművelődés!Q271+Étkeztetés!Q239+Támogatás!U228</f>
        <v>0</v>
      </c>
      <c r="P219" s="89">
        <f>Igazgatás!P249+Vagyongazd!P227+Községgazd!S233+Közfoglalkoztatás!P219+Közút!P219+Környezetvédelem!S223+Egészségügy!S257+Sport!P226+Közművelődés!R271+Étkeztetés!R239+Támogatás!V228</f>
        <v>0</v>
      </c>
      <c r="Q219" s="89">
        <f>Igazgatás!Q249+Vagyongazd!Q227+Községgazd!T233+Közfoglalkoztatás!Q219+Közút!Q219+Környezetvédelem!T223+Egészségügy!T257+Sport!Q226+Közművelődés!S271+Étkeztetés!S239+Támogatás!W228</f>
        <v>0</v>
      </c>
      <c r="R219" s="1">
        <f>Igazgatás!R249+Vagyongazd!R227+Községgazd!U233+Közfoglalkoztatás!R219+Közút!R219+Környezetvédelem!U223+Egészségügy!U257+Sport!R226+Közművelődés!T271+Étkeztetés!T239+Támogatás!X228</f>
        <v>0</v>
      </c>
      <c r="S219" s="89">
        <f>Igazgatás!S249+Vagyongazd!S227+Községgazd!V233+Közfoglalkoztatás!S219+Közút!S219+Környezetvédelem!V223+Egészségügy!V257+Sport!S226+Közművelődés!U271+Étkeztetés!U239+Támogatás!Y228</f>
        <v>0</v>
      </c>
      <c r="T219" s="366">
        <f>Igazgatás!T249+Vagyongazd!T227+Községgazd!W233+Közfoglalkoztatás!T219+Közút!T219+Környezetvédelem!W223+Egészségügy!W257+Sport!T226+Közművelődés!V271+Étkeztetés!V239+Támogatás!Z228</f>
        <v>0</v>
      </c>
      <c r="U219" s="43">
        <f>Igazgatás!U249+Vagyongazd!U227+Községgazd!X233+Közfoglalkoztatás!U219+Közút!U219+Környezetvédelem!X223+Egészségügy!X257+Sport!U226+Közművelődés!W271+Étkeztetés!W239+Támogatás!AA228</f>
        <v>0</v>
      </c>
      <c r="V219" s="89">
        <f>Igazgatás!V249+Vagyongazd!V227+Községgazd!Y233+Közfoglalkoztatás!V219+Közút!V219+Környezetvédelem!Y223+Egészségügy!Y257+Sport!V226+Közművelődés!X271+Étkeztetés!X239+Támogatás!AB228</f>
        <v>0</v>
      </c>
      <c r="W219" s="542">
        <f>Igazgatás!W249+Vagyongazd!W227+Községgazd!Z233+Közfoglalkoztatás!W219+Közút!W219+Környezetvédelem!Z223+Egészségügy!Z257+Sport!W226+Közművelődés!Y271+Étkeztetés!Y239+Támogatás!AC228</f>
        <v>0</v>
      </c>
    </row>
    <row r="220" spans="1:23" ht="15.75" hidden="1" thickBot="1" x14ac:dyDescent="0.3">
      <c r="A220" s="139" t="s">
        <v>549</v>
      </c>
      <c r="B220" s="59"/>
      <c r="C220" s="2"/>
      <c r="D220" s="686" t="s">
        <v>652</v>
      </c>
      <c r="E220" s="686"/>
      <c r="F220" s="182">
        <f>Igazgatás!F250+Vagyongazd!F228+Községgazd!F234+Közfoglalkoztatás!F220+Közút!F220+Környezetvédelem!F224+Egészségügy!F258+Sport!F227+Közművelődés!F272+Étkeztetés!F240+Támogatás!F229</f>
        <v>0</v>
      </c>
      <c r="G220" s="459">
        <f>Igazgatás!G250+Vagyongazd!G228+Községgazd!G234+Közfoglalkoztatás!G220+Közút!G220+Környezetvédelem!G224+Egészségügy!G258+Sport!G227+Közművelődés!G272+Étkeztetés!G240+Támogatás!G229</f>
        <v>0</v>
      </c>
      <c r="H220" s="437">
        <f>Igazgatás!H250+Vagyongazd!H228+Községgazd!H234+Közfoglalkoztatás!H220+Közút!H220+Környezetvédelem!H224+Egészségügy!H258+Sport!H227+Közművelődés!H272+Étkeztetés!H240+Támogatás!H229</f>
        <v>0</v>
      </c>
      <c r="I220" s="200">
        <f>Igazgatás!I250+Vagyongazd!I228+Községgazd!I234+Közfoglalkoztatás!I220+Közút!I220+Környezetvédelem!I224+Egészségügy!I258+Sport!I227+Közművelődés!I272+Étkeztetés!I240+Támogatás!I229</f>
        <v>0</v>
      </c>
      <c r="J220" s="219">
        <f>Igazgatás!J250+Vagyongazd!J228+Községgazd!J234+Közfoglalkoztatás!J220+Közút!J220+Környezetvédelem!J224+Egészségügy!J258+Sport!J227+Közművelődés!J272+Étkeztetés!J240+Támogatás!J229</f>
        <v>0</v>
      </c>
      <c r="K220" s="81">
        <f>Igazgatás!K250+Vagyongazd!K228+Községgazd!N234+Közfoglalkoztatás!K220+Közút!K220+Környezetvédelem!N224+Egészségügy!N258+Sport!K227+Közművelődés!M272+Étkeztetés!M240+Támogatás!Q229</f>
        <v>0</v>
      </c>
      <c r="L220" s="1">
        <f>Igazgatás!L250+Vagyongazd!L228+Községgazd!O234+Közfoglalkoztatás!L220+Közút!L220+Környezetvédelem!O224+Egészségügy!O258+Sport!L227+Közművelődés!N272+Étkeztetés!N240+Támogatás!R229</f>
        <v>0</v>
      </c>
      <c r="M220" s="1">
        <f>Igazgatás!M250+Vagyongazd!M228+Községgazd!P234+Közfoglalkoztatás!M220+Közút!M220+Környezetvédelem!P224+Egészségügy!P258+Sport!M227+Közművelődés!O272+Étkeztetés!O240+Támogatás!S229</f>
        <v>0</v>
      </c>
      <c r="N220" s="1">
        <f>Igazgatás!N250+Vagyongazd!N228+Községgazd!Q234+Közfoglalkoztatás!N220+Közút!N220+Környezetvédelem!Q224+Egészségügy!Q258+Sport!N227+Közművelődés!P272+Étkeztetés!P240+Támogatás!T229</f>
        <v>0</v>
      </c>
      <c r="O220" s="1">
        <f>Igazgatás!O250+Vagyongazd!O228+Községgazd!R234+Közfoglalkoztatás!O220+Közút!O220+Környezetvédelem!R224+Egészségügy!R258+Sport!O227+Közművelődés!Q272+Étkeztetés!Q240+Támogatás!U229</f>
        <v>0</v>
      </c>
      <c r="P220" s="89">
        <f>Igazgatás!P250+Vagyongazd!P228+Községgazd!S234+Közfoglalkoztatás!P220+Közút!P220+Környezetvédelem!S224+Egészségügy!S258+Sport!P227+Közművelődés!R272+Étkeztetés!R240+Támogatás!V229</f>
        <v>0</v>
      </c>
      <c r="Q220" s="89">
        <f>Igazgatás!Q250+Vagyongazd!Q228+Községgazd!T234+Közfoglalkoztatás!Q220+Közút!Q220+Környezetvédelem!T224+Egészségügy!T258+Sport!Q227+Közművelődés!S272+Étkeztetés!S240+Támogatás!W229</f>
        <v>0</v>
      </c>
      <c r="R220" s="1">
        <f>Igazgatás!R250+Vagyongazd!R228+Községgazd!U234+Közfoglalkoztatás!R220+Közút!R220+Környezetvédelem!U224+Egészségügy!U258+Sport!R227+Közművelődés!T272+Étkeztetés!T240+Támogatás!X229</f>
        <v>0</v>
      </c>
      <c r="S220" s="89">
        <f>Igazgatás!S250+Vagyongazd!S228+Községgazd!V234+Közfoglalkoztatás!S220+Közút!S220+Környezetvédelem!V224+Egészségügy!V258+Sport!S227+Közművelődés!U272+Étkeztetés!U240+Támogatás!Y229</f>
        <v>0</v>
      </c>
      <c r="T220" s="366">
        <f>Igazgatás!T250+Vagyongazd!T228+Községgazd!W234+Közfoglalkoztatás!T220+Közút!T220+Környezetvédelem!W224+Egészségügy!W258+Sport!T227+Közművelődés!V272+Étkeztetés!V240+Támogatás!Z229</f>
        <v>0</v>
      </c>
      <c r="U220" s="43">
        <f>Igazgatás!U250+Vagyongazd!U228+Községgazd!X234+Közfoglalkoztatás!U220+Közút!U220+Környezetvédelem!X224+Egészségügy!X258+Sport!U227+Közművelődés!W272+Étkeztetés!W240+Támogatás!AA229</f>
        <v>0</v>
      </c>
      <c r="V220" s="89">
        <f>Igazgatás!V250+Vagyongazd!V228+Községgazd!Y234+Közfoglalkoztatás!V220+Közút!V220+Környezetvédelem!Y224+Egészségügy!Y258+Sport!V227+Közművelődés!X272+Étkeztetés!X240+Támogatás!AB229</f>
        <v>0</v>
      </c>
      <c r="W220" s="542">
        <f>Igazgatás!W250+Vagyongazd!W228+Községgazd!Z234+Közfoglalkoztatás!W220+Közút!W220+Környezetvédelem!Z224+Egészségügy!Z258+Sport!W227+Közművelődés!Y272+Étkeztetés!Y240+Támogatás!AC229</f>
        <v>0</v>
      </c>
    </row>
    <row r="221" spans="1:23" ht="15.75" hidden="1" thickBot="1" x14ac:dyDescent="0.3">
      <c r="A221" s="139" t="s">
        <v>550</v>
      </c>
      <c r="B221" s="59"/>
      <c r="C221" s="2"/>
      <c r="D221" s="686" t="s">
        <v>653</v>
      </c>
      <c r="E221" s="686"/>
      <c r="F221" s="182">
        <f>Igazgatás!F251+Vagyongazd!F229+Községgazd!F235+Közfoglalkoztatás!F221+Közút!F221+Környezetvédelem!F225+Egészségügy!F259+Sport!F228+Közművelődés!F273+Étkeztetés!F241+Támogatás!F230</f>
        <v>0</v>
      </c>
      <c r="G221" s="459">
        <f>Igazgatás!G251+Vagyongazd!G229+Községgazd!G235+Közfoglalkoztatás!G221+Közút!G221+Környezetvédelem!G225+Egészségügy!G259+Sport!G228+Közművelődés!G273+Étkeztetés!G241+Támogatás!G230</f>
        <v>0</v>
      </c>
      <c r="H221" s="437">
        <f>Igazgatás!H251+Vagyongazd!H229+Községgazd!H235+Közfoglalkoztatás!H221+Közút!H221+Környezetvédelem!H225+Egészségügy!H259+Sport!H228+Közművelődés!H273+Étkeztetés!H241+Támogatás!H230</f>
        <v>0</v>
      </c>
      <c r="I221" s="200">
        <f>Igazgatás!I251+Vagyongazd!I229+Községgazd!I235+Közfoglalkoztatás!I221+Közút!I221+Környezetvédelem!I225+Egészségügy!I259+Sport!I228+Közművelődés!I273+Étkeztetés!I241+Támogatás!I230</f>
        <v>0</v>
      </c>
      <c r="J221" s="219">
        <f>Igazgatás!J251+Vagyongazd!J229+Községgazd!J235+Közfoglalkoztatás!J221+Közút!J221+Környezetvédelem!J225+Egészségügy!J259+Sport!J228+Közművelődés!J273+Étkeztetés!J241+Támogatás!J230</f>
        <v>0</v>
      </c>
      <c r="K221" s="81">
        <f>Igazgatás!K251+Vagyongazd!K229+Községgazd!N235+Közfoglalkoztatás!K221+Közút!K221+Környezetvédelem!N225+Egészségügy!N259+Sport!K228+Közművelődés!M273+Étkeztetés!M241+Támogatás!Q230</f>
        <v>0</v>
      </c>
      <c r="L221" s="1">
        <f>Igazgatás!L251+Vagyongazd!L229+Községgazd!O235+Közfoglalkoztatás!L221+Közút!L221+Környezetvédelem!O225+Egészségügy!O259+Sport!L228+Közművelődés!N273+Étkeztetés!N241+Támogatás!R230</f>
        <v>0</v>
      </c>
      <c r="M221" s="1">
        <f>Igazgatás!M251+Vagyongazd!M229+Községgazd!P235+Közfoglalkoztatás!M221+Közút!M221+Környezetvédelem!P225+Egészségügy!P259+Sport!M228+Közművelődés!O273+Étkeztetés!O241+Támogatás!S230</f>
        <v>0</v>
      </c>
      <c r="N221" s="1">
        <f>Igazgatás!N251+Vagyongazd!N229+Községgazd!Q235+Közfoglalkoztatás!N221+Közút!N221+Környezetvédelem!Q225+Egészségügy!Q259+Sport!N228+Közművelődés!P273+Étkeztetés!P241+Támogatás!T230</f>
        <v>0</v>
      </c>
      <c r="O221" s="1">
        <f>Igazgatás!O251+Vagyongazd!O229+Községgazd!R235+Közfoglalkoztatás!O221+Közút!O221+Környezetvédelem!R225+Egészségügy!R259+Sport!O228+Közművelődés!Q273+Étkeztetés!Q241+Támogatás!U230</f>
        <v>0</v>
      </c>
      <c r="P221" s="89">
        <f>Igazgatás!P251+Vagyongazd!P229+Községgazd!S235+Közfoglalkoztatás!P221+Közút!P221+Környezetvédelem!S225+Egészségügy!S259+Sport!P228+Közművelődés!R273+Étkeztetés!R241+Támogatás!V230</f>
        <v>0</v>
      </c>
      <c r="Q221" s="89">
        <f>Igazgatás!Q251+Vagyongazd!Q229+Községgazd!T235+Közfoglalkoztatás!Q221+Közút!Q221+Környezetvédelem!T225+Egészségügy!T259+Sport!Q228+Közművelődés!S273+Étkeztetés!S241+Támogatás!W230</f>
        <v>0</v>
      </c>
      <c r="R221" s="1">
        <f>Igazgatás!R251+Vagyongazd!R229+Községgazd!U235+Közfoglalkoztatás!R221+Közút!R221+Környezetvédelem!U225+Egészségügy!U259+Sport!R228+Közművelődés!T273+Étkeztetés!T241+Támogatás!X230</f>
        <v>0</v>
      </c>
      <c r="S221" s="89">
        <f>Igazgatás!S251+Vagyongazd!S229+Községgazd!V235+Közfoglalkoztatás!S221+Közút!S221+Környezetvédelem!V225+Egészségügy!V259+Sport!S228+Közművelődés!U273+Étkeztetés!U241+Támogatás!Y230</f>
        <v>0</v>
      </c>
      <c r="T221" s="366">
        <f>Igazgatás!T251+Vagyongazd!T229+Községgazd!W235+Közfoglalkoztatás!T221+Közút!T221+Környezetvédelem!W225+Egészségügy!W259+Sport!T228+Közművelődés!V273+Étkeztetés!V241+Támogatás!Z230</f>
        <v>0</v>
      </c>
      <c r="U221" s="43">
        <f>Igazgatás!U251+Vagyongazd!U229+Községgazd!X235+Közfoglalkoztatás!U221+Közút!U221+Környezetvédelem!X225+Egészségügy!X259+Sport!U228+Közművelődés!W273+Étkeztetés!W241+Támogatás!AA230</f>
        <v>0</v>
      </c>
      <c r="V221" s="89">
        <f>Igazgatás!V251+Vagyongazd!V229+Községgazd!Y235+Közfoglalkoztatás!V221+Közút!V221+Környezetvédelem!Y225+Egészségügy!Y259+Sport!V228+Közművelődés!X273+Étkeztetés!X241+Támogatás!AB230</f>
        <v>0</v>
      </c>
      <c r="W221" s="542">
        <f>Igazgatás!W251+Vagyongazd!W229+Községgazd!Z235+Közfoglalkoztatás!W221+Közút!W221+Környezetvédelem!Z225+Egészségügy!Z259+Sport!W228+Közművelődés!Y273+Étkeztetés!Y241+Támogatás!AC230</f>
        <v>0</v>
      </c>
    </row>
    <row r="222" spans="1:23" ht="15.75" hidden="1" thickBot="1" x14ac:dyDescent="0.3">
      <c r="A222" s="139" t="s">
        <v>551</v>
      </c>
      <c r="B222" s="61"/>
      <c r="C222" s="21"/>
      <c r="D222" s="700" t="s">
        <v>852</v>
      </c>
      <c r="E222" s="700"/>
      <c r="F222" s="184">
        <f>Igazgatás!F252+Vagyongazd!F230+Községgazd!F236+Közfoglalkoztatás!F222+Közút!F222+Környezetvédelem!F226+Egészségügy!F260+Sport!F229+Közművelődés!F274+Étkeztetés!F242+Támogatás!F231</f>
        <v>0</v>
      </c>
      <c r="G222" s="461">
        <f>Igazgatás!G252+Vagyongazd!G230+Községgazd!G236+Közfoglalkoztatás!G222+Közút!G222+Környezetvédelem!G226+Egészségügy!G260+Sport!G229+Közművelődés!G274+Étkeztetés!G242+Támogatás!G231</f>
        <v>0</v>
      </c>
      <c r="H222" s="439">
        <f>Igazgatás!H252+Vagyongazd!H230+Községgazd!H236+Közfoglalkoztatás!H222+Közút!H222+Környezetvédelem!H226+Egészségügy!H260+Sport!H229+Közművelődés!H274+Étkeztetés!H242+Támogatás!H231</f>
        <v>0</v>
      </c>
      <c r="I222" s="202">
        <f>Igazgatás!I252+Vagyongazd!I230+Községgazd!I236+Közfoglalkoztatás!I222+Közút!I222+Környezetvédelem!I226+Egészségügy!I260+Sport!I229+Közművelődés!I274+Étkeztetés!I242+Támogatás!I231</f>
        <v>0</v>
      </c>
      <c r="J222" s="219">
        <f>Igazgatás!J252+Vagyongazd!J230+Községgazd!J236+Közfoglalkoztatás!J222+Közút!J222+Környezetvédelem!J226+Egészségügy!J260+Sport!J229+Közművelődés!J274+Étkeztetés!J242+Támogatás!J231</f>
        <v>0</v>
      </c>
      <c r="K222" s="81">
        <f>Igazgatás!K252+Vagyongazd!K230+Községgazd!N236+Közfoglalkoztatás!K222+Közút!K222+Környezetvédelem!N226+Egészségügy!N260+Sport!K229+Közművelődés!M274+Étkeztetés!M242+Támogatás!Q231</f>
        <v>0</v>
      </c>
      <c r="L222" s="1">
        <f>Igazgatás!L252+Vagyongazd!L230+Községgazd!O236+Közfoglalkoztatás!L222+Közút!L222+Környezetvédelem!O226+Egészségügy!O260+Sport!L229+Közművelődés!N274+Étkeztetés!N242+Támogatás!R231</f>
        <v>0</v>
      </c>
      <c r="M222" s="1">
        <f>Igazgatás!M252+Vagyongazd!M230+Községgazd!P236+Közfoglalkoztatás!M222+Közút!M222+Környezetvédelem!P226+Egészségügy!P260+Sport!M229+Közművelődés!O274+Étkeztetés!O242+Támogatás!S231</f>
        <v>0</v>
      </c>
      <c r="N222" s="1">
        <f>Igazgatás!N252+Vagyongazd!N230+Községgazd!Q236+Közfoglalkoztatás!N222+Közút!N222+Környezetvédelem!Q226+Egészségügy!Q260+Sport!N229+Közművelődés!P274+Étkeztetés!P242+Támogatás!T231</f>
        <v>0</v>
      </c>
      <c r="O222" s="1">
        <f>Igazgatás!O252+Vagyongazd!O230+Községgazd!R236+Közfoglalkoztatás!O222+Közút!O222+Környezetvédelem!R226+Egészségügy!R260+Sport!O229+Közművelődés!Q274+Étkeztetés!Q242+Támogatás!U231</f>
        <v>0</v>
      </c>
      <c r="P222" s="89">
        <f>Igazgatás!P252+Vagyongazd!P230+Községgazd!S236+Közfoglalkoztatás!P222+Közút!P222+Környezetvédelem!S226+Egészségügy!S260+Sport!P229+Közművelődés!R274+Étkeztetés!R242+Támogatás!V231</f>
        <v>0</v>
      </c>
      <c r="Q222" s="89">
        <f>Igazgatás!Q252+Vagyongazd!Q230+Községgazd!T236+Közfoglalkoztatás!Q222+Közút!Q222+Környezetvédelem!T226+Egészségügy!T260+Sport!Q229+Közművelődés!S274+Étkeztetés!S242+Támogatás!W231</f>
        <v>0</v>
      </c>
      <c r="R222" s="1">
        <f>Igazgatás!R252+Vagyongazd!R230+Községgazd!U236+Közfoglalkoztatás!R222+Közút!R222+Környezetvédelem!U226+Egészségügy!U260+Sport!R229+Közművelődés!T274+Étkeztetés!T242+Támogatás!X231</f>
        <v>0</v>
      </c>
      <c r="S222" s="89">
        <f>Igazgatás!S252+Vagyongazd!S230+Községgazd!V236+Közfoglalkoztatás!S222+Közút!S222+Környezetvédelem!V226+Egészségügy!V260+Sport!S229+Közművelődés!U274+Étkeztetés!U242+Támogatás!Y231</f>
        <v>0</v>
      </c>
      <c r="T222" s="366">
        <f>Igazgatás!T252+Vagyongazd!T230+Községgazd!W236+Közfoglalkoztatás!T222+Közút!T222+Környezetvédelem!W226+Egészségügy!W260+Sport!T229+Közművelődés!V274+Étkeztetés!V242+Támogatás!Z231</f>
        <v>0</v>
      </c>
      <c r="U222" s="43">
        <f>Igazgatás!U252+Vagyongazd!U230+Községgazd!X236+Közfoglalkoztatás!U222+Közút!U222+Környezetvédelem!X226+Egészségügy!X260+Sport!U229+Közművelődés!W274+Étkeztetés!W242+Támogatás!AA231</f>
        <v>0</v>
      </c>
      <c r="V222" s="89">
        <f>Igazgatás!V252+Vagyongazd!V230+Községgazd!Y236+Közfoglalkoztatás!V222+Közút!V222+Környezetvédelem!Y226+Egészségügy!Y260+Sport!V229+Közművelődés!X274+Étkeztetés!X242+Támogatás!AB231</f>
        <v>0</v>
      </c>
      <c r="W222" s="542">
        <f>Igazgatás!W252+Vagyongazd!W230+Községgazd!Z236+Közfoglalkoztatás!W222+Közút!W222+Környezetvédelem!Z226+Egészségügy!Z260+Sport!W229+Közművelődés!Y274+Étkeztetés!Y242+Támogatás!AC231</f>
        <v>0</v>
      </c>
    </row>
    <row r="223" spans="1:23" ht="15.75" thickBot="1" x14ac:dyDescent="0.3">
      <c r="B223" s="109" t="s">
        <v>552</v>
      </c>
      <c r="C223" s="701" t="s">
        <v>553</v>
      </c>
      <c r="D223" s="702"/>
      <c r="E223" s="702"/>
      <c r="F223" s="185">
        <f>Igazgatás!F253+Vagyongazd!F231+Községgazd!F237+Közfoglalkoztatás!F223+Közút!F223+Környezetvédelem!F227+Egészségügy!F261+Sport!F230+Közművelődés!F275+Étkeztetés!F243+Támogatás!F232</f>
        <v>97615519</v>
      </c>
      <c r="G223" s="462">
        <f>Igazgatás!G253+Vagyongazd!G231+Községgazd!G237+Közfoglalkoztatás!G223+Közút!G223+Környezetvédelem!G227+Egészségügy!G261+Sport!G230+Közművelődés!G275+Étkeztetés!G243+Támogatás!G232</f>
        <v>98764244</v>
      </c>
      <c r="H223" s="440">
        <f>Igazgatás!H253+Vagyongazd!H231+Községgazd!H237+Közfoglalkoztatás!H223+Közút!H223+Környezetvédelem!H227+Egészségügy!H261+Sport!H230+Közművelődés!H275+Étkeztetés!H243+Támogatás!H232</f>
        <v>98640012</v>
      </c>
      <c r="I223" s="203">
        <f>Igazgatás!I253+Vagyongazd!I231+Községgazd!I237+Közfoglalkoztatás!I223+Közút!I223+Környezetvédelem!I227+Egészségügy!I261+Sport!I230+Közművelődés!I275+Étkeztetés!I243+Támogatás!I232</f>
        <v>0</v>
      </c>
      <c r="J223" s="216">
        <f>Igazgatás!J253+Vagyongazd!J231+Községgazd!J237+Közfoglalkoztatás!J223+Közút!J223+Környezetvédelem!J227+Egészségügy!J261+Sport!J230+Közművelődés!J275+Étkeztetés!J243+Támogatás!J232</f>
        <v>98640012</v>
      </c>
      <c r="K223" s="94">
        <f>Igazgatás!K253+Vagyongazd!K231+Községgazd!N237+Közfoglalkoztatás!K223+Közút!K223+Környezetvédelem!N227+Egészségügy!N261+Sport!K230+Közművelődés!M275+Étkeztetés!M243+Támogatás!Q232</f>
        <v>12199298</v>
      </c>
      <c r="L223" s="95">
        <f>Igazgatás!L253+Vagyongazd!L231+Községgazd!O237+Közfoglalkoztatás!L223+Közút!L223+Környezetvédelem!O227+Egészségügy!O261+Sport!L230+Közművelődés!N275+Étkeztetés!N243+Támogatás!R232</f>
        <v>7539015</v>
      </c>
      <c r="M223" s="95">
        <f>Igazgatás!M253+Vagyongazd!M231+Községgazd!P237+Közfoglalkoztatás!M223+Közút!M223+Környezetvédelem!P227+Egészségügy!P261+Sport!M230+Közművelődés!O275+Étkeztetés!O243+Támogatás!S232</f>
        <v>7985755</v>
      </c>
      <c r="N223" s="95">
        <f>Igazgatás!N253+Vagyongazd!N231+Községgazd!Q237+Közfoglalkoztatás!N223+Közút!N223+Környezetvédelem!Q227+Egészségügy!Q261+Sport!N230+Közművelődés!P275+Étkeztetés!P243+Támogatás!T232</f>
        <v>8777440</v>
      </c>
      <c r="O223" s="95">
        <f>Igazgatás!O253+Vagyongazd!O231+Községgazd!R237+Közfoglalkoztatás!O223+Közút!O223+Környezetvédelem!R227+Egészségügy!R261+Sport!O230+Közművelődés!Q275+Étkeztetés!Q243+Támogatás!U232</f>
        <v>7995919</v>
      </c>
      <c r="P223" s="98">
        <f>Igazgatás!P253+Vagyongazd!P231+Községgazd!S237+Közfoglalkoztatás!P223+Közút!P223+Környezetvédelem!S227+Egészségügy!S261+Sport!P230+Közművelődés!R275+Étkeztetés!R243+Támogatás!V232</f>
        <v>8260500</v>
      </c>
      <c r="Q223" s="98">
        <f>Igazgatás!Q253+Vagyongazd!Q231+Községgazd!T237+Közfoglalkoztatás!Q223+Közút!Q223+Környezetvédelem!T227+Egészségügy!T261+Sport!Q230+Közművelődés!S275+Étkeztetés!S243+Támogatás!W232</f>
        <v>7319475</v>
      </c>
      <c r="R223" s="95">
        <f>Igazgatás!R253+Vagyongazd!R231+Községgazd!U237+Közfoglalkoztatás!R223+Közút!R223+Környezetvédelem!U227+Egészségügy!U261+Sport!R230+Közművelődés!T275+Étkeztetés!T243+Támogatás!X232</f>
        <v>7225383</v>
      </c>
      <c r="S223" s="98">
        <f>Igazgatás!S253+Vagyongazd!S231+Községgazd!V237+Közfoglalkoztatás!S223+Közút!S223+Környezetvédelem!V227+Egészségügy!V261+Sport!S230+Közművelődés!U275+Étkeztetés!U243+Támogatás!Y232</f>
        <v>7367252</v>
      </c>
      <c r="T223" s="363">
        <f>Igazgatás!T253+Vagyongazd!T231+Községgazd!W237+Közfoglalkoztatás!T223+Közút!T223+Környezetvédelem!W227+Egészségügy!W261+Sport!T230+Közművelődés!V275+Étkeztetés!V243+Támogatás!Z232</f>
        <v>74670037</v>
      </c>
      <c r="U223" s="97">
        <f>Igazgatás!U253+Vagyongazd!U231+Községgazd!X237+Közfoglalkoztatás!U223+Közút!U223+Környezetvédelem!X227+Egészségügy!X261+Sport!U230+Közművelődés!W275+Étkeztetés!W243+Támogatás!AA232</f>
        <v>8117996</v>
      </c>
      <c r="V223" s="98">
        <f>Igazgatás!V253+Vagyongazd!V231+Községgazd!Y237+Közfoglalkoztatás!V223+Közút!V223+Környezetvédelem!Y227+Egészségügy!Y261+Sport!V230+Közművelődés!X275+Étkeztetés!X243+Támogatás!AB232</f>
        <v>7848513</v>
      </c>
      <c r="W223" s="539">
        <f>Igazgatás!W253+Vagyongazd!W231+Községgazd!Z237+Közfoglalkoztatás!W223+Közút!W223+Környezetvédelem!Z227+Egészségügy!Z261+Sport!W230+Közművelődés!Y275+Étkeztetés!Y243+Támogatás!AC232</f>
        <v>8003466</v>
      </c>
    </row>
    <row r="224" spans="1:23" x14ac:dyDescent="0.25">
      <c r="B224" s="127" t="s">
        <v>977</v>
      </c>
      <c r="C224" s="714" t="s">
        <v>554</v>
      </c>
      <c r="D224" s="715"/>
      <c r="E224" s="715"/>
      <c r="F224" s="181">
        <f>Igazgatás!F254+Vagyongazd!F232+Községgazd!F238+Közfoglalkoztatás!F224+Közút!F224+Környezetvédelem!F228+Egészségügy!F262+Sport!F231+Közművelődés!F276+Étkeztetés!F244+Támogatás!F233</f>
        <v>97615519</v>
      </c>
      <c r="G224" s="458">
        <f>Igazgatás!G254+Vagyongazd!G232+Községgazd!G238+Közfoglalkoztatás!G224+Közút!G224+Környezetvédelem!G228+Egészségügy!G262+Sport!G231+Közművelődés!G276+Étkeztetés!G244+Támogatás!G233</f>
        <v>98764244</v>
      </c>
      <c r="H224" s="436">
        <f>Igazgatás!H254+Vagyongazd!H232+Községgazd!H238+Közfoglalkoztatás!H224+Közút!H224+Környezetvédelem!H228+Egészségügy!H262+Sport!H231+Közművelődés!H276+Étkeztetés!H244+Támogatás!H233</f>
        <v>98640012</v>
      </c>
      <c r="I224" s="199">
        <f>Igazgatás!I254+Vagyongazd!I232+Községgazd!I238+Közfoglalkoztatás!I224+Közút!I224+Környezetvédelem!I228+Egészségügy!I262+Sport!I231+Közművelődés!I276+Étkeztetés!I244+Támogatás!I233</f>
        <v>0</v>
      </c>
      <c r="J224" s="217">
        <f>Igazgatás!J254+Vagyongazd!J232+Községgazd!J238+Közfoglalkoztatás!J224+Közút!J224+Környezetvédelem!J228+Egészségügy!J262+Sport!J231+Közművelődés!J276+Étkeztetés!J244+Támogatás!J233</f>
        <v>98640012</v>
      </c>
      <c r="K224" s="130">
        <f>Igazgatás!K254+Vagyongazd!K232+Községgazd!N238+Közfoglalkoztatás!K224+Közút!K224+Környezetvédelem!N228+Egészségügy!N262+Sport!K231+Közművelődés!M276+Étkeztetés!M244+Támogatás!Q233</f>
        <v>12199298</v>
      </c>
      <c r="L224" s="131">
        <f>Igazgatás!L254+Vagyongazd!L232+Községgazd!O238+Közfoglalkoztatás!L224+Közút!L224+Környezetvédelem!O228+Egészségügy!O262+Sport!L231+Közművelődés!N276+Étkeztetés!N244+Támogatás!R233</f>
        <v>7539015</v>
      </c>
      <c r="M224" s="131">
        <f>Igazgatás!M254+Vagyongazd!M232+Községgazd!P238+Közfoglalkoztatás!M224+Közút!M224+Környezetvédelem!P228+Egészségügy!P262+Sport!M231+Közművelődés!O276+Étkeztetés!O244+Támogatás!S233</f>
        <v>7985755</v>
      </c>
      <c r="N224" s="131">
        <f>Igazgatás!N254+Vagyongazd!N232+Községgazd!Q238+Közfoglalkoztatás!N224+Közút!N224+Környezetvédelem!Q228+Egészségügy!Q262+Sport!N231+Közművelődés!P276+Étkeztetés!P244+Támogatás!T233</f>
        <v>8777440</v>
      </c>
      <c r="O224" s="131">
        <f>Igazgatás!O254+Vagyongazd!O232+Községgazd!R238+Közfoglalkoztatás!O224+Közút!O224+Környezetvédelem!R228+Egészségügy!R262+Sport!O231+Közművelődés!Q276+Étkeztetés!Q244+Támogatás!U233</f>
        <v>7995919</v>
      </c>
      <c r="P224" s="134">
        <f>Igazgatás!P254+Vagyongazd!P232+Községgazd!S238+Közfoglalkoztatás!P224+Közút!P224+Környezetvédelem!S228+Egészségügy!S262+Sport!P231+Közművelődés!R276+Étkeztetés!R244+Támogatás!V233</f>
        <v>8260500</v>
      </c>
      <c r="Q224" s="134">
        <f>Igazgatás!Q254+Vagyongazd!Q232+Községgazd!T238+Közfoglalkoztatás!Q224+Közút!Q224+Környezetvédelem!T228+Egészségügy!T262+Sport!Q231+Közművelődés!S276+Étkeztetés!S244+Támogatás!W233</f>
        <v>7319475</v>
      </c>
      <c r="R224" s="131">
        <f>Igazgatás!R254+Vagyongazd!R232+Községgazd!U238+Közfoglalkoztatás!R224+Közút!R224+Környezetvédelem!U228+Egészségügy!U262+Sport!R231+Közművelődés!T276+Étkeztetés!T244+Támogatás!X233</f>
        <v>7225383</v>
      </c>
      <c r="S224" s="134">
        <f>Igazgatás!S254+Vagyongazd!S232+Községgazd!V238+Közfoglalkoztatás!S224+Közút!S224+Környezetvédelem!V228+Egészségügy!V262+Sport!S231+Közművelődés!U276+Étkeztetés!U244+Támogatás!Y233</f>
        <v>7367252</v>
      </c>
      <c r="T224" s="364">
        <f>Igazgatás!T254+Vagyongazd!T232+Községgazd!W238+Közfoglalkoztatás!T224+Közút!T224+Környezetvédelem!W228+Egészségügy!W262+Sport!T231+Közművelődés!V276+Étkeztetés!V244+Támogatás!Z233</f>
        <v>74670037</v>
      </c>
      <c r="U224" s="133">
        <f>Igazgatás!U254+Vagyongazd!U232+Községgazd!X238+Közfoglalkoztatás!U224+Közút!U224+Környezetvédelem!X228+Egészségügy!X262+Sport!U231+Közművelődés!W276+Étkeztetés!W244+Támogatás!AA233</f>
        <v>8117996</v>
      </c>
      <c r="V224" s="134">
        <f>Igazgatás!V254+Vagyongazd!V232+Községgazd!Y238+Közfoglalkoztatás!V224+Közút!V224+Környezetvédelem!Y228+Egészségügy!Y262+Sport!V231+Közművelődés!X276+Étkeztetés!X244+Támogatás!AB233</f>
        <v>7848513</v>
      </c>
      <c r="W224" s="540">
        <f>Igazgatás!W254+Vagyongazd!W232+Községgazd!Z238+Közfoglalkoztatás!W224+Közút!W224+Környezetvédelem!Z228+Egészségügy!Z262+Sport!W231+Közművelődés!Y276+Étkeztetés!Y244+Támogatás!AC233</f>
        <v>8003466</v>
      </c>
    </row>
    <row r="225" spans="1:23" s="19" customFormat="1" hidden="1" x14ac:dyDescent="0.25">
      <c r="A225" s="139"/>
      <c r="B225" s="57" t="s">
        <v>978</v>
      </c>
      <c r="C225" s="653" t="s">
        <v>555</v>
      </c>
      <c r="D225" s="654"/>
      <c r="E225" s="654"/>
      <c r="F225" s="189">
        <f>Igazgatás!F255+Vagyongazd!F233+Községgazd!F239+Közfoglalkoztatás!F225+Közút!F225+Környezetvédelem!F229+Egészségügy!F263+Sport!F232+Közművelődés!F277+Étkeztetés!F245+Támogatás!F234</f>
        <v>0</v>
      </c>
      <c r="G225" s="466">
        <f>Igazgatás!G255+Vagyongazd!G233+Községgazd!G239+Közfoglalkoztatás!G225+Közút!G225+Környezetvédelem!G229+Egészségügy!G263+Sport!G232+Közművelődés!G277+Étkeztetés!G245+Támogatás!G234</f>
        <v>0</v>
      </c>
      <c r="H225" s="444">
        <f>Igazgatás!H255+Vagyongazd!H233+Községgazd!H239+Közfoglalkoztatás!H225+Közút!H225+Környezetvédelem!H229+Egészségügy!H263+Sport!H232+Közművelődés!H277+Étkeztetés!H245+Támogatás!H234</f>
        <v>0</v>
      </c>
      <c r="I225" s="207">
        <f>Igazgatás!I255+Vagyongazd!I233+Községgazd!I239+Közfoglalkoztatás!I225+Közút!I225+Környezetvédelem!I229+Egészségügy!I263+Sport!I232+Közművelődés!I277+Étkeztetés!I245+Támogatás!I234</f>
        <v>0</v>
      </c>
      <c r="J225" s="220">
        <f>Igazgatás!J255+Vagyongazd!J233+Községgazd!J239+Közfoglalkoztatás!J225+Közút!J225+Környezetvédelem!J229+Egészségügy!J263+Sport!J232+Közművelődés!J277+Étkeztetés!J245+Támogatás!J234</f>
        <v>0</v>
      </c>
      <c r="K225" s="83">
        <f>Igazgatás!K255+Vagyongazd!K233+Községgazd!N239+Közfoglalkoztatás!K225+Közút!K225+Környezetvédelem!N229+Egészségügy!N263+Sport!K232+Közművelődés!M277+Étkeztetés!M245+Támogatás!Q234</f>
        <v>0</v>
      </c>
      <c r="L225" s="13">
        <f>Igazgatás!L255+Vagyongazd!L233+Községgazd!O239+Közfoglalkoztatás!L225+Közút!L225+Környezetvédelem!O229+Egészségügy!O263+Sport!L232+Közművelődés!N277+Étkeztetés!N245+Támogatás!R234</f>
        <v>0</v>
      </c>
      <c r="M225" s="13">
        <f>Igazgatás!M255+Vagyongazd!M233+Községgazd!P239+Közfoglalkoztatás!M225+Közút!M225+Környezetvédelem!P229+Egészségügy!P263+Sport!M232+Közművelődés!O277+Étkeztetés!O245+Támogatás!S234</f>
        <v>0</v>
      </c>
      <c r="N225" s="13">
        <f>Igazgatás!N255+Vagyongazd!N233+Községgazd!Q239+Közfoglalkoztatás!N225+Közút!N225+Környezetvédelem!Q229+Egészségügy!Q263+Sport!N232+Közművelődés!P277+Étkeztetés!P245+Támogatás!T234</f>
        <v>0</v>
      </c>
      <c r="O225" s="13">
        <f>Igazgatás!O255+Vagyongazd!O233+Községgazd!R239+Közfoglalkoztatás!O225+Közút!O225+Környezetvédelem!R229+Egészségügy!R263+Sport!O232+Közművelődés!Q277+Étkeztetés!Q245+Támogatás!U234</f>
        <v>0</v>
      </c>
      <c r="P225" s="90">
        <f>Igazgatás!P255+Vagyongazd!P233+Községgazd!S239+Közfoglalkoztatás!P225+Közút!P225+Környezetvédelem!S229+Egészségügy!S263+Sport!P232+Közművelődés!R277+Étkeztetés!R245+Támogatás!V234</f>
        <v>0</v>
      </c>
      <c r="Q225" s="90">
        <f>Igazgatás!Q255+Vagyongazd!Q233+Községgazd!T239+Közfoglalkoztatás!Q225+Közút!Q225+Környezetvédelem!T229+Egészségügy!T263+Sport!Q232+Közművelődés!S277+Étkeztetés!S245+Támogatás!W234</f>
        <v>0</v>
      </c>
      <c r="R225" s="13">
        <f>Igazgatás!R255+Vagyongazd!R233+Községgazd!U239+Közfoglalkoztatás!R225+Közút!R225+Környezetvédelem!U229+Egészségügy!U263+Sport!R232+Közművelődés!T277+Étkeztetés!T245+Támogatás!X234</f>
        <v>0</v>
      </c>
      <c r="S225" s="90">
        <f>Igazgatás!S255+Vagyongazd!S233+Községgazd!V239+Közfoglalkoztatás!S225+Közút!S225+Környezetvédelem!V229+Egészségügy!V263+Sport!S232+Közművelődés!U277+Étkeztetés!U245+Támogatás!Y234</f>
        <v>0</v>
      </c>
      <c r="T225" s="365">
        <f>Igazgatás!T255+Vagyongazd!T233+Községgazd!W239+Közfoglalkoztatás!T225+Közút!T225+Környezetvédelem!W229+Egészségügy!W263+Sport!T232+Közművelődés!V277+Étkeztetés!V245+Támogatás!Z234</f>
        <v>0</v>
      </c>
      <c r="U225" s="44">
        <f>Igazgatás!U255+Vagyongazd!U233+Községgazd!X239+Közfoglalkoztatás!U225+Közút!U225+Környezetvédelem!X229+Egészségügy!X263+Sport!U232+Közművelődés!W277+Étkeztetés!W245+Támogatás!AA234</f>
        <v>0</v>
      </c>
      <c r="V225" s="90">
        <f>Igazgatás!V255+Vagyongazd!V233+Községgazd!Y239+Közfoglalkoztatás!V225+Közút!V225+Környezetvédelem!Y229+Egészségügy!Y263+Sport!V232+Közművelődés!X277+Étkeztetés!X245+Támogatás!AB234</f>
        <v>0</v>
      </c>
      <c r="W225" s="541">
        <f>Igazgatás!W255+Vagyongazd!W233+Községgazd!Z239+Közfoglalkoztatás!W225+Közút!W225+Környezetvédelem!Z229+Egészségügy!Z263+Sport!W232+Közművelődés!Y277+Étkeztetés!Y245+Támogatás!AC234</f>
        <v>0</v>
      </c>
    </row>
    <row r="226" spans="1:23" hidden="1" x14ac:dyDescent="0.25">
      <c r="A226" s="139" t="s">
        <v>556</v>
      </c>
      <c r="B226" s="59" t="s">
        <v>979</v>
      </c>
      <c r="C226" s="49"/>
      <c r="D226" s="721" t="s">
        <v>991</v>
      </c>
      <c r="E226" s="721"/>
      <c r="F226" s="187">
        <f>Igazgatás!F256+Vagyongazd!F234+Községgazd!F240+Közfoglalkoztatás!F226+Közút!F226+Környezetvédelem!F230+Egészségügy!F264+Sport!F233+Közművelődés!F278+Étkeztetés!F246+Támogatás!F235</f>
        <v>0</v>
      </c>
      <c r="G226" s="464">
        <f>Igazgatás!G256+Vagyongazd!G234+Községgazd!G240+Közfoglalkoztatás!G226+Közút!G226+Környezetvédelem!G230+Egészségügy!G264+Sport!G233+Közművelődés!G278+Étkeztetés!G246+Támogatás!G235</f>
        <v>0</v>
      </c>
      <c r="H226" s="442">
        <f>Igazgatás!H256+Vagyongazd!H234+Községgazd!H240+Közfoglalkoztatás!H226+Közút!H226+Környezetvédelem!H230+Egészségügy!H264+Sport!H233+Közművelődés!H278+Étkeztetés!H246+Támogatás!H235</f>
        <v>0</v>
      </c>
      <c r="I226" s="205">
        <f>Igazgatás!I256+Vagyongazd!I234+Községgazd!I240+Közfoglalkoztatás!I226+Közút!I226+Környezetvédelem!I230+Egészségügy!I264+Sport!I233+Közművelődés!I278+Étkeztetés!I246+Támogatás!I235</f>
        <v>0</v>
      </c>
      <c r="J226" s="219">
        <f>Igazgatás!J256+Vagyongazd!J234+Községgazd!J240+Közfoglalkoztatás!J226+Közút!J226+Környezetvédelem!J230+Egészségügy!J264+Sport!J233+Közművelődés!J278+Étkeztetés!J246+Támogatás!J235</f>
        <v>0</v>
      </c>
      <c r="K226" s="81">
        <f>Igazgatás!K256+Vagyongazd!K234+Községgazd!N240+Közfoglalkoztatás!K226+Közút!K226+Környezetvédelem!N230+Egészségügy!N264+Sport!K233+Közművelődés!M278+Étkeztetés!M246+Támogatás!Q235</f>
        <v>0</v>
      </c>
      <c r="L226" s="1">
        <f>Igazgatás!L256+Vagyongazd!L234+Községgazd!O240+Közfoglalkoztatás!L226+Közút!L226+Környezetvédelem!O230+Egészségügy!O264+Sport!L233+Közművelődés!N278+Étkeztetés!N246+Támogatás!R235</f>
        <v>0</v>
      </c>
      <c r="M226" s="1">
        <f>Igazgatás!M256+Vagyongazd!M234+Községgazd!P240+Közfoglalkoztatás!M226+Közút!M226+Környezetvédelem!P230+Egészségügy!P264+Sport!M233+Közművelődés!O278+Étkeztetés!O246+Támogatás!S235</f>
        <v>0</v>
      </c>
      <c r="N226" s="1">
        <f>Igazgatás!N256+Vagyongazd!N234+Községgazd!Q240+Közfoglalkoztatás!N226+Közút!N226+Környezetvédelem!Q230+Egészségügy!Q264+Sport!N233+Közművelődés!P278+Étkeztetés!P246+Támogatás!T235</f>
        <v>0</v>
      </c>
      <c r="O226" s="1">
        <f>Igazgatás!O256+Vagyongazd!O234+Községgazd!R240+Közfoglalkoztatás!O226+Közút!O226+Környezetvédelem!R230+Egészségügy!R264+Sport!O233+Közművelődés!Q278+Étkeztetés!Q246+Támogatás!U235</f>
        <v>0</v>
      </c>
      <c r="P226" s="89">
        <f>Igazgatás!P256+Vagyongazd!P234+Községgazd!S240+Közfoglalkoztatás!P226+Közút!P226+Környezetvédelem!S230+Egészségügy!S264+Sport!P233+Közművelődés!R278+Étkeztetés!R246+Támogatás!V235</f>
        <v>0</v>
      </c>
      <c r="Q226" s="89">
        <f>Igazgatás!Q256+Vagyongazd!Q234+Községgazd!T240+Közfoglalkoztatás!Q226+Közút!Q226+Környezetvédelem!T230+Egészségügy!T264+Sport!Q233+Közművelődés!S278+Étkeztetés!S246+Támogatás!W235</f>
        <v>0</v>
      </c>
      <c r="R226" s="1">
        <f>Igazgatás!R256+Vagyongazd!R234+Községgazd!U240+Közfoglalkoztatás!R226+Közút!R226+Környezetvédelem!U230+Egészségügy!U264+Sport!R233+Közművelődés!T278+Étkeztetés!T246+Támogatás!X235</f>
        <v>0</v>
      </c>
      <c r="S226" s="89">
        <f>Igazgatás!S256+Vagyongazd!S234+Községgazd!V240+Közfoglalkoztatás!S226+Közút!S226+Környezetvédelem!V230+Egészségügy!V264+Sport!S233+Közművelődés!U278+Étkeztetés!U246+Támogatás!Y235</f>
        <v>0</v>
      </c>
      <c r="T226" s="366">
        <f>Igazgatás!T256+Vagyongazd!T234+Községgazd!W240+Közfoglalkoztatás!T226+Közút!T226+Környezetvédelem!W230+Egészségügy!W264+Sport!T233+Közművelődés!V278+Étkeztetés!V246+Támogatás!Z235</f>
        <v>0</v>
      </c>
      <c r="U226" s="43">
        <f>Igazgatás!U256+Vagyongazd!U234+Községgazd!X240+Közfoglalkoztatás!U226+Közút!U226+Környezetvédelem!X230+Egészségügy!X264+Sport!U233+Közművelődés!W278+Étkeztetés!W246+Támogatás!AA235</f>
        <v>0</v>
      </c>
      <c r="V226" s="89">
        <f>Igazgatás!V256+Vagyongazd!V234+Községgazd!Y240+Közfoglalkoztatás!V226+Közút!V226+Környezetvédelem!Y230+Egészségügy!Y264+Sport!V233+Közművelődés!X278+Étkeztetés!X246+Támogatás!AB235</f>
        <v>0</v>
      </c>
      <c r="W226" s="542">
        <f>Igazgatás!W256+Vagyongazd!W234+Községgazd!Z240+Közfoglalkoztatás!W226+Közút!W226+Környezetvédelem!Z230+Egészségügy!Z264+Sport!W233+Közművelődés!Y278+Étkeztetés!Y246+Támogatás!AC235</f>
        <v>0</v>
      </c>
    </row>
    <row r="227" spans="1:23" hidden="1" x14ac:dyDescent="0.25">
      <c r="A227" s="139" t="s">
        <v>557</v>
      </c>
      <c r="B227" s="59" t="s">
        <v>980</v>
      </c>
      <c r="C227" s="2"/>
      <c r="D227" s="686" t="s">
        <v>992</v>
      </c>
      <c r="E227" s="686"/>
      <c r="F227" s="182">
        <f>Igazgatás!F257+Vagyongazd!F235+Községgazd!F241+Közfoglalkoztatás!F227+Közút!F227+Környezetvédelem!F231+Egészségügy!F265+Sport!F234+Közművelődés!F279+Étkeztetés!F247+Támogatás!F236</f>
        <v>0</v>
      </c>
      <c r="G227" s="459">
        <f>Igazgatás!G257+Vagyongazd!G235+Községgazd!G241+Közfoglalkoztatás!G227+Közút!G227+Környezetvédelem!G231+Egészségügy!G265+Sport!G234+Közművelődés!G279+Étkeztetés!G247+Támogatás!G236</f>
        <v>0</v>
      </c>
      <c r="H227" s="437">
        <f>Igazgatás!H257+Vagyongazd!H235+Községgazd!H241+Közfoglalkoztatás!H227+Közút!H227+Környezetvédelem!H231+Egészségügy!H265+Sport!H234+Közművelődés!H279+Étkeztetés!H247+Támogatás!H236</f>
        <v>0</v>
      </c>
      <c r="I227" s="200">
        <f>Igazgatás!I257+Vagyongazd!I235+Községgazd!I241+Közfoglalkoztatás!I227+Közút!I227+Környezetvédelem!I231+Egészségügy!I265+Sport!I234+Közművelődés!I279+Étkeztetés!I247+Támogatás!I236</f>
        <v>0</v>
      </c>
      <c r="J227" s="219">
        <f>Igazgatás!J257+Vagyongazd!J235+Községgazd!J241+Közfoglalkoztatás!J227+Közút!J227+Környezetvédelem!J231+Egészségügy!J265+Sport!J234+Közművelődés!J279+Étkeztetés!J247+Támogatás!J236</f>
        <v>0</v>
      </c>
      <c r="K227" s="81">
        <f>Igazgatás!K257+Vagyongazd!K235+Községgazd!N241+Közfoglalkoztatás!K227+Közút!K227+Környezetvédelem!N231+Egészségügy!N265+Sport!K234+Közművelődés!M279+Étkeztetés!M247+Támogatás!Q236</f>
        <v>0</v>
      </c>
      <c r="L227" s="1">
        <f>Igazgatás!L257+Vagyongazd!L235+Községgazd!O241+Közfoglalkoztatás!L227+Közút!L227+Környezetvédelem!O231+Egészségügy!O265+Sport!L234+Közművelődés!N279+Étkeztetés!N247+Támogatás!R236</f>
        <v>0</v>
      </c>
      <c r="M227" s="1">
        <f>Igazgatás!M257+Vagyongazd!M235+Községgazd!P241+Közfoglalkoztatás!M227+Közút!M227+Környezetvédelem!P231+Egészségügy!P265+Sport!M234+Közművelődés!O279+Étkeztetés!O247+Támogatás!S236</f>
        <v>0</v>
      </c>
      <c r="N227" s="1">
        <f>Igazgatás!N257+Vagyongazd!N235+Községgazd!Q241+Közfoglalkoztatás!N227+Közút!N227+Környezetvédelem!Q231+Egészségügy!Q265+Sport!N234+Közművelődés!P279+Étkeztetés!P247+Támogatás!T236</f>
        <v>0</v>
      </c>
      <c r="O227" s="1">
        <f>Igazgatás!O257+Vagyongazd!O235+Községgazd!R241+Közfoglalkoztatás!O227+Közút!O227+Környezetvédelem!R231+Egészségügy!R265+Sport!O234+Közművelődés!Q279+Étkeztetés!Q247+Támogatás!U236</f>
        <v>0</v>
      </c>
      <c r="P227" s="89">
        <f>Igazgatás!P257+Vagyongazd!P235+Községgazd!S241+Közfoglalkoztatás!P227+Közút!P227+Környezetvédelem!S231+Egészségügy!S265+Sport!P234+Közművelődés!R279+Étkeztetés!R247+Támogatás!V236</f>
        <v>0</v>
      </c>
      <c r="Q227" s="89">
        <f>Igazgatás!Q257+Vagyongazd!Q235+Községgazd!T241+Közfoglalkoztatás!Q227+Közút!Q227+Környezetvédelem!T231+Egészségügy!T265+Sport!Q234+Közművelődés!S279+Étkeztetés!S247+Támogatás!W236</f>
        <v>0</v>
      </c>
      <c r="R227" s="1">
        <f>Igazgatás!R257+Vagyongazd!R235+Községgazd!U241+Közfoglalkoztatás!R227+Közút!R227+Környezetvédelem!U231+Egészségügy!U265+Sport!R234+Közművelődés!T279+Étkeztetés!T247+Támogatás!X236</f>
        <v>0</v>
      </c>
      <c r="S227" s="89">
        <f>Igazgatás!S257+Vagyongazd!S235+Községgazd!V241+Közfoglalkoztatás!S227+Közút!S227+Környezetvédelem!V231+Egészségügy!V265+Sport!S234+Közművelődés!U279+Étkeztetés!U247+Támogatás!Y236</f>
        <v>0</v>
      </c>
      <c r="T227" s="366">
        <f>Igazgatás!T257+Vagyongazd!T235+Községgazd!W241+Közfoglalkoztatás!T227+Közút!T227+Környezetvédelem!W231+Egészségügy!W265+Sport!T234+Közművelődés!V279+Étkeztetés!V247+Támogatás!Z236</f>
        <v>0</v>
      </c>
      <c r="U227" s="43">
        <f>Igazgatás!U257+Vagyongazd!U235+Községgazd!X241+Közfoglalkoztatás!U227+Közút!U227+Környezetvédelem!X231+Egészségügy!X265+Sport!U234+Közművelődés!W279+Étkeztetés!W247+Támogatás!AA236</f>
        <v>0</v>
      </c>
      <c r="V227" s="89">
        <f>Igazgatás!V257+Vagyongazd!V235+Községgazd!Y241+Közfoglalkoztatás!V227+Közút!V227+Környezetvédelem!Y231+Egészségügy!Y265+Sport!V234+Közművelődés!X279+Étkeztetés!X247+Támogatás!AB236</f>
        <v>0</v>
      </c>
      <c r="W227" s="542">
        <f>Igazgatás!W257+Vagyongazd!W235+Községgazd!Z241+Közfoglalkoztatás!W227+Közút!W227+Környezetvédelem!Z231+Egészségügy!Z265+Sport!W234+Közművelődés!Y279+Étkeztetés!Y247+Támogatás!AC236</f>
        <v>0</v>
      </c>
    </row>
    <row r="228" spans="1:23" hidden="1" x14ac:dyDescent="0.25">
      <c r="A228" s="139" t="s">
        <v>558</v>
      </c>
      <c r="B228" s="59" t="s">
        <v>981</v>
      </c>
      <c r="C228" s="2"/>
      <c r="D228" s="686" t="s">
        <v>993</v>
      </c>
      <c r="E228" s="686"/>
      <c r="F228" s="182">
        <f>Igazgatás!F258+Vagyongazd!F236+Községgazd!F242+Közfoglalkoztatás!F228+Közút!F228+Környezetvédelem!F232+Egészségügy!F266+Sport!F235+Közművelődés!F280+Étkeztetés!F248+Támogatás!F237</f>
        <v>0</v>
      </c>
      <c r="G228" s="459">
        <f>Igazgatás!G258+Vagyongazd!G236+Községgazd!G242+Közfoglalkoztatás!G228+Közút!G228+Környezetvédelem!G232+Egészségügy!G266+Sport!G235+Közművelődés!G280+Étkeztetés!G248+Támogatás!G237</f>
        <v>0</v>
      </c>
      <c r="H228" s="437">
        <f>Igazgatás!H258+Vagyongazd!H236+Községgazd!H242+Közfoglalkoztatás!H228+Közút!H228+Környezetvédelem!H232+Egészségügy!H266+Sport!H235+Közművelődés!H280+Étkeztetés!H248+Támogatás!H237</f>
        <v>0</v>
      </c>
      <c r="I228" s="200">
        <f>Igazgatás!I258+Vagyongazd!I236+Községgazd!I242+Közfoglalkoztatás!I228+Közút!I228+Környezetvédelem!I232+Egészségügy!I266+Sport!I235+Közművelődés!I280+Étkeztetés!I248+Támogatás!I237</f>
        <v>0</v>
      </c>
      <c r="J228" s="219">
        <f>Igazgatás!J258+Vagyongazd!J236+Községgazd!J242+Közfoglalkoztatás!J228+Közút!J228+Környezetvédelem!J232+Egészségügy!J266+Sport!J235+Közművelődés!J280+Étkeztetés!J248+Támogatás!J237</f>
        <v>0</v>
      </c>
      <c r="K228" s="81">
        <f>Igazgatás!K258+Vagyongazd!K236+Községgazd!N242+Közfoglalkoztatás!K228+Közút!K228+Környezetvédelem!N232+Egészségügy!N266+Sport!K235+Közművelődés!M280+Étkeztetés!M248+Támogatás!Q237</f>
        <v>0</v>
      </c>
      <c r="L228" s="1">
        <f>Igazgatás!L258+Vagyongazd!L236+Községgazd!O242+Közfoglalkoztatás!L228+Közút!L228+Környezetvédelem!O232+Egészségügy!O266+Sport!L235+Közművelődés!N280+Étkeztetés!N248+Támogatás!R237</f>
        <v>0</v>
      </c>
      <c r="M228" s="1">
        <f>Igazgatás!M258+Vagyongazd!M236+Községgazd!P242+Közfoglalkoztatás!M228+Közút!M228+Környezetvédelem!P232+Egészségügy!P266+Sport!M235+Közművelődés!O280+Étkeztetés!O248+Támogatás!S237</f>
        <v>0</v>
      </c>
      <c r="N228" s="1">
        <f>Igazgatás!N258+Vagyongazd!N236+Községgazd!Q242+Közfoglalkoztatás!N228+Közút!N228+Környezetvédelem!Q232+Egészségügy!Q266+Sport!N235+Közművelődés!P280+Étkeztetés!P248+Támogatás!T237</f>
        <v>0</v>
      </c>
      <c r="O228" s="1">
        <f>Igazgatás!O258+Vagyongazd!O236+Községgazd!R242+Közfoglalkoztatás!O228+Közút!O228+Környezetvédelem!R232+Egészségügy!R266+Sport!O235+Közművelődés!Q280+Étkeztetés!Q248+Támogatás!U237</f>
        <v>0</v>
      </c>
      <c r="P228" s="89">
        <f>Igazgatás!P258+Vagyongazd!P236+Községgazd!S242+Közfoglalkoztatás!P228+Közút!P228+Környezetvédelem!S232+Egészségügy!S266+Sport!P235+Közművelődés!R280+Étkeztetés!R248+Támogatás!V237</f>
        <v>0</v>
      </c>
      <c r="Q228" s="89">
        <f>Igazgatás!Q258+Vagyongazd!Q236+Községgazd!T242+Közfoglalkoztatás!Q228+Közút!Q228+Környezetvédelem!T232+Egészségügy!T266+Sport!Q235+Közművelődés!S280+Étkeztetés!S248+Támogatás!W237</f>
        <v>0</v>
      </c>
      <c r="R228" s="1">
        <f>Igazgatás!R258+Vagyongazd!R236+Községgazd!U242+Közfoglalkoztatás!R228+Közút!R228+Környezetvédelem!U232+Egészségügy!U266+Sport!R235+Közművelődés!T280+Étkeztetés!T248+Támogatás!X237</f>
        <v>0</v>
      </c>
      <c r="S228" s="89">
        <f>Igazgatás!S258+Vagyongazd!S236+Községgazd!V242+Közfoglalkoztatás!S228+Közút!S228+Környezetvédelem!V232+Egészségügy!V266+Sport!S235+Közművelődés!U280+Étkeztetés!U248+Támogatás!Y237</f>
        <v>0</v>
      </c>
      <c r="T228" s="366">
        <f>Igazgatás!T258+Vagyongazd!T236+Községgazd!W242+Közfoglalkoztatás!T228+Közút!T228+Környezetvédelem!W232+Egészségügy!W266+Sport!T235+Közművelődés!V280+Étkeztetés!V248+Támogatás!Z237</f>
        <v>0</v>
      </c>
      <c r="U228" s="43">
        <f>Igazgatás!U258+Vagyongazd!U236+Községgazd!X242+Közfoglalkoztatás!U228+Közút!U228+Környezetvédelem!X232+Egészségügy!X266+Sport!U235+Közművelődés!W280+Étkeztetés!W248+Támogatás!AA237</f>
        <v>0</v>
      </c>
      <c r="V228" s="89">
        <f>Igazgatás!V258+Vagyongazd!V236+Községgazd!Y242+Közfoglalkoztatás!V228+Közút!V228+Környezetvédelem!Y232+Egészségügy!Y266+Sport!V235+Közművelődés!X280+Étkeztetés!X248+Támogatás!AB237</f>
        <v>0</v>
      </c>
      <c r="W228" s="542">
        <f>Igazgatás!W258+Vagyongazd!W236+Községgazd!Z242+Közfoglalkoztatás!W228+Közút!W228+Környezetvédelem!Z232+Egészségügy!Z266+Sport!W235+Közművelődés!Y280+Étkeztetés!Y248+Támogatás!AC237</f>
        <v>0</v>
      </c>
    </row>
    <row r="229" spans="1:23" s="19" customFormat="1" hidden="1" x14ac:dyDescent="0.25">
      <c r="A229" s="139"/>
      <c r="B229" s="57" t="s">
        <v>982</v>
      </c>
      <c r="C229" s="653" t="s">
        <v>559</v>
      </c>
      <c r="D229" s="654"/>
      <c r="E229" s="654"/>
      <c r="F229" s="189">
        <f>Igazgatás!F259+Vagyongazd!F237+Községgazd!F243+Közfoglalkoztatás!F229+Közút!F229+Környezetvédelem!F233+Egészségügy!F267+Sport!F236+Közművelődés!F281+Étkeztetés!F249+Támogatás!F238</f>
        <v>0</v>
      </c>
      <c r="G229" s="466">
        <f>Igazgatás!G259+Vagyongazd!G237+Községgazd!G243+Közfoglalkoztatás!G229+Közút!G229+Környezetvédelem!G233+Egészségügy!G267+Sport!G236+Közművelődés!G281+Étkeztetés!G249+Támogatás!G238</f>
        <v>0</v>
      </c>
      <c r="H229" s="444">
        <f>Igazgatás!H259+Vagyongazd!H237+Községgazd!H243+Közfoglalkoztatás!H229+Közút!H229+Környezetvédelem!H233+Egészségügy!H267+Sport!H236+Közművelődés!H281+Étkeztetés!H249+Támogatás!H238</f>
        <v>0</v>
      </c>
      <c r="I229" s="207">
        <f>Igazgatás!I259+Vagyongazd!I237+Községgazd!I243+Közfoglalkoztatás!I229+Közút!I229+Környezetvédelem!I233+Egészségügy!I267+Sport!I236+Közművelődés!I281+Étkeztetés!I249+Támogatás!I238</f>
        <v>0</v>
      </c>
      <c r="J229" s="220">
        <f>Igazgatás!J259+Vagyongazd!J237+Községgazd!J243+Közfoglalkoztatás!J229+Közút!J229+Környezetvédelem!J233+Egészségügy!J267+Sport!J236+Közművelődés!J281+Étkeztetés!J249+Támogatás!J238</f>
        <v>0</v>
      </c>
      <c r="K229" s="83">
        <f>Igazgatás!K259+Vagyongazd!K237+Községgazd!N243+Közfoglalkoztatás!K229+Közút!K229+Környezetvédelem!N233+Egészségügy!N267+Sport!K236+Közművelődés!M281+Étkeztetés!M249+Támogatás!Q238</f>
        <v>0</v>
      </c>
      <c r="L229" s="13">
        <f>Igazgatás!L259+Vagyongazd!L237+Községgazd!O243+Közfoglalkoztatás!L229+Közút!L229+Környezetvédelem!O233+Egészségügy!O267+Sport!L236+Közművelődés!N281+Étkeztetés!N249+Támogatás!R238</f>
        <v>0</v>
      </c>
      <c r="M229" s="13">
        <f>Igazgatás!M259+Vagyongazd!M237+Községgazd!P243+Közfoglalkoztatás!M229+Közút!M229+Környezetvédelem!P233+Egészségügy!P267+Sport!M236+Közművelődés!O281+Étkeztetés!O249+Támogatás!S238</f>
        <v>0</v>
      </c>
      <c r="N229" s="13">
        <f>Igazgatás!N259+Vagyongazd!N237+Községgazd!Q243+Közfoglalkoztatás!N229+Közút!N229+Környezetvédelem!Q233+Egészségügy!Q267+Sport!N236+Közművelődés!P281+Étkeztetés!P249+Támogatás!T238</f>
        <v>0</v>
      </c>
      <c r="O229" s="13">
        <f>Igazgatás!O259+Vagyongazd!O237+Községgazd!R243+Közfoglalkoztatás!O229+Közút!O229+Környezetvédelem!R233+Egészségügy!R267+Sport!O236+Közművelődés!Q281+Étkeztetés!Q249+Támogatás!U238</f>
        <v>0</v>
      </c>
      <c r="P229" s="90">
        <f>Igazgatás!P259+Vagyongazd!P237+Községgazd!S243+Közfoglalkoztatás!P229+Közút!P229+Környezetvédelem!S233+Egészségügy!S267+Sport!P236+Közművelődés!R281+Étkeztetés!R249+Támogatás!V238</f>
        <v>0</v>
      </c>
      <c r="Q229" s="90">
        <f>Igazgatás!Q259+Vagyongazd!Q237+Községgazd!T243+Közfoglalkoztatás!Q229+Közút!Q229+Környezetvédelem!T233+Egészségügy!T267+Sport!Q236+Közművelődés!S281+Étkeztetés!S249+Támogatás!W238</f>
        <v>0</v>
      </c>
      <c r="R229" s="13">
        <f>Igazgatás!R259+Vagyongazd!R237+Községgazd!U243+Közfoglalkoztatás!R229+Közút!R229+Környezetvédelem!U233+Egészségügy!U267+Sport!R236+Közművelődés!T281+Étkeztetés!T249+Támogatás!X238</f>
        <v>0</v>
      </c>
      <c r="S229" s="90">
        <f>Igazgatás!S259+Vagyongazd!S237+Községgazd!V243+Közfoglalkoztatás!S229+Közút!S229+Környezetvédelem!V233+Egészségügy!V267+Sport!S236+Közművelődés!U281+Étkeztetés!U249+Támogatás!Y238</f>
        <v>0</v>
      </c>
      <c r="T229" s="365">
        <f>Igazgatás!T259+Vagyongazd!T237+Községgazd!W243+Közfoglalkoztatás!T229+Közút!T229+Környezetvédelem!W233+Egészségügy!W267+Sport!T236+Közművelődés!V281+Étkeztetés!V249+Támogatás!Z238</f>
        <v>0</v>
      </c>
      <c r="U229" s="44">
        <f>Igazgatás!U259+Vagyongazd!U237+Községgazd!X243+Közfoglalkoztatás!U229+Közút!U229+Környezetvédelem!X233+Egészségügy!X267+Sport!U236+Közművelődés!W281+Étkeztetés!W249+Támogatás!AA238</f>
        <v>0</v>
      </c>
      <c r="V229" s="90">
        <f>Igazgatás!V259+Vagyongazd!V237+Községgazd!Y243+Közfoglalkoztatás!V229+Közút!V229+Környezetvédelem!Y233+Egészségügy!Y267+Sport!V236+Közművelődés!X281+Étkeztetés!X249+Támogatás!AB238</f>
        <v>0</v>
      </c>
      <c r="W229" s="541">
        <f>Igazgatás!W259+Vagyongazd!W237+Községgazd!Z243+Közfoglalkoztatás!W229+Közút!W229+Környezetvédelem!Z233+Egészségügy!Z267+Sport!W236+Közművelődés!Y281+Étkeztetés!Y249+Támogatás!AC238</f>
        <v>0</v>
      </c>
    </row>
    <row r="230" spans="1:23" hidden="1" x14ac:dyDescent="0.25">
      <c r="A230" s="139" t="s">
        <v>560</v>
      </c>
      <c r="B230" s="59" t="s">
        <v>983</v>
      </c>
      <c r="C230" s="2"/>
      <c r="D230" s="686" t="s">
        <v>654</v>
      </c>
      <c r="E230" s="686"/>
      <c r="F230" s="182">
        <f>Igazgatás!F260+Vagyongazd!F238+Községgazd!F244+Közfoglalkoztatás!F230+Közút!F230+Környezetvédelem!F234+Egészségügy!F268+Sport!F237+Közművelődés!F282+Étkeztetés!F250+Támogatás!F239</f>
        <v>0</v>
      </c>
      <c r="G230" s="459">
        <f>Igazgatás!G260+Vagyongazd!G238+Községgazd!G244+Közfoglalkoztatás!G230+Közút!G230+Környezetvédelem!G234+Egészségügy!G268+Sport!G237+Közművelődés!G282+Étkeztetés!G250+Támogatás!G239</f>
        <v>0</v>
      </c>
      <c r="H230" s="437">
        <f>Igazgatás!H260+Vagyongazd!H238+Községgazd!H244+Közfoglalkoztatás!H230+Közút!H230+Környezetvédelem!H234+Egészségügy!H268+Sport!H237+Közművelődés!H282+Étkeztetés!H250+Támogatás!H239</f>
        <v>0</v>
      </c>
      <c r="I230" s="200">
        <f>Igazgatás!I260+Vagyongazd!I238+Községgazd!I244+Közfoglalkoztatás!I230+Közút!I230+Környezetvédelem!I234+Egészségügy!I268+Sport!I237+Közművelődés!I282+Étkeztetés!I250+Támogatás!I239</f>
        <v>0</v>
      </c>
      <c r="J230" s="219">
        <f>Igazgatás!J260+Vagyongazd!J238+Községgazd!J244+Közfoglalkoztatás!J230+Közút!J230+Környezetvédelem!J234+Egészségügy!J268+Sport!J237+Közművelődés!J282+Étkeztetés!J250+Támogatás!J239</f>
        <v>0</v>
      </c>
      <c r="K230" s="81">
        <f>Igazgatás!K260+Vagyongazd!K238+Községgazd!N244+Közfoglalkoztatás!K230+Közút!K230+Környezetvédelem!N234+Egészségügy!N268+Sport!K237+Közművelődés!M282+Étkeztetés!M250+Támogatás!Q239</f>
        <v>0</v>
      </c>
      <c r="L230" s="1">
        <f>Igazgatás!L260+Vagyongazd!L238+Községgazd!O244+Közfoglalkoztatás!L230+Közút!L230+Környezetvédelem!O234+Egészségügy!O268+Sport!L237+Közművelődés!N282+Étkeztetés!N250+Támogatás!R239</f>
        <v>0</v>
      </c>
      <c r="M230" s="1">
        <f>Igazgatás!M260+Vagyongazd!M238+Községgazd!P244+Közfoglalkoztatás!M230+Közút!M230+Környezetvédelem!P234+Egészségügy!P268+Sport!M237+Közművelődés!O282+Étkeztetés!O250+Támogatás!S239</f>
        <v>0</v>
      </c>
      <c r="N230" s="1">
        <f>Igazgatás!N260+Vagyongazd!N238+Községgazd!Q244+Közfoglalkoztatás!N230+Közút!N230+Környezetvédelem!Q234+Egészségügy!Q268+Sport!N237+Közművelődés!P282+Étkeztetés!P250+Támogatás!T239</f>
        <v>0</v>
      </c>
      <c r="O230" s="1">
        <f>Igazgatás!O260+Vagyongazd!O238+Községgazd!R244+Közfoglalkoztatás!O230+Közút!O230+Környezetvédelem!R234+Egészségügy!R268+Sport!O237+Közművelődés!Q282+Étkeztetés!Q250+Támogatás!U239</f>
        <v>0</v>
      </c>
      <c r="P230" s="89">
        <f>Igazgatás!P260+Vagyongazd!P238+Községgazd!S244+Közfoglalkoztatás!P230+Közút!P230+Környezetvédelem!S234+Egészségügy!S268+Sport!P237+Közművelődés!R282+Étkeztetés!R250+Támogatás!V239</f>
        <v>0</v>
      </c>
      <c r="Q230" s="89">
        <f>Igazgatás!Q260+Vagyongazd!Q238+Községgazd!T244+Közfoglalkoztatás!Q230+Közút!Q230+Környezetvédelem!T234+Egészségügy!T268+Sport!Q237+Közművelődés!S282+Étkeztetés!S250+Támogatás!W239</f>
        <v>0</v>
      </c>
      <c r="R230" s="1">
        <f>Igazgatás!R260+Vagyongazd!R238+Községgazd!U244+Közfoglalkoztatás!R230+Közút!R230+Környezetvédelem!U234+Egészségügy!U268+Sport!R237+Közművelődés!T282+Étkeztetés!T250+Támogatás!X239</f>
        <v>0</v>
      </c>
      <c r="S230" s="89">
        <f>Igazgatás!S260+Vagyongazd!S238+Községgazd!V244+Közfoglalkoztatás!S230+Közút!S230+Környezetvédelem!V234+Egészségügy!V268+Sport!S237+Közművelődés!U282+Étkeztetés!U250+Támogatás!Y239</f>
        <v>0</v>
      </c>
      <c r="T230" s="366">
        <f>Igazgatás!T260+Vagyongazd!T238+Községgazd!W244+Közfoglalkoztatás!T230+Közút!T230+Környezetvédelem!W234+Egészségügy!W268+Sport!T237+Közművelődés!V282+Étkeztetés!V250+Támogatás!Z239</f>
        <v>0</v>
      </c>
      <c r="U230" s="43">
        <f>Igazgatás!U260+Vagyongazd!U238+Községgazd!X244+Közfoglalkoztatás!U230+Közút!U230+Környezetvédelem!X234+Egészségügy!X268+Sport!U237+Közművelődés!W282+Étkeztetés!W250+Támogatás!AA239</f>
        <v>0</v>
      </c>
      <c r="V230" s="89">
        <f>Igazgatás!V260+Vagyongazd!V238+Községgazd!Y244+Közfoglalkoztatás!V230+Közút!V230+Környezetvédelem!Y234+Egészségügy!Y268+Sport!V237+Közművelődés!X282+Étkeztetés!X250+Támogatás!AB239</f>
        <v>0</v>
      </c>
      <c r="W230" s="542">
        <f>Igazgatás!W260+Vagyongazd!W238+Községgazd!Z244+Közfoglalkoztatás!W230+Közút!W230+Környezetvédelem!Z234+Egészségügy!Z268+Sport!W237+Közművelődés!Y282+Étkeztetés!Y250+Támogatás!AC239</f>
        <v>0</v>
      </c>
    </row>
    <row r="231" spans="1:23" hidden="1" x14ac:dyDescent="0.25">
      <c r="A231" s="139" t="s">
        <v>561</v>
      </c>
      <c r="B231" s="59" t="s">
        <v>984</v>
      </c>
      <c r="C231" s="2"/>
      <c r="D231" s="686" t="s">
        <v>655</v>
      </c>
      <c r="E231" s="686"/>
      <c r="F231" s="182">
        <f>Igazgatás!F261+Vagyongazd!F239+Községgazd!F245+Közfoglalkoztatás!F231+Közút!F231+Környezetvédelem!F235+Egészségügy!F269+Sport!F238+Közművelődés!F283+Étkeztetés!F251+Támogatás!F240</f>
        <v>0</v>
      </c>
      <c r="G231" s="459">
        <f>Igazgatás!G261+Vagyongazd!G239+Községgazd!G245+Közfoglalkoztatás!G231+Közút!G231+Környezetvédelem!G235+Egészségügy!G269+Sport!G238+Közművelődés!G283+Étkeztetés!G251+Támogatás!G240</f>
        <v>0</v>
      </c>
      <c r="H231" s="437">
        <f>Igazgatás!H261+Vagyongazd!H239+Községgazd!H245+Közfoglalkoztatás!H231+Közút!H231+Környezetvédelem!H235+Egészségügy!H269+Sport!H238+Közművelődés!H283+Étkeztetés!H251+Támogatás!H240</f>
        <v>0</v>
      </c>
      <c r="I231" s="200">
        <f>Igazgatás!I261+Vagyongazd!I239+Községgazd!I245+Közfoglalkoztatás!I231+Közút!I231+Környezetvédelem!I235+Egészségügy!I269+Sport!I238+Közművelődés!I283+Étkeztetés!I251+Támogatás!I240</f>
        <v>0</v>
      </c>
      <c r="J231" s="219">
        <f>Igazgatás!J261+Vagyongazd!J239+Községgazd!J245+Közfoglalkoztatás!J231+Közút!J231+Környezetvédelem!J235+Egészségügy!J269+Sport!J238+Közművelődés!J283+Étkeztetés!J251+Támogatás!J240</f>
        <v>0</v>
      </c>
      <c r="K231" s="81">
        <f>Igazgatás!K261+Vagyongazd!K239+Községgazd!N245+Közfoglalkoztatás!K231+Közút!K231+Környezetvédelem!N235+Egészségügy!N269+Sport!K238+Közművelődés!M283+Étkeztetés!M251+Támogatás!Q240</f>
        <v>0</v>
      </c>
      <c r="L231" s="1">
        <f>Igazgatás!L261+Vagyongazd!L239+Községgazd!O245+Közfoglalkoztatás!L231+Közút!L231+Környezetvédelem!O235+Egészségügy!O269+Sport!L238+Közművelődés!N283+Étkeztetés!N251+Támogatás!R240</f>
        <v>0</v>
      </c>
      <c r="M231" s="1">
        <f>Igazgatás!M261+Vagyongazd!M239+Községgazd!P245+Közfoglalkoztatás!M231+Közút!M231+Környezetvédelem!P235+Egészségügy!P269+Sport!M238+Közművelődés!O283+Étkeztetés!O251+Támogatás!S240</f>
        <v>0</v>
      </c>
      <c r="N231" s="1">
        <f>Igazgatás!N261+Vagyongazd!N239+Községgazd!Q245+Közfoglalkoztatás!N231+Közút!N231+Környezetvédelem!Q235+Egészségügy!Q269+Sport!N238+Közművelődés!P283+Étkeztetés!P251+Támogatás!T240</f>
        <v>0</v>
      </c>
      <c r="O231" s="1">
        <f>Igazgatás!O261+Vagyongazd!O239+Községgazd!R245+Közfoglalkoztatás!O231+Közút!O231+Környezetvédelem!R235+Egészségügy!R269+Sport!O238+Közművelődés!Q283+Étkeztetés!Q251+Támogatás!U240</f>
        <v>0</v>
      </c>
      <c r="P231" s="89">
        <f>Igazgatás!P261+Vagyongazd!P239+Községgazd!S245+Közfoglalkoztatás!P231+Közút!P231+Környezetvédelem!S235+Egészségügy!S269+Sport!P238+Közművelődés!R283+Étkeztetés!R251+Támogatás!V240</f>
        <v>0</v>
      </c>
      <c r="Q231" s="89">
        <f>Igazgatás!Q261+Vagyongazd!Q239+Községgazd!T245+Közfoglalkoztatás!Q231+Közút!Q231+Környezetvédelem!T235+Egészségügy!T269+Sport!Q238+Közművelődés!S283+Étkeztetés!S251+Támogatás!W240</f>
        <v>0</v>
      </c>
      <c r="R231" s="1">
        <f>Igazgatás!R261+Vagyongazd!R239+Községgazd!U245+Közfoglalkoztatás!R231+Közút!R231+Környezetvédelem!U235+Egészségügy!U269+Sport!R238+Közművelődés!T283+Étkeztetés!T251+Támogatás!X240</f>
        <v>0</v>
      </c>
      <c r="S231" s="89">
        <f>Igazgatás!S261+Vagyongazd!S239+Községgazd!V245+Közfoglalkoztatás!S231+Közút!S231+Környezetvédelem!V235+Egészségügy!V269+Sport!S238+Közművelődés!U283+Étkeztetés!U251+Támogatás!Y240</f>
        <v>0</v>
      </c>
      <c r="T231" s="366">
        <f>Igazgatás!T261+Vagyongazd!T239+Községgazd!W245+Közfoglalkoztatás!T231+Közút!T231+Környezetvédelem!W235+Egészségügy!W269+Sport!T238+Közművelődés!V283+Étkeztetés!V251+Támogatás!Z240</f>
        <v>0</v>
      </c>
      <c r="U231" s="43">
        <f>Igazgatás!U261+Vagyongazd!U239+Községgazd!X245+Közfoglalkoztatás!U231+Közút!U231+Környezetvédelem!X235+Egészségügy!X269+Sport!U238+Közművelődés!W283+Étkeztetés!W251+Támogatás!AA240</f>
        <v>0</v>
      </c>
      <c r="V231" s="89">
        <f>Igazgatás!V261+Vagyongazd!V239+Községgazd!Y245+Közfoglalkoztatás!V231+Közút!V231+Környezetvédelem!Y235+Egészségügy!Y269+Sport!V238+Közművelődés!X283+Étkeztetés!X251+Támogatás!AB240</f>
        <v>0</v>
      </c>
      <c r="W231" s="542">
        <f>Igazgatás!W261+Vagyongazd!W239+Községgazd!Z245+Közfoglalkoztatás!W231+Közút!W231+Környezetvédelem!Z235+Egészségügy!Z269+Sport!W238+Közművelődés!Y283+Étkeztetés!Y251+Támogatás!AC240</f>
        <v>0</v>
      </c>
    </row>
    <row r="232" spans="1:23" hidden="1" x14ac:dyDescent="0.25">
      <c r="A232" s="139" t="s">
        <v>562</v>
      </c>
      <c r="B232" s="59" t="s">
        <v>985</v>
      </c>
      <c r="C232" s="2"/>
      <c r="D232" s="686" t="s">
        <v>563</v>
      </c>
      <c r="E232" s="686"/>
      <c r="F232" s="182">
        <f>Igazgatás!F262+Vagyongazd!F240+Községgazd!F246+Közfoglalkoztatás!F232+Közút!F232+Környezetvédelem!F236+Egészségügy!F270+Sport!F239+Közművelődés!F284+Étkeztetés!F252+Támogatás!F241</f>
        <v>0</v>
      </c>
      <c r="G232" s="459">
        <f>Igazgatás!G262+Vagyongazd!G240+Községgazd!G246+Közfoglalkoztatás!G232+Közút!G232+Környezetvédelem!G236+Egészségügy!G270+Sport!G239+Közművelődés!G284+Étkeztetés!G252+Támogatás!G241</f>
        <v>0</v>
      </c>
      <c r="H232" s="437">
        <f>Igazgatás!H262+Vagyongazd!H240+Községgazd!H246+Közfoglalkoztatás!H232+Közút!H232+Környezetvédelem!H236+Egészségügy!H270+Sport!H239+Közművelődés!H284+Étkeztetés!H252+Támogatás!H241</f>
        <v>0</v>
      </c>
      <c r="I232" s="200">
        <f>Igazgatás!I262+Vagyongazd!I240+Községgazd!I246+Közfoglalkoztatás!I232+Közút!I232+Környezetvédelem!I236+Egészségügy!I270+Sport!I239+Közművelődés!I284+Étkeztetés!I252+Támogatás!I241</f>
        <v>0</v>
      </c>
      <c r="J232" s="219">
        <f>Igazgatás!J262+Vagyongazd!J240+Községgazd!J246+Közfoglalkoztatás!J232+Közút!J232+Környezetvédelem!J236+Egészségügy!J270+Sport!J239+Közművelődés!J284+Étkeztetés!J252+Támogatás!J241</f>
        <v>0</v>
      </c>
      <c r="K232" s="81">
        <f>Igazgatás!K262+Vagyongazd!K240+Községgazd!N246+Közfoglalkoztatás!K232+Közút!K232+Környezetvédelem!N236+Egészségügy!N270+Sport!K239+Közművelődés!M284+Étkeztetés!M252+Támogatás!Q241</f>
        <v>0</v>
      </c>
      <c r="L232" s="1">
        <f>Igazgatás!L262+Vagyongazd!L240+Községgazd!O246+Közfoglalkoztatás!L232+Közút!L232+Környezetvédelem!O236+Egészségügy!O270+Sport!L239+Közművelődés!N284+Étkeztetés!N252+Támogatás!R241</f>
        <v>0</v>
      </c>
      <c r="M232" s="1">
        <f>Igazgatás!M262+Vagyongazd!M240+Községgazd!P246+Közfoglalkoztatás!M232+Közút!M232+Környezetvédelem!P236+Egészségügy!P270+Sport!M239+Közművelődés!O284+Étkeztetés!O252+Támogatás!S241</f>
        <v>0</v>
      </c>
      <c r="N232" s="1">
        <f>Igazgatás!N262+Vagyongazd!N240+Községgazd!Q246+Közfoglalkoztatás!N232+Közút!N232+Környezetvédelem!Q236+Egészségügy!Q270+Sport!N239+Közművelődés!P284+Étkeztetés!P252+Támogatás!T241</f>
        <v>0</v>
      </c>
      <c r="O232" s="1">
        <f>Igazgatás!O262+Vagyongazd!O240+Községgazd!R246+Közfoglalkoztatás!O232+Közút!O232+Környezetvédelem!R236+Egészségügy!R270+Sport!O239+Közművelődés!Q284+Étkeztetés!Q252+Támogatás!U241</f>
        <v>0</v>
      </c>
      <c r="P232" s="89">
        <f>Igazgatás!P262+Vagyongazd!P240+Községgazd!S246+Közfoglalkoztatás!P232+Közút!P232+Környezetvédelem!S236+Egészségügy!S270+Sport!P239+Közművelődés!R284+Étkeztetés!R252+Támogatás!V241</f>
        <v>0</v>
      </c>
      <c r="Q232" s="89">
        <f>Igazgatás!Q262+Vagyongazd!Q240+Községgazd!T246+Közfoglalkoztatás!Q232+Közút!Q232+Környezetvédelem!T236+Egészségügy!T270+Sport!Q239+Közművelődés!S284+Étkeztetés!S252+Támogatás!W241</f>
        <v>0</v>
      </c>
      <c r="R232" s="1">
        <f>Igazgatás!R262+Vagyongazd!R240+Községgazd!U246+Közfoglalkoztatás!R232+Közút!R232+Környezetvédelem!U236+Egészségügy!U270+Sport!R239+Közművelődés!T284+Étkeztetés!T252+Támogatás!X241</f>
        <v>0</v>
      </c>
      <c r="S232" s="89">
        <f>Igazgatás!S262+Vagyongazd!S240+Községgazd!V246+Közfoglalkoztatás!S232+Közút!S232+Környezetvédelem!V236+Egészségügy!V270+Sport!S239+Közművelődés!U284+Étkeztetés!U252+Támogatás!Y241</f>
        <v>0</v>
      </c>
      <c r="T232" s="366">
        <f>Igazgatás!T262+Vagyongazd!T240+Községgazd!W246+Közfoglalkoztatás!T232+Közút!T232+Környezetvédelem!W236+Egészségügy!W270+Sport!T239+Közművelődés!V284+Étkeztetés!V252+Támogatás!Z241</f>
        <v>0</v>
      </c>
      <c r="U232" s="43">
        <f>Igazgatás!U262+Vagyongazd!U240+Községgazd!X246+Közfoglalkoztatás!U232+Közút!U232+Környezetvédelem!X236+Egészségügy!X270+Sport!U239+Közművelődés!W284+Étkeztetés!W252+Támogatás!AA241</f>
        <v>0</v>
      </c>
      <c r="V232" s="89">
        <f>Igazgatás!V262+Vagyongazd!V240+Községgazd!Y246+Közfoglalkoztatás!V232+Közút!V232+Környezetvédelem!Y236+Egészségügy!Y270+Sport!V239+Közművelődés!X284+Étkeztetés!X252+Támogatás!AB241</f>
        <v>0</v>
      </c>
      <c r="W232" s="542">
        <f>Igazgatás!W262+Vagyongazd!W240+Községgazd!Z246+Közfoglalkoztatás!W232+Közút!W232+Környezetvédelem!Z236+Egészségügy!Z270+Sport!W239+Közművelődés!Y284+Étkeztetés!Y252+Támogatás!AC241</f>
        <v>0</v>
      </c>
    </row>
    <row r="233" spans="1:23" hidden="1" x14ac:dyDescent="0.25">
      <c r="A233" s="139" t="s">
        <v>564</v>
      </c>
      <c r="B233" s="59" t="s">
        <v>986</v>
      </c>
      <c r="C233" s="2"/>
      <c r="D233" s="686" t="s">
        <v>565</v>
      </c>
      <c r="E233" s="686"/>
      <c r="F233" s="182">
        <f>Igazgatás!F263+Vagyongazd!F241+Községgazd!F247+Közfoglalkoztatás!F233+Közút!F233+Környezetvédelem!F237+Egészségügy!F271+Sport!F240+Közművelődés!F285+Étkeztetés!F253+Támogatás!F242</f>
        <v>0</v>
      </c>
      <c r="G233" s="459">
        <f>Igazgatás!G263+Vagyongazd!G241+Községgazd!G247+Közfoglalkoztatás!G233+Közút!G233+Környezetvédelem!G237+Egészségügy!G271+Sport!G240+Közművelődés!G285+Étkeztetés!G253+Támogatás!G242</f>
        <v>0</v>
      </c>
      <c r="H233" s="437">
        <f>Igazgatás!H263+Vagyongazd!H241+Községgazd!H247+Közfoglalkoztatás!H233+Közút!H233+Környezetvédelem!H237+Egészségügy!H271+Sport!H240+Közművelődés!H285+Étkeztetés!H253+Támogatás!H242</f>
        <v>0</v>
      </c>
      <c r="I233" s="200">
        <f>Igazgatás!I263+Vagyongazd!I241+Községgazd!I247+Közfoglalkoztatás!I233+Közút!I233+Környezetvédelem!I237+Egészségügy!I271+Sport!I240+Közművelődés!I285+Étkeztetés!I253+Támogatás!I242</f>
        <v>0</v>
      </c>
      <c r="J233" s="219">
        <f>Igazgatás!J263+Vagyongazd!J241+Községgazd!J247+Közfoglalkoztatás!J233+Közút!J233+Környezetvédelem!J237+Egészségügy!J271+Sport!J240+Közművelődés!J285+Étkeztetés!J253+Támogatás!J242</f>
        <v>0</v>
      </c>
      <c r="K233" s="81">
        <f>Igazgatás!K263+Vagyongazd!K241+Községgazd!N247+Közfoglalkoztatás!K233+Közút!K233+Környezetvédelem!N237+Egészségügy!N271+Sport!K240+Közművelődés!M285+Étkeztetés!M253+Támogatás!Q242</f>
        <v>0</v>
      </c>
      <c r="L233" s="1">
        <f>Igazgatás!L263+Vagyongazd!L241+Községgazd!O247+Közfoglalkoztatás!L233+Közút!L233+Környezetvédelem!O237+Egészségügy!O271+Sport!L240+Közművelődés!N285+Étkeztetés!N253+Támogatás!R242</f>
        <v>0</v>
      </c>
      <c r="M233" s="1">
        <f>Igazgatás!M263+Vagyongazd!M241+Községgazd!P247+Közfoglalkoztatás!M233+Közút!M233+Környezetvédelem!P237+Egészségügy!P271+Sport!M240+Közművelődés!O285+Étkeztetés!O253+Támogatás!S242</f>
        <v>0</v>
      </c>
      <c r="N233" s="1">
        <f>Igazgatás!N263+Vagyongazd!N241+Községgazd!Q247+Közfoglalkoztatás!N233+Közút!N233+Környezetvédelem!Q237+Egészségügy!Q271+Sport!N240+Közművelődés!P285+Étkeztetés!P253+Támogatás!T242</f>
        <v>0</v>
      </c>
      <c r="O233" s="1">
        <f>Igazgatás!O263+Vagyongazd!O241+Községgazd!R247+Közfoglalkoztatás!O233+Közút!O233+Környezetvédelem!R237+Egészségügy!R271+Sport!O240+Közművelődés!Q285+Étkeztetés!Q253+Támogatás!U242</f>
        <v>0</v>
      </c>
      <c r="P233" s="89">
        <f>Igazgatás!P263+Vagyongazd!P241+Községgazd!S247+Közfoglalkoztatás!P233+Közút!P233+Környezetvédelem!S237+Egészségügy!S271+Sport!P240+Közművelődés!R285+Étkeztetés!R253+Támogatás!V242</f>
        <v>0</v>
      </c>
      <c r="Q233" s="89">
        <f>Igazgatás!Q263+Vagyongazd!Q241+Községgazd!T247+Közfoglalkoztatás!Q233+Közút!Q233+Környezetvédelem!T237+Egészségügy!T271+Sport!Q240+Közművelődés!S285+Étkeztetés!S253+Támogatás!W242</f>
        <v>0</v>
      </c>
      <c r="R233" s="1">
        <f>Igazgatás!R263+Vagyongazd!R241+Községgazd!U247+Közfoglalkoztatás!R233+Közút!R233+Környezetvédelem!U237+Egészségügy!U271+Sport!R240+Közművelődés!T285+Étkeztetés!T253+Támogatás!X242</f>
        <v>0</v>
      </c>
      <c r="S233" s="89">
        <f>Igazgatás!S263+Vagyongazd!S241+Községgazd!V247+Közfoglalkoztatás!S233+Közút!S233+Környezetvédelem!V237+Egészségügy!V271+Sport!S240+Közművelődés!U285+Étkeztetés!U253+Támogatás!Y242</f>
        <v>0</v>
      </c>
      <c r="T233" s="366">
        <f>Igazgatás!T263+Vagyongazd!T241+Községgazd!W247+Közfoglalkoztatás!T233+Közút!T233+Környezetvédelem!W237+Egészségügy!W271+Sport!T240+Közművelődés!V285+Étkeztetés!V253+Támogatás!Z242</f>
        <v>0</v>
      </c>
      <c r="U233" s="43">
        <f>Igazgatás!U263+Vagyongazd!U241+Községgazd!X247+Közfoglalkoztatás!U233+Közút!U233+Környezetvédelem!X237+Egészségügy!X271+Sport!U240+Közművelődés!W285+Étkeztetés!W253+Támogatás!AA242</f>
        <v>0</v>
      </c>
      <c r="V233" s="89">
        <f>Igazgatás!V263+Vagyongazd!V241+Községgazd!Y247+Közfoglalkoztatás!V233+Közút!V233+Környezetvédelem!Y237+Egészségügy!Y271+Sport!V240+Közművelődés!X285+Étkeztetés!X253+Támogatás!AB242</f>
        <v>0</v>
      </c>
      <c r="W233" s="542">
        <f>Igazgatás!W263+Vagyongazd!W241+Községgazd!Z247+Közfoglalkoztatás!W233+Közút!W233+Környezetvédelem!Z237+Egészségügy!Z271+Sport!W240+Közművelődés!Y285+Étkeztetés!Y253+Támogatás!AC242</f>
        <v>0</v>
      </c>
    </row>
    <row r="234" spans="1:23" s="42" customFormat="1" x14ac:dyDescent="0.25">
      <c r="A234" s="139" t="s">
        <v>566</v>
      </c>
      <c r="B234" s="57" t="s">
        <v>987</v>
      </c>
      <c r="C234" s="653" t="s">
        <v>567</v>
      </c>
      <c r="D234" s="654"/>
      <c r="E234" s="654"/>
      <c r="F234" s="189">
        <f>Igazgatás!F264+Vagyongazd!F242+Községgazd!F248+Közfoglalkoztatás!F234+Közút!F234+Környezetvédelem!F238+Egészségügy!F272+Sport!F241+Közművelődés!F286+Étkeztetés!F254+Támogatás!F243</f>
        <v>4624943</v>
      </c>
      <c r="G234" s="466">
        <f>Igazgatás!G264+Vagyongazd!G242+Községgazd!G248+Közfoglalkoztatás!G234+Közút!G234+Környezetvédelem!G238+Egészségügy!G272+Sport!G241+Közművelődés!G286+Étkeztetés!G254+Támogatás!G243</f>
        <v>4564943</v>
      </c>
      <c r="H234" s="444">
        <f>Igazgatás!H264+Vagyongazd!H242+Községgazd!H248+Közfoglalkoztatás!H234+Közút!H234+Környezetvédelem!H238+Egészségügy!H272+Sport!H241+Közművelődés!H286+Étkeztetés!H254+Támogatás!H243</f>
        <v>4564943</v>
      </c>
      <c r="I234" s="207">
        <f>Igazgatás!I264+Vagyongazd!I242+Községgazd!I248+Közfoglalkoztatás!I234+Közút!I234+Környezetvédelem!I238+Egészségügy!I272+Sport!I241+Közművelődés!I286+Étkeztetés!I254+Támogatás!I243</f>
        <v>0</v>
      </c>
      <c r="J234" s="220">
        <f>Igazgatás!J264+Vagyongazd!J242+Községgazd!J248+Közfoglalkoztatás!J234+Közút!J234+Környezetvédelem!J238+Egészségügy!J272+Sport!J241+Közművelődés!J286+Étkeztetés!J254+Támogatás!J243</f>
        <v>4564943</v>
      </c>
      <c r="K234" s="83">
        <f>Igazgatás!K264+Vagyongazd!K242+Községgazd!N248+Közfoglalkoztatás!K234+Közút!K234+Környezetvédelem!N238+Egészségügy!N272+Sport!K241+Közművelődés!M286+Étkeztetés!M254+Támogatás!Q243</f>
        <v>4564943</v>
      </c>
      <c r="L234" s="13">
        <f>Igazgatás!L264+Vagyongazd!L242+Községgazd!O248+Közfoglalkoztatás!L234+Közút!L234+Környezetvédelem!O238+Egészségügy!O272+Sport!L241+Közművelődés!N286+Étkeztetés!N254+Támogatás!R243</f>
        <v>0</v>
      </c>
      <c r="M234" s="13">
        <f>Igazgatás!M264+Vagyongazd!M242+Községgazd!P248+Közfoglalkoztatás!M234+Közút!M234+Környezetvédelem!P238+Egészségügy!P272+Sport!M241+Közművelődés!O286+Étkeztetés!O254+Támogatás!S243</f>
        <v>0</v>
      </c>
      <c r="N234" s="13">
        <f>Igazgatás!N264+Vagyongazd!N242+Községgazd!Q248+Közfoglalkoztatás!N234+Közút!N234+Környezetvédelem!Q238+Egészségügy!Q272+Sport!N241+Közművelődés!P286+Étkeztetés!P254+Támogatás!T243</f>
        <v>0</v>
      </c>
      <c r="O234" s="13">
        <f>Igazgatás!O264+Vagyongazd!O242+Községgazd!R248+Közfoglalkoztatás!O234+Közút!O234+Környezetvédelem!R238+Egészségügy!R272+Sport!O241+Közművelődés!Q286+Étkeztetés!Q254+Támogatás!U243</f>
        <v>0</v>
      </c>
      <c r="P234" s="90">
        <f>Igazgatás!P264+Vagyongazd!P242+Községgazd!S248+Közfoglalkoztatás!P234+Közút!P234+Környezetvédelem!S238+Egészségügy!S272+Sport!P241+Közművelődés!R286+Étkeztetés!R254+Támogatás!V243</f>
        <v>0</v>
      </c>
      <c r="Q234" s="90">
        <f>Igazgatás!Q264+Vagyongazd!Q242+Községgazd!T248+Közfoglalkoztatás!Q234+Közút!Q234+Környezetvédelem!T238+Egészségügy!T272+Sport!Q241+Közművelődés!S286+Étkeztetés!S254+Támogatás!W243</f>
        <v>0</v>
      </c>
      <c r="R234" s="13">
        <f>Igazgatás!R264+Vagyongazd!R242+Községgazd!U248+Közfoglalkoztatás!R234+Közút!R234+Környezetvédelem!U238+Egészségügy!U272+Sport!R241+Közművelődés!T286+Étkeztetés!T254+Támogatás!X243</f>
        <v>0</v>
      </c>
      <c r="S234" s="90">
        <f>Igazgatás!S264+Vagyongazd!S242+Községgazd!V248+Közfoglalkoztatás!S234+Közút!S234+Környezetvédelem!V238+Egészségügy!V272+Sport!S241+Közművelődés!U286+Étkeztetés!U254+Támogatás!Y243</f>
        <v>0</v>
      </c>
      <c r="T234" s="365">
        <f>Igazgatás!T264+Vagyongazd!T242+Községgazd!W248+Közfoglalkoztatás!T234+Közút!T234+Környezetvédelem!W238+Egészségügy!W272+Sport!T241+Közművelődés!V286+Étkeztetés!V254+Támogatás!Z243</f>
        <v>4564943</v>
      </c>
      <c r="U234" s="44">
        <f>Igazgatás!U264+Vagyongazd!U242+Községgazd!X248+Közfoglalkoztatás!U234+Közút!U234+Környezetvédelem!X238+Egészségügy!X272+Sport!U241+Közművelődés!W286+Étkeztetés!W254+Támogatás!AA243</f>
        <v>0</v>
      </c>
      <c r="V234" s="90">
        <f>Igazgatás!V264+Vagyongazd!V242+Községgazd!Y248+Közfoglalkoztatás!V234+Közút!V234+Környezetvédelem!Y238+Egészségügy!Y272+Sport!V241+Közművelődés!X286+Étkeztetés!X254+Támogatás!AB243</f>
        <v>0</v>
      </c>
      <c r="W234" s="541">
        <f>Igazgatás!W264+Vagyongazd!W242+Községgazd!Z248+Közfoglalkoztatás!W234+Közút!W234+Környezetvédelem!Z238+Egészségügy!Z272+Sport!W241+Közművelődés!Y286+Étkeztetés!Y254+Támogatás!AC243</f>
        <v>0</v>
      </c>
    </row>
    <row r="235" spans="1:23" s="42" customFormat="1" ht="15.75" thickBot="1" x14ac:dyDescent="0.3">
      <c r="A235" s="139" t="s">
        <v>568</v>
      </c>
      <c r="B235" s="57" t="s">
        <v>988</v>
      </c>
      <c r="C235" s="653" t="s">
        <v>569</v>
      </c>
      <c r="D235" s="654"/>
      <c r="E235" s="654"/>
      <c r="F235" s="189">
        <f>Igazgatás!F265+Vagyongazd!F243+Községgazd!F249+Közfoglalkoztatás!F235+Közút!F235+Környezetvédelem!F239+Egészségügy!F273+Sport!F242+Közművelődés!F287+Étkeztetés!F255+Támogatás!F244</f>
        <v>92990576</v>
      </c>
      <c r="G235" s="466">
        <f>Igazgatás!G265+Vagyongazd!G243+Községgazd!G249+Közfoglalkoztatás!G235+Közút!G235+Környezetvédelem!G239+Egészségügy!G273+Sport!G242+Közművelődés!G287+Étkeztetés!G255+Támogatás!G244</f>
        <v>94199301</v>
      </c>
      <c r="H235" s="444">
        <f>Igazgatás!H265+Vagyongazd!H243+Községgazd!H249+Közfoglalkoztatás!H235+Közút!H235+Környezetvédelem!H239+Egészségügy!H273+Sport!H242+Közművelődés!H287+Étkeztetés!H255+Támogatás!H244</f>
        <v>94075069</v>
      </c>
      <c r="I235" s="207">
        <f>Igazgatás!I265+Vagyongazd!I243+Községgazd!I249+Közfoglalkoztatás!I235+Közút!I235+Környezetvédelem!I239+Egészségügy!I273+Sport!I242+Közművelődés!I287+Étkeztetés!I255+Támogatás!I244</f>
        <v>0</v>
      </c>
      <c r="J235" s="220">
        <f>Igazgatás!J265+Vagyongazd!J243+Községgazd!J249+Közfoglalkoztatás!J235+Közút!J235+Környezetvédelem!J239+Egészségügy!J273+Sport!J242+Közművelődés!J287+Étkeztetés!J255+Támogatás!J244</f>
        <v>94075069</v>
      </c>
      <c r="K235" s="83">
        <f>Igazgatás!K265+Vagyongazd!K243+Községgazd!N249+Közfoglalkoztatás!K235+Közút!K235+Környezetvédelem!N239+Egészségügy!N273+Sport!K242+Közművelődés!M287+Étkeztetés!M255+Támogatás!Q244</f>
        <v>7634355</v>
      </c>
      <c r="L235" s="13">
        <f>Igazgatás!L265+Vagyongazd!L243+Községgazd!O249+Közfoglalkoztatás!L235+Közút!L235+Környezetvédelem!O239+Egészségügy!O273+Sport!L242+Közművelődés!N287+Étkeztetés!N255+Támogatás!R244</f>
        <v>7539015</v>
      </c>
      <c r="M235" s="13">
        <f>Igazgatás!M265+Vagyongazd!M243+Községgazd!P249+Közfoglalkoztatás!M235+Közút!M235+Környezetvédelem!P239+Egészségügy!P273+Sport!M242+Közművelődés!O287+Étkeztetés!O255+Támogatás!S244</f>
        <v>7985755</v>
      </c>
      <c r="N235" s="13">
        <f>Igazgatás!N265+Vagyongazd!N243+Községgazd!Q249+Közfoglalkoztatás!N235+Közút!N235+Környezetvédelem!Q239+Egészségügy!Q273+Sport!N242+Közművelődés!P287+Étkeztetés!P255+Támogatás!T244</f>
        <v>8777440</v>
      </c>
      <c r="O235" s="13">
        <f>Igazgatás!O265+Vagyongazd!O243+Községgazd!R249+Közfoglalkoztatás!O235+Közút!O235+Környezetvédelem!R239+Egészségügy!R273+Sport!O242+Közművelődés!Q287+Étkeztetés!Q255+Támogatás!U244</f>
        <v>7995919</v>
      </c>
      <c r="P235" s="90">
        <f>Igazgatás!P265+Vagyongazd!P243+Községgazd!S249+Közfoglalkoztatás!P235+Közút!P235+Környezetvédelem!S239+Egészségügy!S273+Sport!P242+Közművelődés!R287+Étkeztetés!R255+Támogatás!V244</f>
        <v>8260500</v>
      </c>
      <c r="Q235" s="90">
        <f>Igazgatás!Q265+Vagyongazd!Q243+Községgazd!T249+Közfoglalkoztatás!Q235+Közút!Q235+Környezetvédelem!T239+Egészségügy!T273+Sport!Q242+Közművelődés!S287+Étkeztetés!S255+Támogatás!W244</f>
        <v>7319475</v>
      </c>
      <c r="R235" s="13">
        <f>Igazgatás!R265+Vagyongazd!R243+Községgazd!U249+Közfoglalkoztatás!R235+Közút!R235+Környezetvédelem!U239+Egészségügy!U273+Sport!R242+Közművelődés!T287+Étkeztetés!T255+Támogatás!X244</f>
        <v>7225383</v>
      </c>
      <c r="S235" s="90">
        <f>Igazgatás!S265+Vagyongazd!S243+Községgazd!V249+Közfoglalkoztatás!S235+Közút!S235+Környezetvédelem!V239+Egészségügy!V273+Sport!S242+Közművelődés!U287+Étkeztetés!U255+Támogatás!Y244</f>
        <v>7367252</v>
      </c>
      <c r="T235" s="365">
        <f>Igazgatás!T265+Vagyongazd!T243+Községgazd!W249+Közfoglalkoztatás!T235+Közút!T235+Környezetvédelem!W239+Egészségügy!W273+Sport!T242+Közművelődés!V287+Étkeztetés!V255+Támogatás!Z244</f>
        <v>70105094</v>
      </c>
      <c r="U235" s="44">
        <f>Igazgatás!U265+Vagyongazd!U243+Községgazd!X249+Közfoglalkoztatás!U235+Közút!U235+Környezetvédelem!X239+Egészségügy!X273+Sport!U242+Közművelődés!W287+Étkeztetés!W255+Támogatás!AA244</f>
        <v>8117996</v>
      </c>
      <c r="V235" s="90">
        <f>Igazgatás!V265+Vagyongazd!V243+Községgazd!Y249+Közfoglalkoztatás!V235+Közút!V235+Környezetvédelem!Y239+Egészségügy!Y273+Sport!V242+Közművelődés!X287+Étkeztetés!X255+Támogatás!AB244</f>
        <v>7848513</v>
      </c>
      <c r="W235" s="541">
        <f>Igazgatás!W265+Vagyongazd!W243+Községgazd!Z249+Közfoglalkoztatás!W235+Közút!W235+Környezetvédelem!Z239+Egészségügy!Z273+Sport!W242+Közművelődés!Y287+Étkeztetés!Y255+Támogatás!AC244</f>
        <v>8003466</v>
      </c>
    </row>
    <row r="236" spans="1:23" s="42" customFormat="1" ht="15.75" hidden="1" thickBot="1" x14ac:dyDescent="0.3">
      <c r="A236" s="139" t="s">
        <v>570</v>
      </c>
      <c r="B236" s="57" t="s">
        <v>989</v>
      </c>
      <c r="C236" s="653" t="s">
        <v>571</v>
      </c>
      <c r="D236" s="654"/>
      <c r="E236" s="654"/>
      <c r="F236" s="189">
        <f>Igazgatás!F266+Vagyongazd!F244+Községgazd!F250+Közfoglalkoztatás!F236+Közút!F236+Környezetvédelem!F240+Egészségügy!F274+Sport!F243+Közművelődés!F288+Étkeztetés!F256+Támogatás!F249</f>
        <v>0</v>
      </c>
      <c r="G236" s="466">
        <f>Igazgatás!G266+Vagyongazd!G244+Községgazd!G250+Közfoglalkoztatás!G236+Közút!G236+Környezetvédelem!G240+Egészségügy!G274+Sport!G243+Közművelődés!G288+Étkeztetés!G256+Támogatás!G249</f>
        <v>0</v>
      </c>
      <c r="H236" s="444">
        <f>Igazgatás!H266+Vagyongazd!H244+Községgazd!H250+Közfoglalkoztatás!H236+Közút!H236+Környezetvédelem!H240+Egészségügy!H274+Sport!H243+Közművelődés!H288+Étkeztetés!H256+Támogatás!H249</f>
        <v>0</v>
      </c>
      <c r="I236" s="207">
        <f>Igazgatás!I266+Vagyongazd!I244+Községgazd!I250+Közfoglalkoztatás!I236+Közút!I236+Környezetvédelem!I240+Egészségügy!I274+Sport!I243+Közművelődés!I288+Étkeztetés!I256+Támogatás!I249</f>
        <v>0</v>
      </c>
      <c r="J236" s="220">
        <f>Igazgatás!J266+Vagyongazd!J244+Községgazd!J250+Közfoglalkoztatás!J236+Közút!J236+Környezetvédelem!J240+Egészségügy!J274+Sport!J243+Közművelődés!J288+Étkeztetés!J256+Támogatás!J249</f>
        <v>0</v>
      </c>
      <c r="K236" s="83">
        <f>Igazgatás!K266+Vagyongazd!K244+Községgazd!N250+Közfoglalkoztatás!K236+Közút!K236+Környezetvédelem!N240+Egészségügy!N274+Sport!K243+Közművelődés!M288+Étkeztetés!M256+Támogatás!Q249</f>
        <v>0</v>
      </c>
      <c r="L236" s="13">
        <f>Igazgatás!L266+Vagyongazd!L244+Községgazd!O250+Közfoglalkoztatás!L236+Közút!L236+Környezetvédelem!O240+Egészségügy!O274+Sport!L243+Közművelődés!N288+Étkeztetés!N256+Támogatás!R249</f>
        <v>0</v>
      </c>
      <c r="M236" s="13">
        <f>Igazgatás!M266+Vagyongazd!M244+Községgazd!P250+Közfoglalkoztatás!M236+Közút!M236+Környezetvédelem!P240+Egészségügy!P274+Sport!M243+Közművelődés!O288+Étkeztetés!O256+Támogatás!S249</f>
        <v>0</v>
      </c>
      <c r="N236" s="13">
        <f>Igazgatás!N266+Vagyongazd!N244+Községgazd!Q250+Közfoglalkoztatás!N236+Közút!N236+Környezetvédelem!Q240+Egészségügy!Q274+Sport!N243+Közművelődés!P288+Étkeztetés!P256+Támogatás!T249</f>
        <v>0</v>
      </c>
      <c r="O236" s="13">
        <f>Igazgatás!O266+Vagyongazd!O244+Községgazd!R250+Közfoglalkoztatás!O236+Közút!O236+Környezetvédelem!R240+Egészségügy!R274+Sport!O243+Közművelődés!Q288+Étkeztetés!Q256+Támogatás!U249</f>
        <v>0</v>
      </c>
      <c r="P236" s="90">
        <f>Igazgatás!P266+Vagyongazd!P244+Községgazd!S250+Közfoglalkoztatás!P236+Közút!P236+Környezetvédelem!S240+Egészségügy!S274+Sport!P243+Közművelődés!R288+Étkeztetés!R256+Támogatás!V249</f>
        <v>0</v>
      </c>
      <c r="Q236" s="90">
        <f>Igazgatás!Q266+Vagyongazd!Q244+Községgazd!T250+Közfoglalkoztatás!Q236+Közút!Q236+Környezetvédelem!T240+Egészségügy!T274+Sport!Q243+Közművelődés!S288+Étkeztetés!S256+Támogatás!W249</f>
        <v>0</v>
      </c>
      <c r="R236" s="13">
        <f>Igazgatás!R266+Vagyongazd!R244+Községgazd!U250+Közfoglalkoztatás!R236+Közút!R236+Környezetvédelem!U240+Egészségügy!U274+Sport!R243+Közművelődés!T288+Étkeztetés!T256+Támogatás!X249</f>
        <v>0</v>
      </c>
      <c r="S236" s="90">
        <f>Igazgatás!S266+Vagyongazd!S244+Községgazd!V250+Közfoglalkoztatás!S236+Közút!S236+Környezetvédelem!V240+Egészségügy!V274+Sport!S243+Közművelődés!U288+Étkeztetés!U256+Támogatás!Y249</f>
        <v>0</v>
      </c>
      <c r="T236" s="365">
        <f>Igazgatás!T266+Vagyongazd!T244+Községgazd!W250+Közfoglalkoztatás!T236+Közút!T236+Környezetvédelem!W240+Egészségügy!W274+Sport!T243+Közművelődés!V288+Étkeztetés!V256+Támogatás!Z249</f>
        <v>0</v>
      </c>
      <c r="U236" s="44">
        <f>Igazgatás!U266+Vagyongazd!U244+Községgazd!X250+Közfoglalkoztatás!U236+Közút!U236+Környezetvédelem!X240+Egészségügy!X274+Sport!U243+Közművelődés!W288+Étkeztetés!W256+Támogatás!AA249</f>
        <v>0</v>
      </c>
      <c r="V236" s="90">
        <f>Igazgatás!V266+Vagyongazd!V244+Községgazd!Y250+Közfoglalkoztatás!V236+Közút!V236+Környezetvédelem!Y240+Egészségügy!Y274+Sport!V243+Közművelődés!X288+Étkeztetés!X256+Támogatás!AB249</f>
        <v>0</v>
      </c>
      <c r="W236" s="541">
        <f>Igazgatás!W266+Vagyongazd!W244+Községgazd!Z250+Közfoglalkoztatás!W236+Közút!W236+Környezetvédelem!Z240+Egészségügy!Z274+Sport!W243+Közművelődés!Y288+Étkeztetés!Y256+Támogatás!AC249</f>
        <v>0</v>
      </c>
    </row>
    <row r="237" spans="1:23" s="42" customFormat="1" ht="15.75" hidden="1" thickBot="1" x14ac:dyDescent="0.3">
      <c r="A237" s="139" t="s">
        <v>572</v>
      </c>
      <c r="B237" s="57" t="s">
        <v>990</v>
      </c>
      <c r="C237" s="653" t="s">
        <v>573</v>
      </c>
      <c r="D237" s="654"/>
      <c r="E237" s="654"/>
      <c r="F237" s="189">
        <f>Igazgatás!F267+Vagyongazd!F245+Községgazd!F251+Közfoglalkoztatás!F237+Közút!F237+Környezetvédelem!F241+Egészségügy!F275+Sport!F244+Közművelődés!F289+Étkeztetés!F257+Támogatás!F250</f>
        <v>0</v>
      </c>
      <c r="G237" s="466">
        <f>Igazgatás!G267+Vagyongazd!G245+Községgazd!G251+Közfoglalkoztatás!G237+Közút!G237+Környezetvédelem!G241+Egészségügy!G275+Sport!G244+Közművelődés!G289+Étkeztetés!G257+Támogatás!G250</f>
        <v>0</v>
      </c>
      <c r="H237" s="444">
        <f>Igazgatás!H267+Vagyongazd!H245+Községgazd!H251+Közfoglalkoztatás!H237+Közút!H237+Környezetvédelem!H241+Egészségügy!H275+Sport!H244+Közművelődés!H289+Étkeztetés!H257+Támogatás!H250</f>
        <v>0</v>
      </c>
      <c r="I237" s="207">
        <f>Igazgatás!I267+Vagyongazd!I245+Községgazd!I251+Közfoglalkoztatás!I237+Közút!I237+Környezetvédelem!I241+Egészségügy!I275+Sport!I244+Közművelődés!I289+Étkeztetés!I257+Támogatás!I250</f>
        <v>0</v>
      </c>
      <c r="J237" s="220">
        <f>Igazgatás!J267+Vagyongazd!J245+Községgazd!J251+Közfoglalkoztatás!J237+Közút!J237+Környezetvédelem!J241+Egészségügy!J275+Sport!J244+Közművelődés!J289+Étkeztetés!J257+Támogatás!J250</f>
        <v>0</v>
      </c>
      <c r="K237" s="83">
        <f>Igazgatás!K267+Vagyongazd!K245+Községgazd!N251+Közfoglalkoztatás!K237+Közút!K237+Környezetvédelem!N241+Egészségügy!N275+Sport!K244+Közművelődés!M289+Étkeztetés!M257+Támogatás!Q250</f>
        <v>0</v>
      </c>
      <c r="L237" s="13">
        <f>Igazgatás!L267+Vagyongazd!L245+Községgazd!O251+Közfoglalkoztatás!L237+Közút!L237+Környezetvédelem!O241+Egészségügy!O275+Sport!L244+Közművelődés!N289+Étkeztetés!N257+Támogatás!R250</f>
        <v>0</v>
      </c>
      <c r="M237" s="13">
        <f>Igazgatás!M267+Vagyongazd!M245+Községgazd!P251+Közfoglalkoztatás!M237+Közút!M237+Környezetvédelem!P241+Egészségügy!P275+Sport!M244+Közművelődés!O289+Étkeztetés!O257+Támogatás!S250</f>
        <v>0</v>
      </c>
      <c r="N237" s="13">
        <f>Igazgatás!N267+Vagyongazd!N245+Községgazd!Q251+Közfoglalkoztatás!N237+Közút!N237+Környezetvédelem!Q241+Egészségügy!Q275+Sport!N244+Közművelődés!P289+Étkeztetés!P257+Támogatás!T250</f>
        <v>0</v>
      </c>
      <c r="O237" s="13">
        <f>Igazgatás!O267+Vagyongazd!O245+Községgazd!R251+Közfoglalkoztatás!O237+Közút!O237+Környezetvédelem!R241+Egészségügy!R275+Sport!O244+Közművelődés!Q289+Étkeztetés!Q257+Támogatás!U250</f>
        <v>0</v>
      </c>
      <c r="P237" s="90">
        <f>Igazgatás!P267+Vagyongazd!P245+Községgazd!S251+Közfoglalkoztatás!P237+Közút!P237+Környezetvédelem!S241+Egészségügy!S275+Sport!P244+Közművelődés!R289+Étkeztetés!R257+Támogatás!V250</f>
        <v>0</v>
      </c>
      <c r="Q237" s="90">
        <f>Igazgatás!Q267+Vagyongazd!Q245+Községgazd!T251+Közfoglalkoztatás!Q237+Közút!Q237+Környezetvédelem!T241+Egészségügy!T275+Sport!Q244+Közművelődés!S289+Étkeztetés!S257+Támogatás!W250</f>
        <v>0</v>
      </c>
      <c r="R237" s="13">
        <f>Igazgatás!R267+Vagyongazd!R245+Községgazd!U251+Közfoglalkoztatás!R237+Közút!R237+Környezetvédelem!U241+Egészségügy!U275+Sport!R244+Közművelődés!T289+Étkeztetés!T257+Támogatás!X250</f>
        <v>0</v>
      </c>
      <c r="S237" s="90">
        <f>Igazgatás!S267+Vagyongazd!S245+Községgazd!V251+Közfoglalkoztatás!S237+Közút!S237+Környezetvédelem!V241+Egészségügy!V275+Sport!S244+Közművelődés!U289+Étkeztetés!U257+Támogatás!Y250</f>
        <v>0</v>
      </c>
      <c r="T237" s="365">
        <f>Igazgatás!T267+Vagyongazd!T245+Községgazd!W251+Közfoglalkoztatás!T237+Közút!T237+Környezetvédelem!W241+Egészségügy!W275+Sport!T244+Közművelődés!V289+Étkeztetés!V257+Támogatás!Z250</f>
        <v>0</v>
      </c>
      <c r="U237" s="44">
        <f>Igazgatás!U267+Vagyongazd!U245+Községgazd!X251+Közfoglalkoztatás!U237+Közút!U237+Környezetvédelem!X241+Egészségügy!X275+Sport!U244+Közművelődés!W289+Étkeztetés!W257+Támogatás!AA250</f>
        <v>0</v>
      </c>
      <c r="V237" s="90">
        <f>Igazgatás!V267+Vagyongazd!V245+Községgazd!Y251+Közfoglalkoztatás!V237+Közút!V237+Környezetvédelem!Y241+Egészségügy!Y275+Sport!V244+Közművelődés!X289+Étkeztetés!X257+Támogatás!AB250</f>
        <v>0</v>
      </c>
      <c r="W237" s="541">
        <f>Igazgatás!W267+Vagyongazd!W245+Községgazd!Z251+Közfoglalkoztatás!W237+Közút!W237+Környezetvédelem!Z241+Egészségügy!Z275+Sport!W244+Közművelődés!Y289+Étkeztetés!Y257+Támogatás!AC250</f>
        <v>0</v>
      </c>
    </row>
    <row r="238" spans="1:23" ht="15.75" hidden="1" thickBot="1" x14ac:dyDescent="0.3">
      <c r="B238" s="100" t="s">
        <v>994</v>
      </c>
      <c r="C238" s="694" t="s">
        <v>574</v>
      </c>
      <c r="D238" s="695"/>
      <c r="E238" s="695"/>
      <c r="F238" s="183">
        <f>Igazgatás!F268+Vagyongazd!F246+Községgazd!F252+Közfoglalkoztatás!F238+Közút!F238+Környezetvédelem!F242+Egészségügy!F276+Sport!F245+Közművelődés!F290+Étkeztetés!F258+Támogatás!F251</f>
        <v>0</v>
      </c>
      <c r="G238" s="460">
        <f>Igazgatás!G268+Vagyongazd!G246+Községgazd!G252+Közfoglalkoztatás!G238+Közút!G238+Környezetvédelem!G242+Egészségügy!G276+Sport!G245+Közművelődés!G290+Étkeztetés!G258+Támogatás!G251</f>
        <v>0</v>
      </c>
      <c r="H238" s="438">
        <f>Igazgatás!H268+Vagyongazd!H246+Községgazd!H252+Közfoglalkoztatás!H238+Közút!H238+Környezetvédelem!H242+Egészségügy!H276+Sport!H245+Közművelődés!H290+Étkeztetés!H258+Támogatás!H251</f>
        <v>0</v>
      </c>
      <c r="I238" s="201">
        <f>Igazgatás!I268+Vagyongazd!I246+Községgazd!I252+Közfoglalkoztatás!I238+Közút!I238+Környezetvédelem!I242+Egészségügy!I276+Sport!I245+Közművelődés!I290+Étkeztetés!I258+Támogatás!I251</f>
        <v>0</v>
      </c>
      <c r="J238" s="218">
        <f>Igazgatás!J268+Vagyongazd!J246+Községgazd!J252+Közfoglalkoztatás!J238+Közút!J238+Környezetvédelem!J242+Egészségügy!J276+Sport!J245+Közművelődés!J290+Étkeztetés!J258+Támogatás!J251</f>
        <v>0</v>
      </c>
      <c r="K238" s="103">
        <f>Igazgatás!K268+Vagyongazd!K246+Községgazd!N252+Közfoglalkoztatás!K238+Közút!K238+Környezetvédelem!N242+Egészségügy!N276+Sport!K245+Közművelődés!M290+Étkeztetés!M258+Támogatás!Q251</f>
        <v>0</v>
      </c>
      <c r="L238" s="104">
        <f>Igazgatás!L268+Vagyongazd!L246+Községgazd!O252+Közfoglalkoztatás!L238+Közút!L238+Környezetvédelem!O242+Egészségügy!O276+Sport!L245+Közművelődés!N290+Étkeztetés!N258+Támogatás!R251</f>
        <v>0</v>
      </c>
      <c r="M238" s="104">
        <f>Igazgatás!M268+Vagyongazd!M246+Községgazd!P252+Közfoglalkoztatás!M238+Közút!M238+Környezetvédelem!P242+Egészségügy!P276+Sport!M245+Közművelődés!O290+Étkeztetés!O258+Támogatás!S251</f>
        <v>0</v>
      </c>
      <c r="N238" s="104">
        <f>Igazgatás!N268+Vagyongazd!N246+Községgazd!Q252+Közfoglalkoztatás!N238+Közút!N238+Környezetvédelem!Q242+Egészségügy!Q276+Sport!N245+Közművelődés!P290+Étkeztetés!P258+Támogatás!T251</f>
        <v>0</v>
      </c>
      <c r="O238" s="104">
        <f>Igazgatás!O268+Vagyongazd!O246+Községgazd!R252+Közfoglalkoztatás!O238+Közút!O238+Környezetvédelem!R242+Egészségügy!R276+Sport!O245+Közművelődés!Q290+Étkeztetés!Q258+Támogatás!U251</f>
        <v>0</v>
      </c>
      <c r="P238" s="107">
        <f>Igazgatás!P268+Vagyongazd!P246+Községgazd!S252+Közfoglalkoztatás!P238+Közút!P238+Környezetvédelem!S242+Egészségügy!S276+Sport!P245+Közművelődés!R290+Étkeztetés!R258+Támogatás!V251</f>
        <v>0</v>
      </c>
      <c r="Q238" s="107">
        <f>Igazgatás!Q268+Vagyongazd!Q246+Községgazd!T252+Közfoglalkoztatás!Q238+Közút!Q238+Környezetvédelem!T242+Egészségügy!T276+Sport!Q245+Közművelődés!S290+Étkeztetés!S258+Támogatás!W251</f>
        <v>0</v>
      </c>
      <c r="R238" s="104">
        <f>Igazgatás!R268+Vagyongazd!R246+Községgazd!U252+Közfoglalkoztatás!R238+Közút!R238+Környezetvédelem!U242+Egészségügy!U276+Sport!R245+Közművelődés!T290+Étkeztetés!T258+Támogatás!X251</f>
        <v>0</v>
      </c>
      <c r="S238" s="107">
        <f>Igazgatás!S268+Vagyongazd!S246+Községgazd!V252+Közfoglalkoztatás!S238+Közút!S238+Környezetvédelem!V242+Egészségügy!V276+Sport!S245+Közművelődés!U290+Étkeztetés!U258+Támogatás!Y251</f>
        <v>0</v>
      </c>
      <c r="T238" s="367">
        <f>Igazgatás!T268+Vagyongazd!T246+Községgazd!W252+Közfoglalkoztatás!T238+Közút!T238+Környezetvédelem!W242+Egészségügy!W276+Sport!T245+Közművelődés!V290+Étkeztetés!V258+Támogatás!Z251</f>
        <v>0</v>
      </c>
      <c r="U238" s="106">
        <f>Igazgatás!U268+Vagyongazd!U246+Községgazd!X252+Közfoglalkoztatás!U238+Közút!U238+Környezetvédelem!X242+Egészségügy!X276+Sport!U245+Közművelődés!W290+Étkeztetés!W258+Támogatás!AA251</f>
        <v>0</v>
      </c>
      <c r="V238" s="107">
        <f>Igazgatás!V268+Vagyongazd!V246+Községgazd!Y252+Közfoglalkoztatás!V238+Közút!V238+Környezetvédelem!Y242+Egészségügy!Y276+Sport!V245+Közművelődés!X290+Étkeztetés!X258+Támogatás!AB251</f>
        <v>0</v>
      </c>
      <c r="W238" s="543">
        <f>Igazgatás!W268+Vagyongazd!W246+Községgazd!Z252+Közfoglalkoztatás!W238+Közút!W238+Környezetvédelem!Z242+Egészségügy!Z276+Sport!W245+Közművelődés!Y290+Étkeztetés!Y258+Támogatás!AC251</f>
        <v>0</v>
      </c>
    </row>
    <row r="239" spans="1:23" ht="15.75" hidden="1" thickBot="1" x14ac:dyDescent="0.3">
      <c r="A239" s="139" t="s">
        <v>575</v>
      </c>
      <c r="B239" s="61" t="s">
        <v>995</v>
      </c>
      <c r="C239" s="722" t="s">
        <v>656</v>
      </c>
      <c r="D239" s="700"/>
      <c r="E239" s="700"/>
      <c r="F239" s="184">
        <f>Igazgatás!F269+Vagyongazd!F247+Községgazd!F253+Közfoglalkoztatás!F239+Közút!F239+Környezetvédelem!F243+Egészségügy!F277+Sport!F246+Közművelődés!F291+Étkeztetés!F259+Támogatás!F252</f>
        <v>0</v>
      </c>
      <c r="G239" s="461">
        <f>Igazgatás!G269+Vagyongazd!G247+Községgazd!G253+Közfoglalkoztatás!G239+Közút!G239+Környezetvédelem!G243+Egészségügy!G277+Sport!G246+Közművelődés!G291+Étkeztetés!G259+Támogatás!G252</f>
        <v>0</v>
      </c>
      <c r="H239" s="439">
        <f>Igazgatás!H269+Vagyongazd!H247+Községgazd!H253+Közfoglalkoztatás!H239+Közút!H239+Környezetvédelem!H243+Egészségügy!H277+Sport!H246+Közművelődés!H291+Étkeztetés!H259+Támogatás!H252</f>
        <v>0</v>
      </c>
      <c r="I239" s="202">
        <f>Igazgatás!I269+Vagyongazd!I247+Községgazd!I253+Közfoglalkoztatás!I239+Közút!I239+Környezetvédelem!I243+Egészségügy!I277+Sport!I246+Közművelődés!I291+Étkeztetés!I259+Támogatás!I252</f>
        <v>0</v>
      </c>
      <c r="J239" s="223">
        <f>Igazgatás!J269+Vagyongazd!J247+Községgazd!J253+Közfoglalkoztatás!J239+Közút!J239+Környezetvédelem!J243+Egészségügy!J277+Sport!J246+Közművelődés!J291+Étkeztetés!J259+Támogatás!J252</f>
        <v>0</v>
      </c>
      <c r="K239" s="225">
        <f>Igazgatás!K269+Vagyongazd!K247+Községgazd!N253+Közfoglalkoztatás!K239+Közút!K239+Környezetvédelem!N243+Egészségügy!N277+Sport!K246+Közművelődés!M291+Étkeztetés!M259+Támogatás!Q252</f>
        <v>0</v>
      </c>
      <c r="L239" s="15">
        <f>Igazgatás!L269+Vagyongazd!L247+Községgazd!O253+Közfoglalkoztatás!L239+Közút!L239+Környezetvédelem!O243+Egészségügy!O277+Sport!L246+Közművelődés!N291+Étkeztetés!N259+Támogatás!R252</f>
        <v>0</v>
      </c>
      <c r="M239" s="15">
        <f>Igazgatás!M269+Vagyongazd!M247+Községgazd!P253+Közfoglalkoztatás!M239+Közút!M239+Környezetvédelem!P243+Egészségügy!P277+Sport!M246+Közművelődés!O291+Étkeztetés!O259+Támogatás!S252</f>
        <v>0</v>
      </c>
      <c r="N239" s="15">
        <f>Igazgatás!N269+Vagyongazd!N247+Községgazd!Q253+Közfoglalkoztatás!N239+Közút!N239+Környezetvédelem!Q243+Egészségügy!Q277+Sport!N246+Közművelődés!P291+Étkeztetés!P259+Támogatás!T252</f>
        <v>0</v>
      </c>
      <c r="O239" s="15">
        <f>Igazgatás!O269+Vagyongazd!O247+Községgazd!R253+Közfoglalkoztatás!O239+Közút!O239+Környezetvédelem!R243+Egészségügy!R277+Sport!O246+Közművelődés!Q291+Étkeztetés!Q259+Támogatás!U252</f>
        <v>0</v>
      </c>
      <c r="P239" s="374">
        <f>Igazgatás!P269+Vagyongazd!P247+Községgazd!S253+Közfoglalkoztatás!P239+Közút!P239+Környezetvédelem!S243+Egészségügy!S277+Sport!P246+Közművelődés!R291+Étkeztetés!R259+Támogatás!V252</f>
        <v>0</v>
      </c>
      <c r="Q239" s="374">
        <f>Igazgatás!Q269+Vagyongazd!Q247+Községgazd!T253+Közfoglalkoztatás!Q239+Közút!Q239+Környezetvédelem!T243+Egészségügy!T277+Sport!Q246+Közművelődés!S291+Étkeztetés!S259+Támogatás!W252</f>
        <v>0</v>
      </c>
      <c r="R239" s="15">
        <f>Igazgatás!R269+Vagyongazd!R247+Községgazd!U253+Közfoglalkoztatás!R239+Közút!R239+Környezetvédelem!U243+Egészségügy!U277+Sport!R246+Közművelődés!T291+Étkeztetés!T259+Támogatás!X252</f>
        <v>0</v>
      </c>
      <c r="S239" s="374">
        <f>Igazgatás!S269+Vagyongazd!S247+Községgazd!V253+Közfoglalkoztatás!S239+Közút!S239+Környezetvédelem!V243+Egészségügy!V277+Sport!S246+Közművelődés!U291+Étkeztetés!U259+Támogatás!Y252</f>
        <v>0</v>
      </c>
      <c r="T239" s="388">
        <f>Igazgatás!T269+Vagyongazd!T247+Községgazd!W253+Közfoglalkoztatás!T239+Közút!T239+Környezetvédelem!W243+Egészségügy!W277+Sport!T246+Közművelődés!V291+Étkeztetés!V259+Támogatás!Z252</f>
        <v>0</v>
      </c>
      <c r="U239" s="45">
        <f>Igazgatás!U269+Vagyongazd!U247+Községgazd!X253+Közfoglalkoztatás!U239+Közút!U239+Környezetvédelem!X243+Egészségügy!X277+Sport!U246+Közművelődés!W291+Étkeztetés!W259+Támogatás!AA252</f>
        <v>0</v>
      </c>
      <c r="V239" s="374">
        <f>Igazgatás!V269+Vagyongazd!V247+Községgazd!Y253+Közfoglalkoztatás!V239+Közút!V239+Környezetvédelem!Y243+Egészségügy!Y277+Sport!V246+Közművelődés!X291+Étkeztetés!X259+Támogatás!AB252</f>
        <v>0</v>
      </c>
      <c r="W239" s="555">
        <f>Igazgatás!W269+Vagyongazd!W247+Községgazd!Z253+Közfoglalkoztatás!W239+Közút!W239+Környezetvédelem!Z243+Egészségügy!Z277+Sport!W246+Közművelődés!Y291+Étkeztetés!Y259+Támogatás!AC252</f>
        <v>0</v>
      </c>
    </row>
    <row r="240" spans="1:23" ht="15.75" hidden="1" thickBot="1" x14ac:dyDescent="0.3">
      <c r="A240" s="139" t="s">
        <v>576</v>
      </c>
      <c r="B240" s="61" t="s">
        <v>996</v>
      </c>
      <c r="C240" s="722" t="s">
        <v>657</v>
      </c>
      <c r="D240" s="700"/>
      <c r="E240" s="700"/>
      <c r="F240" s="184">
        <f>Igazgatás!F270+Vagyongazd!F248+Községgazd!F254+Közfoglalkoztatás!F240+Közút!F240+Környezetvédelem!F244+Egészségügy!F278+Sport!F247+Közművelődés!F292+Étkeztetés!F260+Támogatás!F253</f>
        <v>0</v>
      </c>
      <c r="G240" s="461">
        <f>Igazgatás!G270+Vagyongazd!G248+Községgazd!G254+Közfoglalkoztatás!G240+Közút!G240+Környezetvédelem!G244+Egészségügy!G278+Sport!G247+Közművelődés!G292+Étkeztetés!G260+Támogatás!G253</f>
        <v>0</v>
      </c>
      <c r="H240" s="439">
        <f>Igazgatás!H270+Vagyongazd!H248+Községgazd!H254+Közfoglalkoztatás!H240+Közút!H240+Környezetvédelem!H244+Egészségügy!H278+Sport!H247+Közművelődés!H292+Étkeztetés!H260+Támogatás!H253</f>
        <v>0</v>
      </c>
      <c r="I240" s="202">
        <f>Igazgatás!I270+Vagyongazd!I248+Községgazd!I254+Közfoglalkoztatás!I240+Közút!I240+Környezetvédelem!I244+Egészségügy!I278+Sport!I247+Közművelődés!I292+Étkeztetés!I260+Támogatás!I253</f>
        <v>0</v>
      </c>
      <c r="J240" s="223">
        <f>Igazgatás!J270+Vagyongazd!J248+Községgazd!J254+Közfoglalkoztatás!J240+Közút!J240+Környezetvédelem!J244+Egészségügy!J278+Sport!J247+Közművelődés!J292+Étkeztetés!J260+Támogatás!J253</f>
        <v>0</v>
      </c>
      <c r="K240" s="225">
        <f>Igazgatás!K270+Vagyongazd!K248+Községgazd!N254+Közfoglalkoztatás!K240+Közút!K240+Környezetvédelem!N244+Egészségügy!N278+Sport!K247+Közművelődés!M292+Étkeztetés!M260+Támogatás!Q253</f>
        <v>0</v>
      </c>
      <c r="L240" s="15">
        <f>Igazgatás!L270+Vagyongazd!L248+Községgazd!O254+Közfoglalkoztatás!L240+Közút!L240+Környezetvédelem!O244+Egészségügy!O278+Sport!L247+Közművelődés!N292+Étkeztetés!N260+Támogatás!R253</f>
        <v>0</v>
      </c>
      <c r="M240" s="15">
        <f>Igazgatás!M270+Vagyongazd!M248+Községgazd!P254+Közfoglalkoztatás!M240+Közút!M240+Környezetvédelem!P244+Egészségügy!P278+Sport!M247+Közművelődés!O292+Étkeztetés!O260+Támogatás!S253</f>
        <v>0</v>
      </c>
      <c r="N240" s="15">
        <f>Igazgatás!N270+Vagyongazd!N248+Községgazd!Q254+Közfoglalkoztatás!N240+Közút!N240+Környezetvédelem!Q244+Egészségügy!Q278+Sport!N247+Közművelődés!P292+Étkeztetés!P260+Támogatás!T253</f>
        <v>0</v>
      </c>
      <c r="O240" s="15">
        <f>Igazgatás!O270+Vagyongazd!O248+Községgazd!R254+Közfoglalkoztatás!O240+Közút!O240+Környezetvédelem!R244+Egészségügy!R278+Sport!O247+Közművelődés!Q292+Étkeztetés!Q260+Támogatás!U253</f>
        <v>0</v>
      </c>
      <c r="P240" s="374">
        <f>Igazgatás!P270+Vagyongazd!P248+Községgazd!S254+Közfoglalkoztatás!P240+Közút!P240+Környezetvédelem!S244+Egészségügy!S278+Sport!P247+Közművelődés!R292+Étkeztetés!R260+Támogatás!V253</f>
        <v>0</v>
      </c>
      <c r="Q240" s="374">
        <f>Igazgatás!Q270+Vagyongazd!Q248+Községgazd!T254+Közfoglalkoztatás!Q240+Közút!Q240+Környezetvédelem!T244+Egészségügy!T278+Sport!Q247+Közművelődés!S292+Étkeztetés!S260+Támogatás!W253</f>
        <v>0</v>
      </c>
      <c r="R240" s="15">
        <f>Igazgatás!R270+Vagyongazd!R248+Községgazd!U254+Közfoglalkoztatás!R240+Közút!R240+Környezetvédelem!U244+Egészségügy!U278+Sport!R247+Közművelődés!T292+Étkeztetés!T260+Támogatás!X253</f>
        <v>0</v>
      </c>
      <c r="S240" s="374">
        <f>Igazgatás!S270+Vagyongazd!S248+Községgazd!V254+Közfoglalkoztatás!S240+Közút!S240+Környezetvédelem!V244+Egészségügy!V278+Sport!S247+Közművelődés!U292+Étkeztetés!U260+Támogatás!Y253</f>
        <v>0</v>
      </c>
      <c r="T240" s="388">
        <f>Igazgatás!T270+Vagyongazd!T248+Községgazd!W254+Közfoglalkoztatás!T240+Közút!T240+Környezetvédelem!W244+Egészségügy!W278+Sport!T247+Közművelődés!V292+Étkeztetés!V260+Támogatás!Z253</f>
        <v>0</v>
      </c>
      <c r="U240" s="45">
        <f>Igazgatás!U270+Vagyongazd!U248+Községgazd!X254+Közfoglalkoztatás!U240+Közút!U240+Környezetvédelem!X244+Egészségügy!X278+Sport!U247+Közművelődés!W292+Étkeztetés!W260+Támogatás!AA253</f>
        <v>0</v>
      </c>
      <c r="V240" s="374">
        <f>Igazgatás!V270+Vagyongazd!V248+Községgazd!Y254+Közfoglalkoztatás!V240+Közút!V240+Környezetvédelem!Y244+Egészségügy!Y278+Sport!V247+Közművelődés!X292+Étkeztetés!X260+Támogatás!AB253</f>
        <v>0</v>
      </c>
      <c r="W240" s="555">
        <f>Igazgatás!W270+Vagyongazd!W248+Községgazd!Z254+Közfoglalkoztatás!W240+Közút!W240+Környezetvédelem!Z244+Egészségügy!Z278+Sport!W247+Közművelődés!Y292+Étkeztetés!Y260+Támogatás!AC253</f>
        <v>0</v>
      </c>
    </row>
    <row r="241" spans="1:23" ht="15.75" hidden="1" thickBot="1" x14ac:dyDescent="0.3">
      <c r="A241" s="139" t="s">
        <v>577</v>
      </c>
      <c r="B241" s="61" t="s">
        <v>997</v>
      </c>
      <c r="C241" s="722" t="s">
        <v>578</v>
      </c>
      <c r="D241" s="700"/>
      <c r="E241" s="700"/>
      <c r="F241" s="184">
        <f>Igazgatás!F271+Vagyongazd!F249+Községgazd!F255+Közfoglalkoztatás!F241+Közút!F241+Környezetvédelem!F245+Egészségügy!F279+Sport!F248+Közművelődés!F293+Étkeztetés!F261+Támogatás!F254</f>
        <v>0</v>
      </c>
      <c r="G241" s="461">
        <f>Igazgatás!G271+Vagyongazd!G249+Községgazd!G255+Közfoglalkoztatás!G241+Közút!G241+Környezetvédelem!G245+Egészségügy!G279+Sport!G248+Közművelődés!G293+Étkeztetés!G261+Támogatás!G254</f>
        <v>0</v>
      </c>
      <c r="H241" s="439">
        <f>Igazgatás!H271+Vagyongazd!H249+Községgazd!H255+Közfoglalkoztatás!H241+Közút!H241+Környezetvédelem!H245+Egészségügy!H279+Sport!H248+Közművelődés!H293+Étkeztetés!H261+Támogatás!H254</f>
        <v>0</v>
      </c>
      <c r="I241" s="202">
        <f>Igazgatás!I271+Vagyongazd!I249+Községgazd!I255+Közfoglalkoztatás!I241+Közút!I241+Környezetvédelem!I245+Egészségügy!I279+Sport!I248+Közművelődés!I293+Étkeztetés!I261+Támogatás!I254</f>
        <v>0</v>
      </c>
      <c r="J241" s="223">
        <f>Igazgatás!J271+Vagyongazd!J249+Községgazd!J255+Közfoglalkoztatás!J241+Közút!J241+Környezetvédelem!J245+Egészségügy!J279+Sport!J248+Közművelődés!J293+Étkeztetés!J261+Támogatás!J254</f>
        <v>0</v>
      </c>
      <c r="K241" s="225">
        <f>Igazgatás!K271+Vagyongazd!K249+Községgazd!N255+Közfoglalkoztatás!K241+Közút!K241+Környezetvédelem!N245+Egészségügy!N279+Sport!K248+Közművelődés!M293+Étkeztetés!M261+Támogatás!Q254</f>
        <v>0</v>
      </c>
      <c r="L241" s="15">
        <f>Igazgatás!L271+Vagyongazd!L249+Községgazd!O255+Közfoglalkoztatás!L241+Közút!L241+Környezetvédelem!O245+Egészségügy!O279+Sport!L248+Közművelődés!N293+Étkeztetés!N261+Támogatás!R254</f>
        <v>0</v>
      </c>
      <c r="M241" s="15">
        <f>Igazgatás!M271+Vagyongazd!M249+Községgazd!P255+Közfoglalkoztatás!M241+Közút!M241+Környezetvédelem!P245+Egészségügy!P279+Sport!M248+Közművelődés!O293+Étkeztetés!O261+Támogatás!S254</f>
        <v>0</v>
      </c>
      <c r="N241" s="15">
        <f>Igazgatás!N271+Vagyongazd!N249+Községgazd!Q255+Közfoglalkoztatás!N241+Közút!N241+Környezetvédelem!Q245+Egészségügy!Q279+Sport!N248+Közművelődés!P293+Étkeztetés!P261+Támogatás!T254</f>
        <v>0</v>
      </c>
      <c r="O241" s="15">
        <f>Igazgatás!O271+Vagyongazd!O249+Községgazd!R255+Közfoglalkoztatás!O241+Közút!O241+Környezetvédelem!R245+Egészségügy!R279+Sport!O248+Közművelődés!Q293+Étkeztetés!Q261+Támogatás!U254</f>
        <v>0</v>
      </c>
      <c r="P241" s="374">
        <f>Igazgatás!P271+Vagyongazd!P249+Községgazd!S255+Közfoglalkoztatás!P241+Közút!P241+Környezetvédelem!S245+Egészségügy!S279+Sport!P248+Közművelődés!R293+Étkeztetés!R261+Támogatás!V254</f>
        <v>0</v>
      </c>
      <c r="Q241" s="374">
        <f>Igazgatás!Q271+Vagyongazd!Q249+Községgazd!T255+Közfoglalkoztatás!Q241+Közút!Q241+Környezetvédelem!T245+Egészségügy!T279+Sport!Q248+Közművelődés!S293+Étkeztetés!S261+Támogatás!W254</f>
        <v>0</v>
      </c>
      <c r="R241" s="15">
        <f>Igazgatás!R271+Vagyongazd!R249+Községgazd!U255+Közfoglalkoztatás!R241+Közút!R241+Környezetvédelem!U245+Egészségügy!U279+Sport!R248+Közművelődés!T293+Étkeztetés!T261+Támogatás!X254</f>
        <v>0</v>
      </c>
      <c r="S241" s="374">
        <f>Igazgatás!S271+Vagyongazd!S249+Községgazd!V255+Közfoglalkoztatás!S241+Közút!S241+Környezetvédelem!V245+Egészségügy!V279+Sport!S248+Közművelődés!U293+Étkeztetés!U261+Támogatás!Y254</f>
        <v>0</v>
      </c>
      <c r="T241" s="388">
        <f>Igazgatás!T271+Vagyongazd!T249+Községgazd!W255+Közfoglalkoztatás!T241+Közút!T241+Környezetvédelem!W245+Egészségügy!W279+Sport!T248+Közművelődés!V293+Étkeztetés!V261+Támogatás!Z254</f>
        <v>0</v>
      </c>
      <c r="U241" s="45">
        <f>Igazgatás!U271+Vagyongazd!U249+Községgazd!X255+Közfoglalkoztatás!U241+Közút!U241+Környezetvédelem!X245+Egészségügy!X279+Sport!U248+Közművelődés!W293+Étkeztetés!W261+Támogatás!AA254</f>
        <v>0</v>
      </c>
      <c r="V241" s="374">
        <f>Igazgatás!V271+Vagyongazd!V249+Községgazd!Y255+Közfoglalkoztatás!V241+Közút!V241+Környezetvédelem!Y245+Egészségügy!Y279+Sport!V248+Közművelődés!X293+Étkeztetés!X261+Támogatás!AB254</f>
        <v>0</v>
      </c>
      <c r="W241" s="555">
        <f>Igazgatás!W271+Vagyongazd!W249+Községgazd!Z255+Közfoglalkoztatás!W241+Közút!W241+Környezetvédelem!Z245+Egészségügy!Z279+Sport!W248+Közművelődés!Y293+Étkeztetés!Y261+Támogatás!AC254</f>
        <v>0</v>
      </c>
    </row>
    <row r="242" spans="1:23" ht="15.75" hidden="1" thickBot="1" x14ac:dyDescent="0.3">
      <c r="A242" s="139" t="s">
        <v>579</v>
      </c>
      <c r="B242" s="61" t="s">
        <v>998</v>
      </c>
      <c r="C242" s="722" t="s">
        <v>580</v>
      </c>
      <c r="D242" s="700"/>
      <c r="E242" s="700"/>
      <c r="F242" s="184">
        <f>Igazgatás!F272+Vagyongazd!F250+Községgazd!F256+Közfoglalkoztatás!F242+Közút!F242+Környezetvédelem!F246+Egészségügy!F280+Sport!F249+Közművelődés!F294+Étkeztetés!F262+Támogatás!F255</f>
        <v>0</v>
      </c>
      <c r="G242" s="461">
        <f>Igazgatás!G272+Vagyongazd!G250+Községgazd!G256+Közfoglalkoztatás!G242+Közút!G242+Környezetvédelem!G246+Egészségügy!G280+Sport!G249+Közművelődés!G294+Étkeztetés!G262+Támogatás!G255</f>
        <v>0</v>
      </c>
      <c r="H242" s="439">
        <f>Igazgatás!H272+Vagyongazd!H250+Községgazd!H256+Közfoglalkoztatás!H242+Közút!H242+Környezetvédelem!H246+Egészségügy!H280+Sport!H249+Közművelődés!H294+Étkeztetés!H262+Támogatás!H255</f>
        <v>0</v>
      </c>
      <c r="I242" s="202">
        <f>Igazgatás!I272+Vagyongazd!I250+Községgazd!I256+Közfoglalkoztatás!I242+Közút!I242+Környezetvédelem!I246+Egészségügy!I280+Sport!I249+Közművelődés!I294+Étkeztetés!I262+Támogatás!I255</f>
        <v>0</v>
      </c>
      <c r="J242" s="223">
        <f>Igazgatás!J272+Vagyongazd!J250+Községgazd!J256+Közfoglalkoztatás!J242+Közút!J242+Környezetvédelem!J246+Egészségügy!J280+Sport!J249+Közművelődés!J294+Étkeztetés!J262+Támogatás!J255</f>
        <v>0</v>
      </c>
      <c r="K242" s="225">
        <f>Igazgatás!K272+Vagyongazd!K250+Községgazd!N256+Közfoglalkoztatás!K242+Közút!K242+Környezetvédelem!N246+Egészségügy!N280+Sport!K249+Közművelődés!M294+Étkeztetés!M262+Támogatás!Q255</f>
        <v>0</v>
      </c>
      <c r="L242" s="15">
        <f>Igazgatás!L272+Vagyongazd!L250+Községgazd!O256+Közfoglalkoztatás!L242+Közút!L242+Környezetvédelem!O246+Egészségügy!O280+Sport!L249+Közművelődés!N294+Étkeztetés!N262+Támogatás!R255</f>
        <v>0</v>
      </c>
      <c r="M242" s="15">
        <f>Igazgatás!M272+Vagyongazd!M250+Községgazd!P256+Közfoglalkoztatás!M242+Közút!M242+Környezetvédelem!P246+Egészségügy!P280+Sport!M249+Közművelődés!O294+Étkeztetés!O262+Támogatás!S255</f>
        <v>0</v>
      </c>
      <c r="N242" s="15">
        <f>Igazgatás!N272+Vagyongazd!N250+Községgazd!Q256+Közfoglalkoztatás!N242+Közút!N242+Környezetvédelem!Q246+Egészségügy!Q280+Sport!N249+Közművelődés!P294+Étkeztetés!P262+Támogatás!T255</f>
        <v>0</v>
      </c>
      <c r="O242" s="15">
        <f>Igazgatás!O272+Vagyongazd!O250+Községgazd!R256+Közfoglalkoztatás!O242+Közút!O242+Környezetvédelem!R246+Egészségügy!R280+Sport!O249+Közművelődés!Q294+Étkeztetés!Q262+Támogatás!U255</f>
        <v>0</v>
      </c>
      <c r="P242" s="374">
        <f>Igazgatás!P272+Vagyongazd!P250+Községgazd!S256+Közfoglalkoztatás!P242+Közút!P242+Környezetvédelem!S246+Egészségügy!S280+Sport!P249+Közművelődés!R294+Étkeztetés!R262+Támogatás!V255</f>
        <v>0</v>
      </c>
      <c r="Q242" s="374">
        <f>Igazgatás!Q272+Vagyongazd!Q250+Községgazd!T256+Közfoglalkoztatás!Q242+Közút!Q242+Környezetvédelem!T246+Egészségügy!T280+Sport!Q249+Közművelődés!S294+Étkeztetés!S262+Támogatás!W255</f>
        <v>0</v>
      </c>
      <c r="R242" s="15">
        <f>Igazgatás!R272+Vagyongazd!R250+Községgazd!U256+Közfoglalkoztatás!R242+Közút!R242+Környezetvédelem!U246+Egészségügy!U280+Sport!R249+Közművelődés!T294+Étkeztetés!T262+Támogatás!X255</f>
        <v>0</v>
      </c>
      <c r="S242" s="374">
        <f>Igazgatás!S272+Vagyongazd!S250+Községgazd!V256+Közfoglalkoztatás!S242+Közút!S242+Környezetvédelem!V246+Egészségügy!V280+Sport!S249+Közművelődés!U294+Étkeztetés!U262+Támogatás!Y255</f>
        <v>0</v>
      </c>
      <c r="T242" s="388">
        <f>Igazgatás!T272+Vagyongazd!T250+Községgazd!W256+Közfoglalkoztatás!T242+Közút!T242+Környezetvédelem!W246+Egészségügy!W280+Sport!T249+Közművelődés!V294+Étkeztetés!V262+Támogatás!Z255</f>
        <v>0</v>
      </c>
      <c r="U242" s="45">
        <f>Igazgatás!U272+Vagyongazd!U250+Községgazd!X256+Közfoglalkoztatás!U242+Közút!U242+Környezetvédelem!X246+Egészségügy!X280+Sport!U249+Közművelődés!W294+Étkeztetés!W262+Támogatás!AA255</f>
        <v>0</v>
      </c>
      <c r="V242" s="374">
        <f>Igazgatás!V272+Vagyongazd!V250+Községgazd!Y256+Közfoglalkoztatás!V242+Közút!V242+Környezetvédelem!Y246+Egészségügy!Y280+Sport!V249+Közművelődés!X294+Étkeztetés!X262+Támogatás!AB255</f>
        <v>0</v>
      </c>
      <c r="W242" s="555">
        <f>Igazgatás!W272+Vagyongazd!W250+Községgazd!Z256+Közfoglalkoztatás!W242+Közút!W242+Környezetvédelem!Z246+Egészségügy!Z280+Sport!W249+Közművelődés!Y294+Étkeztetés!Y262+Támogatás!AC255</f>
        <v>0</v>
      </c>
    </row>
    <row r="243" spans="1:23" ht="15.75" hidden="1" thickBot="1" x14ac:dyDescent="0.3">
      <c r="A243" s="139" t="s">
        <v>581</v>
      </c>
      <c r="B243" s="61" t="s">
        <v>999</v>
      </c>
      <c r="C243" s="722" t="s">
        <v>658</v>
      </c>
      <c r="D243" s="700"/>
      <c r="E243" s="700"/>
      <c r="F243" s="184">
        <f>Igazgatás!F273+Vagyongazd!F251+Községgazd!F257+Közfoglalkoztatás!F243+Közút!F243+Környezetvédelem!F247+Egészségügy!F281+Sport!F250+Közművelődés!F295+Étkeztetés!F263+Támogatás!F256</f>
        <v>0</v>
      </c>
      <c r="G243" s="461">
        <f>Igazgatás!G273+Vagyongazd!G251+Községgazd!G257+Közfoglalkoztatás!G243+Közút!G243+Környezetvédelem!G247+Egészségügy!G281+Sport!G250+Közművelődés!G295+Étkeztetés!G263+Támogatás!G256</f>
        <v>0</v>
      </c>
      <c r="H243" s="439">
        <f>Igazgatás!H273+Vagyongazd!H251+Községgazd!H257+Közfoglalkoztatás!H243+Közút!H243+Környezetvédelem!H247+Egészségügy!H281+Sport!H250+Közművelődés!H295+Étkeztetés!H263+Támogatás!H256</f>
        <v>0</v>
      </c>
      <c r="I243" s="202">
        <f>Igazgatás!I273+Vagyongazd!I251+Községgazd!I257+Közfoglalkoztatás!I243+Közút!I243+Környezetvédelem!I247+Egészségügy!I281+Sport!I250+Közművelődés!I295+Étkeztetés!I263+Támogatás!I256</f>
        <v>0</v>
      </c>
      <c r="J243" s="223">
        <f>Igazgatás!J273+Vagyongazd!J251+Községgazd!J257+Közfoglalkoztatás!J243+Közút!J243+Környezetvédelem!J247+Egészségügy!J281+Sport!J250+Közművelődés!J295+Étkeztetés!J263+Támogatás!J256</f>
        <v>0</v>
      </c>
      <c r="K243" s="225">
        <f>Igazgatás!K273+Vagyongazd!K251+Községgazd!N257+Közfoglalkoztatás!K243+Közút!K243+Környezetvédelem!N247+Egészségügy!N281+Sport!K250+Közművelődés!M295+Étkeztetés!M263+Támogatás!Q256</f>
        <v>0</v>
      </c>
      <c r="L243" s="15">
        <f>Igazgatás!L273+Vagyongazd!L251+Községgazd!O257+Közfoglalkoztatás!L243+Közút!L243+Környezetvédelem!O247+Egészségügy!O281+Sport!L250+Közművelődés!N295+Étkeztetés!N263+Támogatás!R256</f>
        <v>0</v>
      </c>
      <c r="M243" s="15">
        <f>Igazgatás!M273+Vagyongazd!M251+Községgazd!P257+Közfoglalkoztatás!M243+Közút!M243+Környezetvédelem!P247+Egészségügy!P281+Sport!M250+Közművelődés!O295+Étkeztetés!O263+Támogatás!S256</f>
        <v>0</v>
      </c>
      <c r="N243" s="15">
        <f>Igazgatás!N273+Vagyongazd!N251+Községgazd!Q257+Közfoglalkoztatás!N243+Közút!N243+Környezetvédelem!Q247+Egészségügy!Q281+Sport!N250+Közművelődés!P295+Étkeztetés!P263+Támogatás!T256</f>
        <v>0</v>
      </c>
      <c r="O243" s="15">
        <f>Igazgatás!O273+Vagyongazd!O251+Községgazd!R257+Közfoglalkoztatás!O243+Közút!O243+Környezetvédelem!R247+Egészségügy!R281+Sport!O250+Közművelődés!Q295+Étkeztetés!Q263+Támogatás!U256</f>
        <v>0</v>
      </c>
      <c r="P243" s="374">
        <f>Igazgatás!P273+Vagyongazd!P251+Községgazd!S257+Közfoglalkoztatás!P243+Közút!P243+Környezetvédelem!S247+Egészségügy!S281+Sport!P250+Közművelődés!R295+Étkeztetés!R263+Támogatás!V256</f>
        <v>0</v>
      </c>
      <c r="Q243" s="374">
        <f>Igazgatás!Q273+Vagyongazd!Q251+Községgazd!T257+Közfoglalkoztatás!Q243+Közút!Q243+Környezetvédelem!T247+Egészségügy!T281+Sport!Q250+Közművelődés!S295+Étkeztetés!S263+Támogatás!W256</f>
        <v>0</v>
      </c>
      <c r="R243" s="15">
        <f>Igazgatás!R273+Vagyongazd!R251+Községgazd!U257+Közfoglalkoztatás!R243+Közút!R243+Környezetvédelem!U247+Egészségügy!U281+Sport!R250+Közművelődés!T295+Étkeztetés!T263+Támogatás!X256</f>
        <v>0</v>
      </c>
      <c r="S243" s="374">
        <f>Igazgatás!S273+Vagyongazd!S251+Községgazd!V257+Közfoglalkoztatás!S243+Közút!S243+Környezetvédelem!V247+Egészségügy!V281+Sport!S250+Közművelődés!U295+Étkeztetés!U263+Támogatás!Y256</f>
        <v>0</v>
      </c>
      <c r="T243" s="388">
        <f>Igazgatás!T273+Vagyongazd!T251+Községgazd!W257+Közfoglalkoztatás!T243+Közút!T243+Környezetvédelem!W247+Egészségügy!W281+Sport!T250+Közművelődés!V295+Étkeztetés!V263+Támogatás!Z256</f>
        <v>0</v>
      </c>
      <c r="U243" s="45">
        <f>Igazgatás!U273+Vagyongazd!U251+Községgazd!X257+Közfoglalkoztatás!U243+Közút!U243+Környezetvédelem!X247+Egészségügy!X281+Sport!U250+Közművelődés!W295+Étkeztetés!W263+Támogatás!AA256</f>
        <v>0</v>
      </c>
      <c r="V243" s="374">
        <f>Igazgatás!V273+Vagyongazd!V251+Községgazd!Y257+Közfoglalkoztatás!V243+Közút!V243+Környezetvédelem!Y247+Egészségügy!Y281+Sport!V250+Közművelődés!X295+Étkeztetés!X263+Támogatás!AB256</f>
        <v>0</v>
      </c>
      <c r="W243" s="555">
        <f>Igazgatás!W273+Vagyongazd!W251+Községgazd!Z257+Közfoglalkoztatás!W243+Közút!W243+Környezetvédelem!Z247+Egészségügy!Z281+Sport!W250+Közművelődés!Y295+Étkeztetés!Y263+Támogatás!AC256</f>
        <v>0</v>
      </c>
    </row>
    <row r="244" spans="1:23" ht="15.75" hidden="1" thickBot="1" x14ac:dyDescent="0.3">
      <c r="B244" s="100" t="s">
        <v>1000</v>
      </c>
      <c r="C244" s="694" t="s">
        <v>582</v>
      </c>
      <c r="D244" s="695"/>
      <c r="E244" s="695"/>
      <c r="F244" s="183">
        <f>Igazgatás!F274+Vagyongazd!F252+Községgazd!F258+Közfoglalkoztatás!F244+Közút!F244+Környezetvédelem!F248+Egészségügy!F282+Sport!F251+Közművelődés!F296+Étkeztetés!F264+Támogatás!F257</f>
        <v>0</v>
      </c>
      <c r="G244" s="460">
        <f>Igazgatás!G274+Vagyongazd!G252+Községgazd!G258+Közfoglalkoztatás!G244+Közút!G244+Környezetvédelem!G248+Egészségügy!G282+Sport!G251+Közművelődés!G296+Étkeztetés!G264+Támogatás!G257</f>
        <v>0</v>
      </c>
      <c r="H244" s="438">
        <f>Igazgatás!H274+Vagyongazd!H252+Községgazd!H258+Közfoglalkoztatás!H244+Közút!H244+Környezetvédelem!H248+Egészségügy!H282+Sport!H251+Közművelődés!H296+Étkeztetés!H264+Támogatás!H257</f>
        <v>0</v>
      </c>
      <c r="I244" s="201">
        <f>Igazgatás!I274+Vagyongazd!I252+Községgazd!I258+Közfoglalkoztatás!I244+Közút!I244+Környezetvédelem!I248+Egészségügy!I282+Sport!I251+Közművelődés!I296+Étkeztetés!I264+Támogatás!I257</f>
        <v>0</v>
      </c>
      <c r="J244" s="218">
        <f>Igazgatás!J274+Vagyongazd!J252+Községgazd!J258+Közfoglalkoztatás!J244+Közút!J244+Környezetvédelem!J248+Egészségügy!J282+Sport!J251+Közművelődés!J296+Étkeztetés!J264+Támogatás!J257</f>
        <v>0</v>
      </c>
      <c r="K244" s="103">
        <f>Igazgatás!K274+Vagyongazd!K252+Községgazd!N258+Közfoglalkoztatás!K244+Közút!K244+Környezetvédelem!N248+Egészségügy!N282+Sport!K251+Közművelődés!M296+Étkeztetés!M264+Támogatás!Q257</f>
        <v>0</v>
      </c>
      <c r="L244" s="104">
        <f>Igazgatás!L274+Vagyongazd!L252+Községgazd!O258+Közfoglalkoztatás!L244+Közút!L244+Környezetvédelem!O248+Egészségügy!O282+Sport!L251+Közművelődés!N296+Étkeztetés!N264+Támogatás!R257</f>
        <v>0</v>
      </c>
      <c r="M244" s="104">
        <f>Igazgatás!M274+Vagyongazd!M252+Községgazd!P258+Közfoglalkoztatás!M244+Közút!M244+Környezetvédelem!P248+Egészségügy!P282+Sport!M251+Közművelődés!O296+Étkeztetés!O264+Támogatás!S257</f>
        <v>0</v>
      </c>
      <c r="N244" s="104">
        <f>Igazgatás!N274+Vagyongazd!N252+Községgazd!Q258+Közfoglalkoztatás!N244+Közút!N244+Környezetvédelem!Q248+Egészségügy!Q282+Sport!N251+Közművelődés!P296+Étkeztetés!P264+Támogatás!T257</f>
        <v>0</v>
      </c>
      <c r="O244" s="104">
        <f>Igazgatás!O274+Vagyongazd!O252+Községgazd!R258+Közfoglalkoztatás!O244+Közút!O244+Környezetvédelem!R248+Egészségügy!R282+Sport!O251+Közművelődés!Q296+Étkeztetés!Q264+Támogatás!U257</f>
        <v>0</v>
      </c>
      <c r="P244" s="107">
        <f>Igazgatás!P274+Vagyongazd!P252+Községgazd!S258+Közfoglalkoztatás!P244+Közút!P244+Környezetvédelem!S248+Egészségügy!S282+Sport!P251+Közművelődés!R296+Étkeztetés!R264+Támogatás!V257</f>
        <v>0</v>
      </c>
      <c r="Q244" s="107">
        <f>Igazgatás!Q274+Vagyongazd!Q252+Községgazd!T258+Közfoglalkoztatás!Q244+Közút!Q244+Környezetvédelem!T248+Egészségügy!T282+Sport!Q251+Közművelődés!S296+Étkeztetés!S264+Támogatás!W257</f>
        <v>0</v>
      </c>
      <c r="R244" s="104">
        <f>Igazgatás!R274+Vagyongazd!R252+Községgazd!U258+Közfoglalkoztatás!R244+Közút!R244+Környezetvédelem!U248+Egészségügy!U282+Sport!R251+Közművelődés!T296+Étkeztetés!T264+Támogatás!X257</f>
        <v>0</v>
      </c>
      <c r="S244" s="107">
        <f>Igazgatás!S274+Vagyongazd!S252+Községgazd!V258+Közfoglalkoztatás!S244+Közút!S244+Környezetvédelem!V248+Egészségügy!V282+Sport!S251+Közművelődés!U296+Étkeztetés!U264+Támogatás!Y257</f>
        <v>0</v>
      </c>
      <c r="T244" s="367">
        <f>Igazgatás!T274+Vagyongazd!T252+Községgazd!W258+Közfoglalkoztatás!T244+Közút!T244+Környezetvédelem!W248+Egészségügy!W282+Sport!T251+Közművelődés!V296+Étkeztetés!V264+Támogatás!Z257</f>
        <v>0</v>
      </c>
      <c r="U244" s="106">
        <f>Igazgatás!U274+Vagyongazd!U252+Községgazd!X258+Közfoglalkoztatás!U244+Közút!U244+Környezetvédelem!X248+Egészségügy!X282+Sport!U251+Közművelődés!W296+Étkeztetés!W264+Támogatás!AA257</f>
        <v>0</v>
      </c>
      <c r="V244" s="107">
        <f>Igazgatás!V274+Vagyongazd!V252+Községgazd!Y258+Közfoglalkoztatás!V244+Közút!V244+Környezetvédelem!Y248+Egészségügy!Y282+Sport!V251+Közművelődés!X296+Étkeztetés!X264+Támogatás!AB257</f>
        <v>0</v>
      </c>
      <c r="W244" s="543">
        <f>Igazgatás!W274+Vagyongazd!W252+Községgazd!Z258+Közfoglalkoztatás!W244+Közút!W244+Környezetvédelem!Z248+Egészségügy!Z282+Sport!W251+Közművelődés!Y296+Étkeztetés!Y264+Támogatás!AC257</f>
        <v>0</v>
      </c>
    </row>
    <row r="245" spans="1:23" ht="15.75" hidden="1" thickBot="1" x14ac:dyDescent="0.3">
      <c r="A245" s="139" t="s">
        <v>583</v>
      </c>
      <c r="B245" s="61"/>
      <c r="C245" s="722" t="s">
        <v>584</v>
      </c>
      <c r="D245" s="700"/>
      <c r="E245" s="700"/>
      <c r="F245" s="184">
        <f>Igazgatás!F275+Vagyongazd!F253+Községgazd!F259+Közfoglalkoztatás!F245+Közút!F245+Környezetvédelem!F249+Egészségügy!F283+Sport!F252+Közművelődés!F297+Étkeztetés!F265+Támogatás!F258</f>
        <v>0</v>
      </c>
      <c r="G245" s="461">
        <f>Igazgatás!G275+Vagyongazd!G253+Községgazd!G259+Közfoglalkoztatás!G245+Közút!G245+Környezetvédelem!G249+Egészségügy!G283+Sport!G252+Közművelődés!G297+Étkeztetés!G265+Támogatás!G258</f>
        <v>0</v>
      </c>
      <c r="H245" s="439">
        <f>Igazgatás!H275+Vagyongazd!H253+Községgazd!H259+Közfoglalkoztatás!H245+Közút!H245+Környezetvédelem!H249+Egészségügy!H283+Sport!H252+Közművelődés!H297+Étkeztetés!H265+Támogatás!H258</f>
        <v>0</v>
      </c>
      <c r="I245" s="202">
        <f>Igazgatás!I275+Vagyongazd!I253+Községgazd!I259+Közfoglalkoztatás!I245+Közút!I245+Környezetvédelem!I249+Egészségügy!I283+Sport!I252+Közművelődés!I297+Étkeztetés!I265+Támogatás!I258</f>
        <v>0</v>
      </c>
      <c r="J245" s="223">
        <f>Igazgatás!J275+Vagyongazd!J253+Községgazd!J259+Közfoglalkoztatás!J245+Közút!J245+Környezetvédelem!J249+Egészségügy!J283+Sport!J252+Közművelődés!J297+Étkeztetés!J265+Támogatás!J258</f>
        <v>0</v>
      </c>
      <c r="K245" s="225">
        <f>Igazgatás!K275+Vagyongazd!K253+Községgazd!N259+Közfoglalkoztatás!K245+Közút!K245+Környezetvédelem!N249+Egészségügy!N283+Sport!K252+Közművelődés!M297+Étkeztetés!M265+Támogatás!Q258</f>
        <v>0</v>
      </c>
      <c r="L245" s="15">
        <f>Igazgatás!L275+Vagyongazd!L253+Községgazd!O259+Közfoglalkoztatás!L245+Közút!L245+Környezetvédelem!O249+Egészségügy!O283+Sport!L252+Közművelődés!N297+Étkeztetés!N265+Támogatás!R258</f>
        <v>0</v>
      </c>
      <c r="M245" s="15">
        <f>Igazgatás!M275+Vagyongazd!M253+Községgazd!P259+Közfoglalkoztatás!M245+Közút!M245+Környezetvédelem!P249+Egészségügy!P283+Sport!M252+Közművelődés!O297+Étkeztetés!O265+Támogatás!S258</f>
        <v>0</v>
      </c>
      <c r="N245" s="15">
        <f>Igazgatás!N275+Vagyongazd!N253+Községgazd!Q259+Közfoglalkoztatás!N245+Közút!N245+Környezetvédelem!Q249+Egészségügy!Q283+Sport!N252+Közművelődés!P297+Étkeztetés!P265+Támogatás!T258</f>
        <v>0</v>
      </c>
      <c r="O245" s="15">
        <f>Igazgatás!O275+Vagyongazd!O253+Községgazd!R259+Közfoglalkoztatás!O245+Közút!O245+Környezetvédelem!R249+Egészségügy!R283+Sport!O252+Közművelődés!Q297+Étkeztetés!Q265+Támogatás!U258</f>
        <v>0</v>
      </c>
      <c r="P245" s="374">
        <f>Igazgatás!P275+Vagyongazd!P253+Községgazd!S259+Közfoglalkoztatás!P245+Közút!P245+Környezetvédelem!S249+Egészségügy!S283+Sport!P252+Közművelődés!R297+Étkeztetés!R265+Támogatás!V258</f>
        <v>0</v>
      </c>
      <c r="Q245" s="374">
        <f>Igazgatás!Q275+Vagyongazd!Q253+Községgazd!T259+Közfoglalkoztatás!Q245+Közút!Q245+Környezetvédelem!T249+Egészségügy!T283+Sport!Q252+Közművelődés!S297+Étkeztetés!S265+Támogatás!W258</f>
        <v>0</v>
      </c>
      <c r="R245" s="15">
        <f>Igazgatás!R275+Vagyongazd!R253+Községgazd!U259+Közfoglalkoztatás!R245+Közút!R245+Környezetvédelem!U249+Egészségügy!U283+Sport!R252+Közművelődés!T297+Étkeztetés!T265+Támogatás!X258</f>
        <v>0</v>
      </c>
      <c r="S245" s="374">
        <f>Igazgatás!S275+Vagyongazd!S253+Községgazd!V259+Közfoglalkoztatás!S245+Közút!S245+Környezetvédelem!V249+Egészségügy!V283+Sport!S252+Közművelődés!U297+Étkeztetés!U265+Támogatás!Y258</f>
        <v>0</v>
      </c>
      <c r="T245" s="388">
        <f>Igazgatás!T275+Vagyongazd!T253+Községgazd!W259+Közfoglalkoztatás!T245+Közút!T245+Környezetvédelem!W249+Egészségügy!W283+Sport!T252+Közművelődés!V297+Étkeztetés!V265+Támogatás!Z258</f>
        <v>0</v>
      </c>
      <c r="U245" s="45">
        <f>Igazgatás!U275+Vagyongazd!U253+Községgazd!X259+Közfoglalkoztatás!U245+Közút!U245+Környezetvédelem!X249+Egészségügy!X283+Sport!U252+Közművelődés!W297+Étkeztetés!W265+Támogatás!AA258</f>
        <v>0</v>
      </c>
      <c r="V245" s="374">
        <f>Igazgatás!V275+Vagyongazd!V253+Községgazd!Y259+Közfoglalkoztatás!V245+Közút!V245+Környezetvédelem!Y249+Egészségügy!Y283+Sport!V252+Közművelődés!X297+Étkeztetés!X265+Támogatás!AB258</f>
        <v>0</v>
      </c>
      <c r="W245" s="555">
        <f>Igazgatás!W275+Vagyongazd!W253+Községgazd!Z259+Közfoglalkoztatás!W245+Közút!W245+Környezetvédelem!Z249+Egészségügy!Z283+Sport!W252+Közművelődés!Y297+Étkeztetés!Y265+Támogatás!AC258</f>
        <v>0</v>
      </c>
    </row>
    <row r="246" spans="1:23" ht="15.75" thickBot="1" x14ac:dyDescent="0.3">
      <c r="B246" s="723" t="s">
        <v>585</v>
      </c>
      <c r="C246" s="724"/>
      <c r="D246" s="724"/>
      <c r="E246" s="724"/>
      <c r="F246" s="180">
        <f>Igazgatás!F276+Vagyongazd!F254+Községgazd!F260+Közfoglalkoztatás!F246+Közút!F246+Környezetvédelem!F250+Egészségügy!F284+Sport!F253+Közművelődés!F298+Étkeztetés!F266+Támogatás!F259</f>
        <v>217318546</v>
      </c>
      <c r="G246" s="457">
        <f>Igazgatás!G276+Vagyongazd!G254+Községgazd!G260+Közfoglalkoztatás!G246+Közút!G246+Környezetvédelem!G250+Egészségügy!G284+Sport!G253+Közművelődés!G298+Étkeztetés!G266+Támogatás!G259</f>
        <v>242621769.38999999</v>
      </c>
      <c r="H246" s="435">
        <f>Igazgatás!H276+Vagyongazd!H254+Községgazd!H260+Közfoglalkoztatás!H246+Közút!H246+Környezetvédelem!H250+Egészségügy!H284+Sport!H253+Közművelődés!H298+Étkeztetés!H266+Támogatás!H259</f>
        <v>244713976</v>
      </c>
      <c r="I246" s="198">
        <f>Igazgatás!I276+Vagyongazd!I254+Községgazd!I260+Közfoglalkoztatás!I246+Közút!I246+Környezetvédelem!I250+Egészségügy!I284+Sport!I253+Közművelődés!I298+Étkeztetés!I266+Támogatás!I259</f>
        <v>5927121</v>
      </c>
      <c r="J246" s="216">
        <f>Igazgatás!J276+Vagyongazd!J254+Községgazd!J260+Közfoglalkoztatás!J246+Közút!J246+Környezetvédelem!J250+Egészségügy!J284+Sport!J253+Közművelődés!J298+Étkeztetés!J266+Támogatás!J259</f>
        <v>250641097</v>
      </c>
      <c r="K246" s="94">
        <f>Igazgatás!K276+Vagyongazd!K254+Községgazd!N260+Közfoglalkoztatás!K246+Közút!K246+Környezetvédelem!N250+Egészségügy!N284+Sport!K253+Közművelődés!M298+Étkeztetés!M266+Támogatás!Q259</f>
        <v>22261349</v>
      </c>
      <c r="L246" s="95">
        <f>Igazgatás!L276+Vagyongazd!L254+Községgazd!O260+Közfoglalkoztatás!L246+Közút!L246+Környezetvédelem!O250+Egészségügy!O284+Sport!L253+Közművelődés!N298+Étkeztetés!N266+Támogatás!R259</f>
        <v>13301816</v>
      </c>
      <c r="M246" s="95">
        <f>Igazgatás!M276+Vagyongazd!M254+Községgazd!P260+Közfoglalkoztatás!M246+Közút!M246+Környezetvédelem!P250+Egészségügy!P284+Sport!M253+Közművelődés!O298+Étkeztetés!O266+Támogatás!S259</f>
        <v>14640826.870000001</v>
      </c>
      <c r="N246" s="95">
        <f>Igazgatás!N276+Vagyongazd!N254+Községgazd!Q260+Közfoglalkoztatás!N246+Közút!N246+Környezetvédelem!Q250+Egészségügy!Q284+Sport!N253+Közművelődés!P298+Étkeztetés!P266+Támogatás!T259</f>
        <v>24027450.870000001</v>
      </c>
      <c r="O246" s="95">
        <f>Igazgatás!O276+Vagyongazd!O254+Községgazd!R260+Közfoglalkoztatás!O246+Közút!O246+Környezetvédelem!R250+Egészségügy!R284+Sport!O253+Közművelődés!Q298+Étkeztetés!Q266+Támogatás!U259</f>
        <v>14153355.58</v>
      </c>
      <c r="P246" s="98">
        <f>Igazgatás!P276+Vagyongazd!P254+Községgazd!S260+Közfoglalkoztatás!P246+Közút!P246+Környezetvédelem!S250+Egészségügy!S284+Sport!P253+Közművelődés!R298+Étkeztetés!R266+Támogatás!V259</f>
        <v>17978711.600000001</v>
      </c>
      <c r="Q246" s="98">
        <f>Igazgatás!Q276+Vagyongazd!Q254+Községgazd!T260+Közfoglalkoztatás!Q246+Közút!Q246+Környezetvédelem!T250+Egészségügy!T284+Sport!Q253+Közművelődés!S298+Étkeztetés!S266+Támogatás!W259</f>
        <v>12892083.370000001</v>
      </c>
      <c r="R246" s="95">
        <f>Igazgatás!R276+Vagyongazd!R254+Községgazd!U260+Közfoglalkoztatás!R246+Közút!R246+Környezetvédelem!U250+Egészségügy!U284+Sport!R253+Közművelődés!T298+Étkeztetés!T266+Támogatás!X259</f>
        <v>14300256.140000001</v>
      </c>
      <c r="S246" s="98">
        <f>Igazgatás!S276+Vagyongazd!S254+Községgazd!V260+Közfoglalkoztatás!S246+Közút!S246+Környezetvédelem!V250+Egészségügy!V284+Sport!S253+Közművelődés!U298+Étkeztetés!U266+Támogatás!Y259</f>
        <v>13484886.140000001</v>
      </c>
      <c r="T246" s="363">
        <f>Igazgatás!T276+Vagyongazd!T254+Községgazd!W260+Közfoglalkoztatás!T246+Közút!T246+Környezetvédelem!W250+Egészségügy!W284+Sport!T253+Közművelődés!V298+Étkeztetés!V266+Támogatás!Z259</f>
        <v>147040735.56999999</v>
      </c>
      <c r="U246" s="97">
        <f>Igazgatás!U276+Vagyongazd!U254+Községgazd!X260+Közfoglalkoztatás!U246+Közút!U246+Környezetvédelem!X250+Egészségügy!X284+Sport!U253+Közművelődés!W298+Étkeztetés!W266+Támogatás!AA259</f>
        <v>16612836</v>
      </c>
      <c r="V246" s="98">
        <f>Igazgatás!V276+Vagyongazd!V254+Községgazd!Y260+Közfoglalkoztatás!V246+Közút!V246+Környezetvédelem!Y250+Egészségügy!Y284+Sport!V253+Közművelődés!X298+Étkeztetés!X266+Támogatás!AB259</f>
        <v>18830271</v>
      </c>
      <c r="W246" s="539">
        <f>Igazgatás!W276+Vagyongazd!W254+Községgazd!Z260+Közfoglalkoztatás!W246+Közút!W246+Környezetvédelem!Z250+Egészségügy!Z284+Sport!W253+Közművelődés!Y298+Étkeztetés!Y266+Támogatás!AC259</f>
        <v>68157254.430000007</v>
      </c>
    </row>
    <row r="247" spans="1:23" x14ac:dyDescent="0.25">
      <c r="B247" s="23"/>
      <c r="C247" s="24"/>
      <c r="D247" s="24"/>
      <c r="E247" s="25"/>
      <c r="F247" s="25"/>
      <c r="G247" s="25"/>
      <c r="H247" s="25"/>
      <c r="I247" s="25"/>
      <c r="J247" s="6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</row>
    <row r="248" spans="1:23" x14ac:dyDescent="0.25">
      <c r="B248" s="26"/>
      <c r="C248" s="27"/>
      <c r="D248" s="27"/>
      <c r="E248" s="25"/>
      <c r="F248" s="25"/>
      <c r="G248" s="25"/>
      <c r="H248" s="25"/>
      <c r="I248" s="25"/>
      <c r="J248" s="6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</row>
    <row r="249" spans="1:23" x14ac:dyDescent="0.25">
      <c r="B249" s="28"/>
      <c r="C249" s="25"/>
      <c r="D249" s="25"/>
      <c r="E249" s="29"/>
      <c r="F249" s="29"/>
      <c r="G249" s="29"/>
      <c r="H249" s="29"/>
      <c r="I249" s="29"/>
      <c r="J249" s="6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</row>
    <row r="250" spans="1:23" x14ac:dyDescent="0.25">
      <c r="B250" s="28"/>
      <c r="C250" s="25"/>
      <c r="D250" s="25"/>
      <c r="E250" s="29"/>
      <c r="F250" s="29"/>
      <c r="G250" s="29"/>
      <c r="H250" s="29"/>
      <c r="I250" s="29"/>
      <c r="J250" s="6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</row>
    <row r="251" spans="1:23" x14ac:dyDescent="0.25">
      <c r="B251" s="28"/>
      <c r="C251" s="25"/>
      <c r="D251" s="25"/>
      <c r="E251" s="29"/>
      <c r="F251" s="29"/>
      <c r="G251" s="29"/>
      <c r="H251" s="29"/>
      <c r="I251" s="29"/>
      <c r="J251" s="6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</row>
    <row r="252" spans="1:23" x14ac:dyDescent="0.25">
      <c r="B252" s="28"/>
      <c r="C252" s="25"/>
      <c r="D252" s="25"/>
      <c r="E252" s="29"/>
      <c r="F252" s="29"/>
      <c r="G252" s="29"/>
      <c r="H252" s="29"/>
      <c r="I252" s="29"/>
      <c r="J252" s="6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</row>
    <row r="253" spans="1:23" x14ac:dyDescent="0.25">
      <c r="B253" s="28"/>
      <c r="C253" s="25"/>
      <c r="D253" s="25"/>
      <c r="E253" s="29"/>
      <c r="F253" s="29"/>
      <c r="G253" s="29"/>
      <c r="H253" s="29"/>
      <c r="I253" s="29"/>
      <c r="J253" s="6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</row>
    <row r="254" spans="1:23" x14ac:dyDescent="0.25">
      <c r="B254" s="28"/>
      <c r="C254" s="25"/>
      <c r="D254" s="25"/>
      <c r="E254" s="29"/>
      <c r="F254" s="29"/>
      <c r="G254" s="29"/>
      <c r="H254" s="29"/>
      <c r="I254" s="29"/>
      <c r="J254" s="6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</row>
    <row r="255" spans="1:23" x14ac:dyDescent="0.25">
      <c r="B255" s="28"/>
      <c r="C255" s="29"/>
      <c r="D255" s="29"/>
      <c r="E255" s="25"/>
      <c r="F255" s="25"/>
      <c r="G255" s="25"/>
      <c r="H255" s="25"/>
      <c r="I255" s="25"/>
      <c r="J255" s="6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</row>
    <row r="256" spans="1:23" x14ac:dyDescent="0.25">
      <c r="B256" s="28"/>
      <c r="C256" s="29"/>
      <c r="D256" s="29"/>
      <c r="E256" s="25"/>
      <c r="F256" s="25"/>
      <c r="G256" s="25"/>
      <c r="H256" s="25"/>
      <c r="I256" s="25"/>
      <c r="J256" s="6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x14ac:dyDescent="0.25">
      <c r="B257" s="28"/>
      <c r="C257" s="29"/>
      <c r="D257" s="29"/>
      <c r="E257" s="25"/>
      <c r="F257" s="25"/>
      <c r="G257" s="25"/>
      <c r="H257" s="25"/>
      <c r="I257" s="25"/>
      <c r="J257" s="6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x14ac:dyDescent="0.25">
      <c r="B258" s="28"/>
      <c r="C258" s="25"/>
      <c r="D258" s="25"/>
      <c r="E258" s="29"/>
      <c r="F258" s="29"/>
      <c r="G258" s="29"/>
      <c r="H258" s="29"/>
      <c r="I258" s="29"/>
      <c r="J258" s="6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x14ac:dyDescent="0.25">
      <c r="B259" s="28"/>
      <c r="C259" s="25"/>
      <c r="D259" s="25"/>
      <c r="E259" s="29"/>
      <c r="F259" s="29"/>
      <c r="G259" s="29"/>
      <c r="H259" s="29"/>
      <c r="I259" s="29"/>
      <c r="J259" s="6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8"/>
      <c r="C260" s="25"/>
      <c r="D260" s="25"/>
      <c r="E260" s="29"/>
      <c r="F260" s="29"/>
      <c r="G260" s="29"/>
      <c r="H260" s="29"/>
      <c r="I260" s="29"/>
      <c r="J260" s="6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A261" s="141"/>
      <c r="B261" s="28"/>
      <c r="C261" s="25"/>
      <c r="D261" s="25"/>
      <c r="E261" s="29"/>
      <c r="F261" s="29"/>
      <c r="G261" s="29"/>
      <c r="H261" s="29"/>
      <c r="I261" s="29"/>
      <c r="J261" s="6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A262" s="141"/>
      <c r="B262" s="28"/>
      <c r="C262" s="25"/>
      <c r="D262" s="25"/>
      <c r="E262" s="29"/>
      <c r="F262" s="29"/>
      <c r="G262" s="29"/>
      <c r="H262" s="29"/>
      <c r="I262" s="29"/>
      <c r="J262" s="6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A263" s="141"/>
      <c r="B263" s="28"/>
      <c r="C263" s="25"/>
      <c r="D263" s="25"/>
      <c r="E263" s="29"/>
      <c r="F263" s="29"/>
      <c r="G263" s="29"/>
      <c r="H263" s="29"/>
      <c r="I263" s="29"/>
      <c r="J263" s="6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A264" s="141"/>
      <c r="B264" s="28"/>
      <c r="C264" s="25"/>
      <c r="D264" s="25"/>
      <c r="E264" s="29"/>
      <c r="F264" s="29"/>
      <c r="G264" s="29"/>
      <c r="H264" s="29"/>
      <c r="I264" s="29"/>
      <c r="J264" s="6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A265" s="141"/>
      <c r="B265" s="28"/>
      <c r="C265" s="25"/>
      <c r="D265" s="25"/>
      <c r="E265" s="29"/>
      <c r="F265" s="29"/>
      <c r="G265" s="29"/>
      <c r="H265" s="29"/>
      <c r="I265" s="29"/>
      <c r="J265" s="6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A266" s="141"/>
      <c r="B266" s="28"/>
      <c r="C266" s="25"/>
      <c r="D266" s="25"/>
      <c r="E266" s="29"/>
      <c r="F266" s="29"/>
      <c r="G266" s="29"/>
      <c r="H266" s="29"/>
      <c r="I266" s="29"/>
      <c r="J266" s="6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A267" s="141"/>
      <c r="B267" s="28"/>
      <c r="C267" s="25"/>
      <c r="D267" s="25"/>
      <c r="E267" s="29"/>
      <c r="F267" s="29"/>
      <c r="G267" s="29"/>
      <c r="H267" s="29"/>
      <c r="I267" s="29"/>
      <c r="J267" s="6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A268" s="141"/>
      <c r="B268" s="28"/>
      <c r="C268" s="29"/>
      <c r="D268" s="29"/>
      <c r="E268" s="25"/>
      <c r="F268" s="25"/>
      <c r="G268" s="25"/>
      <c r="H268" s="25"/>
      <c r="I268" s="25"/>
      <c r="J268" s="6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A269" s="141"/>
      <c r="B269" s="28"/>
      <c r="C269" s="25"/>
      <c r="D269" s="25"/>
      <c r="E269" s="29"/>
      <c r="F269" s="29"/>
      <c r="G269" s="29"/>
      <c r="H269" s="29"/>
      <c r="I269" s="29"/>
      <c r="J269" s="6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A270" s="141"/>
      <c r="B270" s="28"/>
      <c r="C270" s="25"/>
      <c r="D270" s="25"/>
      <c r="E270" s="29"/>
      <c r="F270" s="29"/>
      <c r="G270" s="29"/>
      <c r="H270" s="29"/>
      <c r="I270" s="29"/>
      <c r="J270" s="6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A271" s="141"/>
      <c r="B271" s="28"/>
      <c r="C271" s="25"/>
      <c r="D271" s="25"/>
      <c r="E271" s="29"/>
      <c r="F271" s="29"/>
      <c r="G271" s="29"/>
      <c r="H271" s="29"/>
      <c r="I271" s="29"/>
      <c r="J271" s="6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A272" s="141"/>
      <c r="B272" s="28"/>
      <c r="C272" s="25"/>
      <c r="D272" s="25"/>
      <c r="E272" s="29"/>
      <c r="F272" s="29"/>
      <c r="G272" s="29"/>
      <c r="H272" s="29"/>
      <c r="I272" s="29"/>
      <c r="J272" s="6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41"/>
      <c r="B273" s="28"/>
      <c r="C273" s="25"/>
      <c r="D273" s="25"/>
      <c r="E273" s="29"/>
      <c r="F273" s="29"/>
      <c r="G273" s="29"/>
      <c r="H273" s="29"/>
      <c r="I273" s="29"/>
      <c r="J273" s="6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41"/>
      <c r="B274" s="28"/>
      <c r="C274" s="25"/>
      <c r="D274" s="25"/>
      <c r="E274" s="29"/>
      <c r="F274" s="29"/>
      <c r="G274" s="29"/>
      <c r="H274" s="29"/>
      <c r="I274" s="29"/>
      <c r="J274" s="6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41"/>
      <c r="B275" s="28"/>
      <c r="C275" s="25"/>
      <c r="D275" s="25"/>
      <c r="E275" s="29"/>
      <c r="F275" s="29"/>
      <c r="G275" s="29"/>
      <c r="H275" s="29"/>
      <c r="I275" s="29"/>
      <c r="J275" s="6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41"/>
      <c r="B276" s="28"/>
      <c r="C276" s="25"/>
      <c r="D276" s="25"/>
      <c r="E276" s="29"/>
      <c r="F276" s="29"/>
      <c r="G276" s="29"/>
      <c r="H276" s="29"/>
      <c r="I276" s="29"/>
      <c r="J276" s="6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41"/>
      <c r="B277" s="28"/>
      <c r="C277" s="25"/>
      <c r="D277" s="25"/>
      <c r="E277" s="29"/>
      <c r="F277" s="29"/>
      <c r="G277" s="29"/>
      <c r="H277" s="29"/>
      <c r="I277" s="29"/>
      <c r="J277" s="6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41"/>
      <c r="B278" s="28"/>
      <c r="C278" s="25"/>
      <c r="D278" s="25"/>
      <c r="E278" s="29"/>
      <c r="F278" s="29"/>
      <c r="G278" s="29"/>
      <c r="H278" s="29"/>
      <c r="I278" s="29"/>
      <c r="J278" s="6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41"/>
      <c r="B279" s="28"/>
      <c r="C279" s="29"/>
      <c r="D279" s="29"/>
      <c r="E279" s="25"/>
      <c r="F279" s="25"/>
      <c r="G279" s="25"/>
      <c r="H279" s="25"/>
      <c r="I279" s="25"/>
      <c r="J279" s="6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41"/>
      <c r="B280" s="28"/>
      <c r="C280" s="25"/>
      <c r="D280" s="25"/>
      <c r="E280" s="29"/>
      <c r="F280" s="29"/>
      <c r="G280" s="29"/>
      <c r="H280" s="29"/>
      <c r="I280" s="29"/>
      <c r="J280" s="6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41"/>
      <c r="B281" s="28"/>
      <c r="C281" s="25"/>
      <c r="D281" s="25"/>
      <c r="E281" s="29"/>
      <c r="F281" s="29"/>
      <c r="G281" s="29"/>
      <c r="H281" s="29"/>
      <c r="I281" s="29"/>
      <c r="J281" s="6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41"/>
      <c r="B282" s="28"/>
      <c r="C282" s="25"/>
      <c r="D282" s="25"/>
      <c r="E282" s="29"/>
      <c r="F282" s="29"/>
      <c r="G282" s="29"/>
      <c r="H282" s="29"/>
      <c r="I282" s="29"/>
      <c r="J282" s="6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41"/>
      <c r="B283" s="28"/>
      <c r="C283" s="25"/>
      <c r="D283" s="25"/>
      <c r="E283" s="29"/>
      <c r="F283" s="29"/>
      <c r="G283" s="29"/>
      <c r="H283" s="29"/>
      <c r="I283" s="29"/>
      <c r="J283" s="6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41"/>
      <c r="B284" s="28"/>
      <c r="C284" s="25"/>
      <c r="D284" s="25"/>
      <c r="E284" s="29"/>
      <c r="F284" s="29"/>
      <c r="G284" s="29"/>
      <c r="H284" s="29"/>
      <c r="I284" s="29"/>
      <c r="J284" s="6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41"/>
      <c r="B285" s="28"/>
      <c r="C285" s="25"/>
      <c r="D285" s="25"/>
      <c r="E285" s="29"/>
      <c r="F285" s="29"/>
      <c r="G285" s="29"/>
      <c r="H285" s="29"/>
      <c r="I285" s="29"/>
      <c r="J285" s="6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41"/>
      <c r="B286" s="28"/>
      <c r="C286" s="25"/>
      <c r="D286" s="25"/>
      <c r="E286" s="29"/>
      <c r="F286" s="29"/>
      <c r="G286" s="29"/>
      <c r="H286" s="29"/>
      <c r="I286" s="29"/>
      <c r="J286" s="6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41"/>
      <c r="B287" s="28"/>
      <c r="C287" s="25"/>
      <c r="D287" s="25"/>
      <c r="E287" s="29"/>
      <c r="F287" s="29"/>
      <c r="G287" s="29"/>
      <c r="H287" s="29"/>
      <c r="I287" s="29"/>
      <c r="J287" s="6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41"/>
      <c r="B288" s="28"/>
      <c r="C288" s="25"/>
      <c r="D288" s="25"/>
      <c r="E288" s="29"/>
      <c r="F288" s="29"/>
      <c r="G288" s="29"/>
      <c r="H288" s="29"/>
      <c r="I288" s="29"/>
      <c r="J288" s="6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41"/>
      <c r="B289" s="28"/>
      <c r="C289" s="25"/>
      <c r="D289" s="25"/>
      <c r="E289" s="29"/>
      <c r="F289" s="29"/>
      <c r="G289" s="29"/>
      <c r="H289" s="29"/>
      <c r="I289" s="29"/>
      <c r="J289" s="6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41"/>
      <c r="B290" s="30"/>
      <c r="C290" s="24"/>
      <c r="D290" s="24"/>
      <c r="E290" s="25"/>
      <c r="F290" s="25"/>
      <c r="G290" s="25"/>
      <c r="H290" s="25"/>
      <c r="I290" s="25"/>
      <c r="J290" s="6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41"/>
      <c r="B291" s="28"/>
      <c r="C291" s="29"/>
      <c r="D291" s="29"/>
      <c r="E291" s="25"/>
      <c r="F291" s="25"/>
      <c r="G291" s="25"/>
      <c r="H291" s="25"/>
      <c r="I291" s="25"/>
      <c r="J291" s="6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41"/>
      <c r="B292" s="28"/>
      <c r="C292" s="29"/>
      <c r="D292" s="29"/>
      <c r="E292" s="25"/>
      <c r="F292" s="25"/>
      <c r="G292" s="25"/>
      <c r="H292" s="25"/>
      <c r="I292" s="25"/>
      <c r="J292" s="6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41"/>
      <c r="B293" s="28"/>
      <c r="C293" s="29"/>
      <c r="D293" s="29"/>
      <c r="E293" s="25"/>
      <c r="F293" s="25"/>
      <c r="G293" s="25"/>
      <c r="H293" s="25"/>
      <c r="I293" s="25"/>
      <c r="J293" s="6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41"/>
      <c r="B294" s="28"/>
      <c r="C294" s="25"/>
      <c r="D294" s="25"/>
      <c r="E294" s="29"/>
      <c r="F294" s="29"/>
      <c r="G294" s="29"/>
      <c r="H294" s="29"/>
      <c r="I294" s="29"/>
      <c r="J294" s="6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41"/>
      <c r="B295" s="28"/>
      <c r="C295" s="25"/>
      <c r="D295" s="25"/>
      <c r="E295" s="29"/>
      <c r="F295" s="29"/>
      <c r="G295" s="29"/>
      <c r="H295" s="29"/>
      <c r="I295" s="29"/>
      <c r="J295" s="6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41"/>
      <c r="B296" s="28"/>
      <c r="C296" s="25"/>
      <c r="D296" s="25"/>
      <c r="E296" s="29"/>
      <c r="F296" s="29"/>
      <c r="G296" s="29"/>
      <c r="H296" s="29"/>
      <c r="I296" s="29"/>
      <c r="J296" s="6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41"/>
      <c r="B297" s="28"/>
      <c r="C297" s="25"/>
      <c r="D297" s="25"/>
      <c r="E297" s="29"/>
      <c r="F297" s="29"/>
      <c r="G297" s="29"/>
      <c r="H297" s="29"/>
      <c r="I297" s="29"/>
      <c r="J297" s="6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41"/>
      <c r="B298" s="28"/>
      <c r="C298" s="25"/>
      <c r="D298" s="25"/>
      <c r="E298" s="29"/>
      <c r="F298" s="29"/>
      <c r="G298" s="29"/>
      <c r="H298" s="29"/>
      <c r="I298" s="29"/>
      <c r="J298" s="6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41"/>
      <c r="B299" s="28"/>
      <c r="C299" s="25"/>
      <c r="D299" s="25"/>
      <c r="E299" s="29"/>
      <c r="F299" s="29"/>
      <c r="G299" s="29"/>
      <c r="H299" s="29"/>
      <c r="I299" s="29"/>
      <c r="J299" s="6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41"/>
      <c r="B300" s="28"/>
      <c r="C300" s="25"/>
      <c r="D300" s="25"/>
      <c r="E300" s="29"/>
      <c r="F300" s="29"/>
      <c r="G300" s="29"/>
      <c r="H300" s="29"/>
      <c r="I300" s="29"/>
      <c r="J300" s="6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41"/>
      <c r="B301" s="28"/>
      <c r="C301" s="25"/>
      <c r="D301" s="25"/>
      <c r="E301" s="29"/>
      <c r="F301" s="29"/>
      <c r="G301" s="29"/>
      <c r="H301" s="29"/>
      <c r="I301" s="29"/>
      <c r="J301" s="6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41"/>
      <c r="B302" s="28"/>
      <c r="C302" s="25"/>
      <c r="D302" s="25"/>
      <c r="E302" s="29"/>
      <c r="F302" s="29"/>
      <c r="G302" s="29"/>
      <c r="H302" s="29"/>
      <c r="I302" s="29"/>
      <c r="J302" s="6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41"/>
      <c r="B303" s="28"/>
      <c r="C303" s="25"/>
      <c r="D303" s="25"/>
      <c r="E303" s="29"/>
      <c r="F303" s="29"/>
      <c r="G303" s="29"/>
      <c r="H303" s="29"/>
      <c r="I303" s="29"/>
      <c r="J303" s="6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41"/>
      <c r="B304" s="28"/>
      <c r="C304" s="29"/>
      <c r="D304" s="29"/>
      <c r="E304" s="25"/>
      <c r="F304" s="25"/>
      <c r="G304" s="25"/>
      <c r="H304" s="25"/>
      <c r="I304" s="25"/>
      <c r="J304" s="6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41"/>
      <c r="B305" s="28"/>
      <c r="C305" s="25"/>
      <c r="D305" s="25"/>
      <c r="E305" s="29"/>
      <c r="F305" s="29"/>
      <c r="G305" s="29"/>
      <c r="H305" s="29"/>
      <c r="I305" s="29"/>
      <c r="J305" s="6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41"/>
      <c r="B306" s="28"/>
      <c r="C306" s="25"/>
      <c r="D306" s="25"/>
      <c r="E306" s="29"/>
      <c r="F306" s="29"/>
      <c r="G306" s="29"/>
      <c r="H306" s="29"/>
      <c r="I306" s="29"/>
      <c r="J306" s="6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41"/>
      <c r="B307" s="28"/>
      <c r="C307" s="25"/>
      <c r="D307" s="25"/>
      <c r="E307" s="29"/>
      <c r="F307" s="29"/>
      <c r="G307" s="29"/>
      <c r="H307" s="29"/>
      <c r="I307" s="29"/>
      <c r="J307" s="6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41"/>
      <c r="B308" s="28"/>
      <c r="C308" s="25"/>
      <c r="D308" s="25"/>
      <c r="E308" s="29"/>
      <c r="F308" s="29"/>
      <c r="G308" s="29"/>
      <c r="H308" s="29"/>
      <c r="I308" s="29"/>
    </row>
    <row r="309" spans="1:23" x14ac:dyDescent="0.25">
      <c r="B309" s="28"/>
      <c r="C309" s="25"/>
      <c r="D309" s="25"/>
      <c r="E309" s="29"/>
      <c r="F309" s="29"/>
      <c r="G309" s="29"/>
      <c r="H309" s="29"/>
      <c r="I309" s="29"/>
      <c r="J309" s="19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12" customFormat="1" x14ac:dyDescent="0.25">
      <c r="A310" s="142"/>
      <c r="B310" s="28"/>
      <c r="C310" s="25"/>
      <c r="D310" s="25"/>
      <c r="E310" s="29"/>
      <c r="F310" s="29"/>
      <c r="G310" s="29"/>
      <c r="H310" s="29"/>
      <c r="I310" s="29"/>
      <c r="J310" s="53"/>
    </row>
    <row r="311" spans="1:23" s="12" customFormat="1" x14ac:dyDescent="0.25">
      <c r="A311" s="142"/>
      <c r="B311" s="28"/>
      <c r="C311" s="25"/>
      <c r="D311" s="25"/>
      <c r="E311" s="29"/>
      <c r="F311" s="29"/>
      <c r="G311" s="29"/>
      <c r="H311" s="29"/>
      <c r="I311" s="29"/>
      <c r="J311" s="53"/>
    </row>
    <row r="312" spans="1:23" s="12" customFormat="1" x14ac:dyDescent="0.25">
      <c r="A312" s="142"/>
      <c r="B312" s="28"/>
      <c r="C312" s="25"/>
      <c r="D312" s="25"/>
      <c r="E312" s="29"/>
      <c r="F312" s="29"/>
      <c r="G312" s="29"/>
      <c r="H312" s="29"/>
      <c r="I312" s="29"/>
      <c r="J312" s="53"/>
    </row>
    <row r="313" spans="1:23" s="12" customFormat="1" x14ac:dyDescent="0.25">
      <c r="A313" s="142"/>
      <c r="B313" s="28"/>
      <c r="C313" s="25"/>
      <c r="D313" s="25"/>
      <c r="E313" s="29"/>
      <c r="F313" s="29"/>
      <c r="G313" s="29"/>
      <c r="H313" s="29"/>
      <c r="I313" s="29"/>
      <c r="J313" s="53"/>
    </row>
    <row r="314" spans="1:23" s="12" customFormat="1" x14ac:dyDescent="0.25">
      <c r="A314" s="142"/>
      <c r="B314" s="28"/>
      <c r="C314" s="25"/>
      <c r="D314" s="25"/>
      <c r="E314" s="29"/>
      <c r="F314" s="29"/>
      <c r="G314" s="29"/>
      <c r="H314" s="29"/>
      <c r="I314" s="29"/>
      <c r="J314" s="53"/>
    </row>
    <row r="315" spans="1:23" s="12" customFormat="1" x14ac:dyDescent="0.25">
      <c r="A315" s="142"/>
      <c r="B315" s="28"/>
      <c r="C315" s="29"/>
      <c r="D315" s="29"/>
      <c r="E315" s="25"/>
      <c r="F315" s="25"/>
      <c r="G315" s="25"/>
      <c r="H315" s="25"/>
      <c r="I315" s="25"/>
      <c r="J315" s="53"/>
    </row>
    <row r="316" spans="1:23" s="12" customFormat="1" x14ac:dyDescent="0.25">
      <c r="A316" s="142"/>
      <c r="B316" s="28"/>
      <c r="C316" s="25"/>
      <c r="D316" s="25"/>
      <c r="E316" s="29"/>
      <c r="F316" s="29"/>
      <c r="G316" s="29"/>
      <c r="H316" s="29"/>
      <c r="I316" s="29"/>
      <c r="J316" s="53"/>
    </row>
    <row r="317" spans="1:23" s="12" customFormat="1" x14ac:dyDescent="0.25">
      <c r="A317" s="142"/>
      <c r="B317" s="28"/>
      <c r="C317" s="25"/>
      <c r="D317" s="25"/>
      <c r="E317" s="29"/>
      <c r="F317" s="29"/>
      <c r="G317" s="29"/>
      <c r="H317" s="29"/>
      <c r="I317" s="29"/>
      <c r="J317" s="53"/>
    </row>
    <row r="318" spans="1:23" s="12" customFormat="1" x14ac:dyDescent="0.25">
      <c r="A318" s="142"/>
      <c r="B318" s="28"/>
      <c r="C318" s="25"/>
      <c r="D318" s="25"/>
      <c r="E318" s="29"/>
      <c r="F318" s="29"/>
      <c r="G318" s="29"/>
      <c r="H318" s="29"/>
      <c r="I318" s="29"/>
      <c r="J318" s="53"/>
    </row>
    <row r="319" spans="1:23" s="12" customFormat="1" x14ac:dyDescent="0.25">
      <c r="A319" s="142"/>
      <c r="B319" s="28"/>
      <c r="C319" s="25"/>
      <c r="D319" s="25"/>
      <c r="E319" s="29"/>
      <c r="F319" s="29"/>
      <c r="G319" s="29"/>
      <c r="H319" s="29"/>
      <c r="I319" s="29"/>
      <c r="J319" s="53"/>
    </row>
    <row r="320" spans="1:23" s="12" customFormat="1" x14ac:dyDescent="0.25">
      <c r="A320" s="142"/>
      <c r="B320" s="28"/>
      <c r="C320" s="25"/>
      <c r="D320" s="25"/>
      <c r="E320" s="29"/>
      <c r="F320" s="29"/>
      <c r="G320" s="29"/>
      <c r="H320" s="29"/>
      <c r="I320" s="29"/>
      <c r="J320" s="53"/>
    </row>
    <row r="321" spans="1:23" s="12" customFormat="1" x14ac:dyDescent="0.25">
      <c r="A321" s="142"/>
      <c r="B321" s="28"/>
      <c r="C321" s="25"/>
      <c r="D321" s="25"/>
      <c r="E321" s="29"/>
      <c r="F321" s="29"/>
      <c r="G321" s="29"/>
      <c r="H321" s="29"/>
      <c r="I321" s="29"/>
      <c r="J321" s="53"/>
    </row>
    <row r="322" spans="1:23" s="12" customFormat="1" x14ac:dyDescent="0.25">
      <c r="A322" s="142"/>
      <c r="B322" s="28"/>
      <c r="C322" s="25"/>
      <c r="D322" s="25"/>
      <c r="E322" s="29"/>
      <c r="F322" s="29"/>
      <c r="G322" s="29"/>
      <c r="H322" s="29"/>
      <c r="I322" s="29"/>
      <c r="J322" s="53"/>
    </row>
    <row r="323" spans="1:23" s="12" customFormat="1" x14ac:dyDescent="0.25">
      <c r="A323" s="142"/>
      <c r="B323" s="28"/>
      <c r="C323" s="25"/>
      <c r="D323" s="25"/>
      <c r="E323" s="29"/>
      <c r="F323" s="29"/>
      <c r="G323" s="29"/>
      <c r="H323" s="29"/>
      <c r="I323" s="29"/>
      <c r="J323" s="53"/>
    </row>
    <row r="324" spans="1:23" s="12" customFormat="1" x14ac:dyDescent="0.25">
      <c r="A324" s="142"/>
      <c r="B324" s="28"/>
      <c r="C324" s="25"/>
      <c r="D324" s="25"/>
      <c r="E324" s="29"/>
      <c r="F324" s="29"/>
      <c r="G324" s="29"/>
      <c r="H324" s="29"/>
      <c r="I324" s="29"/>
      <c r="J324" s="53"/>
    </row>
    <row r="325" spans="1:23" s="12" customFormat="1" x14ac:dyDescent="0.25">
      <c r="A325" s="142"/>
      <c r="B325" s="28"/>
      <c r="C325" s="25"/>
      <c r="D325" s="25"/>
      <c r="E325" s="29"/>
      <c r="F325" s="29"/>
      <c r="G325" s="29"/>
      <c r="H325" s="29"/>
      <c r="I325" s="29"/>
      <c r="J325" s="53"/>
    </row>
    <row r="326" spans="1:23" x14ac:dyDescent="0.25">
      <c r="B326" s="30"/>
      <c r="C326" s="24"/>
      <c r="D326" s="24"/>
      <c r="E326" s="29"/>
      <c r="F326" s="29"/>
      <c r="G326" s="29"/>
      <c r="H326" s="29"/>
      <c r="I326" s="29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x14ac:dyDescent="0.25">
      <c r="B327" s="31"/>
      <c r="C327" s="27"/>
      <c r="D327" s="27"/>
      <c r="E327" s="25"/>
      <c r="F327" s="25"/>
      <c r="G327" s="25"/>
      <c r="H327" s="25"/>
      <c r="I327" s="25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x14ac:dyDescent="0.25">
      <c r="B328" s="28"/>
      <c r="C328" s="25"/>
      <c r="D328" s="25"/>
      <c r="E328" s="29"/>
      <c r="F328" s="29"/>
      <c r="G328" s="29"/>
      <c r="H328" s="29"/>
      <c r="I328" s="29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x14ac:dyDescent="0.25">
      <c r="B329" s="28"/>
      <c r="C329" s="29"/>
      <c r="D329" s="29"/>
      <c r="E329" s="25"/>
      <c r="F329" s="25"/>
      <c r="G329" s="25"/>
      <c r="H329" s="25"/>
      <c r="I329" s="25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x14ac:dyDescent="0.25">
      <c r="B330" s="28"/>
      <c r="C330" s="25"/>
      <c r="D330" s="25"/>
      <c r="E330" s="29"/>
      <c r="F330" s="29"/>
      <c r="G330" s="29"/>
      <c r="H330" s="29"/>
      <c r="I330" s="29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x14ac:dyDescent="0.25">
      <c r="B331" s="28"/>
      <c r="C331" s="25"/>
      <c r="D331" s="25"/>
      <c r="E331" s="29"/>
      <c r="F331" s="29"/>
      <c r="G331" s="29"/>
      <c r="H331" s="29"/>
      <c r="I331" s="29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x14ac:dyDescent="0.25">
      <c r="B332" s="28"/>
      <c r="C332" s="25"/>
      <c r="D332" s="25"/>
      <c r="E332" s="29"/>
      <c r="F332" s="29"/>
      <c r="G332" s="29"/>
      <c r="H332" s="29"/>
      <c r="I332" s="29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x14ac:dyDescent="0.25">
      <c r="B333" s="28"/>
      <c r="C333" s="25"/>
      <c r="D333" s="25"/>
      <c r="E333" s="29"/>
      <c r="F333" s="29"/>
      <c r="G333" s="29"/>
      <c r="H333" s="29"/>
      <c r="I333" s="29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x14ac:dyDescent="0.25">
      <c r="B334" s="28"/>
      <c r="C334" s="29"/>
      <c r="D334" s="29"/>
      <c r="E334" s="25"/>
      <c r="F334" s="25"/>
      <c r="G334" s="25"/>
      <c r="H334" s="25"/>
      <c r="I334" s="25"/>
      <c r="J334" s="6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</row>
    <row r="335" spans="1:23" x14ac:dyDescent="0.25">
      <c r="B335" s="28"/>
      <c r="C335" s="25"/>
      <c r="D335" s="25"/>
      <c r="E335" s="29"/>
      <c r="F335" s="29"/>
      <c r="G335" s="29"/>
      <c r="H335" s="29"/>
      <c r="I335" s="29"/>
      <c r="J335" s="6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</row>
    <row r="336" spans="1:23" x14ac:dyDescent="0.25">
      <c r="B336" s="28"/>
      <c r="C336" s="25"/>
      <c r="D336" s="25"/>
      <c r="E336" s="29"/>
      <c r="F336" s="29"/>
      <c r="G336" s="29"/>
      <c r="H336" s="29"/>
      <c r="I336" s="29"/>
      <c r="J336" s="6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</row>
    <row r="337" spans="1:23" x14ac:dyDescent="0.25">
      <c r="B337" s="28"/>
      <c r="C337" s="29"/>
      <c r="D337" s="29"/>
      <c r="E337" s="25"/>
      <c r="F337" s="25"/>
      <c r="G337" s="25"/>
      <c r="H337" s="25"/>
      <c r="I337" s="25"/>
      <c r="J337" s="6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</row>
    <row r="338" spans="1:23" x14ac:dyDescent="0.25">
      <c r="B338" s="28"/>
      <c r="C338" s="29"/>
      <c r="D338" s="29"/>
      <c r="E338" s="25"/>
      <c r="F338" s="25"/>
      <c r="G338" s="25"/>
      <c r="H338" s="25"/>
      <c r="I338" s="25"/>
      <c r="J338" s="6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</row>
    <row r="339" spans="1:23" x14ac:dyDescent="0.25">
      <c r="B339" s="28"/>
      <c r="C339" s="25"/>
      <c r="D339" s="25"/>
      <c r="E339" s="29"/>
      <c r="F339" s="29"/>
      <c r="G339" s="29"/>
      <c r="H339" s="29"/>
      <c r="I339" s="29"/>
      <c r="J339" s="6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</row>
    <row r="340" spans="1:23" x14ac:dyDescent="0.25">
      <c r="B340" s="28"/>
      <c r="C340" s="25"/>
      <c r="D340" s="25"/>
      <c r="E340" s="29"/>
      <c r="F340" s="29"/>
      <c r="G340" s="29"/>
      <c r="H340" s="29"/>
      <c r="I340" s="29"/>
      <c r="J340" s="6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</row>
    <row r="341" spans="1:23" x14ac:dyDescent="0.25">
      <c r="A341" s="141"/>
      <c r="B341" s="28"/>
      <c r="C341" s="25"/>
      <c r="D341" s="25"/>
      <c r="E341" s="29"/>
      <c r="F341" s="29"/>
      <c r="G341" s="29"/>
      <c r="H341" s="29"/>
      <c r="I341" s="29"/>
      <c r="J341" s="6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</row>
    <row r="342" spans="1:23" x14ac:dyDescent="0.25">
      <c r="A342" s="141"/>
      <c r="B342" s="28"/>
      <c r="C342" s="29"/>
      <c r="D342" s="29"/>
      <c r="E342" s="25"/>
      <c r="F342" s="25"/>
      <c r="G342" s="25"/>
      <c r="H342" s="25"/>
      <c r="I342" s="25"/>
      <c r="J342" s="6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</row>
    <row r="343" spans="1:23" x14ac:dyDescent="0.25">
      <c r="A343" s="141"/>
      <c r="B343" s="28"/>
      <c r="C343" s="25"/>
      <c r="D343" s="25"/>
      <c r="E343" s="29"/>
      <c r="F343" s="29"/>
      <c r="G343" s="29"/>
      <c r="H343" s="29"/>
      <c r="I343" s="29"/>
      <c r="J343" s="6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A344" s="141"/>
      <c r="B344" s="28"/>
      <c r="C344" s="25"/>
      <c r="D344" s="25"/>
      <c r="E344" s="29"/>
      <c r="F344" s="29"/>
      <c r="G344" s="29"/>
      <c r="H344" s="29"/>
      <c r="I344" s="29"/>
      <c r="J344" s="6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A345" s="141"/>
      <c r="B345" s="28"/>
      <c r="C345" s="25"/>
      <c r="D345" s="25"/>
      <c r="E345" s="29"/>
      <c r="F345" s="29"/>
      <c r="G345" s="29"/>
      <c r="H345" s="29"/>
      <c r="I345" s="29"/>
      <c r="J345" s="6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A346" s="141"/>
      <c r="B346" s="28"/>
      <c r="C346" s="25"/>
      <c r="D346" s="25"/>
      <c r="E346" s="29"/>
      <c r="F346" s="29"/>
      <c r="G346" s="29"/>
      <c r="H346" s="29"/>
      <c r="I346" s="29"/>
      <c r="J346" s="6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A347" s="141"/>
      <c r="B347" s="28"/>
      <c r="C347" s="25"/>
      <c r="D347" s="25"/>
      <c r="E347" s="29"/>
      <c r="F347" s="29"/>
      <c r="G347" s="29"/>
      <c r="H347" s="29"/>
      <c r="I347" s="29"/>
      <c r="J347" s="6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A348" s="141"/>
      <c r="B348" s="28"/>
      <c r="C348" s="25"/>
      <c r="D348" s="25"/>
      <c r="E348" s="29"/>
      <c r="F348" s="29"/>
      <c r="G348" s="29"/>
      <c r="H348" s="29"/>
      <c r="I348" s="29"/>
      <c r="J348" s="6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A349" s="141"/>
      <c r="B349" s="28"/>
      <c r="C349" s="25"/>
      <c r="D349" s="25"/>
      <c r="E349" s="29"/>
      <c r="F349" s="29"/>
      <c r="G349" s="29"/>
      <c r="H349" s="29"/>
      <c r="I349" s="29"/>
      <c r="J349" s="6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41"/>
      <c r="B350" s="28"/>
      <c r="C350" s="25"/>
      <c r="D350" s="25"/>
      <c r="E350" s="29"/>
      <c r="F350" s="29"/>
      <c r="G350" s="29"/>
      <c r="H350" s="29"/>
      <c r="I350" s="29"/>
      <c r="J350" s="6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41"/>
      <c r="B351" s="28"/>
      <c r="C351" s="25"/>
      <c r="D351" s="25"/>
      <c r="E351" s="29"/>
      <c r="F351" s="29"/>
      <c r="G351" s="29"/>
      <c r="H351" s="29"/>
      <c r="I351" s="29"/>
      <c r="J351" s="6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41"/>
      <c r="B352" s="28"/>
      <c r="C352" s="25"/>
      <c r="D352" s="25"/>
      <c r="E352" s="29"/>
      <c r="F352" s="29"/>
      <c r="G352" s="29"/>
      <c r="H352" s="29"/>
      <c r="I352" s="29"/>
      <c r="J352" s="6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41"/>
      <c r="B353" s="30"/>
      <c r="C353" s="24"/>
      <c r="D353" s="24"/>
      <c r="E353" s="25"/>
      <c r="F353" s="25"/>
      <c r="G353" s="25"/>
      <c r="H353" s="25"/>
      <c r="I353" s="25"/>
      <c r="J353" s="6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41"/>
      <c r="B354" s="28"/>
      <c r="C354" s="29"/>
      <c r="D354" s="29"/>
      <c r="E354" s="25"/>
      <c r="F354" s="25"/>
      <c r="G354" s="25"/>
      <c r="H354" s="25"/>
      <c r="I354" s="25"/>
      <c r="J354" s="6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41"/>
      <c r="B355" s="28"/>
      <c r="C355" s="29"/>
      <c r="D355" s="29"/>
      <c r="E355" s="25"/>
      <c r="F355" s="25"/>
      <c r="G355" s="25"/>
      <c r="H355" s="25"/>
      <c r="I355" s="25"/>
      <c r="J355" s="6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41"/>
      <c r="B356" s="28"/>
      <c r="C356" s="25"/>
      <c r="D356" s="25"/>
      <c r="E356" s="29"/>
      <c r="F356" s="29"/>
      <c r="G356" s="29"/>
      <c r="H356" s="29"/>
      <c r="I356" s="29"/>
      <c r="J356" s="6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41"/>
      <c r="B357" s="28"/>
      <c r="C357" s="25"/>
      <c r="D357" s="25"/>
      <c r="E357" s="29"/>
      <c r="F357" s="29"/>
      <c r="G357" s="29"/>
      <c r="H357" s="29"/>
      <c r="I357" s="29"/>
      <c r="J357" s="6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41"/>
      <c r="B358" s="28"/>
      <c r="C358" s="25"/>
      <c r="D358" s="25"/>
      <c r="E358" s="29"/>
      <c r="F358" s="29"/>
      <c r="G358" s="29"/>
      <c r="H358" s="29"/>
      <c r="I358" s="29"/>
      <c r="J358" s="6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41"/>
      <c r="B359" s="28"/>
      <c r="C359" s="29"/>
      <c r="D359" s="29"/>
      <c r="E359" s="25"/>
      <c r="F359" s="25"/>
      <c r="G359" s="25"/>
      <c r="H359" s="25"/>
      <c r="I359" s="25"/>
      <c r="J359" s="6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41"/>
      <c r="B360" s="28"/>
      <c r="C360" s="25"/>
      <c r="D360" s="25"/>
      <c r="E360" s="29"/>
      <c r="F360" s="29"/>
      <c r="G360" s="29"/>
      <c r="H360" s="29"/>
      <c r="I360" s="29"/>
      <c r="J360" s="6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41"/>
      <c r="B361" s="28"/>
      <c r="C361" s="25"/>
      <c r="D361" s="25"/>
      <c r="E361" s="29"/>
      <c r="F361" s="29"/>
      <c r="G361" s="29"/>
      <c r="H361" s="29"/>
      <c r="I361" s="29"/>
      <c r="J361" s="6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41"/>
      <c r="B362" s="28"/>
      <c r="C362" s="29"/>
      <c r="D362" s="29"/>
      <c r="E362" s="25"/>
      <c r="F362" s="25"/>
      <c r="G362" s="25"/>
      <c r="H362" s="25"/>
      <c r="I362" s="25"/>
      <c r="J362" s="6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41"/>
      <c r="B363" s="28"/>
      <c r="C363" s="25"/>
      <c r="D363" s="25"/>
      <c r="E363" s="29"/>
      <c r="F363" s="29"/>
      <c r="G363" s="29"/>
      <c r="H363" s="29"/>
      <c r="I363" s="29"/>
      <c r="J363" s="6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41"/>
      <c r="B364" s="28"/>
      <c r="C364" s="25"/>
      <c r="D364" s="25"/>
      <c r="E364" s="29"/>
      <c r="F364" s="29"/>
      <c r="G364" s="29"/>
      <c r="H364" s="29"/>
      <c r="I364" s="29"/>
      <c r="J364" s="6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41"/>
      <c r="B365" s="28"/>
      <c r="C365" s="25"/>
      <c r="D365" s="25"/>
      <c r="E365" s="29"/>
      <c r="F365" s="29"/>
      <c r="G365" s="29"/>
      <c r="H365" s="29"/>
      <c r="I365" s="29"/>
      <c r="J365" s="6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41"/>
      <c r="B366" s="28"/>
      <c r="C366" s="25"/>
      <c r="D366" s="25"/>
      <c r="E366" s="29"/>
      <c r="F366" s="29"/>
      <c r="G366" s="29"/>
      <c r="H366" s="29"/>
      <c r="I366" s="29"/>
      <c r="J366" s="6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41"/>
      <c r="B367" s="28"/>
      <c r="C367" s="25"/>
      <c r="D367" s="25"/>
      <c r="E367" s="29"/>
      <c r="F367" s="29"/>
      <c r="G367" s="29"/>
      <c r="H367" s="29"/>
      <c r="I367" s="29"/>
      <c r="J367" s="6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41"/>
      <c r="B368" s="28"/>
      <c r="C368" s="25"/>
      <c r="D368" s="25"/>
      <c r="E368" s="29"/>
      <c r="F368" s="29"/>
      <c r="G368" s="29"/>
      <c r="H368" s="29"/>
      <c r="I368" s="29"/>
      <c r="J368" s="6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41"/>
      <c r="B369" s="28"/>
      <c r="C369" s="25"/>
      <c r="D369" s="25"/>
      <c r="E369" s="29"/>
      <c r="F369" s="29"/>
      <c r="G369" s="29"/>
      <c r="H369" s="29"/>
      <c r="I369" s="29"/>
      <c r="J369" s="6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41"/>
      <c r="B370" s="28"/>
      <c r="C370" s="29"/>
      <c r="D370" s="29"/>
      <c r="E370" s="25"/>
      <c r="F370" s="25"/>
      <c r="G370" s="25"/>
      <c r="H370" s="25"/>
      <c r="I370" s="25"/>
      <c r="J370" s="6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41"/>
      <c r="B371" s="28"/>
      <c r="C371" s="29"/>
      <c r="D371" s="29"/>
      <c r="E371" s="25"/>
      <c r="F371" s="25"/>
      <c r="G371" s="25"/>
      <c r="H371" s="25"/>
      <c r="I371" s="25"/>
      <c r="J371" s="6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41"/>
      <c r="B372" s="28"/>
      <c r="C372" s="29"/>
      <c r="D372" s="29"/>
      <c r="E372" s="25"/>
      <c r="F372" s="25"/>
      <c r="G372" s="25"/>
      <c r="H372" s="25"/>
      <c r="I372" s="25"/>
      <c r="J372" s="6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41"/>
      <c r="B373" s="28"/>
      <c r="C373" s="29"/>
      <c r="D373" s="29"/>
      <c r="E373" s="25"/>
      <c r="F373" s="25"/>
      <c r="G373" s="25"/>
      <c r="H373" s="25"/>
      <c r="I373" s="25"/>
      <c r="J373" s="6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41"/>
      <c r="B374" s="28"/>
      <c r="C374" s="25"/>
      <c r="D374" s="25"/>
      <c r="E374" s="29"/>
      <c r="F374" s="29"/>
      <c r="G374" s="29"/>
      <c r="H374" s="29"/>
      <c r="I374" s="29"/>
      <c r="J374" s="6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41"/>
      <c r="B375" s="28"/>
      <c r="C375" s="25"/>
      <c r="D375" s="25"/>
      <c r="E375" s="29"/>
      <c r="F375" s="29"/>
      <c r="G375" s="29"/>
      <c r="H375" s="29"/>
      <c r="I375" s="29"/>
      <c r="J375" s="6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41"/>
      <c r="B376" s="28"/>
      <c r="C376" s="25"/>
      <c r="D376" s="25"/>
      <c r="E376" s="29"/>
      <c r="F376" s="29"/>
      <c r="G376" s="29"/>
      <c r="H376" s="29"/>
      <c r="I376" s="29"/>
      <c r="J376" s="6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41"/>
      <c r="B377" s="28"/>
      <c r="C377" s="25"/>
      <c r="D377" s="25"/>
      <c r="E377" s="29"/>
      <c r="F377" s="29"/>
      <c r="G377" s="29"/>
      <c r="H377" s="29"/>
      <c r="I377" s="29"/>
      <c r="J377" s="6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41"/>
      <c r="B378" s="28"/>
      <c r="C378" s="29"/>
      <c r="D378" s="29"/>
      <c r="E378" s="25"/>
      <c r="F378" s="25"/>
      <c r="G378" s="25"/>
      <c r="H378" s="25"/>
      <c r="I378" s="25"/>
      <c r="J378" s="6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41"/>
      <c r="B379" s="28"/>
      <c r="C379" s="25"/>
      <c r="D379" s="25"/>
      <c r="E379" s="29"/>
      <c r="F379" s="29"/>
      <c r="G379" s="29"/>
      <c r="H379" s="29"/>
      <c r="I379" s="29"/>
      <c r="J379" s="6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41"/>
      <c r="B380" s="28"/>
      <c r="C380" s="25"/>
      <c r="D380" s="25"/>
      <c r="E380" s="29"/>
      <c r="F380" s="29"/>
      <c r="G380" s="29"/>
      <c r="H380" s="29"/>
      <c r="I380" s="29"/>
      <c r="J380" s="6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41"/>
      <c r="B381" s="28"/>
      <c r="C381" s="25"/>
      <c r="D381" s="25"/>
      <c r="E381" s="29"/>
      <c r="F381" s="29"/>
      <c r="G381" s="29"/>
      <c r="H381" s="29"/>
      <c r="I381" s="29"/>
      <c r="J381" s="6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41"/>
      <c r="B382" s="28"/>
      <c r="C382" s="25"/>
      <c r="D382" s="25"/>
      <c r="E382" s="29"/>
      <c r="F382" s="29"/>
      <c r="G382" s="29"/>
      <c r="H382" s="29"/>
      <c r="I382" s="29"/>
      <c r="J382" s="6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41"/>
      <c r="B383" s="28"/>
      <c r="C383" s="25"/>
      <c r="D383" s="25"/>
      <c r="E383" s="29"/>
      <c r="F383" s="29"/>
      <c r="G383" s="29"/>
      <c r="H383" s="29"/>
      <c r="I383" s="29"/>
      <c r="J383" s="6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41"/>
      <c r="B384" s="28"/>
      <c r="C384" s="29"/>
      <c r="D384" s="29"/>
      <c r="E384" s="25"/>
      <c r="F384" s="25"/>
      <c r="G384" s="25"/>
      <c r="H384" s="25"/>
      <c r="I384" s="25"/>
      <c r="J384" s="6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41"/>
      <c r="B385" s="28"/>
      <c r="C385" s="29"/>
      <c r="D385" s="29"/>
      <c r="E385" s="25"/>
      <c r="F385" s="25"/>
      <c r="G385" s="25"/>
      <c r="H385" s="25"/>
      <c r="I385" s="25"/>
      <c r="J385" s="6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41"/>
      <c r="B386" s="28"/>
      <c r="C386" s="25"/>
      <c r="D386" s="25"/>
      <c r="E386" s="29"/>
      <c r="F386" s="29"/>
      <c r="G386" s="29"/>
      <c r="H386" s="29"/>
      <c r="I386" s="29"/>
      <c r="J386" s="6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41"/>
      <c r="B387" s="28"/>
      <c r="C387" s="25"/>
      <c r="D387" s="25"/>
      <c r="E387" s="29"/>
      <c r="F387" s="29"/>
      <c r="G387" s="29"/>
      <c r="H387" s="29"/>
      <c r="I387" s="29"/>
      <c r="J387" s="6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41"/>
      <c r="B388" s="28"/>
      <c r="C388" s="25"/>
      <c r="D388" s="25"/>
      <c r="E388" s="29"/>
      <c r="F388" s="29"/>
      <c r="G388" s="29"/>
      <c r="H388" s="29"/>
      <c r="I388" s="29"/>
      <c r="J388" s="6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41"/>
      <c r="B389" s="30"/>
      <c r="C389" s="24"/>
      <c r="D389" s="24"/>
      <c r="E389" s="25"/>
      <c r="F389" s="25"/>
      <c r="G389" s="25"/>
      <c r="H389" s="25"/>
      <c r="I389" s="25"/>
      <c r="J389" s="6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41"/>
      <c r="B390" s="28"/>
      <c r="C390" s="29"/>
      <c r="D390" s="29"/>
      <c r="E390" s="25"/>
      <c r="F390" s="25"/>
      <c r="G390" s="25"/>
      <c r="H390" s="25"/>
      <c r="I390" s="25"/>
      <c r="J390" s="6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41"/>
      <c r="B391" s="28"/>
      <c r="C391" s="29"/>
      <c r="D391" s="29"/>
      <c r="E391" s="25"/>
      <c r="F391" s="25"/>
      <c r="G391" s="25"/>
      <c r="H391" s="25"/>
      <c r="I391" s="25"/>
      <c r="J391" s="6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41"/>
      <c r="B392" s="28"/>
      <c r="C392" s="25"/>
      <c r="D392" s="25"/>
      <c r="E392" s="29"/>
      <c r="F392" s="29"/>
      <c r="G392" s="29"/>
      <c r="H392" s="29"/>
      <c r="I392" s="29"/>
      <c r="J392" s="6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41"/>
      <c r="B393" s="28"/>
      <c r="C393" s="25"/>
      <c r="D393" s="25"/>
      <c r="E393" s="29"/>
      <c r="F393" s="29"/>
      <c r="G393" s="29"/>
      <c r="H393" s="29"/>
      <c r="I393" s="29"/>
      <c r="J393" s="6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41"/>
      <c r="B394" s="28"/>
      <c r="C394" s="29"/>
      <c r="D394" s="29"/>
      <c r="E394" s="25"/>
      <c r="F394" s="25"/>
      <c r="G394" s="25"/>
      <c r="H394" s="25"/>
      <c r="I394" s="25"/>
      <c r="J394" s="6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41"/>
      <c r="B395" s="28"/>
      <c r="C395" s="29"/>
      <c r="D395" s="29"/>
      <c r="E395" s="25"/>
      <c r="F395" s="25"/>
      <c r="G395" s="25"/>
      <c r="H395" s="25"/>
      <c r="I395" s="25"/>
      <c r="J395" s="6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41"/>
      <c r="B396" s="28"/>
      <c r="C396" s="25"/>
      <c r="D396" s="25"/>
      <c r="E396" s="29"/>
      <c r="F396" s="29"/>
      <c r="G396" s="29"/>
      <c r="H396" s="29"/>
      <c r="I396" s="29"/>
      <c r="J396" s="6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41"/>
      <c r="B397" s="28"/>
      <c r="C397" s="25"/>
      <c r="D397" s="25"/>
      <c r="E397" s="29"/>
      <c r="F397" s="29"/>
      <c r="G397" s="29"/>
      <c r="H397" s="29"/>
      <c r="I397" s="29"/>
      <c r="J397" s="6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41"/>
      <c r="B398" s="28"/>
      <c r="C398" s="29"/>
      <c r="D398" s="29"/>
      <c r="E398" s="25"/>
      <c r="F398" s="25"/>
      <c r="G398" s="25"/>
      <c r="H398" s="25"/>
      <c r="I398" s="25"/>
      <c r="J398" s="6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41"/>
      <c r="B399" s="30"/>
      <c r="C399" s="24"/>
      <c r="D399" s="24"/>
      <c r="E399" s="25"/>
      <c r="F399" s="25"/>
      <c r="G399" s="25"/>
      <c r="H399" s="25"/>
      <c r="I399" s="25"/>
      <c r="J399" s="6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41"/>
      <c r="B400" s="28"/>
      <c r="C400" s="29"/>
      <c r="D400" s="29"/>
      <c r="E400" s="25"/>
      <c r="F400" s="25"/>
      <c r="G400" s="25"/>
      <c r="H400" s="25"/>
      <c r="I400" s="25"/>
      <c r="J400" s="6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41"/>
      <c r="B401" s="28"/>
      <c r="C401" s="29"/>
      <c r="D401" s="29"/>
      <c r="E401" s="25"/>
      <c r="F401" s="25"/>
      <c r="G401" s="25"/>
      <c r="H401" s="25"/>
      <c r="I401" s="25"/>
      <c r="J401" s="6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41"/>
      <c r="B402" s="28"/>
      <c r="C402" s="29"/>
      <c r="D402" s="29"/>
      <c r="E402" s="25"/>
      <c r="F402" s="25"/>
      <c r="G402" s="25"/>
      <c r="H402" s="25"/>
      <c r="I402" s="25"/>
      <c r="J402" s="6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41"/>
      <c r="B403" s="28"/>
      <c r="C403" s="29"/>
      <c r="D403" s="29"/>
      <c r="E403" s="25"/>
      <c r="F403" s="25"/>
      <c r="G403" s="25"/>
      <c r="H403" s="25"/>
      <c r="I403" s="25"/>
      <c r="J403" s="6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41"/>
      <c r="B404" s="28"/>
      <c r="C404" s="25"/>
      <c r="D404" s="25"/>
      <c r="E404" s="29"/>
      <c r="F404" s="29"/>
      <c r="G404" s="29"/>
      <c r="H404" s="29"/>
      <c r="I404" s="29"/>
      <c r="J404" s="6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41"/>
      <c r="B405" s="28"/>
      <c r="C405" s="25"/>
      <c r="D405" s="25"/>
      <c r="E405" s="29"/>
      <c r="F405" s="29"/>
      <c r="G405" s="29"/>
      <c r="H405" s="29"/>
      <c r="I405" s="29"/>
      <c r="J405" s="6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41"/>
      <c r="B406" s="28"/>
      <c r="C406" s="25"/>
      <c r="D406" s="25"/>
      <c r="E406" s="29"/>
      <c r="F406" s="29"/>
      <c r="G406" s="29"/>
      <c r="H406" s="29"/>
      <c r="I406" s="29"/>
      <c r="J406" s="6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41"/>
      <c r="B407" s="28"/>
      <c r="C407" s="25"/>
      <c r="D407" s="25"/>
      <c r="E407" s="29"/>
      <c r="F407" s="29"/>
      <c r="G407" s="29"/>
      <c r="H407" s="29"/>
      <c r="I407" s="29"/>
      <c r="J407" s="6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41"/>
      <c r="B408" s="28"/>
      <c r="C408" s="25"/>
      <c r="D408" s="25"/>
      <c r="E408" s="29"/>
      <c r="F408" s="29"/>
      <c r="G408" s="29"/>
      <c r="H408" s="29"/>
      <c r="I408" s="29"/>
      <c r="J408" s="6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41"/>
      <c r="B409" s="28"/>
      <c r="C409" s="25"/>
      <c r="D409" s="25"/>
      <c r="E409" s="29"/>
      <c r="F409" s="29"/>
      <c r="G409" s="29"/>
      <c r="H409" s="29"/>
      <c r="I409" s="29"/>
      <c r="J409" s="6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41"/>
      <c r="B410" s="28"/>
      <c r="C410" s="25"/>
      <c r="D410" s="25"/>
      <c r="E410" s="29"/>
      <c r="F410" s="29"/>
      <c r="G410" s="29"/>
      <c r="H410" s="29"/>
      <c r="I410" s="29"/>
      <c r="J410" s="6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41"/>
      <c r="B411" s="28"/>
      <c r="C411" s="25"/>
      <c r="D411" s="25"/>
      <c r="E411" s="29"/>
      <c r="F411" s="29"/>
      <c r="G411" s="29"/>
      <c r="H411" s="29"/>
      <c r="I411" s="29"/>
      <c r="J411" s="6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41"/>
      <c r="B412" s="28"/>
      <c r="C412" s="25"/>
      <c r="D412" s="25"/>
      <c r="E412" s="29"/>
      <c r="F412" s="29"/>
      <c r="G412" s="29"/>
      <c r="H412" s="29"/>
      <c r="I412" s="29"/>
      <c r="J412" s="6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41"/>
      <c r="B413" s="28"/>
      <c r="C413" s="29"/>
      <c r="D413" s="29"/>
      <c r="E413" s="25"/>
      <c r="F413" s="25"/>
      <c r="G413" s="25"/>
      <c r="H413" s="25"/>
      <c r="I413" s="25"/>
      <c r="J413" s="6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41"/>
      <c r="B414" s="28"/>
      <c r="C414" s="25"/>
      <c r="D414" s="25"/>
      <c r="E414" s="29"/>
      <c r="F414" s="29"/>
      <c r="G414" s="29"/>
      <c r="H414" s="29"/>
      <c r="I414" s="29"/>
      <c r="J414" s="6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41"/>
      <c r="B415" s="28"/>
      <c r="C415" s="25"/>
      <c r="D415" s="25"/>
      <c r="E415" s="29"/>
      <c r="F415" s="29"/>
      <c r="G415" s="29"/>
      <c r="H415" s="29"/>
      <c r="I415" s="29"/>
      <c r="J415" s="6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41"/>
      <c r="B416" s="28"/>
      <c r="C416" s="25"/>
      <c r="D416" s="25"/>
      <c r="E416" s="29"/>
      <c r="F416" s="29"/>
      <c r="G416" s="29"/>
      <c r="H416" s="29"/>
      <c r="I416" s="29"/>
      <c r="J416" s="6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41"/>
      <c r="B417" s="28"/>
      <c r="C417" s="25"/>
      <c r="D417" s="25"/>
      <c r="E417" s="29"/>
      <c r="F417" s="29"/>
      <c r="G417" s="29"/>
      <c r="H417" s="29"/>
      <c r="I417" s="29"/>
      <c r="J417" s="6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41"/>
      <c r="B418" s="28"/>
      <c r="C418" s="25"/>
      <c r="D418" s="25"/>
      <c r="E418" s="29"/>
      <c r="F418" s="29"/>
      <c r="G418" s="29"/>
      <c r="H418" s="29"/>
      <c r="I418" s="29"/>
      <c r="J418" s="6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41"/>
      <c r="B419" s="28"/>
      <c r="C419" s="25"/>
      <c r="D419" s="25"/>
      <c r="E419" s="29"/>
      <c r="F419" s="29"/>
      <c r="G419" s="29"/>
      <c r="H419" s="29"/>
      <c r="I419" s="29"/>
      <c r="J419" s="6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41"/>
      <c r="B420" s="28"/>
      <c r="C420" s="25"/>
      <c r="D420" s="25"/>
      <c r="E420" s="29"/>
      <c r="F420" s="29"/>
      <c r="G420" s="29"/>
      <c r="H420" s="29"/>
      <c r="I420" s="29"/>
      <c r="J420" s="6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41"/>
      <c r="B421" s="28"/>
      <c r="C421" s="25"/>
      <c r="D421" s="25"/>
      <c r="E421" s="29"/>
      <c r="F421" s="29"/>
      <c r="G421" s="29"/>
      <c r="H421" s="29"/>
      <c r="I421" s="29"/>
      <c r="J421" s="6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41"/>
      <c r="B422" s="28"/>
      <c r="C422" s="25"/>
      <c r="D422" s="25"/>
      <c r="E422" s="29"/>
      <c r="F422" s="29"/>
      <c r="G422" s="29"/>
      <c r="H422" s="29"/>
      <c r="I422" s="29"/>
      <c r="J422" s="6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41"/>
      <c r="B423" s="28"/>
      <c r="C423" s="25"/>
      <c r="D423" s="25"/>
      <c r="E423" s="29"/>
      <c r="F423" s="29"/>
      <c r="G423" s="29"/>
      <c r="H423" s="29"/>
      <c r="I423" s="29"/>
      <c r="J423" s="6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41"/>
      <c r="B424" s="28"/>
      <c r="C424" s="25"/>
      <c r="D424" s="25"/>
      <c r="E424" s="29"/>
      <c r="F424" s="29"/>
      <c r="G424" s="29"/>
      <c r="H424" s="29"/>
      <c r="I424" s="29"/>
      <c r="J424" s="6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41"/>
      <c r="B425" s="30"/>
      <c r="C425" s="24"/>
      <c r="D425" s="24"/>
      <c r="E425" s="25"/>
      <c r="F425" s="25"/>
      <c r="G425" s="25"/>
      <c r="H425" s="25"/>
      <c r="I425" s="25"/>
      <c r="J425" s="6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41"/>
      <c r="B426" s="28"/>
      <c r="C426" s="29"/>
      <c r="D426" s="29"/>
      <c r="E426" s="25"/>
      <c r="F426" s="25"/>
      <c r="G426" s="25"/>
      <c r="H426" s="25"/>
      <c r="I426" s="25"/>
      <c r="J426" s="6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41"/>
      <c r="B427" s="28"/>
      <c r="C427" s="29"/>
      <c r="D427" s="29"/>
      <c r="E427" s="25"/>
      <c r="F427" s="25"/>
      <c r="G427" s="25"/>
      <c r="H427" s="25"/>
      <c r="I427" s="25"/>
      <c r="J427" s="6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41"/>
      <c r="B428" s="28"/>
      <c r="C428" s="29"/>
      <c r="D428" s="29"/>
      <c r="E428" s="25"/>
      <c r="F428" s="25"/>
      <c r="G428" s="25"/>
      <c r="H428" s="25"/>
      <c r="I428" s="25"/>
      <c r="J428" s="6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41"/>
      <c r="B429" s="28"/>
      <c r="C429" s="29"/>
      <c r="D429" s="29"/>
      <c r="E429" s="25"/>
      <c r="F429" s="25"/>
      <c r="G429" s="25"/>
      <c r="H429" s="25"/>
      <c r="I429" s="25"/>
      <c r="J429" s="6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41"/>
      <c r="B430" s="28"/>
      <c r="C430" s="25"/>
      <c r="D430" s="25"/>
      <c r="E430" s="29"/>
      <c r="F430" s="29"/>
      <c r="G430" s="29"/>
      <c r="H430" s="29"/>
      <c r="I430" s="29"/>
      <c r="J430" s="6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41"/>
      <c r="B431" s="28"/>
      <c r="C431" s="25"/>
      <c r="D431" s="25"/>
      <c r="E431" s="29"/>
      <c r="F431" s="29"/>
      <c r="G431" s="29"/>
      <c r="H431" s="29"/>
      <c r="I431" s="29"/>
      <c r="J431" s="6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41"/>
      <c r="B432" s="28"/>
      <c r="C432" s="25"/>
      <c r="D432" s="25"/>
      <c r="E432" s="29"/>
      <c r="F432" s="29"/>
      <c r="G432" s="29"/>
      <c r="H432" s="29"/>
      <c r="I432" s="29"/>
      <c r="J432" s="6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41"/>
      <c r="B433" s="28"/>
      <c r="C433" s="25"/>
      <c r="D433" s="25"/>
      <c r="E433" s="29"/>
      <c r="F433" s="29"/>
      <c r="G433" s="29"/>
      <c r="H433" s="29"/>
      <c r="I433" s="29"/>
      <c r="J433" s="6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41"/>
      <c r="B434" s="28"/>
      <c r="C434" s="25"/>
      <c r="D434" s="25"/>
      <c r="E434" s="29"/>
      <c r="F434" s="29"/>
      <c r="G434" s="29"/>
      <c r="H434" s="29"/>
      <c r="I434" s="29"/>
      <c r="J434" s="6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41"/>
      <c r="B435" s="28"/>
      <c r="C435" s="25"/>
      <c r="D435" s="25"/>
      <c r="E435" s="29"/>
      <c r="F435" s="29"/>
      <c r="G435" s="29"/>
      <c r="H435" s="29"/>
      <c r="I435" s="29"/>
      <c r="J435" s="6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41"/>
      <c r="B436" s="28"/>
      <c r="C436" s="25"/>
      <c r="D436" s="25"/>
      <c r="E436" s="29"/>
      <c r="F436" s="29"/>
      <c r="G436" s="29"/>
      <c r="H436" s="29"/>
      <c r="I436" s="29"/>
      <c r="J436" s="6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41"/>
      <c r="B437" s="28"/>
      <c r="C437" s="25"/>
      <c r="D437" s="25"/>
      <c r="E437" s="29"/>
      <c r="F437" s="29"/>
      <c r="G437" s="29"/>
      <c r="H437" s="29"/>
      <c r="I437" s="29"/>
      <c r="J437" s="6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41"/>
      <c r="B438" s="28"/>
      <c r="C438" s="25"/>
      <c r="D438" s="25"/>
      <c r="E438" s="29"/>
      <c r="F438" s="29"/>
      <c r="G438" s="29"/>
      <c r="H438" s="29"/>
      <c r="I438" s="29"/>
      <c r="J438" s="6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41"/>
      <c r="B439" s="28"/>
      <c r="C439" s="29"/>
      <c r="D439" s="29"/>
      <c r="E439" s="25"/>
      <c r="F439" s="25"/>
      <c r="G439" s="25"/>
      <c r="H439" s="25"/>
      <c r="I439" s="25"/>
      <c r="J439" s="6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41"/>
      <c r="B440" s="28"/>
      <c r="C440" s="25"/>
      <c r="D440" s="25"/>
      <c r="E440" s="29"/>
      <c r="F440" s="29"/>
      <c r="G440" s="29"/>
      <c r="H440" s="29"/>
      <c r="I440" s="29"/>
      <c r="J440" s="6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41"/>
      <c r="B441" s="28"/>
      <c r="C441" s="25"/>
      <c r="D441" s="25"/>
      <c r="E441" s="29"/>
      <c r="F441" s="29"/>
      <c r="G441" s="29"/>
      <c r="H441" s="29"/>
      <c r="I441" s="29"/>
      <c r="J441" s="6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41"/>
      <c r="B442" s="28"/>
      <c r="C442" s="25"/>
      <c r="D442" s="25"/>
      <c r="E442" s="29"/>
      <c r="F442" s="29"/>
      <c r="G442" s="29"/>
      <c r="H442" s="29"/>
      <c r="I442" s="29"/>
      <c r="J442" s="6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41"/>
      <c r="B443" s="28"/>
      <c r="C443" s="25"/>
      <c r="D443" s="25"/>
      <c r="E443" s="29"/>
      <c r="F443" s="29"/>
      <c r="G443" s="29"/>
      <c r="H443" s="29"/>
      <c r="I443" s="29"/>
      <c r="J443" s="6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41"/>
      <c r="B444" s="28"/>
      <c r="C444" s="25"/>
      <c r="D444" s="25"/>
      <c r="E444" s="29"/>
      <c r="F444" s="29"/>
      <c r="G444" s="29"/>
      <c r="H444" s="29"/>
      <c r="I444" s="29"/>
      <c r="J444" s="6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41"/>
      <c r="B445" s="28"/>
      <c r="C445" s="25"/>
      <c r="D445" s="25"/>
      <c r="E445" s="29"/>
      <c r="F445" s="29"/>
      <c r="G445" s="29"/>
      <c r="H445" s="29"/>
      <c r="I445" s="29"/>
      <c r="J445" s="6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41"/>
      <c r="B446" s="28"/>
      <c r="C446" s="25"/>
      <c r="D446" s="25"/>
      <c r="E446" s="29"/>
      <c r="F446" s="29"/>
      <c r="G446" s="29"/>
      <c r="H446" s="29"/>
      <c r="I446" s="29"/>
      <c r="J446" s="6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41"/>
      <c r="B447" s="28"/>
      <c r="C447" s="25"/>
      <c r="D447" s="25"/>
      <c r="E447" s="29"/>
      <c r="F447" s="29"/>
      <c r="G447" s="29"/>
      <c r="H447" s="29"/>
      <c r="I447" s="29"/>
      <c r="J447" s="6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41"/>
      <c r="B448" s="28"/>
      <c r="C448" s="25"/>
      <c r="D448" s="25"/>
      <c r="E448" s="29"/>
      <c r="F448" s="29"/>
      <c r="G448" s="29"/>
      <c r="H448" s="29"/>
      <c r="I448" s="29"/>
      <c r="J448" s="6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41"/>
      <c r="B449" s="28"/>
      <c r="C449" s="25"/>
      <c r="D449" s="25"/>
      <c r="E449" s="29"/>
      <c r="F449" s="29"/>
      <c r="G449" s="29"/>
      <c r="H449" s="29"/>
      <c r="I449" s="29"/>
      <c r="J449" s="6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41"/>
      <c r="B450" s="28"/>
      <c r="C450" s="25"/>
      <c r="D450" s="25"/>
      <c r="E450" s="29"/>
      <c r="F450" s="29"/>
      <c r="G450" s="29"/>
      <c r="H450" s="29"/>
      <c r="I450" s="29"/>
      <c r="J450" s="6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41"/>
      <c r="B451" s="30"/>
      <c r="C451" s="24"/>
      <c r="D451" s="24"/>
      <c r="E451" s="25"/>
      <c r="F451" s="25"/>
      <c r="G451" s="25"/>
      <c r="H451" s="25"/>
      <c r="I451" s="25"/>
      <c r="J451" s="6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41"/>
      <c r="B452" s="33"/>
      <c r="C452" s="34"/>
      <c r="D452" s="34"/>
      <c r="E452" s="25"/>
      <c r="F452" s="25"/>
      <c r="G452" s="25"/>
      <c r="H452" s="25"/>
      <c r="I452" s="25"/>
      <c r="J452" s="6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41"/>
      <c r="B453" s="35"/>
      <c r="C453" s="36"/>
      <c r="D453" s="36"/>
      <c r="E453" s="37"/>
      <c r="F453" s="37"/>
      <c r="G453" s="37"/>
      <c r="H453" s="37"/>
      <c r="I453" s="37"/>
      <c r="J453" s="6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41"/>
      <c r="B454" s="20"/>
      <c r="C454" s="38"/>
      <c r="D454" s="38"/>
      <c r="E454" s="25"/>
      <c r="F454" s="25"/>
      <c r="G454" s="25"/>
      <c r="H454" s="25"/>
      <c r="I454" s="25"/>
      <c r="J454" s="6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41"/>
      <c r="B455" s="20"/>
      <c r="C455" s="38"/>
      <c r="D455" s="38"/>
      <c r="E455" s="25"/>
      <c r="F455" s="25"/>
      <c r="G455" s="25"/>
      <c r="H455" s="25"/>
      <c r="I455" s="25"/>
      <c r="J455" s="6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41"/>
      <c r="B456" s="20"/>
      <c r="C456" s="38"/>
      <c r="D456" s="38"/>
      <c r="E456" s="25"/>
      <c r="F456" s="25"/>
      <c r="G456" s="25"/>
      <c r="H456" s="25"/>
      <c r="I456" s="25"/>
      <c r="J456" s="6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41"/>
      <c r="B457" s="35"/>
      <c r="C457" s="36"/>
      <c r="D457" s="36"/>
      <c r="E457" s="37"/>
      <c r="F457" s="37"/>
      <c r="G457" s="37"/>
      <c r="H457" s="37"/>
      <c r="I457" s="37"/>
      <c r="J457" s="6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41"/>
      <c r="B458" s="20"/>
      <c r="C458" s="38"/>
      <c r="D458" s="38"/>
      <c r="E458" s="25"/>
      <c r="F458" s="25"/>
      <c r="G458" s="25"/>
      <c r="H458" s="25"/>
      <c r="I458" s="25"/>
      <c r="J458" s="6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41"/>
      <c r="B459" s="20"/>
      <c r="C459" s="25"/>
      <c r="D459" s="25"/>
      <c r="E459" s="38"/>
      <c r="F459" s="38"/>
      <c r="G459" s="38"/>
      <c r="H459" s="38"/>
      <c r="I459" s="38"/>
    </row>
    <row r="460" spans="1:23" x14ac:dyDescent="0.25">
      <c r="A460" s="141"/>
      <c r="B460" s="20"/>
      <c r="C460" s="25"/>
      <c r="D460" s="25"/>
      <c r="E460" s="38"/>
      <c r="F460" s="38"/>
      <c r="G460" s="38"/>
      <c r="H460" s="38"/>
      <c r="I460" s="38"/>
    </row>
    <row r="461" spans="1:23" x14ac:dyDescent="0.25">
      <c r="A461" s="141"/>
      <c r="B461" s="20"/>
      <c r="C461" s="25"/>
      <c r="D461" s="25"/>
      <c r="E461" s="38"/>
      <c r="F461" s="38"/>
      <c r="G461" s="38"/>
      <c r="H461" s="38"/>
      <c r="I461" s="38"/>
    </row>
    <row r="462" spans="1:23" x14ac:dyDescent="0.25">
      <c r="A462" s="141"/>
      <c r="B462" s="20"/>
      <c r="C462" s="25"/>
      <c r="D462" s="25"/>
      <c r="E462" s="38"/>
      <c r="F462" s="38"/>
      <c r="G462" s="38"/>
      <c r="H462" s="38"/>
      <c r="I462" s="38"/>
    </row>
    <row r="463" spans="1:23" x14ac:dyDescent="0.25">
      <c r="A463" s="141"/>
      <c r="B463" s="20"/>
      <c r="C463" s="25"/>
      <c r="D463" s="25"/>
      <c r="E463" s="38"/>
      <c r="F463" s="38"/>
      <c r="G463" s="38"/>
      <c r="H463" s="38"/>
      <c r="I463" s="38"/>
    </row>
    <row r="464" spans="1:23" x14ac:dyDescent="0.25">
      <c r="A464" s="141"/>
      <c r="B464" s="20"/>
      <c r="C464" s="25"/>
      <c r="D464" s="25"/>
      <c r="E464" s="38"/>
      <c r="F464" s="38"/>
      <c r="G464" s="38"/>
      <c r="H464" s="38"/>
      <c r="I464" s="38"/>
    </row>
    <row r="465" spans="1:23" x14ac:dyDescent="0.25">
      <c r="A465" s="141"/>
      <c r="B465" s="35"/>
      <c r="C465" s="36"/>
      <c r="D465" s="36"/>
      <c r="E465" s="37"/>
      <c r="F465" s="37"/>
      <c r="G465" s="37"/>
      <c r="H465" s="37"/>
      <c r="I465" s="37"/>
    </row>
    <row r="466" spans="1:23" x14ac:dyDescent="0.25">
      <c r="A466" s="141"/>
      <c r="B466" s="20"/>
      <c r="C466" s="38"/>
      <c r="D466" s="38"/>
      <c r="E466" s="25"/>
      <c r="F466" s="25"/>
      <c r="G466" s="25"/>
      <c r="H466" s="25"/>
      <c r="I466" s="25"/>
    </row>
    <row r="467" spans="1:23" x14ac:dyDescent="0.25">
      <c r="A467" s="141"/>
      <c r="B467" s="20"/>
      <c r="C467" s="38"/>
      <c r="D467" s="38"/>
      <c r="E467" s="25"/>
      <c r="F467" s="25"/>
      <c r="G467" s="25"/>
      <c r="H467" s="25"/>
      <c r="I467" s="25"/>
    </row>
    <row r="468" spans="1:23" x14ac:dyDescent="0.25">
      <c r="A468" s="141"/>
      <c r="B468" s="20"/>
      <c r="C468" s="38"/>
      <c r="D468" s="38"/>
      <c r="E468" s="25"/>
      <c r="F468" s="25"/>
      <c r="G468" s="25"/>
      <c r="H468" s="25"/>
      <c r="I468" s="25"/>
    </row>
    <row r="469" spans="1:23" x14ac:dyDescent="0.25">
      <c r="B469" s="20"/>
      <c r="C469" s="38"/>
      <c r="D469" s="38"/>
      <c r="E469" s="25"/>
      <c r="F469" s="25"/>
      <c r="G469" s="25"/>
      <c r="H469" s="25"/>
      <c r="I469" s="25"/>
      <c r="J469" s="19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12" customFormat="1" x14ac:dyDescent="0.25">
      <c r="A470" s="142"/>
      <c r="B470" s="20"/>
      <c r="C470" s="38"/>
      <c r="D470" s="38"/>
      <c r="E470" s="25"/>
      <c r="F470" s="25"/>
      <c r="G470" s="25"/>
      <c r="H470" s="25"/>
      <c r="I470" s="25"/>
      <c r="J470" s="53"/>
    </row>
    <row r="471" spans="1:23" s="12" customFormat="1" x14ac:dyDescent="0.25">
      <c r="A471" s="142"/>
      <c r="B471" s="33"/>
      <c r="C471" s="34"/>
      <c r="D471" s="34"/>
      <c r="E471" s="25"/>
      <c r="F471" s="25"/>
      <c r="G471" s="25"/>
      <c r="H471" s="25"/>
      <c r="I471" s="25"/>
      <c r="J471" s="53"/>
    </row>
    <row r="472" spans="1:23" s="12" customFormat="1" x14ac:dyDescent="0.25">
      <c r="A472" s="142"/>
      <c r="B472" s="20"/>
      <c r="C472" s="38"/>
      <c r="D472" s="38"/>
      <c r="E472" s="25"/>
      <c r="F472" s="25"/>
      <c r="G472" s="25"/>
      <c r="H472" s="25"/>
      <c r="I472" s="25"/>
      <c r="J472" s="53"/>
    </row>
    <row r="473" spans="1:23" s="12" customFormat="1" x14ac:dyDescent="0.25">
      <c r="A473" s="142"/>
      <c r="B473" s="20"/>
      <c r="C473" s="38"/>
      <c r="D473" s="38"/>
      <c r="E473" s="25"/>
      <c r="F473" s="25"/>
      <c r="G473" s="25"/>
      <c r="H473" s="25"/>
      <c r="I473" s="25"/>
      <c r="J473" s="53"/>
    </row>
    <row r="474" spans="1:23" s="12" customFormat="1" x14ac:dyDescent="0.25">
      <c r="A474" s="142"/>
      <c r="B474" s="20"/>
      <c r="C474" s="38"/>
      <c r="D474" s="38"/>
      <c r="E474" s="25"/>
      <c r="F474" s="25"/>
      <c r="G474" s="25"/>
      <c r="H474" s="25"/>
      <c r="I474" s="25"/>
      <c r="J474" s="53"/>
    </row>
    <row r="475" spans="1:23" s="12" customFormat="1" x14ac:dyDescent="0.25">
      <c r="A475" s="142"/>
      <c r="B475" s="20"/>
      <c r="C475" s="38"/>
      <c r="D475" s="38"/>
      <c r="E475" s="25"/>
      <c r="F475" s="25"/>
      <c r="G475" s="25"/>
      <c r="H475" s="25"/>
      <c r="I475" s="25"/>
      <c r="J475" s="53"/>
    </row>
    <row r="476" spans="1:23" s="12" customFormat="1" x14ac:dyDescent="0.25">
      <c r="A476" s="142"/>
      <c r="B476" s="20"/>
      <c r="C476" s="38"/>
      <c r="D476" s="38"/>
      <c r="E476" s="25"/>
      <c r="F476" s="25"/>
      <c r="G476" s="25"/>
      <c r="H476" s="25"/>
      <c r="I476" s="25"/>
      <c r="J476" s="53"/>
    </row>
    <row r="477" spans="1:23" s="12" customFormat="1" x14ac:dyDescent="0.25">
      <c r="A477" s="142"/>
      <c r="B477" s="20"/>
      <c r="C477" s="38"/>
      <c r="D477" s="38"/>
      <c r="E477" s="25"/>
      <c r="F477" s="25"/>
      <c r="G477" s="25"/>
      <c r="H477" s="25"/>
      <c r="I477" s="25"/>
      <c r="J477" s="53"/>
    </row>
    <row r="478" spans="1:23" x14ac:dyDescent="0.25">
      <c r="A478" s="141"/>
      <c r="B478" s="18"/>
      <c r="C478" s="18"/>
      <c r="D478" s="18"/>
      <c r="E478" s="18"/>
      <c r="F478" s="18"/>
      <c r="G478" s="18"/>
      <c r="H478" s="18"/>
      <c r="I478" s="18"/>
      <c r="J478" s="19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x14ac:dyDescent="0.25">
      <c r="A479" s="141"/>
      <c r="B479" s="18"/>
      <c r="C479" s="18"/>
      <c r="D479" s="18"/>
      <c r="E479" s="18"/>
      <c r="F479" s="18"/>
      <c r="G479" s="18"/>
      <c r="H479" s="18"/>
      <c r="I479" s="18"/>
      <c r="J479" s="19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x14ac:dyDescent="0.25">
      <c r="A480" s="141"/>
      <c r="B480" s="18"/>
      <c r="C480" s="18"/>
      <c r="D480" s="18"/>
      <c r="E480" s="18"/>
      <c r="F480" s="18"/>
      <c r="G480" s="18"/>
      <c r="H480" s="18"/>
      <c r="I480" s="18"/>
      <c r="J480" s="19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x14ac:dyDescent="0.25">
      <c r="A481" s="141"/>
      <c r="B481" s="18"/>
      <c r="C481" s="18"/>
      <c r="D481" s="18"/>
      <c r="E481" s="18"/>
      <c r="F481" s="18"/>
      <c r="G481" s="18"/>
      <c r="H481" s="18"/>
      <c r="I481" s="18"/>
      <c r="J481" s="19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x14ac:dyDescent="0.25">
      <c r="A482" s="141"/>
      <c r="B482" s="18"/>
      <c r="C482" s="18"/>
      <c r="D482" s="18"/>
      <c r="E482" s="18"/>
      <c r="F482" s="18"/>
      <c r="G482" s="18"/>
      <c r="H482" s="18"/>
      <c r="I482" s="18"/>
      <c r="J482" s="19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x14ac:dyDescent="0.25">
      <c r="A483" s="141"/>
      <c r="B483" s="18"/>
      <c r="C483" s="18"/>
      <c r="D483" s="18"/>
      <c r="E483" s="18"/>
      <c r="F483" s="18"/>
      <c r="G483" s="18"/>
      <c r="H483" s="18"/>
      <c r="I483" s="18"/>
      <c r="J483" s="19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x14ac:dyDescent="0.25">
      <c r="A484" s="141"/>
      <c r="B484" s="18"/>
      <c r="C484" s="18"/>
      <c r="D484" s="18"/>
      <c r="E484" s="18"/>
      <c r="F484" s="18"/>
      <c r="G484" s="18"/>
      <c r="H484" s="18"/>
      <c r="I484" s="18"/>
      <c r="J484" s="19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x14ac:dyDescent="0.25">
      <c r="A485" s="141"/>
      <c r="B485" s="18"/>
      <c r="C485" s="18"/>
      <c r="D485" s="18"/>
      <c r="E485" s="18"/>
      <c r="F485" s="18"/>
      <c r="G485" s="18"/>
      <c r="H485" s="18"/>
      <c r="I485" s="18"/>
      <c r="J485" s="19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x14ac:dyDescent="0.25">
      <c r="A486" s="141"/>
      <c r="B486" s="18"/>
      <c r="C486" s="18"/>
      <c r="D486" s="18"/>
      <c r="E486" s="18"/>
      <c r="F486" s="18"/>
      <c r="G486" s="18"/>
      <c r="H486" s="18"/>
      <c r="I486" s="18"/>
      <c r="J486" s="19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x14ac:dyDescent="0.25">
      <c r="A487" s="141"/>
      <c r="B487" s="18"/>
      <c r="C487" s="18"/>
      <c r="D487" s="18"/>
      <c r="E487" s="18"/>
      <c r="F487" s="18"/>
      <c r="G487" s="18"/>
      <c r="H487" s="18"/>
      <c r="I487" s="18"/>
      <c r="J487" s="19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x14ac:dyDescent="0.25">
      <c r="A488" s="141"/>
      <c r="B488" s="18"/>
      <c r="C488" s="18"/>
      <c r="D488" s="18"/>
      <c r="E488" s="18"/>
      <c r="F488" s="18"/>
      <c r="G488" s="18"/>
      <c r="H488" s="18"/>
      <c r="I488" s="18"/>
      <c r="J488" s="19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x14ac:dyDescent="0.25">
      <c r="A489" s="141"/>
      <c r="B489" s="18"/>
      <c r="C489" s="18"/>
      <c r="D489" s="18"/>
      <c r="E489" s="18"/>
      <c r="F489" s="18"/>
      <c r="G489" s="18"/>
      <c r="H489" s="18"/>
      <c r="I489" s="18"/>
      <c r="J489" s="19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x14ac:dyDescent="0.25">
      <c r="A490" s="141"/>
      <c r="B490" s="18"/>
      <c r="C490" s="18"/>
      <c r="D490" s="18"/>
      <c r="E490" s="18"/>
      <c r="F490" s="18"/>
      <c r="G490" s="18"/>
      <c r="H490" s="18"/>
      <c r="I490" s="18"/>
      <c r="J490" s="19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25">
      <c r="A491" s="141"/>
      <c r="B491" s="18"/>
      <c r="C491" s="18"/>
      <c r="D491" s="18"/>
      <c r="E491" s="18"/>
      <c r="F491" s="18"/>
      <c r="G491" s="18"/>
      <c r="H491" s="18"/>
      <c r="I491" s="18"/>
      <c r="J491" s="19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x14ac:dyDescent="0.25">
      <c r="A492" s="141"/>
      <c r="B492" s="18"/>
      <c r="C492" s="18"/>
      <c r="D492" s="18"/>
      <c r="E492" s="18"/>
      <c r="F492" s="18"/>
      <c r="G492" s="18"/>
      <c r="H492" s="18"/>
      <c r="I492" s="18"/>
      <c r="J492" s="19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x14ac:dyDescent="0.25">
      <c r="A493" s="141"/>
      <c r="B493" s="18"/>
      <c r="C493" s="18"/>
      <c r="D493" s="18"/>
      <c r="E493" s="18"/>
      <c r="F493" s="18"/>
      <c r="G493" s="18"/>
      <c r="H493" s="18"/>
      <c r="I493" s="18"/>
      <c r="J493" s="19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x14ac:dyDescent="0.25">
      <c r="A494" s="141"/>
      <c r="B494" s="18"/>
      <c r="C494" s="18"/>
      <c r="D494" s="18"/>
      <c r="E494" s="18"/>
      <c r="F494" s="18"/>
      <c r="G494" s="18"/>
      <c r="H494" s="18"/>
      <c r="I494" s="18"/>
      <c r="J494" s="19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x14ac:dyDescent="0.25">
      <c r="A495" s="141"/>
      <c r="B495" s="18"/>
      <c r="C495" s="18"/>
      <c r="D495" s="18"/>
      <c r="E495" s="18"/>
      <c r="F495" s="18"/>
      <c r="G495" s="18"/>
      <c r="H495" s="18"/>
      <c r="I495" s="18"/>
      <c r="J495" s="19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x14ac:dyDescent="0.25">
      <c r="A496" s="141"/>
      <c r="B496" s="18"/>
      <c r="C496" s="18"/>
      <c r="D496" s="18"/>
      <c r="E496" s="18"/>
      <c r="F496" s="18"/>
      <c r="G496" s="18"/>
      <c r="H496" s="18"/>
      <c r="I496" s="18"/>
      <c r="J496" s="19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x14ac:dyDescent="0.25">
      <c r="A497" s="141"/>
      <c r="B497" s="18"/>
      <c r="C497" s="18"/>
      <c r="D497" s="18"/>
      <c r="E497" s="18"/>
      <c r="F497" s="18"/>
      <c r="G497" s="18"/>
      <c r="H497" s="18"/>
      <c r="I497" s="18"/>
      <c r="J497" s="19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x14ac:dyDescent="0.25">
      <c r="A498" s="141"/>
      <c r="B498" s="18"/>
      <c r="C498" s="18"/>
      <c r="D498" s="18"/>
      <c r="E498" s="18"/>
      <c r="F498" s="18"/>
      <c r="G498" s="18"/>
      <c r="H498" s="18"/>
      <c r="I498" s="18"/>
      <c r="J498" s="19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x14ac:dyDescent="0.25">
      <c r="A499" s="141"/>
      <c r="B499" s="18"/>
      <c r="C499" s="18"/>
      <c r="D499" s="18"/>
      <c r="E499" s="18"/>
      <c r="F499" s="18"/>
      <c r="G499" s="18"/>
      <c r="H499" s="18"/>
      <c r="I499" s="18"/>
      <c r="J499" s="19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x14ac:dyDescent="0.25">
      <c r="A500" s="141"/>
      <c r="B500" s="18"/>
      <c r="C500" s="18"/>
      <c r="D500" s="18"/>
      <c r="E500" s="18"/>
      <c r="F500" s="18"/>
      <c r="G500" s="18"/>
      <c r="H500" s="18"/>
      <c r="I500" s="18"/>
      <c r="J500" s="19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x14ac:dyDescent="0.25">
      <c r="A501" s="141"/>
      <c r="B501" s="18"/>
      <c r="C501" s="18"/>
      <c r="D501" s="18"/>
      <c r="E501" s="18"/>
      <c r="F501" s="18"/>
      <c r="G501" s="18"/>
      <c r="H501" s="18"/>
      <c r="I501" s="18"/>
      <c r="J501" s="19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x14ac:dyDescent="0.25">
      <c r="A502" s="141"/>
      <c r="B502" s="18"/>
      <c r="C502" s="18"/>
      <c r="D502" s="18"/>
      <c r="E502" s="18"/>
      <c r="F502" s="18"/>
      <c r="G502" s="18"/>
      <c r="H502" s="18"/>
      <c r="I502" s="18"/>
      <c r="J502" s="19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x14ac:dyDescent="0.25">
      <c r="A503" s="141"/>
      <c r="B503" s="18"/>
      <c r="C503" s="18"/>
      <c r="D503" s="18"/>
      <c r="E503" s="18"/>
      <c r="F503" s="18"/>
      <c r="G503" s="18"/>
      <c r="H503" s="18"/>
      <c r="I503" s="18"/>
      <c r="J503" s="19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x14ac:dyDescent="0.25">
      <c r="A504" s="141"/>
      <c r="B504" s="18"/>
      <c r="C504" s="18"/>
      <c r="D504" s="18"/>
      <c r="E504" s="18"/>
      <c r="F504" s="18"/>
      <c r="G504" s="18"/>
      <c r="H504" s="18"/>
      <c r="I504" s="18"/>
      <c r="J504" s="19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x14ac:dyDescent="0.25">
      <c r="A505" s="141"/>
      <c r="B505" s="18"/>
      <c r="C505" s="18"/>
      <c r="D505" s="18"/>
      <c r="E505" s="18"/>
      <c r="F505" s="18"/>
      <c r="G505" s="18"/>
      <c r="H505" s="18"/>
      <c r="I505" s="18"/>
      <c r="J505" s="19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x14ac:dyDescent="0.25">
      <c r="A506" s="141"/>
      <c r="B506" s="18"/>
      <c r="C506" s="18"/>
      <c r="D506" s="18"/>
      <c r="E506" s="18"/>
      <c r="F506" s="18"/>
      <c r="G506" s="18"/>
      <c r="H506" s="18"/>
      <c r="I506" s="18"/>
      <c r="J506" s="19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x14ac:dyDescent="0.25">
      <c r="A507" s="141"/>
      <c r="B507" s="18"/>
      <c r="C507" s="18"/>
      <c r="D507" s="18"/>
      <c r="E507" s="18"/>
      <c r="F507" s="18"/>
      <c r="G507" s="18"/>
      <c r="H507" s="18"/>
      <c r="I507" s="18"/>
      <c r="J507" s="19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x14ac:dyDescent="0.25">
      <c r="A508" s="141"/>
      <c r="B508" s="18"/>
      <c r="C508" s="18"/>
      <c r="D508" s="18"/>
      <c r="E508" s="18"/>
      <c r="F508" s="18"/>
      <c r="G508" s="18"/>
      <c r="H508" s="18"/>
      <c r="I508" s="18"/>
      <c r="J508" s="19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x14ac:dyDescent="0.25">
      <c r="A509" s="141"/>
      <c r="B509" s="18"/>
      <c r="C509" s="18"/>
      <c r="D509" s="18"/>
      <c r="E509" s="18"/>
      <c r="F509" s="18"/>
      <c r="G509" s="18"/>
      <c r="H509" s="18"/>
      <c r="I509" s="18"/>
      <c r="J509" s="19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x14ac:dyDescent="0.25">
      <c r="A510" s="141"/>
      <c r="B510" s="18"/>
      <c r="C510" s="18"/>
      <c r="D510" s="18"/>
      <c r="E510" s="18"/>
      <c r="F510" s="18"/>
      <c r="G510" s="18"/>
      <c r="H510" s="18"/>
      <c r="I510" s="18"/>
      <c r="J510" s="19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x14ac:dyDescent="0.25">
      <c r="A511" s="141"/>
      <c r="B511" s="18"/>
      <c r="C511" s="18"/>
      <c r="D511" s="18"/>
      <c r="E511" s="18"/>
      <c r="F511" s="18"/>
      <c r="G511" s="18"/>
      <c r="H511" s="18"/>
      <c r="I511" s="18"/>
      <c r="J511" s="19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x14ac:dyDescent="0.25">
      <c r="A512" s="141"/>
      <c r="B512" s="18"/>
      <c r="C512" s="18"/>
      <c r="D512" s="18"/>
      <c r="E512" s="18"/>
      <c r="F512" s="18"/>
      <c r="G512" s="18"/>
      <c r="H512" s="18"/>
      <c r="I512" s="18"/>
      <c r="J512" s="19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x14ac:dyDescent="0.25">
      <c r="A513" s="141"/>
      <c r="B513" s="18"/>
      <c r="C513" s="18"/>
      <c r="D513" s="18"/>
      <c r="E513" s="18"/>
      <c r="F513" s="18"/>
      <c r="G513" s="18"/>
      <c r="H513" s="18"/>
      <c r="I513" s="18"/>
      <c r="J513" s="19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x14ac:dyDescent="0.25">
      <c r="A514" s="141"/>
      <c r="B514" s="18"/>
      <c r="C514" s="18"/>
      <c r="D514" s="18"/>
      <c r="E514" s="18"/>
      <c r="F514" s="18"/>
      <c r="G514" s="18"/>
      <c r="H514" s="18"/>
      <c r="I514" s="18"/>
      <c r="J514" s="19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x14ac:dyDescent="0.25">
      <c r="A515" s="141"/>
      <c r="B515" s="18"/>
      <c r="C515" s="18"/>
      <c r="D515" s="18"/>
      <c r="E515" s="18"/>
      <c r="F515" s="18"/>
      <c r="G515" s="18"/>
      <c r="H515" s="18"/>
      <c r="I515" s="18"/>
      <c r="J515" s="19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x14ac:dyDescent="0.25">
      <c r="A516" s="141"/>
      <c r="B516" s="18"/>
      <c r="C516" s="18"/>
      <c r="D516" s="18"/>
      <c r="E516" s="18"/>
      <c r="F516" s="18"/>
      <c r="G516" s="18"/>
      <c r="H516" s="18"/>
      <c r="I516" s="18"/>
      <c r="J516" s="19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x14ac:dyDescent="0.25">
      <c r="A517" s="141"/>
      <c r="B517" s="18"/>
      <c r="C517" s="18"/>
      <c r="D517" s="18"/>
      <c r="E517" s="18"/>
      <c r="F517" s="18"/>
      <c r="G517" s="18"/>
      <c r="H517" s="18"/>
      <c r="I517" s="18"/>
      <c r="J517" s="19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x14ac:dyDescent="0.25">
      <c r="A518" s="141"/>
      <c r="B518" s="18"/>
      <c r="C518" s="18"/>
      <c r="D518" s="18"/>
      <c r="E518" s="18"/>
      <c r="F518" s="18"/>
      <c r="G518" s="18"/>
      <c r="H518" s="18"/>
      <c r="I518" s="18"/>
      <c r="J518" s="19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x14ac:dyDescent="0.25">
      <c r="A519" s="141"/>
      <c r="B519" s="18"/>
      <c r="C519" s="18"/>
      <c r="D519" s="18"/>
      <c r="E519" s="18"/>
      <c r="F519" s="18"/>
      <c r="G519" s="18"/>
      <c r="H519" s="18"/>
      <c r="I519" s="18"/>
      <c r="J519" s="19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x14ac:dyDescent="0.25">
      <c r="A520" s="141"/>
      <c r="B520" s="18"/>
      <c r="C520" s="18"/>
      <c r="D520" s="18"/>
      <c r="E520" s="18"/>
      <c r="F520" s="18"/>
      <c r="G520" s="18"/>
      <c r="H520" s="18"/>
      <c r="I520" s="18"/>
      <c r="J520" s="19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x14ac:dyDescent="0.25">
      <c r="A521" s="141"/>
      <c r="B521" s="18"/>
      <c r="C521" s="18"/>
      <c r="D521" s="18"/>
      <c r="E521" s="18"/>
      <c r="F521" s="18"/>
      <c r="G521" s="18"/>
      <c r="H521" s="18"/>
      <c r="I521" s="18"/>
      <c r="J521" s="19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x14ac:dyDescent="0.25">
      <c r="A522" s="141"/>
      <c r="B522" s="18"/>
      <c r="C522" s="18"/>
      <c r="D522" s="18"/>
      <c r="E522" s="18"/>
      <c r="F522" s="18"/>
      <c r="G522" s="18"/>
      <c r="H522" s="18"/>
      <c r="I522" s="18"/>
      <c r="J522" s="19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25">
      <c r="A523" s="141"/>
      <c r="B523" s="18"/>
      <c r="C523" s="18"/>
      <c r="D523" s="18"/>
      <c r="E523" s="18"/>
      <c r="F523" s="18"/>
      <c r="G523" s="18"/>
      <c r="H523" s="18"/>
      <c r="I523" s="18"/>
      <c r="J523" s="19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x14ac:dyDescent="0.25">
      <c r="A524" s="141"/>
      <c r="B524" s="18"/>
      <c r="C524" s="18"/>
      <c r="D524" s="18"/>
      <c r="E524" s="18"/>
      <c r="F524" s="18"/>
      <c r="G524" s="18"/>
      <c r="H524" s="18"/>
      <c r="I524" s="18"/>
      <c r="J524" s="19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x14ac:dyDescent="0.25">
      <c r="A525" s="141"/>
      <c r="B525" s="18"/>
      <c r="C525" s="18"/>
      <c r="D525" s="18"/>
      <c r="E525" s="18"/>
      <c r="F525" s="18"/>
      <c r="G525" s="18"/>
      <c r="H525" s="18"/>
      <c r="I525" s="18"/>
      <c r="J525" s="19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x14ac:dyDescent="0.25">
      <c r="A526" s="141"/>
      <c r="B526" s="18"/>
      <c r="C526" s="18"/>
      <c r="D526" s="18"/>
      <c r="E526" s="18"/>
      <c r="F526" s="18"/>
      <c r="G526" s="18"/>
      <c r="H526" s="18"/>
      <c r="I526" s="18"/>
      <c r="J526" s="19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x14ac:dyDescent="0.25">
      <c r="A527" s="141"/>
      <c r="B527" s="18"/>
      <c r="C527" s="18"/>
      <c r="D527" s="18"/>
      <c r="E527" s="18"/>
      <c r="F527" s="18"/>
      <c r="G527" s="18"/>
      <c r="H527" s="18"/>
      <c r="I527" s="18"/>
      <c r="J527" s="19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25">
      <c r="A528" s="141"/>
      <c r="B528" s="18"/>
      <c r="C528" s="18"/>
      <c r="D528" s="18"/>
      <c r="E528" s="18"/>
      <c r="F528" s="18"/>
      <c r="G528" s="18"/>
      <c r="H528" s="18"/>
      <c r="I528" s="18"/>
      <c r="J528" s="19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x14ac:dyDescent="0.25">
      <c r="A529" s="141"/>
      <c r="B529" s="18"/>
      <c r="C529" s="18"/>
      <c r="D529" s="18"/>
      <c r="E529" s="18"/>
      <c r="F529" s="18"/>
      <c r="G529" s="18"/>
      <c r="H529" s="18"/>
      <c r="I529" s="18"/>
      <c r="J529" s="19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x14ac:dyDescent="0.25">
      <c r="A530" s="141"/>
      <c r="B530" s="18"/>
      <c r="C530" s="18"/>
      <c r="D530" s="18"/>
      <c r="E530" s="18"/>
      <c r="F530" s="18"/>
      <c r="G530" s="18"/>
      <c r="H530" s="18"/>
      <c r="I530" s="18"/>
      <c r="J530" s="19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x14ac:dyDescent="0.25">
      <c r="A531" s="141"/>
      <c r="B531" s="18"/>
      <c r="C531" s="18"/>
      <c r="D531" s="18"/>
      <c r="E531" s="18"/>
      <c r="F531" s="18"/>
      <c r="G531" s="18"/>
      <c r="H531" s="18"/>
      <c r="I531" s="18"/>
      <c r="J531" s="19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x14ac:dyDescent="0.25">
      <c r="A532" s="141"/>
      <c r="B532" s="18"/>
      <c r="C532" s="18"/>
      <c r="D532" s="18"/>
      <c r="E532" s="18"/>
      <c r="F532" s="18"/>
      <c r="G532" s="18"/>
      <c r="H532" s="18"/>
      <c r="I532" s="18"/>
      <c r="J532" s="19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25">
      <c r="A533" s="141"/>
      <c r="B533" s="18"/>
      <c r="C533" s="18"/>
      <c r="D533" s="18"/>
      <c r="E533" s="18"/>
      <c r="F533" s="18"/>
      <c r="G533" s="18"/>
      <c r="H533" s="18"/>
      <c r="I533" s="18"/>
      <c r="J533" s="19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x14ac:dyDescent="0.25">
      <c r="A534" s="141"/>
      <c r="B534" s="18"/>
      <c r="C534" s="18"/>
      <c r="D534" s="18"/>
      <c r="E534" s="18"/>
      <c r="F534" s="18"/>
      <c r="G534" s="18"/>
      <c r="H534" s="18"/>
      <c r="I534" s="18"/>
      <c r="J534" s="19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x14ac:dyDescent="0.25">
      <c r="A535" s="141"/>
      <c r="B535" s="18"/>
      <c r="C535" s="18"/>
      <c r="D535" s="18"/>
      <c r="E535" s="18"/>
      <c r="F535" s="18"/>
      <c r="G535" s="18"/>
      <c r="H535" s="18"/>
      <c r="I535" s="18"/>
      <c r="J535" s="19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25">
      <c r="A536" s="141"/>
      <c r="B536" s="18"/>
      <c r="C536" s="18"/>
      <c r="D536" s="18"/>
      <c r="E536" s="18"/>
      <c r="F536" s="18"/>
      <c r="G536" s="18"/>
      <c r="H536" s="18"/>
      <c r="I536" s="18"/>
      <c r="J536" s="19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x14ac:dyDescent="0.25">
      <c r="A537" s="141"/>
      <c r="B537" s="18"/>
      <c r="C537" s="18"/>
      <c r="D537" s="18"/>
      <c r="E537" s="18"/>
      <c r="F537" s="18"/>
      <c r="G537" s="18"/>
      <c r="H537" s="18"/>
      <c r="I537" s="18"/>
      <c r="J537" s="19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x14ac:dyDescent="0.25">
      <c r="A538" s="141"/>
      <c r="B538" s="18"/>
      <c r="C538" s="18"/>
      <c r="D538" s="18"/>
      <c r="E538" s="18"/>
      <c r="F538" s="18"/>
      <c r="G538" s="18"/>
      <c r="H538" s="18"/>
      <c r="I538" s="18"/>
      <c r="J538" s="19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x14ac:dyDescent="0.25">
      <c r="A539" s="141"/>
      <c r="B539" s="18"/>
      <c r="C539" s="18"/>
      <c r="D539" s="18"/>
      <c r="E539" s="18"/>
      <c r="F539" s="18"/>
      <c r="G539" s="18"/>
      <c r="H539" s="18"/>
      <c r="I539" s="18"/>
      <c r="J539" s="19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x14ac:dyDescent="0.25">
      <c r="A540" s="141"/>
      <c r="B540" s="18"/>
      <c r="C540" s="18"/>
      <c r="D540" s="18"/>
      <c r="E540" s="18"/>
      <c r="F540" s="18"/>
      <c r="G540" s="18"/>
      <c r="H540" s="18"/>
      <c r="I540" s="18"/>
      <c r="J540" s="19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x14ac:dyDescent="0.25">
      <c r="A541" s="141"/>
      <c r="B541" s="18"/>
      <c r="C541" s="18"/>
      <c r="D541" s="18"/>
      <c r="E541" s="18"/>
      <c r="F541" s="18"/>
      <c r="G541" s="18"/>
      <c r="H541" s="18"/>
      <c r="I541" s="18"/>
      <c r="J541" s="19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x14ac:dyDescent="0.25">
      <c r="A542" s="141"/>
      <c r="B542" s="18"/>
      <c r="C542" s="18"/>
      <c r="D542" s="18"/>
      <c r="E542" s="18"/>
      <c r="F542" s="18"/>
      <c r="G542" s="18"/>
      <c r="H542" s="18"/>
      <c r="I542" s="18"/>
      <c r="J542" s="19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x14ac:dyDescent="0.25">
      <c r="A543" s="141"/>
      <c r="B543" s="18"/>
      <c r="C543" s="18"/>
      <c r="D543" s="18"/>
      <c r="E543" s="18"/>
      <c r="F543" s="18"/>
      <c r="G543" s="18"/>
      <c r="H543" s="18"/>
      <c r="I543" s="18"/>
      <c r="J543" s="19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x14ac:dyDescent="0.25">
      <c r="A544" s="141"/>
      <c r="B544" s="18"/>
      <c r="C544" s="18"/>
      <c r="D544" s="18"/>
      <c r="E544" s="18"/>
      <c r="F544" s="18"/>
      <c r="G544" s="18"/>
      <c r="H544" s="18"/>
      <c r="I544" s="18"/>
      <c r="J544" s="19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x14ac:dyDescent="0.25">
      <c r="A545" s="141"/>
      <c r="B545" s="18"/>
      <c r="C545" s="18"/>
      <c r="D545" s="18"/>
      <c r="E545" s="18"/>
      <c r="F545" s="18"/>
      <c r="G545" s="18"/>
      <c r="H545" s="18"/>
      <c r="I545" s="18"/>
      <c r="J545" s="19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x14ac:dyDescent="0.25">
      <c r="A546" s="141"/>
      <c r="B546" s="18"/>
      <c r="C546" s="18"/>
      <c r="D546" s="18"/>
      <c r="E546" s="18"/>
      <c r="F546" s="18"/>
      <c r="G546" s="18"/>
      <c r="H546" s="18"/>
      <c r="I546" s="18"/>
      <c r="J546" s="19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x14ac:dyDescent="0.25">
      <c r="A547" s="141"/>
      <c r="B547" s="18"/>
      <c r="C547" s="18"/>
      <c r="D547" s="18"/>
      <c r="E547" s="18"/>
      <c r="F547" s="18"/>
      <c r="G547" s="18"/>
      <c r="H547" s="18"/>
      <c r="I547" s="18"/>
      <c r="J547" s="19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x14ac:dyDescent="0.25">
      <c r="A548" s="141"/>
      <c r="B548" s="18"/>
      <c r="C548" s="18"/>
      <c r="D548" s="18"/>
      <c r="E548" s="18"/>
      <c r="F548" s="18"/>
      <c r="G548" s="18"/>
      <c r="H548" s="18"/>
      <c r="I548" s="18"/>
      <c r="J548" s="19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x14ac:dyDescent="0.25">
      <c r="A549" s="141"/>
      <c r="B549" s="18"/>
      <c r="C549" s="18"/>
      <c r="D549" s="18"/>
      <c r="E549" s="18"/>
      <c r="F549" s="18"/>
      <c r="G549" s="18"/>
      <c r="H549" s="18"/>
      <c r="I549" s="18"/>
      <c r="J549" s="19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x14ac:dyDescent="0.25">
      <c r="A550" s="141"/>
      <c r="B550" s="18"/>
      <c r="C550" s="18"/>
      <c r="D550" s="18"/>
      <c r="E550" s="18"/>
      <c r="F550" s="18"/>
      <c r="G550" s="18"/>
      <c r="H550" s="18"/>
      <c r="I550" s="18"/>
      <c r="J550" s="19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x14ac:dyDescent="0.25">
      <c r="A551" s="141"/>
      <c r="B551" s="18"/>
      <c r="C551" s="18"/>
      <c r="D551" s="18"/>
      <c r="E551" s="18"/>
      <c r="F551" s="18"/>
      <c r="G551" s="18"/>
      <c r="H551" s="18"/>
      <c r="I551" s="18"/>
      <c r="J551" s="19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x14ac:dyDescent="0.25">
      <c r="A552" s="141"/>
      <c r="B552" s="18"/>
      <c r="C552" s="18"/>
      <c r="D552" s="18"/>
      <c r="E552" s="18"/>
      <c r="F552" s="18"/>
      <c r="G552" s="18"/>
      <c r="H552" s="18"/>
      <c r="I552" s="18"/>
      <c r="J552" s="19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x14ac:dyDescent="0.25">
      <c r="A553" s="141"/>
      <c r="B553" s="18"/>
      <c r="C553" s="18"/>
      <c r="D553" s="18"/>
      <c r="E553" s="18"/>
      <c r="F553" s="18"/>
      <c r="G553" s="18"/>
      <c r="H553" s="18"/>
      <c r="I553" s="18"/>
      <c r="J553" s="19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25">
      <c r="A554" s="141"/>
      <c r="B554" s="18"/>
      <c r="C554" s="18"/>
      <c r="D554" s="18"/>
      <c r="E554" s="18"/>
      <c r="F554" s="18"/>
      <c r="G554" s="18"/>
      <c r="H554" s="18"/>
      <c r="I554" s="18"/>
      <c r="J554" s="19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x14ac:dyDescent="0.25">
      <c r="A555" s="141"/>
      <c r="B555" s="18"/>
      <c r="C555" s="18"/>
      <c r="D555" s="18"/>
      <c r="E555" s="18"/>
      <c r="F555" s="18"/>
      <c r="G555" s="18"/>
      <c r="H555" s="18"/>
      <c r="I555" s="18"/>
      <c r="J555" s="19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x14ac:dyDescent="0.25">
      <c r="A556" s="141"/>
      <c r="B556" s="18"/>
      <c r="C556" s="18"/>
      <c r="D556" s="18"/>
      <c r="E556" s="18"/>
      <c r="F556" s="18"/>
      <c r="G556" s="18"/>
      <c r="H556" s="18"/>
      <c r="I556" s="18"/>
      <c r="J556" s="19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x14ac:dyDescent="0.25">
      <c r="A557" s="141"/>
      <c r="B557" s="18"/>
      <c r="C557" s="18"/>
      <c r="D557" s="18"/>
      <c r="E557" s="18"/>
      <c r="F557" s="18"/>
      <c r="G557" s="18"/>
      <c r="H557" s="18"/>
      <c r="I557" s="18"/>
      <c r="J557" s="19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x14ac:dyDescent="0.25">
      <c r="A558" s="141"/>
      <c r="B558" s="18"/>
      <c r="C558" s="18"/>
      <c r="D558" s="18"/>
      <c r="E558" s="18"/>
      <c r="F558" s="18"/>
      <c r="G558" s="18"/>
      <c r="H558" s="18"/>
      <c r="I558" s="18"/>
      <c r="J558" s="19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x14ac:dyDescent="0.25">
      <c r="A559" s="141"/>
      <c r="B559" s="18"/>
      <c r="C559" s="18"/>
      <c r="D559" s="18"/>
      <c r="E559" s="18"/>
      <c r="F559" s="18"/>
      <c r="G559" s="18"/>
      <c r="H559" s="18"/>
      <c r="I559" s="18"/>
      <c r="J559" s="19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x14ac:dyDescent="0.25">
      <c r="A560" s="141"/>
      <c r="B560" s="18"/>
      <c r="C560" s="18"/>
      <c r="D560" s="18"/>
      <c r="E560" s="18"/>
      <c r="F560" s="18"/>
      <c r="G560" s="18"/>
      <c r="H560" s="18"/>
      <c r="I560" s="18"/>
      <c r="J560" s="19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x14ac:dyDescent="0.25">
      <c r="A561" s="141"/>
      <c r="B561" s="18"/>
      <c r="C561" s="18"/>
      <c r="D561" s="18"/>
      <c r="E561" s="18"/>
      <c r="F561" s="18"/>
      <c r="G561" s="18"/>
      <c r="H561" s="18"/>
      <c r="I561" s="18"/>
      <c r="J561" s="19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x14ac:dyDescent="0.25">
      <c r="A562" s="141"/>
      <c r="B562" s="18"/>
      <c r="C562" s="18"/>
      <c r="D562" s="18"/>
      <c r="E562" s="18"/>
      <c r="F562" s="18"/>
      <c r="G562" s="18"/>
      <c r="H562" s="18"/>
      <c r="I562" s="18"/>
      <c r="J562" s="19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x14ac:dyDescent="0.25">
      <c r="A563" s="141"/>
      <c r="B563" s="18"/>
      <c r="C563" s="18"/>
      <c r="D563" s="18"/>
      <c r="E563" s="18"/>
      <c r="F563" s="18"/>
      <c r="G563" s="18"/>
      <c r="H563" s="18"/>
      <c r="I563" s="18"/>
      <c r="J563" s="19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x14ac:dyDescent="0.25">
      <c r="A564" s="141"/>
      <c r="B564" s="18"/>
      <c r="C564" s="18"/>
      <c r="D564" s="18"/>
      <c r="E564" s="18"/>
      <c r="F564" s="18"/>
      <c r="G564" s="18"/>
      <c r="H564" s="18"/>
      <c r="I564" s="18"/>
      <c r="J564" s="19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x14ac:dyDescent="0.25">
      <c r="A565" s="141"/>
      <c r="B565" s="18"/>
      <c r="C565" s="18"/>
      <c r="D565" s="18"/>
      <c r="E565" s="18"/>
      <c r="F565" s="18"/>
      <c r="G565" s="18"/>
      <c r="H565" s="18"/>
      <c r="I565" s="18"/>
      <c r="J565" s="19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x14ac:dyDescent="0.25">
      <c r="A566" s="141"/>
      <c r="B566" s="18"/>
      <c r="C566" s="18"/>
      <c r="D566" s="18"/>
      <c r="E566" s="18"/>
      <c r="F566" s="18"/>
      <c r="G566" s="18"/>
      <c r="H566" s="18"/>
      <c r="I566" s="18"/>
      <c r="J566" s="19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x14ac:dyDescent="0.25">
      <c r="A567" s="141"/>
      <c r="B567" s="18"/>
      <c r="C567" s="18"/>
      <c r="D567" s="18"/>
      <c r="E567" s="18"/>
      <c r="F567" s="18"/>
      <c r="G567" s="18"/>
      <c r="H567" s="18"/>
      <c r="I567" s="18"/>
      <c r="J567" s="19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x14ac:dyDescent="0.25">
      <c r="A568" s="141"/>
      <c r="B568" s="18"/>
      <c r="C568" s="18"/>
      <c r="D568" s="18"/>
      <c r="E568" s="18"/>
      <c r="F568" s="18"/>
      <c r="G568" s="18"/>
      <c r="H568" s="18"/>
      <c r="I568" s="18"/>
      <c r="J568" s="19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x14ac:dyDescent="0.25">
      <c r="A569" s="141"/>
      <c r="B569" s="18"/>
      <c r="C569" s="18"/>
      <c r="D569" s="18"/>
      <c r="E569" s="18"/>
      <c r="F569" s="18"/>
      <c r="G569" s="18"/>
      <c r="H569" s="18"/>
      <c r="I569" s="18"/>
      <c r="J569" s="19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x14ac:dyDescent="0.25">
      <c r="A570" s="141"/>
      <c r="B570" s="18"/>
      <c r="C570" s="18"/>
      <c r="D570" s="18"/>
      <c r="E570" s="18"/>
      <c r="F570" s="18"/>
      <c r="G570" s="18"/>
      <c r="H570" s="18"/>
      <c r="I570" s="18"/>
      <c r="J570" s="19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x14ac:dyDescent="0.25">
      <c r="A571" s="141"/>
      <c r="B571" s="18"/>
      <c r="C571" s="18"/>
      <c r="D571" s="18"/>
      <c r="E571" s="18"/>
      <c r="F571" s="18"/>
      <c r="G571" s="18"/>
      <c r="H571" s="18"/>
      <c r="I571" s="18"/>
      <c r="J571" s="19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x14ac:dyDescent="0.25">
      <c r="A572" s="141"/>
      <c r="B572" s="18"/>
      <c r="C572" s="18"/>
      <c r="D572" s="18"/>
      <c r="E572" s="18"/>
      <c r="F572" s="18"/>
      <c r="G572" s="18"/>
      <c r="H572" s="18"/>
      <c r="I572" s="18"/>
      <c r="J572" s="19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x14ac:dyDescent="0.25">
      <c r="A573" s="141"/>
      <c r="B573" s="18"/>
      <c r="C573" s="18"/>
      <c r="D573" s="18"/>
      <c r="E573" s="18"/>
      <c r="F573" s="18"/>
      <c r="G573" s="18"/>
      <c r="H573" s="18"/>
      <c r="I573" s="18"/>
      <c r="J573" s="19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x14ac:dyDescent="0.25">
      <c r="A574" s="141"/>
      <c r="B574" s="18"/>
      <c r="C574" s="18"/>
      <c r="D574" s="18"/>
      <c r="E574" s="18"/>
      <c r="F574" s="18"/>
      <c r="G574" s="18"/>
      <c r="H574" s="18"/>
      <c r="I574" s="18"/>
      <c r="J574" s="19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x14ac:dyDescent="0.25">
      <c r="A575" s="141"/>
      <c r="B575" s="18"/>
      <c r="C575" s="18"/>
      <c r="D575" s="18"/>
      <c r="E575" s="18"/>
      <c r="F575" s="18"/>
      <c r="G575" s="18"/>
      <c r="H575" s="18"/>
      <c r="I575" s="18"/>
      <c r="J575" s="19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x14ac:dyDescent="0.25">
      <c r="A576" s="141"/>
      <c r="B576" s="18"/>
      <c r="C576" s="18"/>
      <c r="D576" s="18"/>
      <c r="E576" s="18"/>
      <c r="F576" s="18"/>
      <c r="G576" s="18"/>
      <c r="H576" s="18"/>
      <c r="I576" s="18"/>
      <c r="J576" s="19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x14ac:dyDescent="0.25">
      <c r="A577" s="141"/>
      <c r="B577" s="18"/>
      <c r="C577" s="18"/>
      <c r="D577" s="18"/>
      <c r="E577" s="18"/>
      <c r="F577" s="18"/>
      <c r="G577" s="18"/>
      <c r="H577" s="18"/>
      <c r="I577" s="18"/>
      <c r="J577" s="19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x14ac:dyDescent="0.25">
      <c r="A578" s="141"/>
      <c r="B578" s="18"/>
      <c r="C578" s="18"/>
      <c r="D578" s="18"/>
      <c r="E578" s="18"/>
      <c r="F578" s="18"/>
      <c r="G578" s="18"/>
      <c r="H578" s="18"/>
      <c r="I578" s="18"/>
      <c r="J578" s="19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25">
      <c r="A579" s="141"/>
      <c r="B579" s="18"/>
      <c r="C579" s="18"/>
      <c r="D579" s="18"/>
      <c r="E579" s="18"/>
      <c r="F579" s="18"/>
      <c r="G579" s="18"/>
      <c r="H579" s="18"/>
      <c r="I579" s="18"/>
      <c r="J579" s="19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x14ac:dyDescent="0.25">
      <c r="A580" s="141"/>
      <c r="B580" s="18"/>
      <c r="C580" s="18"/>
      <c r="D580" s="18"/>
      <c r="E580" s="18"/>
      <c r="F580" s="18"/>
      <c r="G580" s="18"/>
      <c r="H580" s="18"/>
      <c r="I580" s="18"/>
      <c r="J580" s="19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x14ac:dyDescent="0.25">
      <c r="A581" s="141"/>
      <c r="B581" s="18"/>
      <c r="C581" s="18"/>
      <c r="D581" s="18"/>
      <c r="E581" s="18"/>
      <c r="F581" s="18"/>
      <c r="G581" s="18"/>
      <c r="H581" s="18"/>
      <c r="I581" s="18"/>
      <c r="J581" s="19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x14ac:dyDescent="0.25">
      <c r="A582" s="141"/>
      <c r="B582" s="18"/>
      <c r="C582" s="18"/>
      <c r="D582" s="18"/>
      <c r="E582" s="18"/>
      <c r="F582" s="18"/>
      <c r="G582" s="18"/>
      <c r="H582" s="18"/>
      <c r="I582" s="18"/>
      <c r="J582" s="19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x14ac:dyDescent="0.25">
      <c r="A583" s="141"/>
      <c r="B583" s="18"/>
      <c r="C583" s="18"/>
      <c r="D583" s="18"/>
      <c r="E583" s="18"/>
      <c r="F583" s="18"/>
      <c r="G583" s="18"/>
      <c r="H583" s="18"/>
      <c r="I583" s="18"/>
      <c r="J583" s="19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x14ac:dyDescent="0.25">
      <c r="A584" s="141"/>
      <c r="B584" s="18"/>
      <c r="C584" s="18"/>
      <c r="D584" s="18"/>
      <c r="E584" s="18"/>
      <c r="F584" s="18"/>
      <c r="G584" s="18"/>
      <c r="H584" s="18"/>
      <c r="I584" s="18"/>
      <c r="J584" s="19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x14ac:dyDescent="0.25">
      <c r="A585" s="141"/>
      <c r="B585" s="18"/>
      <c r="C585" s="18"/>
      <c r="D585" s="18"/>
      <c r="E585" s="18"/>
      <c r="F585" s="18"/>
      <c r="G585" s="18"/>
      <c r="H585" s="18"/>
      <c r="I585" s="18"/>
      <c r="J585" s="19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x14ac:dyDescent="0.25">
      <c r="A586" s="141"/>
      <c r="B586" s="18"/>
      <c r="C586" s="18"/>
      <c r="D586" s="18"/>
      <c r="E586" s="18"/>
      <c r="F586" s="18"/>
      <c r="G586" s="18"/>
      <c r="H586" s="18"/>
      <c r="I586" s="18"/>
      <c r="J586" s="19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x14ac:dyDescent="0.25">
      <c r="A587" s="141"/>
      <c r="B587" s="18"/>
      <c r="C587" s="18"/>
      <c r="D587" s="18"/>
      <c r="E587" s="18"/>
      <c r="F587" s="18"/>
      <c r="G587" s="18"/>
      <c r="H587" s="18"/>
      <c r="I587" s="18"/>
      <c r="J587" s="19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25">
      <c r="A588" s="141"/>
      <c r="B588" s="18"/>
      <c r="C588" s="18"/>
      <c r="D588" s="18"/>
      <c r="E588" s="18"/>
      <c r="F588" s="18"/>
      <c r="G588" s="18"/>
      <c r="H588" s="18"/>
      <c r="I588" s="18"/>
      <c r="J588" s="19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x14ac:dyDescent="0.25">
      <c r="A589" s="141"/>
      <c r="B589" s="18"/>
      <c r="C589" s="18"/>
      <c r="D589" s="18"/>
      <c r="E589" s="18"/>
      <c r="F589" s="18"/>
      <c r="G589" s="18"/>
      <c r="H589" s="18"/>
      <c r="I589" s="18"/>
      <c r="J589" s="19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25">
      <c r="A590" s="141"/>
      <c r="B590" s="18"/>
      <c r="C590" s="18"/>
      <c r="D590" s="18"/>
      <c r="E590" s="18"/>
      <c r="F590" s="18"/>
      <c r="G590" s="18"/>
      <c r="H590" s="18"/>
      <c r="I590" s="18"/>
      <c r="J590" s="19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x14ac:dyDescent="0.25">
      <c r="A591" s="141"/>
      <c r="B591" s="18"/>
      <c r="C591" s="18"/>
      <c r="D591" s="18"/>
      <c r="E591" s="18"/>
      <c r="F591" s="18"/>
      <c r="G591" s="18"/>
      <c r="H591" s="18"/>
      <c r="I591" s="18"/>
      <c r="J591" s="19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x14ac:dyDescent="0.25">
      <c r="A592" s="141"/>
      <c r="B592" s="18"/>
      <c r="C592" s="18"/>
      <c r="D592" s="18"/>
      <c r="E592" s="18"/>
      <c r="F592" s="18"/>
      <c r="G592" s="18"/>
      <c r="H592" s="18"/>
      <c r="I592" s="18"/>
      <c r="J592" s="19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x14ac:dyDescent="0.25">
      <c r="A593" s="141"/>
      <c r="B593" s="18"/>
      <c r="C593" s="18"/>
      <c r="D593" s="18"/>
      <c r="E593" s="18"/>
      <c r="F593" s="18"/>
      <c r="G593" s="18"/>
      <c r="H593" s="18"/>
      <c r="I593" s="18"/>
      <c r="J593" s="19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25">
      <c r="A594" s="141"/>
      <c r="B594" s="18"/>
      <c r="C594" s="18"/>
      <c r="D594" s="18"/>
      <c r="E594" s="18"/>
      <c r="F594" s="18"/>
      <c r="G594" s="18"/>
      <c r="H594" s="18"/>
      <c r="I594" s="18"/>
      <c r="J594" s="19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x14ac:dyDescent="0.25">
      <c r="A595" s="141"/>
      <c r="B595" s="18"/>
      <c r="C595" s="18"/>
      <c r="D595" s="18"/>
      <c r="E595" s="18"/>
      <c r="F595" s="18"/>
      <c r="G595" s="18"/>
      <c r="H595" s="18"/>
      <c r="I595" s="18"/>
      <c r="J595" s="19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x14ac:dyDescent="0.25">
      <c r="A596" s="141"/>
      <c r="B596" s="18"/>
      <c r="C596" s="18"/>
      <c r="D596" s="18"/>
      <c r="E596" s="18"/>
      <c r="F596" s="18"/>
      <c r="G596" s="18"/>
      <c r="H596" s="18"/>
      <c r="I596" s="18"/>
      <c r="J596" s="19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x14ac:dyDescent="0.25">
      <c r="A597" s="141"/>
      <c r="B597" s="18"/>
      <c r="C597" s="18"/>
      <c r="D597" s="18"/>
      <c r="E597" s="18"/>
      <c r="F597" s="18"/>
      <c r="G597" s="18"/>
      <c r="H597" s="18"/>
      <c r="I597" s="18"/>
      <c r="J597" s="19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x14ac:dyDescent="0.25">
      <c r="A598" s="141"/>
      <c r="B598" s="18"/>
      <c r="C598" s="18"/>
      <c r="D598" s="18"/>
      <c r="E598" s="18"/>
      <c r="F598" s="18"/>
      <c r="G598" s="18"/>
      <c r="H598" s="18"/>
      <c r="I598" s="18"/>
      <c r="J598" s="19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x14ac:dyDescent="0.25">
      <c r="A599" s="141"/>
      <c r="B599" s="18"/>
      <c r="C599" s="18"/>
      <c r="D599" s="18"/>
      <c r="E599" s="18"/>
      <c r="F599" s="18"/>
      <c r="G599" s="18"/>
      <c r="H599" s="18"/>
      <c r="I599" s="18"/>
      <c r="J599" s="19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x14ac:dyDescent="0.25">
      <c r="A600" s="141"/>
      <c r="B600" s="18"/>
      <c r="C600" s="18"/>
      <c r="D600" s="18"/>
      <c r="E600" s="18"/>
      <c r="F600" s="18"/>
      <c r="G600" s="18"/>
      <c r="H600" s="18"/>
      <c r="I600" s="18"/>
      <c r="J600" s="19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x14ac:dyDescent="0.25">
      <c r="A601" s="141"/>
      <c r="B601" s="18"/>
      <c r="C601" s="18"/>
      <c r="D601" s="18"/>
      <c r="E601" s="18"/>
      <c r="F601" s="18"/>
      <c r="G601" s="18"/>
      <c r="H601" s="18"/>
      <c r="I601" s="18"/>
      <c r="J601" s="19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x14ac:dyDescent="0.25">
      <c r="A602" s="141"/>
      <c r="B602" s="18"/>
      <c r="C602" s="18"/>
      <c r="D602" s="18"/>
      <c r="E602" s="18"/>
      <c r="F602" s="18"/>
      <c r="G602" s="18"/>
      <c r="H602" s="18"/>
      <c r="I602" s="18"/>
      <c r="J602" s="19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25">
      <c r="A603" s="141"/>
      <c r="B603" s="18"/>
      <c r="C603" s="18"/>
      <c r="D603" s="18"/>
      <c r="E603" s="18"/>
      <c r="F603" s="18"/>
      <c r="G603" s="18"/>
      <c r="H603" s="18"/>
      <c r="I603" s="18"/>
      <c r="J603" s="19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x14ac:dyDescent="0.25">
      <c r="A604" s="141"/>
      <c r="B604" s="18"/>
      <c r="C604" s="18"/>
      <c r="D604" s="18"/>
      <c r="E604" s="18"/>
      <c r="F604" s="18"/>
      <c r="G604" s="18"/>
      <c r="H604" s="18"/>
      <c r="I604" s="18"/>
      <c r="J604" s="19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x14ac:dyDescent="0.25">
      <c r="A605" s="141"/>
      <c r="B605" s="18"/>
      <c r="C605" s="18"/>
      <c r="D605" s="18"/>
      <c r="E605" s="18"/>
      <c r="F605" s="18"/>
      <c r="G605" s="18"/>
      <c r="H605" s="18"/>
      <c r="I605" s="18"/>
      <c r="J605" s="19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25">
      <c r="A606" s="141"/>
      <c r="B606" s="18"/>
      <c r="C606" s="18"/>
      <c r="D606" s="18"/>
      <c r="E606" s="18"/>
      <c r="F606" s="18"/>
      <c r="G606" s="18"/>
      <c r="H606" s="18"/>
      <c r="I606" s="18"/>
      <c r="J606" s="19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x14ac:dyDescent="0.25">
      <c r="A607" s="141"/>
      <c r="B607" s="18"/>
      <c r="C607" s="18"/>
      <c r="D607" s="18"/>
      <c r="E607" s="18"/>
      <c r="F607" s="18"/>
      <c r="G607" s="18"/>
      <c r="H607" s="18"/>
      <c r="I607" s="18"/>
      <c r="J607" s="19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x14ac:dyDescent="0.25">
      <c r="A608" s="141"/>
      <c r="B608" s="18"/>
      <c r="C608" s="18"/>
      <c r="D608" s="18"/>
      <c r="E608" s="18"/>
      <c r="F608" s="18"/>
      <c r="G608" s="18"/>
      <c r="H608" s="18"/>
      <c r="I608" s="18"/>
      <c r="J608" s="19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x14ac:dyDescent="0.25">
      <c r="A609" s="141"/>
      <c r="B609" s="18"/>
      <c r="C609" s="18"/>
      <c r="D609" s="18"/>
      <c r="E609" s="18"/>
      <c r="F609" s="18"/>
      <c r="G609" s="18"/>
      <c r="H609" s="18"/>
      <c r="I609" s="18"/>
      <c r="J609" s="19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x14ac:dyDescent="0.25">
      <c r="A610" s="141"/>
      <c r="B610" s="18"/>
      <c r="C610" s="18"/>
      <c r="D610" s="18"/>
      <c r="E610" s="18"/>
      <c r="F610" s="18"/>
      <c r="G610" s="18"/>
      <c r="H610" s="18"/>
      <c r="I610" s="18"/>
      <c r="J610" s="19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25">
      <c r="A611" s="141"/>
      <c r="B611" s="18"/>
      <c r="C611" s="18"/>
      <c r="D611" s="18"/>
      <c r="E611" s="18"/>
      <c r="F611" s="18"/>
      <c r="G611" s="18"/>
      <c r="H611" s="18"/>
      <c r="I611" s="18"/>
      <c r="J611" s="19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x14ac:dyDescent="0.25">
      <c r="A612" s="141"/>
      <c r="B612" s="18"/>
      <c r="C612" s="18"/>
      <c r="D612" s="18"/>
      <c r="E612" s="18"/>
      <c r="F612" s="18"/>
      <c r="G612" s="18"/>
      <c r="H612" s="18"/>
      <c r="I612" s="18"/>
      <c r="J612" s="19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x14ac:dyDescent="0.25">
      <c r="A613" s="141"/>
      <c r="B613" s="18"/>
      <c r="C613" s="18"/>
      <c r="D613" s="18"/>
      <c r="E613" s="18"/>
      <c r="F613" s="18"/>
      <c r="G613" s="18"/>
      <c r="H613" s="18"/>
      <c r="I613" s="18"/>
      <c r="J613" s="19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x14ac:dyDescent="0.25">
      <c r="A614" s="141"/>
      <c r="B614" s="18"/>
      <c r="C614" s="18"/>
      <c r="D614" s="18"/>
      <c r="E614" s="18"/>
      <c r="F614" s="18"/>
      <c r="G614" s="18"/>
      <c r="H614" s="18"/>
      <c r="I614" s="18"/>
      <c r="J614" s="19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x14ac:dyDescent="0.25">
      <c r="A615" s="141"/>
      <c r="B615" s="18"/>
      <c r="C615" s="18"/>
      <c r="D615" s="18"/>
      <c r="E615" s="18"/>
      <c r="F615" s="18"/>
      <c r="G615" s="18"/>
      <c r="H615" s="18"/>
      <c r="I615" s="18"/>
      <c r="J615" s="19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x14ac:dyDescent="0.25">
      <c r="A616" s="141"/>
      <c r="B616" s="18"/>
      <c r="C616" s="18"/>
      <c r="D616" s="18"/>
      <c r="E616" s="18"/>
      <c r="F616" s="18"/>
      <c r="G616" s="18"/>
      <c r="H616" s="18"/>
      <c r="I616" s="18"/>
      <c r="J616" s="19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x14ac:dyDescent="0.25">
      <c r="A617" s="141"/>
      <c r="B617" s="18"/>
      <c r="C617" s="18"/>
      <c r="D617" s="18"/>
      <c r="E617" s="18"/>
      <c r="F617" s="18"/>
      <c r="G617" s="18"/>
      <c r="H617" s="18"/>
      <c r="I617" s="18"/>
      <c r="J617" s="19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x14ac:dyDescent="0.25">
      <c r="A618" s="141"/>
      <c r="B618" s="18"/>
      <c r="C618" s="18"/>
      <c r="D618" s="18"/>
      <c r="E618" s="18"/>
      <c r="F618" s="18"/>
      <c r="G618" s="18"/>
      <c r="H618" s="18"/>
      <c r="I618" s="18"/>
      <c r="J618" s="19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25">
      <c r="A619" s="141"/>
      <c r="B619" s="18"/>
      <c r="C619" s="18"/>
      <c r="D619" s="18"/>
      <c r="E619" s="18"/>
      <c r="F619" s="18"/>
      <c r="G619" s="18"/>
      <c r="H619" s="18"/>
      <c r="I619" s="18"/>
      <c r="J619" s="19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x14ac:dyDescent="0.25">
      <c r="A620" s="141"/>
      <c r="B620" s="18"/>
      <c r="C620" s="18"/>
      <c r="D620" s="18"/>
      <c r="E620" s="18"/>
      <c r="F620" s="18"/>
      <c r="G620" s="18"/>
      <c r="H620" s="18"/>
      <c r="I620" s="18"/>
      <c r="J620" s="19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x14ac:dyDescent="0.25">
      <c r="A621" s="141"/>
      <c r="B621" s="18"/>
      <c r="C621" s="18"/>
      <c r="D621" s="18"/>
      <c r="E621" s="18"/>
      <c r="F621" s="18"/>
      <c r="G621" s="18"/>
      <c r="H621" s="18"/>
      <c r="I621" s="18"/>
      <c r="J621" s="19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x14ac:dyDescent="0.25">
      <c r="A622" s="141"/>
      <c r="B622" s="18"/>
      <c r="C622" s="18"/>
      <c r="D622" s="18"/>
      <c r="E622" s="18"/>
      <c r="F622" s="18"/>
      <c r="G622" s="18"/>
      <c r="H622" s="18"/>
      <c r="I622" s="18"/>
      <c r="J622" s="19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x14ac:dyDescent="0.25">
      <c r="A623" s="141"/>
      <c r="B623" s="18"/>
      <c r="C623" s="18"/>
      <c r="D623" s="18"/>
      <c r="E623" s="18"/>
      <c r="F623" s="18"/>
      <c r="G623" s="18"/>
      <c r="H623" s="18"/>
      <c r="I623" s="18"/>
      <c r="J623" s="19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x14ac:dyDescent="0.25">
      <c r="A624" s="141"/>
      <c r="B624" s="18"/>
      <c r="C624" s="18"/>
      <c r="D624" s="18"/>
      <c r="E624" s="18"/>
      <c r="F624" s="18"/>
      <c r="G624" s="18"/>
      <c r="H624" s="18"/>
      <c r="I624" s="18"/>
      <c r="J624" s="19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25">
      <c r="A625" s="141"/>
      <c r="B625" s="18"/>
      <c r="C625" s="18"/>
      <c r="D625" s="18"/>
      <c r="E625" s="18"/>
      <c r="F625" s="18"/>
      <c r="G625" s="18"/>
      <c r="H625" s="18"/>
      <c r="I625" s="18"/>
      <c r="J625" s="19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x14ac:dyDescent="0.25">
      <c r="A626" s="141"/>
      <c r="B626" s="18"/>
      <c r="C626" s="18"/>
      <c r="D626" s="18"/>
      <c r="E626" s="18"/>
      <c r="F626" s="18"/>
      <c r="G626" s="18"/>
      <c r="H626" s="18"/>
      <c r="I626" s="18"/>
      <c r="J626" s="19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x14ac:dyDescent="0.25">
      <c r="A627" s="141"/>
      <c r="B627" s="18"/>
      <c r="C627" s="18"/>
      <c r="D627" s="18"/>
      <c r="E627" s="18"/>
      <c r="F627" s="18"/>
      <c r="G627" s="18"/>
      <c r="H627" s="18"/>
      <c r="I627" s="18"/>
      <c r="J627" s="19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x14ac:dyDescent="0.25">
      <c r="A628" s="141"/>
      <c r="B628" s="18"/>
      <c r="C628" s="18"/>
      <c r="D628" s="18"/>
      <c r="E628" s="18"/>
      <c r="F628" s="18"/>
      <c r="G628" s="18"/>
      <c r="H628" s="18"/>
      <c r="I628" s="18"/>
      <c r="J628" s="19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x14ac:dyDescent="0.25">
      <c r="A629" s="141"/>
      <c r="B629" s="18"/>
      <c r="C629" s="18"/>
      <c r="D629" s="18"/>
      <c r="E629" s="18"/>
      <c r="F629" s="18"/>
      <c r="G629" s="18"/>
      <c r="H629" s="18"/>
      <c r="I629" s="18"/>
      <c r="J629" s="19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x14ac:dyDescent="0.25">
      <c r="A630" s="141"/>
      <c r="B630" s="18"/>
      <c r="C630" s="18"/>
      <c r="D630" s="18"/>
      <c r="E630" s="18"/>
      <c r="F630" s="18"/>
      <c r="G630" s="18"/>
      <c r="H630" s="18"/>
      <c r="I630" s="18"/>
      <c r="J630" s="19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x14ac:dyDescent="0.25">
      <c r="A631" s="141"/>
      <c r="B631" s="18"/>
      <c r="C631" s="18"/>
      <c r="D631" s="18"/>
      <c r="E631" s="18"/>
      <c r="F631" s="18"/>
      <c r="G631" s="18"/>
      <c r="H631" s="18"/>
      <c r="I631" s="18"/>
      <c r="J631" s="19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x14ac:dyDescent="0.25">
      <c r="A632" s="141"/>
      <c r="B632" s="18"/>
      <c r="C632" s="18"/>
      <c r="D632" s="18"/>
      <c r="E632" s="18"/>
      <c r="F632" s="18"/>
      <c r="G632" s="18"/>
      <c r="H632" s="18"/>
      <c r="I632" s="18"/>
      <c r="J632" s="19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x14ac:dyDescent="0.25">
      <c r="A633" s="141"/>
      <c r="B633" s="18"/>
      <c r="C633" s="18"/>
      <c r="D633" s="18"/>
      <c r="E633" s="18"/>
      <c r="F633" s="18"/>
      <c r="G633" s="18"/>
      <c r="H633" s="18"/>
      <c r="I633" s="18"/>
      <c r="J633" s="19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x14ac:dyDescent="0.25">
      <c r="A634" s="141"/>
      <c r="B634" s="18"/>
      <c r="C634" s="18"/>
      <c r="D634" s="18"/>
      <c r="E634" s="18"/>
      <c r="F634" s="18"/>
      <c r="G634" s="18"/>
      <c r="H634" s="18"/>
      <c r="I634" s="18"/>
      <c r="J634" s="19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x14ac:dyDescent="0.25">
      <c r="A635" s="141"/>
      <c r="B635" s="18"/>
      <c r="C635" s="18"/>
      <c r="D635" s="18"/>
      <c r="E635" s="18"/>
      <c r="F635" s="18"/>
      <c r="G635" s="18"/>
      <c r="H635" s="18"/>
      <c r="I635" s="18"/>
      <c r="J635" s="19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x14ac:dyDescent="0.25">
      <c r="A636" s="141"/>
      <c r="B636" s="18"/>
      <c r="C636" s="18"/>
      <c r="D636" s="18"/>
      <c r="E636" s="18"/>
      <c r="F636" s="18"/>
      <c r="G636" s="18"/>
      <c r="H636" s="18"/>
      <c r="I636" s="18"/>
      <c r="J636" s="19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x14ac:dyDescent="0.25">
      <c r="A637" s="141"/>
      <c r="B637" s="18"/>
      <c r="C637" s="18"/>
      <c r="D637" s="18"/>
      <c r="E637" s="18"/>
      <c r="F637" s="18"/>
      <c r="G637" s="18"/>
      <c r="H637" s="18"/>
      <c r="I637" s="18"/>
      <c r="J637" s="19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x14ac:dyDescent="0.25">
      <c r="A638" s="141"/>
      <c r="B638" s="18"/>
      <c r="C638" s="18"/>
      <c r="D638" s="18"/>
      <c r="E638" s="18"/>
      <c r="F638" s="18"/>
      <c r="G638" s="18"/>
      <c r="H638" s="18"/>
      <c r="I638" s="18"/>
      <c r="J638" s="19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x14ac:dyDescent="0.25">
      <c r="A639" s="141"/>
      <c r="B639" s="18"/>
      <c r="C639" s="18"/>
      <c r="D639" s="18"/>
      <c r="E639" s="18"/>
      <c r="F639" s="18"/>
      <c r="G639" s="18"/>
      <c r="H639" s="18"/>
      <c r="I639" s="18"/>
      <c r="J639" s="19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x14ac:dyDescent="0.25">
      <c r="A640" s="141"/>
      <c r="B640" s="18"/>
      <c r="C640" s="18"/>
      <c r="D640" s="18"/>
      <c r="E640" s="18"/>
      <c r="F640" s="18"/>
      <c r="G640" s="18"/>
      <c r="H640" s="18"/>
      <c r="I640" s="18"/>
      <c r="J640" s="19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x14ac:dyDescent="0.25">
      <c r="A641" s="141"/>
      <c r="B641" s="18"/>
      <c r="C641" s="18"/>
      <c r="D641" s="18"/>
      <c r="E641" s="18"/>
      <c r="F641" s="18"/>
      <c r="G641" s="18"/>
      <c r="H641" s="18"/>
      <c r="I641" s="18"/>
      <c r="J641" s="19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x14ac:dyDescent="0.25">
      <c r="A642" s="141"/>
      <c r="B642" s="18"/>
      <c r="C642" s="18"/>
      <c r="D642" s="18"/>
      <c r="E642" s="18"/>
      <c r="F642" s="18"/>
      <c r="G642" s="18"/>
      <c r="H642" s="18"/>
      <c r="I642" s="18"/>
      <c r="J642" s="19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x14ac:dyDescent="0.25">
      <c r="A643" s="141"/>
      <c r="B643" s="18"/>
      <c r="C643" s="18"/>
      <c r="D643" s="18"/>
      <c r="E643" s="18"/>
      <c r="F643" s="18"/>
      <c r="G643" s="18"/>
      <c r="H643" s="18"/>
      <c r="I643" s="18"/>
      <c r="J643" s="19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x14ac:dyDescent="0.25">
      <c r="A644" s="141"/>
      <c r="B644" s="18"/>
      <c r="C644" s="18"/>
      <c r="D644" s="18"/>
      <c r="E644" s="18"/>
      <c r="F644" s="18"/>
      <c r="G644" s="18"/>
      <c r="H644" s="18"/>
      <c r="I644" s="18"/>
      <c r="J644" s="19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x14ac:dyDescent="0.25">
      <c r="A645" s="141"/>
      <c r="B645" s="18"/>
      <c r="C645" s="18"/>
      <c r="D645" s="18"/>
      <c r="E645" s="18"/>
      <c r="F645" s="18"/>
      <c r="G645" s="18"/>
      <c r="H645" s="18"/>
      <c r="I645" s="18"/>
      <c r="J645" s="19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x14ac:dyDescent="0.25">
      <c r="A646" s="141"/>
      <c r="B646" s="18"/>
      <c r="C646" s="18"/>
      <c r="D646" s="18"/>
      <c r="E646" s="18"/>
      <c r="F646" s="18"/>
      <c r="G646" s="18"/>
      <c r="H646" s="18"/>
      <c r="I646" s="18"/>
      <c r="J646" s="19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x14ac:dyDescent="0.25">
      <c r="A647" s="141"/>
      <c r="B647" s="18"/>
      <c r="C647" s="18"/>
      <c r="D647" s="18"/>
      <c r="E647" s="18"/>
      <c r="F647" s="18"/>
      <c r="G647" s="18"/>
      <c r="H647" s="18"/>
      <c r="I647" s="18"/>
      <c r="J647" s="19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x14ac:dyDescent="0.25">
      <c r="A648" s="141"/>
      <c r="B648" s="18"/>
      <c r="C648" s="18"/>
      <c r="D648" s="18"/>
      <c r="E648" s="18"/>
      <c r="F648" s="18"/>
      <c r="G648" s="18"/>
      <c r="H648" s="18"/>
      <c r="I648" s="18"/>
      <c r="J648" s="19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x14ac:dyDescent="0.25">
      <c r="A649" s="141"/>
      <c r="B649" s="18"/>
      <c r="C649" s="18"/>
      <c r="D649" s="18"/>
      <c r="E649" s="18"/>
      <c r="F649" s="18"/>
      <c r="G649" s="18"/>
      <c r="H649" s="18"/>
      <c r="I649" s="18"/>
      <c r="J649" s="19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x14ac:dyDescent="0.25">
      <c r="A650" s="141"/>
      <c r="B650" s="18"/>
      <c r="C650" s="18"/>
      <c r="D650" s="18"/>
      <c r="E650" s="18"/>
      <c r="F650" s="18"/>
      <c r="G650" s="18"/>
      <c r="H650" s="18"/>
      <c r="I650" s="18"/>
      <c r="J650" s="19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x14ac:dyDescent="0.25">
      <c r="A651" s="141"/>
      <c r="B651" s="18"/>
      <c r="C651" s="18"/>
      <c r="D651" s="18"/>
      <c r="E651" s="18"/>
      <c r="F651" s="18"/>
      <c r="G651" s="18"/>
      <c r="H651" s="18"/>
      <c r="I651" s="18"/>
      <c r="J651" s="19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x14ac:dyDescent="0.25">
      <c r="A652" s="141"/>
      <c r="B652" s="18"/>
      <c r="C652" s="18"/>
      <c r="D652" s="18"/>
      <c r="E652" s="18"/>
      <c r="F652" s="18"/>
      <c r="G652" s="18"/>
      <c r="H652" s="18"/>
      <c r="I652" s="18"/>
      <c r="J652" s="19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x14ac:dyDescent="0.25">
      <c r="A653" s="141"/>
      <c r="B653" s="18"/>
      <c r="C653" s="18"/>
      <c r="D653" s="18"/>
      <c r="E653" s="18"/>
      <c r="F653" s="18"/>
      <c r="G653" s="18"/>
      <c r="H653" s="18"/>
      <c r="I653" s="18"/>
      <c r="J653" s="19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x14ac:dyDescent="0.25">
      <c r="A654" s="141"/>
      <c r="B654" s="18"/>
      <c r="C654" s="18"/>
      <c r="D654" s="18"/>
      <c r="E654" s="18"/>
      <c r="F654" s="18"/>
      <c r="G654" s="18"/>
      <c r="H654" s="18"/>
      <c r="I654" s="18"/>
      <c r="J654" s="19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x14ac:dyDescent="0.25">
      <c r="A655" s="141"/>
      <c r="B655" s="18"/>
      <c r="C655" s="18"/>
      <c r="D655" s="18"/>
      <c r="E655" s="18"/>
      <c r="F655" s="18"/>
      <c r="G655" s="18"/>
      <c r="H655" s="18"/>
      <c r="I655" s="18"/>
      <c r="J655" s="19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x14ac:dyDescent="0.25">
      <c r="A656" s="141"/>
      <c r="B656" s="18"/>
      <c r="C656" s="18"/>
      <c r="D656" s="18"/>
      <c r="E656" s="18"/>
      <c r="F656" s="18"/>
      <c r="G656" s="18"/>
      <c r="H656" s="18"/>
      <c r="I656" s="18"/>
      <c r="J656" s="19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x14ac:dyDescent="0.25">
      <c r="A657" s="141"/>
      <c r="B657" s="18"/>
      <c r="C657" s="18"/>
      <c r="D657" s="18"/>
      <c r="E657" s="18"/>
      <c r="F657" s="18"/>
      <c r="G657" s="18"/>
      <c r="H657" s="18"/>
      <c r="I657" s="18"/>
      <c r="J657" s="19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x14ac:dyDescent="0.25">
      <c r="A658" s="141"/>
      <c r="B658" s="18"/>
      <c r="C658" s="18"/>
      <c r="D658" s="18"/>
      <c r="E658" s="18"/>
      <c r="F658" s="18"/>
      <c r="G658" s="18"/>
      <c r="H658" s="18"/>
      <c r="I658" s="18"/>
      <c r="J658" s="19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x14ac:dyDescent="0.25">
      <c r="A659" s="141"/>
      <c r="B659" s="18"/>
      <c r="C659" s="18"/>
      <c r="D659" s="18"/>
      <c r="E659" s="18"/>
      <c r="F659" s="18"/>
      <c r="G659" s="18"/>
      <c r="H659" s="18"/>
      <c r="I659" s="18"/>
      <c r="J659" s="19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x14ac:dyDescent="0.25">
      <c r="A660" s="141"/>
      <c r="B660" s="18"/>
      <c r="C660" s="18"/>
      <c r="D660" s="18"/>
      <c r="E660" s="18"/>
      <c r="F660" s="18"/>
      <c r="G660" s="18"/>
      <c r="H660" s="18"/>
      <c r="I660" s="18"/>
      <c r="J660" s="19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x14ac:dyDescent="0.25">
      <c r="A661" s="141"/>
      <c r="B661" s="18"/>
      <c r="C661" s="18"/>
      <c r="D661" s="18"/>
      <c r="E661" s="18"/>
      <c r="F661" s="18"/>
      <c r="G661" s="18"/>
      <c r="H661" s="18"/>
      <c r="I661" s="18"/>
      <c r="J661" s="19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x14ac:dyDescent="0.25">
      <c r="A662" s="141"/>
      <c r="B662" s="18"/>
      <c r="C662" s="18"/>
      <c r="D662" s="18"/>
      <c r="E662" s="18"/>
      <c r="F662" s="18"/>
      <c r="G662" s="18"/>
      <c r="H662" s="18"/>
      <c r="I662" s="18"/>
      <c r="J662" s="19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x14ac:dyDescent="0.25">
      <c r="A663" s="141"/>
      <c r="B663" s="18"/>
      <c r="C663" s="18"/>
      <c r="D663" s="18"/>
      <c r="E663" s="18"/>
      <c r="F663" s="18"/>
      <c r="G663" s="18"/>
      <c r="H663" s="18"/>
      <c r="I663" s="18"/>
      <c r="J663" s="19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x14ac:dyDescent="0.25">
      <c r="A664" s="141"/>
      <c r="B664" s="18"/>
      <c r="C664" s="18"/>
      <c r="D664" s="18"/>
      <c r="E664" s="18"/>
      <c r="F664" s="18"/>
      <c r="G664" s="18"/>
      <c r="H664" s="18"/>
      <c r="I664" s="18"/>
      <c r="J664" s="19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x14ac:dyDescent="0.25">
      <c r="A665" s="141"/>
      <c r="B665" s="18"/>
      <c r="C665" s="18"/>
      <c r="D665" s="18"/>
      <c r="E665" s="18"/>
      <c r="F665" s="18"/>
      <c r="G665" s="18"/>
      <c r="H665" s="18"/>
      <c r="I665" s="18"/>
      <c r="J665" s="19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x14ac:dyDescent="0.25">
      <c r="A666" s="141"/>
      <c r="B666" s="18"/>
      <c r="C666" s="18"/>
      <c r="D666" s="18"/>
      <c r="E666" s="18"/>
      <c r="F666" s="18"/>
      <c r="G666" s="18"/>
      <c r="H666" s="18"/>
      <c r="I666" s="18"/>
      <c r="J666" s="19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x14ac:dyDescent="0.25">
      <c r="A667" s="141"/>
      <c r="B667" s="18"/>
      <c r="C667" s="18"/>
      <c r="D667" s="18"/>
      <c r="E667" s="18"/>
      <c r="F667" s="18"/>
      <c r="G667" s="18"/>
      <c r="H667" s="18"/>
      <c r="I667" s="18"/>
      <c r="J667" s="19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x14ac:dyDescent="0.25">
      <c r="A668" s="141"/>
      <c r="B668" s="18"/>
      <c r="C668" s="18"/>
      <c r="D668" s="18"/>
      <c r="E668" s="18"/>
      <c r="F668" s="18"/>
      <c r="G668" s="18"/>
      <c r="H668" s="18"/>
      <c r="I668" s="18"/>
      <c r="J668" s="19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x14ac:dyDescent="0.25">
      <c r="A669" s="141"/>
      <c r="B669" s="18"/>
      <c r="C669" s="18"/>
      <c r="D669" s="18"/>
      <c r="E669" s="18"/>
      <c r="F669" s="18"/>
      <c r="G669" s="18"/>
      <c r="H669" s="18"/>
      <c r="I669" s="18"/>
      <c r="J669" s="19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x14ac:dyDescent="0.25">
      <c r="A670" s="141"/>
      <c r="B670" s="18"/>
      <c r="C670" s="18"/>
      <c r="D670" s="18"/>
      <c r="E670" s="18"/>
      <c r="F670" s="18"/>
      <c r="G670" s="18"/>
      <c r="H670" s="18"/>
      <c r="I670" s="18"/>
      <c r="J670" s="19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x14ac:dyDescent="0.25">
      <c r="A671" s="141"/>
      <c r="B671" s="18"/>
      <c r="C671" s="18"/>
      <c r="D671" s="18"/>
      <c r="E671" s="18"/>
      <c r="F671" s="18"/>
      <c r="G671" s="18"/>
      <c r="H671" s="18"/>
      <c r="I671" s="18"/>
      <c r="J671" s="19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x14ac:dyDescent="0.25">
      <c r="A672" s="141"/>
      <c r="B672" s="18"/>
      <c r="C672" s="18"/>
      <c r="D672" s="18"/>
      <c r="E672" s="18"/>
      <c r="F672" s="18"/>
      <c r="G672" s="18"/>
      <c r="H672" s="18"/>
      <c r="I672" s="18"/>
      <c r="J672" s="19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x14ac:dyDescent="0.25">
      <c r="A673" s="141"/>
      <c r="B673" s="18"/>
      <c r="C673" s="18"/>
      <c r="D673" s="18"/>
      <c r="E673" s="18"/>
      <c r="F673" s="18"/>
      <c r="G673" s="18"/>
      <c r="H673" s="18"/>
      <c r="I673" s="18"/>
      <c r="J673" s="19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x14ac:dyDescent="0.25">
      <c r="A674" s="141"/>
      <c r="B674" s="18"/>
      <c r="C674" s="18"/>
      <c r="D674" s="18"/>
      <c r="E674" s="18"/>
      <c r="F674" s="18"/>
      <c r="G674" s="18"/>
      <c r="H674" s="18"/>
      <c r="I674" s="18"/>
      <c r="J674" s="19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x14ac:dyDescent="0.25">
      <c r="A675" s="141"/>
      <c r="B675" s="18"/>
      <c r="C675" s="18"/>
      <c r="D675" s="18"/>
      <c r="E675" s="18"/>
      <c r="F675" s="18"/>
      <c r="G675" s="18"/>
      <c r="H675" s="18"/>
      <c r="I675" s="18"/>
      <c r="J675" s="19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x14ac:dyDescent="0.25">
      <c r="A676" s="141"/>
      <c r="B676" s="18"/>
      <c r="C676" s="18"/>
      <c r="D676" s="18"/>
      <c r="E676" s="18"/>
      <c r="F676" s="18"/>
      <c r="G676" s="18"/>
      <c r="H676" s="18"/>
      <c r="I676" s="18"/>
      <c r="J676" s="19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x14ac:dyDescent="0.25">
      <c r="A677" s="141"/>
      <c r="B677" s="18"/>
      <c r="C677" s="18"/>
      <c r="D677" s="18"/>
      <c r="E677" s="18"/>
      <c r="F677" s="18"/>
      <c r="G677" s="18"/>
      <c r="H677" s="18"/>
      <c r="I677" s="18"/>
      <c r="J677" s="19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x14ac:dyDescent="0.25">
      <c r="A678" s="141"/>
      <c r="B678" s="18"/>
      <c r="C678" s="18"/>
      <c r="D678" s="18"/>
      <c r="E678" s="18"/>
      <c r="F678" s="18"/>
      <c r="G678" s="18"/>
      <c r="H678" s="18"/>
      <c r="I678" s="18"/>
      <c r="J678" s="19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x14ac:dyDescent="0.25">
      <c r="A679" s="141"/>
      <c r="B679" s="18"/>
      <c r="C679" s="18"/>
      <c r="D679" s="18"/>
      <c r="E679" s="18"/>
      <c r="F679" s="18"/>
      <c r="G679" s="18"/>
      <c r="H679" s="18"/>
      <c r="I679" s="18"/>
      <c r="J679" s="19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x14ac:dyDescent="0.25">
      <c r="A680" s="141"/>
      <c r="B680" s="18"/>
      <c r="C680" s="18"/>
      <c r="D680" s="18"/>
      <c r="E680" s="18"/>
      <c r="F680" s="18"/>
      <c r="G680" s="18"/>
      <c r="H680" s="18"/>
      <c r="I680" s="18"/>
      <c r="J680" s="19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x14ac:dyDescent="0.25">
      <c r="A681" s="141"/>
      <c r="B681" s="18"/>
      <c r="C681" s="18"/>
      <c r="D681" s="18"/>
      <c r="E681" s="18"/>
      <c r="F681" s="18"/>
      <c r="G681" s="18"/>
      <c r="H681" s="18"/>
      <c r="I681" s="18"/>
      <c r="J681" s="19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x14ac:dyDescent="0.25">
      <c r="A682" s="141"/>
      <c r="B682" s="18"/>
      <c r="C682" s="18"/>
      <c r="D682" s="18"/>
      <c r="E682" s="18"/>
      <c r="F682" s="18"/>
      <c r="G682" s="18"/>
      <c r="H682" s="18"/>
      <c r="I682" s="18"/>
      <c r="J682" s="19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x14ac:dyDescent="0.25">
      <c r="A683" s="141"/>
      <c r="B683" s="18"/>
      <c r="C683" s="18"/>
      <c r="D683" s="18"/>
      <c r="E683" s="18"/>
      <c r="F683" s="18"/>
      <c r="G683" s="18"/>
      <c r="H683" s="18"/>
      <c r="I683" s="18"/>
      <c r="J683" s="19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x14ac:dyDescent="0.25">
      <c r="A684" s="141"/>
      <c r="B684" s="18"/>
      <c r="C684" s="18"/>
      <c r="D684" s="18"/>
      <c r="E684" s="18"/>
      <c r="F684" s="18"/>
      <c r="G684" s="18"/>
      <c r="H684" s="18"/>
      <c r="I684" s="18"/>
      <c r="J684" s="19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x14ac:dyDescent="0.25">
      <c r="A685" s="141"/>
      <c r="B685" s="18"/>
      <c r="C685" s="18"/>
      <c r="D685" s="18"/>
      <c r="E685" s="18"/>
      <c r="F685" s="18"/>
      <c r="G685" s="18"/>
      <c r="H685" s="18"/>
      <c r="I685" s="18"/>
      <c r="J685" s="19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x14ac:dyDescent="0.25">
      <c r="A686" s="141"/>
      <c r="B686" s="18"/>
      <c r="C686" s="18"/>
      <c r="D686" s="18"/>
      <c r="E686" s="18"/>
      <c r="F686" s="18"/>
      <c r="G686" s="18"/>
      <c r="H686" s="18"/>
      <c r="I686" s="18"/>
      <c r="J686" s="19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x14ac:dyDescent="0.25">
      <c r="A687" s="141"/>
      <c r="B687" s="18"/>
      <c r="C687" s="18"/>
      <c r="D687" s="18"/>
      <c r="E687" s="18"/>
      <c r="F687" s="18"/>
      <c r="G687" s="18"/>
      <c r="H687" s="18"/>
      <c r="I687" s="18"/>
      <c r="J687" s="19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x14ac:dyDescent="0.25">
      <c r="A688" s="141"/>
      <c r="B688" s="18"/>
      <c r="C688" s="18"/>
      <c r="D688" s="18"/>
      <c r="E688" s="18"/>
      <c r="F688" s="18"/>
      <c r="G688" s="18"/>
      <c r="H688" s="18"/>
      <c r="I688" s="18"/>
      <c r="J688" s="19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x14ac:dyDescent="0.25">
      <c r="A689" s="141"/>
      <c r="B689" s="18"/>
      <c r="C689" s="18"/>
      <c r="D689" s="18"/>
      <c r="E689" s="18"/>
      <c r="F689" s="18"/>
      <c r="G689" s="18"/>
      <c r="H689" s="18"/>
      <c r="I689" s="18"/>
      <c r="J689" s="19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x14ac:dyDescent="0.25">
      <c r="A690" s="141"/>
      <c r="B690" s="18"/>
      <c r="C690" s="18"/>
      <c r="D690" s="18"/>
      <c r="E690" s="18"/>
      <c r="F690" s="18"/>
      <c r="G690" s="18"/>
      <c r="H690" s="18"/>
      <c r="I690" s="18"/>
      <c r="J690" s="19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x14ac:dyDescent="0.25">
      <c r="A691" s="141"/>
      <c r="B691" s="18"/>
      <c r="C691" s="18"/>
      <c r="D691" s="18"/>
      <c r="E691" s="18"/>
      <c r="F691" s="18"/>
      <c r="G691" s="18"/>
      <c r="H691" s="18"/>
      <c r="I691" s="18"/>
      <c r="J691" s="19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x14ac:dyDescent="0.25">
      <c r="A692" s="141"/>
      <c r="B692" s="18"/>
      <c r="C692" s="18"/>
      <c r="D692" s="18"/>
      <c r="E692" s="18"/>
      <c r="F692" s="18"/>
      <c r="G692" s="18"/>
      <c r="H692" s="18"/>
      <c r="I692" s="18"/>
      <c r="J692" s="19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x14ac:dyDescent="0.25">
      <c r="A693" s="141"/>
      <c r="B693" s="18"/>
      <c r="C693" s="18"/>
      <c r="D693" s="18"/>
      <c r="E693" s="18"/>
      <c r="F693" s="18"/>
      <c r="G693" s="18"/>
      <c r="H693" s="18"/>
      <c r="I693" s="18"/>
      <c r="J693" s="19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x14ac:dyDescent="0.25">
      <c r="A694" s="141"/>
      <c r="B694" s="18"/>
      <c r="C694" s="18"/>
      <c r="D694" s="18"/>
      <c r="E694" s="18"/>
      <c r="F694" s="18"/>
      <c r="G694" s="18"/>
      <c r="H694" s="18"/>
      <c r="I694" s="18"/>
      <c r="J694" s="19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x14ac:dyDescent="0.25">
      <c r="A695" s="141"/>
      <c r="B695" s="18"/>
      <c r="C695" s="18"/>
      <c r="D695" s="18"/>
      <c r="E695" s="18"/>
      <c r="F695" s="18"/>
      <c r="G695" s="18"/>
      <c r="H695" s="18"/>
      <c r="I695" s="18"/>
      <c r="J695" s="19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x14ac:dyDescent="0.25">
      <c r="A696" s="141"/>
      <c r="B696" s="18"/>
      <c r="C696" s="18"/>
      <c r="D696" s="18"/>
      <c r="E696" s="18"/>
      <c r="F696" s="18"/>
      <c r="G696" s="18"/>
      <c r="H696" s="18"/>
      <c r="I696" s="18"/>
      <c r="J696" s="19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x14ac:dyDescent="0.25">
      <c r="A697" s="141"/>
      <c r="B697" s="18"/>
      <c r="C697" s="18"/>
      <c r="D697" s="18"/>
      <c r="E697" s="18"/>
      <c r="F697" s="18"/>
      <c r="G697" s="18"/>
      <c r="H697" s="18"/>
      <c r="I697" s="18"/>
      <c r="J697" s="19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x14ac:dyDescent="0.25">
      <c r="A698" s="141"/>
      <c r="B698" s="18"/>
      <c r="C698" s="18"/>
      <c r="D698" s="18"/>
      <c r="E698" s="18"/>
      <c r="F698" s="18"/>
      <c r="G698" s="18"/>
      <c r="H698" s="18"/>
      <c r="I698" s="18"/>
      <c r="J698" s="19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x14ac:dyDescent="0.25">
      <c r="A699" s="141"/>
      <c r="B699" s="18"/>
      <c r="C699" s="18"/>
      <c r="D699" s="18"/>
      <c r="E699" s="18"/>
      <c r="F699" s="18"/>
      <c r="G699" s="18"/>
      <c r="H699" s="18"/>
      <c r="I699" s="18"/>
      <c r="J699" s="19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x14ac:dyDescent="0.25">
      <c r="A700" s="141"/>
      <c r="B700" s="18"/>
      <c r="C700" s="18"/>
      <c r="D700" s="18"/>
      <c r="E700" s="18"/>
      <c r="F700" s="18"/>
      <c r="G700" s="18"/>
      <c r="H700" s="18"/>
      <c r="I700" s="18"/>
      <c r="J700" s="19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x14ac:dyDescent="0.25">
      <c r="A701" s="141"/>
      <c r="B701" s="18"/>
      <c r="C701" s="18"/>
      <c r="D701" s="18"/>
      <c r="E701" s="18"/>
      <c r="F701" s="18"/>
      <c r="G701" s="18"/>
      <c r="H701" s="18"/>
      <c r="I701" s="18"/>
      <c r="J701" s="19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x14ac:dyDescent="0.25">
      <c r="A702" s="141"/>
      <c r="B702" s="18"/>
      <c r="C702" s="18"/>
      <c r="D702" s="18"/>
      <c r="E702" s="18"/>
      <c r="F702" s="18"/>
      <c r="G702" s="18"/>
      <c r="H702" s="18"/>
      <c r="I702" s="18"/>
      <c r="J702" s="19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x14ac:dyDescent="0.25">
      <c r="A703" s="141"/>
      <c r="B703" s="18"/>
      <c r="C703" s="18"/>
      <c r="D703" s="18"/>
      <c r="E703" s="18"/>
      <c r="F703" s="18"/>
      <c r="G703" s="18"/>
      <c r="H703" s="18"/>
      <c r="I703" s="18"/>
      <c r="J703" s="19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x14ac:dyDescent="0.25">
      <c r="A704" s="141"/>
      <c r="B704" s="18"/>
      <c r="C704" s="18"/>
      <c r="D704" s="18"/>
      <c r="E704" s="18"/>
      <c r="F704" s="18"/>
      <c r="G704" s="18"/>
      <c r="H704" s="18"/>
      <c r="I704" s="18"/>
      <c r="J704" s="19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x14ac:dyDescent="0.25">
      <c r="A705" s="141"/>
      <c r="B705" s="18"/>
      <c r="C705" s="18"/>
      <c r="D705" s="18"/>
      <c r="E705" s="18"/>
      <c r="F705" s="18"/>
      <c r="G705" s="18"/>
      <c r="H705" s="18"/>
      <c r="I705" s="18"/>
      <c r="J705" s="19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x14ac:dyDescent="0.25">
      <c r="A706" s="141"/>
      <c r="B706" s="18"/>
      <c r="C706" s="18"/>
      <c r="D706" s="18"/>
      <c r="E706" s="18"/>
      <c r="F706" s="18"/>
      <c r="G706" s="18"/>
      <c r="H706" s="18"/>
      <c r="I706" s="18"/>
      <c r="J706" s="19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x14ac:dyDescent="0.25">
      <c r="A707" s="141"/>
      <c r="B707" s="18"/>
      <c r="C707" s="18"/>
      <c r="D707" s="18"/>
      <c r="E707" s="18"/>
      <c r="F707" s="18"/>
      <c r="G707" s="18"/>
      <c r="H707" s="18"/>
      <c r="I707" s="18"/>
      <c r="J707" s="19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x14ac:dyDescent="0.25">
      <c r="A708" s="141"/>
      <c r="B708" s="18"/>
      <c r="C708" s="18"/>
      <c r="D708" s="18"/>
      <c r="E708" s="18"/>
      <c r="F708" s="18"/>
      <c r="G708" s="18"/>
      <c r="H708" s="18"/>
      <c r="I708" s="18"/>
      <c r="J708" s="19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25">
      <c r="A709" s="141"/>
      <c r="B709" s="18"/>
      <c r="C709" s="18"/>
      <c r="D709" s="18"/>
      <c r="E709" s="18"/>
      <c r="F709" s="18"/>
      <c r="G709" s="18"/>
      <c r="H709" s="18"/>
      <c r="I709" s="18"/>
      <c r="J709" s="19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x14ac:dyDescent="0.25">
      <c r="A710" s="141"/>
      <c r="B710" s="18"/>
      <c r="C710" s="18"/>
      <c r="D710" s="18"/>
      <c r="E710" s="18"/>
      <c r="F710" s="18"/>
      <c r="G710" s="18"/>
      <c r="H710" s="18"/>
      <c r="I710" s="18"/>
      <c r="J710" s="19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</sheetData>
  <mergeCells count="251">
    <mergeCell ref="F2:F4"/>
    <mergeCell ref="K3:V3"/>
    <mergeCell ref="H2:J2"/>
    <mergeCell ref="H3:H4"/>
    <mergeCell ref="I3:I4"/>
    <mergeCell ref="J3:J4"/>
    <mergeCell ref="G2:G4"/>
    <mergeCell ref="K2:W2"/>
    <mergeCell ref="C78:E78"/>
    <mergeCell ref="C5:E5"/>
    <mergeCell ref="B2:E4"/>
    <mergeCell ref="C6:E6"/>
    <mergeCell ref="C7:E7"/>
    <mergeCell ref="C8:E8"/>
    <mergeCell ref="C9:E9"/>
    <mergeCell ref="C10:E10"/>
    <mergeCell ref="C23:E23"/>
    <mergeCell ref="C24:E24"/>
    <mergeCell ref="C25:E25"/>
    <mergeCell ref="C17:E17"/>
    <mergeCell ref="C18:E18"/>
    <mergeCell ref="C19:E19"/>
    <mergeCell ref="C11:E11"/>
    <mergeCell ref="C12:E12"/>
    <mergeCell ref="C13:E13"/>
    <mergeCell ref="C14:E14"/>
    <mergeCell ref="C15:E15"/>
    <mergeCell ref="C16:E16"/>
    <mergeCell ref="C27:E27"/>
    <mergeCell ref="C28:E28"/>
    <mergeCell ref="C20:E20"/>
    <mergeCell ref="C21:E21"/>
    <mergeCell ref="C22:E22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39:E39"/>
    <mergeCell ref="C40:E40"/>
    <mergeCell ref="C53:E53"/>
    <mergeCell ref="C54:E54"/>
    <mergeCell ref="C55:E55"/>
    <mergeCell ref="C56:E56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65:E65"/>
    <mergeCell ref="D66:E66"/>
    <mergeCell ref="D67:E67"/>
    <mergeCell ref="D68:E68"/>
    <mergeCell ref="C69:E69"/>
    <mergeCell ref="D70:E70"/>
    <mergeCell ref="C59:E59"/>
    <mergeCell ref="C60:E60"/>
    <mergeCell ref="C61:E61"/>
    <mergeCell ref="C62:E62"/>
    <mergeCell ref="C63:E63"/>
    <mergeCell ref="C64:E64"/>
    <mergeCell ref="C74:E74"/>
    <mergeCell ref="C75:E75"/>
    <mergeCell ref="D76:E76"/>
    <mergeCell ref="D77:E77"/>
    <mergeCell ref="D71:E71"/>
    <mergeCell ref="D72:E72"/>
    <mergeCell ref="D73:E73"/>
    <mergeCell ref="D85:E85"/>
    <mergeCell ref="D86:E86"/>
    <mergeCell ref="D87:E87"/>
    <mergeCell ref="D88:E88"/>
    <mergeCell ref="D89:E89"/>
    <mergeCell ref="D90:E90"/>
    <mergeCell ref="C79:E79"/>
    <mergeCell ref="C80:E80"/>
    <mergeCell ref="C81:E81"/>
    <mergeCell ref="C82:E82"/>
    <mergeCell ref="D83:E83"/>
    <mergeCell ref="D84:E84"/>
    <mergeCell ref="D97:E97"/>
    <mergeCell ref="D98:E98"/>
    <mergeCell ref="D99:E99"/>
    <mergeCell ref="D100:E100"/>
    <mergeCell ref="D101:E101"/>
    <mergeCell ref="D102:E102"/>
    <mergeCell ref="D91:E91"/>
    <mergeCell ref="D92:E92"/>
    <mergeCell ref="C93:E93"/>
    <mergeCell ref="D94:E94"/>
    <mergeCell ref="D95:E95"/>
    <mergeCell ref="D96:E96"/>
    <mergeCell ref="D109:E109"/>
    <mergeCell ref="D110:E110"/>
    <mergeCell ref="D111:E111"/>
    <mergeCell ref="D112:E112"/>
    <mergeCell ref="D113:E113"/>
    <mergeCell ref="D114:E114"/>
    <mergeCell ref="D103:E103"/>
    <mergeCell ref="C104:E104"/>
    <mergeCell ref="D105:E105"/>
    <mergeCell ref="D106:E106"/>
    <mergeCell ref="D107:E107"/>
    <mergeCell ref="D108:E108"/>
    <mergeCell ref="D121:E121"/>
    <mergeCell ref="D122:E122"/>
    <mergeCell ref="D123:E123"/>
    <mergeCell ref="D124:E124"/>
    <mergeCell ref="D125:E125"/>
    <mergeCell ref="D126:E126"/>
    <mergeCell ref="C115:E115"/>
    <mergeCell ref="D116:E116"/>
    <mergeCell ref="D117:E117"/>
    <mergeCell ref="C118:E118"/>
    <mergeCell ref="D119:E119"/>
    <mergeCell ref="D120:E120"/>
    <mergeCell ref="C133:E133"/>
    <mergeCell ref="D134:E134"/>
    <mergeCell ref="D135:E135"/>
    <mergeCell ref="D136:E136"/>
    <mergeCell ref="D137:E137"/>
    <mergeCell ref="D138:E138"/>
    <mergeCell ref="D127:E127"/>
    <mergeCell ref="D128:E128"/>
    <mergeCell ref="D129:E129"/>
    <mergeCell ref="C130:E130"/>
    <mergeCell ref="C131:E131"/>
    <mergeCell ref="C132:E132"/>
    <mergeCell ref="C145:E145"/>
    <mergeCell ref="C146:E146"/>
    <mergeCell ref="C147:E147"/>
    <mergeCell ref="D148:E148"/>
    <mergeCell ref="D149:E149"/>
    <mergeCell ref="C150:E150"/>
    <mergeCell ref="D139:E139"/>
    <mergeCell ref="D140:E140"/>
    <mergeCell ref="D141:E141"/>
    <mergeCell ref="D142:E142"/>
    <mergeCell ref="D143:E143"/>
    <mergeCell ref="C144:E144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C154:E154"/>
    <mergeCell ref="C155:E155"/>
    <mergeCell ref="C156:E156"/>
    <mergeCell ref="D169:E169"/>
    <mergeCell ref="D170:E170"/>
    <mergeCell ref="D171:E171"/>
    <mergeCell ref="D172:E172"/>
    <mergeCell ref="C173:E173"/>
    <mergeCell ref="D174:E174"/>
    <mergeCell ref="D163:E163"/>
    <mergeCell ref="D164:E164"/>
    <mergeCell ref="D165:E165"/>
    <mergeCell ref="D166:E166"/>
    <mergeCell ref="D167:E167"/>
    <mergeCell ref="D168:E168"/>
    <mergeCell ref="D181:E181"/>
    <mergeCell ref="D182:E182"/>
    <mergeCell ref="D183:E183"/>
    <mergeCell ref="C184:E184"/>
    <mergeCell ref="D185:E185"/>
    <mergeCell ref="D186:E186"/>
    <mergeCell ref="D175:E175"/>
    <mergeCell ref="D176:E176"/>
    <mergeCell ref="D177:E177"/>
    <mergeCell ref="D178:E178"/>
    <mergeCell ref="D179:E179"/>
    <mergeCell ref="D180:E180"/>
    <mergeCell ref="D193:E193"/>
    <mergeCell ref="D194:E194"/>
    <mergeCell ref="C195:E195"/>
    <mergeCell ref="D196:E196"/>
    <mergeCell ref="D197:E197"/>
    <mergeCell ref="C198:E198"/>
    <mergeCell ref="D187:E187"/>
    <mergeCell ref="D188:E188"/>
    <mergeCell ref="D189:E189"/>
    <mergeCell ref="D190:E190"/>
    <mergeCell ref="D191:E191"/>
    <mergeCell ref="D192:E192"/>
    <mergeCell ref="D205:E205"/>
    <mergeCell ref="D206:E206"/>
    <mergeCell ref="D207:E207"/>
    <mergeCell ref="D208:E208"/>
    <mergeCell ref="D209:E209"/>
    <mergeCell ref="C210:E210"/>
    <mergeCell ref="D199:E199"/>
    <mergeCell ref="D200:E200"/>
    <mergeCell ref="D201:E201"/>
    <mergeCell ref="D202:E202"/>
    <mergeCell ref="D203:E203"/>
    <mergeCell ref="D204:E204"/>
    <mergeCell ref="C241:E241"/>
    <mergeCell ref="C242:E242"/>
    <mergeCell ref="C243:E243"/>
    <mergeCell ref="C244:E244"/>
    <mergeCell ref="C245:E245"/>
    <mergeCell ref="B246:E246"/>
    <mergeCell ref="C235:E235"/>
    <mergeCell ref="C236:E236"/>
    <mergeCell ref="C237:E237"/>
    <mergeCell ref="C238:E238"/>
    <mergeCell ref="C239:E239"/>
    <mergeCell ref="C240:E240"/>
    <mergeCell ref="C229:E229"/>
    <mergeCell ref="D230:E230"/>
    <mergeCell ref="D231:E231"/>
    <mergeCell ref="D232:E232"/>
    <mergeCell ref="D233:E233"/>
    <mergeCell ref="C234:E234"/>
    <mergeCell ref="C223:E223"/>
    <mergeCell ref="C224:E224"/>
    <mergeCell ref="C225:E225"/>
    <mergeCell ref="D226:E226"/>
    <mergeCell ref="D227:E227"/>
    <mergeCell ref="D228:E228"/>
    <mergeCell ref="D217:E217"/>
    <mergeCell ref="D218:E218"/>
    <mergeCell ref="D219:E219"/>
    <mergeCell ref="D220:E220"/>
    <mergeCell ref="D221:E221"/>
    <mergeCell ref="D222:E222"/>
    <mergeCell ref="C211:E211"/>
    <mergeCell ref="C212:E212"/>
    <mergeCell ref="D213:E213"/>
    <mergeCell ref="D214:E214"/>
    <mergeCell ref="D215:E215"/>
    <mergeCell ref="D216:E21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orientation="landscape" horizontalDpi="4294967293" r:id="rId1"/>
  <headerFooter>
    <oddHeader>&amp;C&amp;"Times New Roman,Félkövér"&amp;12Szár Községi Önkormányzat kiadásai 2016. év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740"/>
  <sheetViews>
    <sheetView view="pageLayout" workbookViewId="0">
      <selection activeCell="F1" sqref="F1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50" style="12" customWidth="1"/>
    <col min="6" max="6" width="12.140625" style="12" customWidth="1"/>
    <col min="7" max="7" width="12.7109375" style="12" customWidth="1"/>
    <col min="8" max="8" width="12.42578125" style="12" customWidth="1"/>
    <col min="9" max="9" width="10" style="12" customWidth="1"/>
    <col min="10" max="10" width="12.42578125" style="53" bestFit="1" customWidth="1"/>
    <col min="11" max="11" width="10.7109375" style="12" bestFit="1" customWidth="1"/>
    <col min="12" max="19" width="10.140625" style="12" bestFit="1" customWidth="1"/>
    <col min="20" max="20" width="13.7109375" style="12" customWidth="1"/>
    <col min="21" max="22" width="10.140625" style="12" bestFit="1" customWidth="1"/>
    <col min="23" max="23" width="11.85546875" style="12" bestFit="1" customWidth="1"/>
    <col min="24" max="16384" width="9.140625" style="18"/>
  </cols>
  <sheetData>
    <row r="1" spans="1:23" ht="15.75" thickBot="1" x14ac:dyDescent="0.3">
      <c r="W1" s="11" t="s">
        <v>1121</v>
      </c>
    </row>
    <row r="2" spans="1:23" ht="15" customHeight="1" x14ac:dyDescent="0.25">
      <c r="B2" s="660" t="s">
        <v>0</v>
      </c>
      <c r="C2" s="661"/>
      <c r="D2" s="661"/>
      <c r="E2" s="661"/>
      <c r="F2" s="690" t="s">
        <v>1282</v>
      </c>
      <c r="G2" s="666" t="s">
        <v>1299</v>
      </c>
      <c r="H2" s="673" t="s">
        <v>1114</v>
      </c>
      <c r="I2" s="673"/>
      <c r="J2" s="674"/>
      <c r="K2" s="672" t="s">
        <v>1118</v>
      </c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5"/>
    </row>
    <row r="3" spans="1:23" ht="22.5" customHeight="1" x14ac:dyDescent="0.25">
      <c r="B3" s="662"/>
      <c r="C3" s="663"/>
      <c r="D3" s="663"/>
      <c r="E3" s="663"/>
      <c r="F3" s="691"/>
      <c r="G3" s="667"/>
      <c r="H3" s="740" t="s">
        <v>1160</v>
      </c>
      <c r="I3" s="742" t="s">
        <v>1161</v>
      </c>
      <c r="J3" s="744" t="s">
        <v>856</v>
      </c>
      <c r="K3" s="651" t="s">
        <v>1119</v>
      </c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739"/>
      <c r="W3" s="531" t="s">
        <v>1120</v>
      </c>
    </row>
    <row r="4" spans="1:23" ht="29.25" thickBot="1" x14ac:dyDescent="0.3">
      <c r="B4" s="664"/>
      <c r="C4" s="665"/>
      <c r="D4" s="665"/>
      <c r="E4" s="665"/>
      <c r="F4" s="692"/>
      <c r="G4" s="668"/>
      <c r="H4" s="741"/>
      <c r="I4" s="743"/>
      <c r="J4" s="745"/>
      <c r="K4" s="143" t="s">
        <v>878</v>
      </c>
      <c r="L4" s="71" t="s">
        <v>879</v>
      </c>
      <c r="M4" s="71" t="s">
        <v>880</v>
      </c>
      <c r="N4" s="71" t="s">
        <v>881</v>
      </c>
      <c r="O4" s="71" t="s">
        <v>882</v>
      </c>
      <c r="P4" s="361" t="s">
        <v>883</v>
      </c>
      <c r="Q4" s="326" t="s">
        <v>884</v>
      </c>
      <c r="R4" s="70" t="s">
        <v>885</v>
      </c>
      <c r="S4" s="71" t="s">
        <v>886</v>
      </c>
      <c r="T4" s="362" t="s">
        <v>1300</v>
      </c>
      <c r="U4" s="433" t="s">
        <v>887</v>
      </c>
      <c r="V4" s="72" t="s">
        <v>888</v>
      </c>
      <c r="W4" s="375" t="s">
        <v>889</v>
      </c>
    </row>
    <row r="5" spans="1:23" ht="15.75" thickBot="1" x14ac:dyDescent="0.3">
      <c r="B5" s="91" t="s">
        <v>259</v>
      </c>
      <c r="C5" s="746" t="s">
        <v>260</v>
      </c>
      <c r="D5" s="747"/>
      <c r="E5" s="747"/>
      <c r="F5" s="180">
        <f>F6+F20</f>
        <v>7100000</v>
      </c>
      <c r="G5" s="457">
        <f>G6+G20</f>
        <v>6957107</v>
      </c>
      <c r="H5" s="435">
        <f t="shared" ref="H5:I5" si="0">H6+H20</f>
        <v>6957120</v>
      </c>
      <c r="I5" s="198">
        <f t="shared" si="0"/>
        <v>0</v>
      </c>
      <c r="J5" s="216">
        <f>SUM(H5:I5)</f>
        <v>6957120</v>
      </c>
      <c r="K5" s="94">
        <f t="shared" ref="K5:W5" si="1">K6+K20</f>
        <v>528740</v>
      </c>
      <c r="L5" s="95">
        <f t="shared" si="1"/>
        <v>571500</v>
      </c>
      <c r="M5" s="95">
        <f t="shared" si="1"/>
        <v>579000</v>
      </c>
      <c r="N5" s="95">
        <f t="shared" si="1"/>
        <v>571501</v>
      </c>
      <c r="O5" s="95">
        <f t="shared" si="1"/>
        <v>557181</v>
      </c>
      <c r="P5" s="98">
        <f t="shared" ref="P5" si="2">P6+P20</f>
        <v>633455</v>
      </c>
      <c r="Q5" s="95">
        <f t="shared" si="1"/>
        <v>583890</v>
      </c>
      <c r="R5" s="97">
        <f t="shared" si="1"/>
        <v>583891</v>
      </c>
      <c r="S5" s="95">
        <f t="shared" si="1"/>
        <v>583891</v>
      </c>
      <c r="T5" s="363">
        <f t="shared" ref="T5" si="3">T6+T20</f>
        <v>5193049</v>
      </c>
      <c r="U5" s="98">
        <f t="shared" si="1"/>
        <v>583891</v>
      </c>
      <c r="V5" s="99">
        <f t="shared" si="1"/>
        <v>583891</v>
      </c>
      <c r="W5" s="376">
        <f t="shared" si="1"/>
        <v>596289</v>
      </c>
    </row>
    <row r="6" spans="1:23" x14ac:dyDescent="0.25">
      <c r="B6" s="136" t="s">
        <v>894</v>
      </c>
      <c r="C6" s="658" t="s">
        <v>261</v>
      </c>
      <c r="D6" s="659"/>
      <c r="E6" s="659"/>
      <c r="F6" s="181">
        <f>F7+F8+F9+F10+F11+F12+F13+F14+F15+F16+F17+F18+F19</f>
        <v>908000</v>
      </c>
      <c r="G6" s="458">
        <f>G7+G8+G9+G10+G11+G12+G13+G14+G15+G16+G17+G18+G19</f>
        <v>663001</v>
      </c>
      <c r="H6" s="436">
        <f t="shared" ref="H6:I6" si="4">H7+H8+H9+H10+H11+H12+H13+H14+H15+H16+H17+H18+H19</f>
        <v>663010</v>
      </c>
      <c r="I6" s="199">
        <f t="shared" si="4"/>
        <v>0</v>
      </c>
      <c r="J6" s="217">
        <f t="shared" ref="J6:J69" si="5">SUM(H6:I6)</f>
        <v>663010</v>
      </c>
      <c r="K6" s="130">
        <f t="shared" ref="K6:W6" si="6">K7+K8+K9+K10+K11+K12+K13+K14+K15+K16+K17+K18+K19</f>
        <v>66820</v>
      </c>
      <c r="L6" s="131">
        <f t="shared" si="6"/>
        <v>55500</v>
      </c>
      <c r="M6" s="131">
        <f t="shared" si="6"/>
        <v>55500</v>
      </c>
      <c r="N6" s="131">
        <f t="shared" si="6"/>
        <v>55500</v>
      </c>
      <c r="O6" s="131">
        <f t="shared" si="6"/>
        <v>41181</v>
      </c>
      <c r="P6" s="134">
        <f t="shared" ref="P6" si="7">P7+P8+P9+P10+P11+P12+P13+P14+P15+P16+P17+P18+P19</f>
        <v>55500</v>
      </c>
      <c r="Q6" s="131">
        <f t="shared" si="6"/>
        <v>55500</v>
      </c>
      <c r="R6" s="133">
        <f t="shared" si="6"/>
        <v>55500</v>
      </c>
      <c r="S6" s="131">
        <f t="shared" si="6"/>
        <v>55500</v>
      </c>
      <c r="T6" s="364">
        <f t="shared" ref="T6" si="8">T7+T8+T9+T10+T11+T12+T13+T14+T15+T16+T17+T18+T19</f>
        <v>496501</v>
      </c>
      <c r="U6" s="134">
        <f t="shared" si="6"/>
        <v>55500</v>
      </c>
      <c r="V6" s="135">
        <f t="shared" si="6"/>
        <v>55500</v>
      </c>
      <c r="W6" s="377">
        <f t="shared" si="6"/>
        <v>55509</v>
      </c>
    </row>
    <row r="7" spans="1:23" x14ac:dyDescent="0.25">
      <c r="A7" s="139" t="s">
        <v>262</v>
      </c>
      <c r="B7" s="59" t="s">
        <v>895</v>
      </c>
      <c r="C7" s="718" t="s">
        <v>263</v>
      </c>
      <c r="D7" s="719"/>
      <c r="E7" s="719"/>
      <c r="F7" s="182">
        <v>663000</v>
      </c>
      <c r="G7" s="459">
        <v>663001</v>
      </c>
      <c r="H7" s="437">
        <f>SUM(T7:W7)</f>
        <v>663010</v>
      </c>
      <c r="I7" s="200"/>
      <c r="J7" s="219">
        <f t="shared" si="5"/>
        <v>663010</v>
      </c>
      <c r="K7" s="81">
        <v>66820</v>
      </c>
      <c r="L7" s="1">
        <v>55500</v>
      </c>
      <c r="M7" s="1">
        <f>55500</f>
        <v>55500</v>
      </c>
      <c r="N7" s="1">
        <v>55500</v>
      </c>
      <c r="O7" s="1">
        <v>41181</v>
      </c>
      <c r="P7" s="89">
        <v>55500</v>
      </c>
      <c r="Q7" s="1">
        <v>55500</v>
      </c>
      <c r="R7" s="43">
        <v>55500</v>
      </c>
      <c r="S7" s="1">
        <v>55500</v>
      </c>
      <c r="T7" s="366">
        <f>SUM(K7:S7)</f>
        <v>496501</v>
      </c>
      <c r="U7" s="89">
        <v>55500</v>
      </c>
      <c r="V7" s="46">
        <v>55500</v>
      </c>
      <c r="W7" s="378">
        <v>55509</v>
      </c>
    </row>
    <row r="8" spans="1:23" hidden="1" x14ac:dyDescent="0.25">
      <c r="A8" s="139" t="s">
        <v>264</v>
      </c>
      <c r="B8" s="59" t="s">
        <v>896</v>
      </c>
      <c r="C8" s="718" t="s">
        <v>265</v>
      </c>
      <c r="D8" s="719"/>
      <c r="E8" s="719"/>
      <c r="F8" s="182"/>
      <c r="G8" s="459"/>
      <c r="H8" s="437"/>
      <c r="I8" s="200"/>
      <c r="J8" s="219">
        <f t="shared" si="5"/>
        <v>0</v>
      </c>
      <c r="K8" s="312"/>
      <c r="L8" s="282"/>
      <c r="M8" s="282"/>
      <c r="N8" s="1"/>
      <c r="O8" s="1"/>
      <c r="P8" s="89"/>
      <c r="Q8" s="1"/>
      <c r="R8" s="43"/>
      <c r="S8" s="1"/>
      <c r="T8" s="366"/>
      <c r="U8" s="89"/>
      <c r="V8" s="46"/>
      <c r="W8" s="378"/>
    </row>
    <row r="9" spans="1:23" hidden="1" x14ac:dyDescent="0.25">
      <c r="A9" s="139" t="s">
        <v>266</v>
      </c>
      <c r="B9" s="59" t="s">
        <v>897</v>
      </c>
      <c r="C9" s="718" t="s">
        <v>267</v>
      </c>
      <c r="D9" s="719"/>
      <c r="E9" s="719"/>
      <c r="F9" s="182"/>
      <c r="G9" s="459"/>
      <c r="H9" s="437"/>
      <c r="I9" s="200"/>
      <c r="J9" s="219">
        <f t="shared" si="5"/>
        <v>0</v>
      </c>
      <c r="K9" s="312"/>
      <c r="L9" s="282"/>
      <c r="M9" s="282"/>
      <c r="N9" s="1"/>
      <c r="O9" s="1"/>
      <c r="P9" s="89"/>
      <c r="Q9" s="1"/>
      <c r="R9" s="43"/>
      <c r="S9" s="1"/>
      <c r="T9" s="366"/>
      <c r="U9" s="89"/>
      <c r="V9" s="46"/>
      <c r="W9" s="378"/>
    </row>
    <row r="10" spans="1:23" hidden="1" x14ac:dyDescent="0.25">
      <c r="A10" s="139" t="s">
        <v>268</v>
      </c>
      <c r="B10" s="59" t="s">
        <v>898</v>
      </c>
      <c r="C10" s="718" t="s">
        <v>622</v>
      </c>
      <c r="D10" s="719"/>
      <c r="E10" s="719"/>
      <c r="F10" s="182"/>
      <c r="G10" s="459"/>
      <c r="H10" s="437"/>
      <c r="I10" s="200"/>
      <c r="J10" s="219">
        <f t="shared" si="5"/>
        <v>0</v>
      </c>
      <c r="K10" s="312"/>
      <c r="L10" s="282"/>
      <c r="M10" s="282"/>
      <c r="N10" s="1"/>
      <c r="O10" s="1"/>
      <c r="P10" s="89"/>
      <c r="Q10" s="1"/>
      <c r="R10" s="43"/>
      <c r="S10" s="1"/>
      <c r="T10" s="366"/>
      <c r="U10" s="89"/>
      <c r="V10" s="46"/>
      <c r="W10" s="378"/>
    </row>
    <row r="11" spans="1:23" hidden="1" x14ac:dyDescent="0.25">
      <c r="A11" s="139" t="s">
        <v>269</v>
      </c>
      <c r="B11" s="59" t="s">
        <v>899</v>
      </c>
      <c r="C11" s="718" t="s">
        <v>270</v>
      </c>
      <c r="D11" s="719"/>
      <c r="E11" s="719"/>
      <c r="F11" s="182"/>
      <c r="G11" s="459"/>
      <c r="H11" s="437"/>
      <c r="I11" s="200"/>
      <c r="J11" s="219">
        <f t="shared" si="5"/>
        <v>0</v>
      </c>
      <c r="K11" s="312"/>
      <c r="L11" s="282"/>
      <c r="M11" s="282"/>
      <c r="N11" s="1"/>
      <c r="O11" s="1"/>
      <c r="P11" s="89"/>
      <c r="Q11" s="1"/>
      <c r="R11" s="43"/>
      <c r="S11" s="1"/>
      <c r="T11" s="366"/>
      <c r="U11" s="89"/>
      <c r="V11" s="46"/>
      <c r="W11" s="378"/>
    </row>
    <row r="12" spans="1:23" hidden="1" x14ac:dyDescent="0.25">
      <c r="A12" s="139" t="s">
        <v>271</v>
      </c>
      <c r="B12" s="59" t="s">
        <v>900</v>
      </c>
      <c r="C12" s="718" t="s">
        <v>272</v>
      </c>
      <c r="D12" s="719"/>
      <c r="E12" s="719"/>
      <c r="F12" s="182"/>
      <c r="G12" s="459"/>
      <c r="H12" s="437"/>
      <c r="I12" s="200"/>
      <c r="J12" s="219">
        <f t="shared" si="5"/>
        <v>0</v>
      </c>
      <c r="K12" s="312"/>
      <c r="L12" s="282"/>
      <c r="M12" s="282"/>
      <c r="N12" s="1"/>
      <c r="O12" s="1"/>
      <c r="P12" s="89"/>
      <c r="Q12" s="1"/>
      <c r="R12" s="43"/>
      <c r="S12" s="1"/>
      <c r="T12" s="366"/>
      <c r="U12" s="89"/>
      <c r="V12" s="46"/>
      <c r="W12" s="378"/>
    </row>
    <row r="13" spans="1:23" x14ac:dyDescent="0.25">
      <c r="A13" s="139" t="s">
        <v>273</v>
      </c>
      <c r="B13" s="59" t="s">
        <v>901</v>
      </c>
      <c r="C13" s="718" t="s">
        <v>274</v>
      </c>
      <c r="D13" s="719"/>
      <c r="E13" s="719"/>
      <c r="F13" s="182">
        <v>245000</v>
      </c>
      <c r="G13" s="459">
        <v>0</v>
      </c>
      <c r="H13" s="437">
        <f>SUM(T13:W13)</f>
        <v>0</v>
      </c>
      <c r="I13" s="200"/>
      <c r="J13" s="219">
        <f t="shared" si="5"/>
        <v>0</v>
      </c>
      <c r="K13" s="81"/>
      <c r="L13" s="282"/>
      <c r="M13" s="282"/>
      <c r="N13" s="1"/>
      <c r="O13" s="1"/>
      <c r="P13" s="89"/>
      <c r="Q13" s="1"/>
      <c r="R13" s="43"/>
      <c r="S13" s="1"/>
      <c r="T13" s="366">
        <f>SUM(K13:S13)</f>
        <v>0</v>
      </c>
      <c r="U13" s="89"/>
      <c r="V13" s="46"/>
      <c r="W13" s="378"/>
    </row>
    <row r="14" spans="1:23" hidden="1" x14ac:dyDescent="0.25">
      <c r="A14" s="139" t="s">
        <v>275</v>
      </c>
      <c r="B14" s="59" t="s">
        <v>902</v>
      </c>
      <c r="C14" s="718" t="s">
        <v>276</v>
      </c>
      <c r="D14" s="719"/>
      <c r="E14" s="719"/>
      <c r="F14" s="182"/>
      <c r="G14" s="459"/>
      <c r="H14" s="437"/>
      <c r="I14" s="200"/>
      <c r="J14" s="219">
        <f t="shared" si="5"/>
        <v>0</v>
      </c>
      <c r="K14" s="81"/>
      <c r="L14" s="1"/>
      <c r="M14" s="1"/>
      <c r="N14" s="1"/>
      <c r="O14" s="1"/>
      <c r="P14" s="89"/>
      <c r="Q14" s="1"/>
      <c r="R14" s="43"/>
      <c r="S14" s="1"/>
      <c r="T14" s="366"/>
      <c r="U14" s="89"/>
      <c r="V14" s="46"/>
      <c r="W14" s="378"/>
    </row>
    <row r="15" spans="1:23" hidden="1" x14ac:dyDescent="0.25">
      <c r="A15" s="139" t="s">
        <v>277</v>
      </c>
      <c r="B15" s="59" t="s">
        <v>903</v>
      </c>
      <c r="C15" s="718" t="s">
        <v>278</v>
      </c>
      <c r="D15" s="719"/>
      <c r="E15" s="719"/>
      <c r="F15" s="182"/>
      <c r="G15" s="459"/>
      <c r="H15" s="437"/>
      <c r="I15" s="200"/>
      <c r="J15" s="219">
        <f t="shared" si="5"/>
        <v>0</v>
      </c>
      <c r="K15" s="81"/>
      <c r="L15" s="1"/>
      <c r="M15" s="1"/>
      <c r="N15" s="1"/>
      <c r="O15" s="1"/>
      <c r="P15" s="89"/>
      <c r="Q15" s="1"/>
      <c r="R15" s="43"/>
      <c r="S15" s="1"/>
      <c r="T15" s="366"/>
      <c r="U15" s="89"/>
      <c r="V15" s="46"/>
      <c r="W15" s="378"/>
    </row>
    <row r="16" spans="1:23" hidden="1" x14ac:dyDescent="0.25">
      <c r="A16" s="139" t="s">
        <v>279</v>
      </c>
      <c r="B16" s="59" t="s">
        <v>904</v>
      </c>
      <c r="C16" s="718" t="s">
        <v>280</v>
      </c>
      <c r="D16" s="719"/>
      <c r="E16" s="719"/>
      <c r="F16" s="182"/>
      <c r="G16" s="459"/>
      <c r="H16" s="437"/>
      <c r="I16" s="200"/>
      <c r="J16" s="219">
        <f t="shared" si="5"/>
        <v>0</v>
      </c>
      <c r="K16" s="81"/>
      <c r="L16" s="1"/>
      <c r="M16" s="1"/>
      <c r="N16" s="1"/>
      <c r="O16" s="1"/>
      <c r="P16" s="89"/>
      <c r="Q16" s="1"/>
      <c r="R16" s="43"/>
      <c r="S16" s="1"/>
      <c r="T16" s="366"/>
      <c r="U16" s="89"/>
      <c r="V16" s="46"/>
      <c r="W16" s="378"/>
    </row>
    <row r="17" spans="1:23" hidden="1" x14ac:dyDescent="0.25">
      <c r="A17" s="139" t="s">
        <v>281</v>
      </c>
      <c r="B17" s="59" t="s">
        <v>905</v>
      </c>
      <c r="C17" s="718" t="s">
        <v>282</v>
      </c>
      <c r="D17" s="719"/>
      <c r="E17" s="719"/>
      <c r="F17" s="182"/>
      <c r="G17" s="459"/>
      <c r="H17" s="437"/>
      <c r="I17" s="200"/>
      <c r="J17" s="219">
        <f t="shared" si="5"/>
        <v>0</v>
      </c>
      <c r="K17" s="81"/>
      <c r="L17" s="1"/>
      <c r="M17" s="1"/>
      <c r="N17" s="1"/>
      <c r="O17" s="1"/>
      <c r="P17" s="89"/>
      <c r="Q17" s="1"/>
      <c r="R17" s="43"/>
      <c r="S17" s="1"/>
      <c r="T17" s="366"/>
      <c r="U17" s="89"/>
      <c r="V17" s="46"/>
      <c r="W17" s="378"/>
    </row>
    <row r="18" spans="1:23" hidden="1" x14ac:dyDescent="0.25">
      <c r="A18" s="139" t="s">
        <v>283</v>
      </c>
      <c r="B18" s="59" t="s">
        <v>906</v>
      </c>
      <c r="C18" s="718" t="s">
        <v>284</v>
      </c>
      <c r="D18" s="719"/>
      <c r="E18" s="719"/>
      <c r="F18" s="182"/>
      <c r="G18" s="459"/>
      <c r="H18" s="437"/>
      <c r="I18" s="200"/>
      <c r="J18" s="219">
        <f t="shared" si="5"/>
        <v>0</v>
      </c>
      <c r="K18" s="81"/>
      <c r="L18" s="1"/>
      <c r="M18" s="1"/>
      <c r="N18" s="1"/>
      <c r="O18" s="1"/>
      <c r="P18" s="89"/>
      <c r="Q18" s="1"/>
      <c r="R18" s="43"/>
      <c r="S18" s="1"/>
      <c r="T18" s="366"/>
      <c r="U18" s="89"/>
      <c r="V18" s="46"/>
      <c r="W18" s="378"/>
    </row>
    <row r="19" spans="1:23" hidden="1" x14ac:dyDescent="0.25">
      <c r="A19" s="139" t="s">
        <v>285</v>
      </c>
      <c r="B19" s="59" t="s">
        <v>907</v>
      </c>
      <c r="C19" s="718" t="s">
        <v>286</v>
      </c>
      <c r="D19" s="719"/>
      <c r="E19" s="719"/>
      <c r="F19" s="182">
        <v>0</v>
      </c>
      <c r="G19" s="459">
        <v>0</v>
      </c>
      <c r="H19" s="437">
        <f>SUM(K19:W19)</f>
        <v>0</v>
      </c>
      <c r="I19" s="200"/>
      <c r="J19" s="219">
        <f t="shared" ref="J19" si="9">SUM(H19:I19)</f>
        <v>0</v>
      </c>
      <c r="K19" s="81"/>
      <c r="L19" s="1"/>
      <c r="M19" s="1"/>
      <c r="N19" s="1"/>
      <c r="O19" s="1"/>
      <c r="P19" s="89"/>
      <c r="Q19" s="1"/>
      <c r="R19" s="43"/>
      <c r="S19" s="1"/>
      <c r="T19" s="366"/>
      <c r="U19" s="89"/>
      <c r="V19" s="46"/>
      <c r="W19" s="378"/>
    </row>
    <row r="20" spans="1:23" x14ac:dyDescent="0.25">
      <c r="B20" s="100" t="s">
        <v>908</v>
      </c>
      <c r="C20" s="688" t="s">
        <v>287</v>
      </c>
      <c r="D20" s="689"/>
      <c r="E20" s="689"/>
      <c r="F20" s="183">
        <f>F21+F22+F23</f>
        <v>6192000</v>
      </c>
      <c r="G20" s="460">
        <f>G21+G22+G23</f>
        <v>6294106</v>
      </c>
      <c r="H20" s="438">
        <f t="shared" ref="H20:I20" si="10">H21+H22+H23</f>
        <v>6294110</v>
      </c>
      <c r="I20" s="201">
        <f t="shared" si="10"/>
        <v>0</v>
      </c>
      <c r="J20" s="218">
        <f t="shared" si="5"/>
        <v>6294110</v>
      </c>
      <c r="K20" s="103">
        <f t="shared" ref="K20:W20" si="11">K21+K22+K23</f>
        <v>461920</v>
      </c>
      <c r="L20" s="104">
        <f t="shared" si="11"/>
        <v>516000</v>
      </c>
      <c r="M20" s="104">
        <f t="shared" si="11"/>
        <v>523500</v>
      </c>
      <c r="N20" s="104">
        <f t="shared" si="11"/>
        <v>516001</v>
      </c>
      <c r="O20" s="104">
        <f t="shared" si="11"/>
        <v>516000</v>
      </c>
      <c r="P20" s="107">
        <f t="shared" ref="P20" si="12">P21+P22+P23</f>
        <v>577955</v>
      </c>
      <c r="Q20" s="104">
        <f t="shared" si="11"/>
        <v>528390</v>
      </c>
      <c r="R20" s="106">
        <f t="shared" si="11"/>
        <v>528391</v>
      </c>
      <c r="S20" s="104">
        <f t="shared" si="11"/>
        <v>528391</v>
      </c>
      <c r="T20" s="367">
        <f t="shared" ref="T20" si="13">T21+T22+T23</f>
        <v>4696548</v>
      </c>
      <c r="U20" s="107">
        <f t="shared" si="11"/>
        <v>528391</v>
      </c>
      <c r="V20" s="108">
        <f t="shared" si="11"/>
        <v>528391</v>
      </c>
      <c r="W20" s="379">
        <f t="shared" si="11"/>
        <v>540780</v>
      </c>
    </row>
    <row r="21" spans="1:23" x14ac:dyDescent="0.25">
      <c r="A21" s="139" t="s">
        <v>288</v>
      </c>
      <c r="B21" s="59" t="s">
        <v>909</v>
      </c>
      <c r="C21" s="718" t="s">
        <v>289</v>
      </c>
      <c r="D21" s="719"/>
      <c r="E21" s="719"/>
      <c r="F21" s="182">
        <v>6192000</v>
      </c>
      <c r="G21" s="459">
        <v>6286606</v>
      </c>
      <c r="H21" s="437">
        <f>SUM(T21:W21)</f>
        <v>6286610</v>
      </c>
      <c r="I21" s="200"/>
      <c r="J21" s="219">
        <f t="shared" si="5"/>
        <v>6286610</v>
      </c>
      <c r="K21" s="81">
        <v>461920</v>
      </c>
      <c r="L21" s="1">
        <v>516000</v>
      </c>
      <c r="M21" s="1">
        <f>516000</f>
        <v>516000</v>
      </c>
      <c r="N21" s="1">
        <v>516001</v>
      </c>
      <c r="O21" s="1">
        <v>516000</v>
      </c>
      <c r="P21" s="89">
        <v>577955</v>
      </c>
      <c r="Q21" s="1">
        <v>528390</v>
      </c>
      <c r="R21" s="43">
        <v>528391</v>
      </c>
      <c r="S21" s="1">
        <v>528391</v>
      </c>
      <c r="T21" s="366">
        <f>SUM(K21:S21)</f>
        <v>4689048</v>
      </c>
      <c r="U21" s="89">
        <v>528391</v>
      </c>
      <c r="V21" s="46">
        <f>528391</f>
        <v>528391</v>
      </c>
      <c r="W21" s="378">
        <f>528390+12390</f>
        <v>540780</v>
      </c>
    </row>
    <row r="22" spans="1:23" ht="15.75" thickBot="1" x14ac:dyDescent="0.3">
      <c r="A22" s="139" t="s">
        <v>290</v>
      </c>
      <c r="B22" s="59" t="s">
        <v>910</v>
      </c>
      <c r="C22" s="718" t="s">
        <v>291</v>
      </c>
      <c r="D22" s="719"/>
      <c r="E22" s="719"/>
      <c r="F22" s="182">
        <v>0</v>
      </c>
      <c r="G22" s="459">
        <v>7500</v>
      </c>
      <c r="H22" s="437">
        <f>SUM(T22:W22)</f>
        <v>7500</v>
      </c>
      <c r="I22" s="200"/>
      <c r="J22" s="219">
        <f t="shared" ref="J22" si="14">SUM(H22:I22)</f>
        <v>7500</v>
      </c>
      <c r="K22" s="81"/>
      <c r="L22" s="1"/>
      <c r="M22" s="1">
        <v>7500</v>
      </c>
      <c r="N22" s="1"/>
      <c r="O22" s="1"/>
      <c r="P22" s="89"/>
      <c r="Q22" s="1"/>
      <c r="R22" s="43"/>
      <c r="S22" s="1"/>
      <c r="T22" s="366">
        <f>SUM(K22:S22)</f>
        <v>7500</v>
      </c>
      <c r="U22" s="89"/>
      <c r="V22" s="46"/>
      <c r="W22" s="378"/>
    </row>
    <row r="23" spans="1:23" ht="15.75" hidden="1" thickBot="1" x14ac:dyDescent="0.3">
      <c r="A23" s="139" t="s">
        <v>292</v>
      </c>
      <c r="B23" s="61" t="s">
        <v>911</v>
      </c>
      <c r="C23" s="748" t="s">
        <v>293</v>
      </c>
      <c r="D23" s="749"/>
      <c r="E23" s="749"/>
      <c r="F23" s="184"/>
      <c r="G23" s="461"/>
      <c r="H23" s="439"/>
      <c r="I23" s="202"/>
      <c r="J23" s="219">
        <f t="shared" si="5"/>
        <v>0</v>
      </c>
      <c r="K23" s="81"/>
      <c r="L23" s="1"/>
      <c r="M23" s="1"/>
      <c r="N23" s="1"/>
      <c r="O23" s="1"/>
      <c r="P23" s="89"/>
      <c r="Q23" s="1"/>
      <c r="R23" s="43"/>
      <c r="S23" s="1"/>
      <c r="T23" s="366"/>
      <c r="U23" s="89"/>
      <c r="V23" s="46"/>
      <c r="W23" s="378"/>
    </row>
    <row r="24" spans="1:23" ht="15.75" thickBot="1" x14ac:dyDescent="0.3">
      <c r="B24" s="91" t="s">
        <v>294</v>
      </c>
      <c r="C24" s="656" t="s">
        <v>1089</v>
      </c>
      <c r="D24" s="656"/>
      <c r="E24" s="657"/>
      <c r="F24" s="185">
        <f>F25+F26+F27+F28+F29+F30+F31</f>
        <v>1937000</v>
      </c>
      <c r="G24" s="462">
        <f>G25+G26+G27+G28+G29+G30+G31</f>
        <v>1938257</v>
      </c>
      <c r="H24" s="440">
        <f t="shared" ref="H24:I24" si="15">H25+H26+H27+H28+H29+H30+H31</f>
        <v>1939000</v>
      </c>
      <c r="I24" s="203">
        <f t="shared" si="15"/>
        <v>39000</v>
      </c>
      <c r="J24" s="216">
        <f t="shared" si="5"/>
        <v>1978000</v>
      </c>
      <c r="K24" s="94">
        <f t="shared" ref="K24:W24" si="16">K25+K26+K27+K28+K29+K30+K31</f>
        <v>191633</v>
      </c>
      <c r="L24" s="95">
        <f t="shared" si="16"/>
        <v>154305</v>
      </c>
      <c r="M24" s="95">
        <f t="shared" si="16"/>
        <v>156614</v>
      </c>
      <c r="N24" s="95">
        <f t="shared" si="16"/>
        <v>154305</v>
      </c>
      <c r="O24" s="95">
        <f t="shared" si="16"/>
        <v>149953</v>
      </c>
      <c r="P24" s="98">
        <f t="shared" ref="P24" si="17">P25+P26+P27+P28+P29+P30+P31</f>
        <v>175685</v>
      </c>
      <c r="Q24" s="95">
        <f t="shared" si="16"/>
        <v>158581</v>
      </c>
      <c r="R24" s="97">
        <f t="shared" si="16"/>
        <v>158581</v>
      </c>
      <c r="S24" s="95">
        <f t="shared" si="16"/>
        <v>158581</v>
      </c>
      <c r="T24" s="363">
        <f t="shared" ref="T24" si="18">T25+T26+T27+T28+T29+T30+T31</f>
        <v>1458238</v>
      </c>
      <c r="U24" s="98">
        <f t="shared" si="16"/>
        <v>158581</v>
      </c>
      <c r="V24" s="99">
        <f t="shared" si="16"/>
        <v>158581</v>
      </c>
      <c r="W24" s="376">
        <f t="shared" si="16"/>
        <v>202600</v>
      </c>
    </row>
    <row r="25" spans="1:23" x14ac:dyDescent="0.25">
      <c r="A25" s="139" t="s">
        <v>296</v>
      </c>
      <c r="B25" s="65"/>
      <c r="C25" s="750" t="s">
        <v>297</v>
      </c>
      <c r="D25" s="751"/>
      <c r="E25" s="751"/>
      <c r="F25" s="186">
        <v>1851000</v>
      </c>
      <c r="G25" s="463">
        <v>1852673</v>
      </c>
      <c r="H25" s="441">
        <f>SUM(T25:W25)</f>
        <v>1853000</v>
      </c>
      <c r="I25" s="204"/>
      <c r="J25" s="219">
        <f t="shared" si="5"/>
        <v>1853000</v>
      </c>
      <c r="K25" s="81">
        <v>157361</v>
      </c>
      <c r="L25" s="1">
        <v>154305</v>
      </c>
      <c r="M25" s="1">
        <v>156614</v>
      </c>
      <c r="N25" s="1">
        <v>154305</v>
      </c>
      <c r="O25" s="1">
        <v>149953</v>
      </c>
      <c r="P25" s="89">
        <v>154305</v>
      </c>
      <c r="Q25" s="1">
        <v>154305</v>
      </c>
      <c r="R25" s="43">
        <v>154305</v>
      </c>
      <c r="S25" s="1">
        <v>154305</v>
      </c>
      <c r="T25" s="366">
        <f t="shared" ref="T25:T31" si="19">SUM(K25:S25)</f>
        <v>1389758</v>
      </c>
      <c r="U25" s="89">
        <v>154305</v>
      </c>
      <c r="V25" s="46">
        <v>154305</v>
      </c>
      <c r="W25" s="378">
        <f>154305+327</f>
        <v>154632</v>
      </c>
    </row>
    <row r="26" spans="1:23" hidden="1" x14ac:dyDescent="0.25">
      <c r="A26" s="139" t="s">
        <v>298</v>
      </c>
      <c r="B26" s="66"/>
      <c r="C26" s="735" t="s">
        <v>299</v>
      </c>
      <c r="D26" s="736"/>
      <c r="E26" s="736"/>
      <c r="F26" s="187">
        <v>0</v>
      </c>
      <c r="G26" s="464">
        <v>0</v>
      </c>
      <c r="H26" s="442"/>
      <c r="I26" s="205"/>
      <c r="J26" s="219">
        <f t="shared" si="5"/>
        <v>0</v>
      </c>
      <c r="K26" s="81"/>
      <c r="L26" s="282"/>
      <c r="M26" s="282"/>
      <c r="N26" s="1"/>
      <c r="O26" s="1"/>
      <c r="P26" s="89"/>
      <c r="Q26" s="1"/>
      <c r="R26" s="43"/>
      <c r="S26" s="1"/>
      <c r="T26" s="366">
        <f t="shared" si="19"/>
        <v>0</v>
      </c>
      <c r="U26" s="89"/>
      <c r="V26" s="46"/>
      <c r="W26" s="378"/>
    </row>
    <row r="27" spans="1:23" hidden="1" x14ac:dyDescent="0.25">
      <c r="A27" s="139" t="s">
        <v>300</v>
      </c>
      <c r="B27" s="66"/>
      <c r="C27" s="735" t="s">
        <v>301</v>
      </c>
      <c r="D27" s="736"/>
      <c r="E27" s="736"/>
      <c r="F27" s="187">
        <v>0</v>
      </c>
      <c r="G27" s="464">
        <v>0</v>
      </c>
      <c r="H27" s="442"/>
      <c r="I27" s="205"/>
      <c r="J27" s="219">
        <f t="shared" si="5"/>
        <v>0</v>
      </c>
      <c r="K27" s="81"/>
      <c r="L27" s="282"/>
      <c r="M27" s="282"/>
      <c r="N27" s="1"/>
      <c r="O27" s="1"/>
      <c r="P27" s="89"/>
      <c r="Q27" s="1"/>
      <c r="R27" s="43"/>
      <c r="S27" s="1"/>
      <c r="T27" s="366">
        <f t="shared" si="19"/>
        <v>0</v>
      </c>
      <c r="U27" s="89"/>
      <c r="V27" s="46"/>
      <c r="W27" s="378"/>
    </row>
    <row r="28" spans="1:23" x14ac:dyDescent="0.25">
      <c r="A28" s="139" t="s">
        <v>302</v>
      </c>
      <c r="B28" s="66"/>
      <c r="C28" s="735" t="s">
        <v>303</v>
      </c>
      <c r="D28" s="736"/>
      <c r="E28" s="736"/>
      <c r="F28" s="187">
        <v>41000</v>
      </c>
      <c r="G28" s="464">
        <v>40764</v>
      </c>
      <c r="H28" s="442">
        <f>SUM(T28:W28)-25000</f>
        <v>41000</v>
      </c>
      <c r="I28" s="205">
        <v>25000</v>
      </c>
      <c r="J28" s="219">
        <f t="shared" si="5"/>
        <v>66000</v>
      </c>
      <c r="K28" s="81">
        <v>15996</v>
      </c>
      <c r="L28" s="282"/>
      <c r="M28" s="282"/>
      <c r="N28" s="1"/>
      <c r="O28" s="1"/>
      <c r="P28" s="89">
        <v>10320</v>
      </c>
      <c r="Q28" s="1">
        <v>2064</v>
      </c>
      <c r="R28" s="43">
        <v>2064</v>
      </c>
      <c r="S28" s="1">
        <v>2064</v>
      </c>
      <c r="T28" s="366">
        <f t="shared" si="19"/>
        <v>32508</v>
      </c>
      <c r="U28" s="89">
        <v>2064</v>
      </c>
      <c r="V28" s="46">
        <v>2064</v>
      </c>
      <c r="W28" s="378">
        <f>2064*2+25000+236</f>
        <v>29364</v>
      </c>
    </row>
    <row r="29" spans="1:23" hidden="1" x14ac:dyDescent="0.25">
      <c r="A29" s="139" t="s">
        <v>304</v>
      </c>
      <c r="B29" s="66"/>
      <c r="C29" s="735" t="s">
        <v>305</v>
      </c>
      <c r="D29" s="736"/>
      <c r="E29" s="736"/>
      <c r="F29" s="187">
        <v>0</v>
      </c>
      <c r="G29" s="464">
        <v>0</v>
      </c>
      <c r="H29" s="442"/>
      <c r="I29" s="205"/>
      <c r="J29" s="219">
        <f t="shared" si="5"/>
        <v>0</v>
      </c>
      <c r="K29" s="81"/>
      <c r="L29" s="282"/>
      <c r="M29" s="282"/>
      <c r="N29" s="1"/>
      <c r="O29" s="1"/>
      <c r="P29" s="89"/>
      <c r="Q29" s="1"/>
      <c r="R29" s="43"/>
      <c r="S29" s="1"/>
      <c r="T29" s="366">
        <f t="shared" si="19"/>
        <v>0</v>
      </c>
      <c r="U29" s="89"/>
      <c r="V29" s="46"/>
      <c r="W29" s="378"/>
    </row>
    <row r="30" spans="1:23" hidden="1" x14ac:dyDescent="0.25">
      <c r="A30" s="139" t="s">
        <v>306</v>
      </c>
      <c r="B30" s="66"/>
      <c r="C30" s="735" t="s">
        <v>307</v>
      </c>
      <c r="D30" s="736"/>
      <c r="E30" s="736"/>
      <c r="F30" s="187">
        <v>0</v>
      </c>
      <c r="G30" s="464">
        <v>0</v>
      </c>
      <c r="H30" s="442"/>
      <c r="I30" s="205"/>
      <c r="J30" s="219">
        <f t="shared" si="5"/>
        <v>0</v>
      </c>
      <c r="K30" s="81"/>
      <c r="L30" s="282"/>
      <c r="M30" s="282"/>
      <c r="N30" s="1"/>
      <c r="O30" s="1"/>
      <c r="P30" s="89"/>
      <c r="Q30" s="1"/>
      <c r="R30" s="43"/>
      <c r="S30" s="1"/>
      <c r="T30" s="366">
        <f t="shared" si="19"/>
        <v>0</v>
      </c>
      <c r="U30" s="89"/>
      <c r="V30" s="46"/>
      <c r="W30" s="378"/>
    </row>
    <row r="31" spans="1:23" ht="15.75" thickBot="1" x14ac:dyDescent="0.3">
      <c r="A31" s="139" t="s">
        <v>308</v>
      </c>
      <c r="B31" s="67"/>
      <c r="C31" s="737" t="s">
        <v>309</v>
      </c>
      <c r="D31" s="738"/>
      <c r="E31" s="738"/>
      <c r="F31" s="188">
        <v>45000</v>
      </c>
      <c r="G31" s="465">
        <v>44820</v>
      </c>
      <c r="H31" s="443">
        <f>SUM(T31:W31)-14000</f>
        <v>45000</v>
      </c>
      <c r="I31" s="206">
        <v>14000</v>
      </c>
      <c r="J31" s="219">
        <f t="shared" si="5"/>
        <v>59000</v>
      </c>
      <c r="K31" s="81">
        <v>18276</v>
      </c>
      <c r="L31" s="282"/>
      <c r="M31" s="282"/>
      <c r="N31" s="1"/>
      <c r="O31" s="1"/>
      <c r="P31" s="89">
        <v>11060</v>
      </c>
      <c r="Q31" s="1">
        <v>2212</v>
      </c>
      <c r="R31" s="43">
        <v>2212</v>
      </c>
      <c r="S31" s="1">
        <v>2212</v>
      </c>
      <c r="T31" s="366">
        <f t="shared" si="19"/>
        <v>35972</v>
      </c>
      <c r="U31" s="89">
        <v>2212</v>
      </c>
      <c r="V31" s="46">
        <v>2212</v>
      </c>
      <c r="W31" s="378">
        <f>2212*2+14000+180</f>
        <v>18604</v>
      </c>
    </row>
    <row r="32" spans="1:23" ht="15.75" thickBot="1" x14ac:dyDescent="0.3">
      <c r="B32" s="91" t="s">
        <v>310</v>
      </c>
      <c r="C32" s="657" t="s">
        <v>311</v>
      </c>
      <c r="D32" s="699"/>
      <c r="E32" s="699"/>
      <c r="F32" s="185">
        <f t="shared" ref="F32" si="20">F33+F37+F43+F67+F73</f>
        <v>7993000</v>
      </c>
      <c r="G32" s="462">
        <f t="shared" ref="G32:W32" si="21">G33+G37+G43+G67+G73</f>
        <v>9897342</v>
      </c>
      <c r="H32" s="440">
        <f t="shared" si="21"/>
        <v>9905151</v>
      </c>
      <c r="I32" s="203">
        <f t="shared" si="21"/>
        <v>547103</v>
      </c>
      <c r="J32" s="216">
        <f t="shared" si="5"/>
        <v>10452254</v>
      </c>
      <c r="K32" s="94">
        <f t="shared" si="21"/>
        <v>1188141</v>
      </c>
      <c r="L32" s="95">
        <f t="shared" si="21"/>
        <v>301951</v>
      </c>
      <c r="M32" s="95">
        <f t="shared" si="21"/>
        <v>812335</v>
      </c>
      <c r="N32" s="95">
        <f t="shared" si="21"/>
        <v>394688</v>
      </c>
      <c r="O32" s="95">
        <f t="shared" si="21"/>
        <v>549321</v>
      </c>
      <c r="P32" s="98">
        <f t="shared" ref="P32" si="22">P33+P37+P43+P67+P73</f>
        <v>874139</v>
      </c>
      <c r="Q32" s="95">
        <f t="shared" si="21"/>
        <v>331167</v>
      </c>
      <c r="R32" s="97">
        <f t="shared" si="21"/>
        <v>1101119</v>
      </c>
      <c r="S32" s="95">
        <f t="shared" si="21"/>
        <v>684498</v>
      </c>
      <c r="T32" s="363">
        <f t="shared" ref="T32" si="23">T33+T37+T43+T67+T73</f>
        <v>6237359</v>
      </c>
      <c r="U32" s="98">
        <f t="shared" si="21"/>
        <v>335680</v>
      </c>
      <c r="V32" s="99">
        <f t="shared" si="21"/>
        <v>1059027</v>
      </c>
      <c r="W32" s="376">
        <f t="shared" si="21"/>
        <v>2820188</v>
      </c>
    </row>
    <row r="33" spans="1:23" x14ac:dyDescent="0.25">
      <c r="B33" s="136" t="s">
        <v>912</v>
      </c>
      <c r="C33" s="658" t="s">
        <v>312</v>
      </c>
      <c r="D33" s="659"/>
      <c r="E33" s="659"/>
      <c r="F33" s="181">
        <f t="shared" ref="F33" si="24">F34+F35+F36</f>
        <v>1322000</v>
      </c>
      <c r="G33" s="458">
        <f t="shared" ref="G33:W33" si="25">G34+G35+G36</f>
        <v>1172200</v>
      </c>
      <c r="H33" s="436">
        <f t="shared" si="25"/>
        <v>490000</v>
      </c>
      <c r="I33" s="199">
        <f t="shared" si="25"/>
        <v>0</v>
      </c>
      <c r="J33" s="217">
        <f t="shared" si="5"/>
        <v>490000</v>
      </c>
      <c r="K33" s="130">
        <f t="shared" si="25"/>
        <v>46638</v>
      </c>
      <c r="L33" s="131">
        <f t="shared" si="25"/>
        <v>11300</v>
      </c>
      <c r="M33" s="131">
        <f t="shared" si="25"/>
        <v>26565</v>
      </c>
      <c r="N33" s="131">
        <f t="shared" si="25"/>
        <v>6521</v>
      </c>
      <c r="O33" s="131">
        <f t="shared" si="25"/>
        <v>48625</v>
      </c>
      <c r="P33" s="134">
        <f t="shared" ref="P33" si="26">P34+P35+P36</f>
        <v>77521</v>
      </c>
      <c r="Q33" s="131">
        <f t="shared" si="25"/>
        <v>32670</v>
      </c>
      <c r="R33" s="133">
        <f t="shared" si="25"/>
        <v>58547</v>
      </c>
      <c r="S33" s="131">
        <f t="shared" si="25"/>
        <v>11543</v>
      </c>
      <c r="T33" s="364">
        <f t="shared" ref="T33" si="27">T34+T35+T36</f>
        <v>319930</v>
      </c>
      <c r="U33" s="134">
        <f t="shared" si="25"/>
        <v>24750</v>
      </c>
      <c r="V33" s="135">
        <f t="shared" si="25"/>
        <v>42712</v>
      </c>
      <c r="W33" s="377">
        <f t="shared" si="25"/>
        <v>102608</v>
      </c>
    </row>
    <row r="34" spans="1:23" x14ac:dyDescent="0.25">
      <c r="A34" s="139" t="s">
        <v>313</v>
      </c>
      <c r="B34" s="59" t="s">
        <v>913</v>
      </c>
      <c r="C34" s="718" t="s">
        <v>314</v>
      </c>
      <c r="D34" s="719"/>
      <c r="E34" s="719"/>
      <c r="F34" s="182">
        <v>0</v>
      </c>
      <c r="G34" s="459">
        <v>132200</v>
      </c>
      <c r="H34" s="437">
        <f>SUM(T34:W34)</f>
        <v>140000</v>
      </c>
      <c r="I34" s="200"/>
      <c r="J34" s="219">
        <f t="shared" si="5"/>
        <v>140000</v>
      </c>
      <c r="K34" s="81"/>
      <c r="L34" s="1"/>
      <c r="M34" s="1">
        <v>4200</v>
      </c>
      <c r="N34" s="1"/>
      <c r="O34" s="1">
        <v>22800</v>
      </c>
      <c r="P34" s="89">
        <v>49600</v>
      </c>
      <c r="Q34" s="1">
        <v>6000</v>
      </c>
      <c r="R34" s="43">
        <v>22500</v>
      </c>
      <c r="S34" s="1">
        <v>3600</v>
      </c>
      <c r="T34" s="366">
        <f t="shared" ref="T34:T35" si="28">SUM(K34:S34)</f>
        <v>108700</v>
      </c>
      <c r="U34" s="89">
        <v>1000</v>
      </c>
      <c r="V34" s="46">
        <v>26400</v>
      </c>
      <c r="W34" s="378">
        <v>3900</v>
      </c>
    </row>
    <row r="35" spans="1:23" x14ac:dyDescent="0.25">
      <c r="A35" s="139" t="s">
        <v>315</v>
      </c>
      <c r="B35" s="59" t="s">
        <v>914</v>
      </c>
      <c r="C35" s="718" t="s">
        <v>316</v>
      </c>
      <c r="D35" s="719"/>
      <c r="E35" s="719"/>
      <c r="F35" s="182">
        <v>1322000</v>
      </c>
      <c r="G35" s="459">
        <v>1040000</v>
      </c>
      <c r="H35" s="437">
        <f>SUM(T35:W35)</f>
        <v>350000</v>
      </c>
      <c r="I35" s="200"/>
      <c r="J35" s="219">
        <f t="shared" si="5"/>
        <v>350000</v>
      </c>
      <c r="K35" s="81">
        <v>46638</v>
      </c>
      <c r="L35" s="1">
        <v>11300</v>
      </c>
      <c r="M35" s="1">
        <v>22365</v>
      </c>
      <c r="N35" s="1">
        <v>6521</v>
      </c>
      <c r="O35" s="1">
        <v>25825</v>
      </c>
      <c r="P35" s="89">
        <v>27921</v>
      </c>
      <c r="Q35" s="1">
        <v>26670</v>
      </c>
      <c r="R35" s="43">
        <v>36047</v>
      </c>
      <c r="S35" s="1">
        <v>7943</v>
      </c>
      <c r="T35" s="366">
        <f t="shared" si="28"/>
        <v>211230</v>
      </c>
      <c r="U35" s="89">
        <v>23750</v>
      </c>
      <c r="V35" s="46">
        <v>16312</v>
      </c>
      <c r="W35" s="378">
        <v>98708</v>
      </c>
    </row>
    <row r="36" spans="1:23" hidden="1" x14ac:dyDescent="0.25">
      <c r="A36" s="139" t="s">
        <v>317</v>
      </c>
      <c r="B36" s="59" t="s">
        <v>915</v>
      </c>
      <c r="C36" s="718" t="s">
        <v>318</v>
      </c>
      <c r="D36" s="719"/>
      <c r="E36" s="719"/>
      <c r="F36" s="182"/>
      <c r="G36" s="459"/>
      <c r="H36" s="437"/>
      <c r="I36" s="200"/>
      <c r="J36" s="219">
        <f t="shared" si="5"/>
        <v>0</v>
      </c>
      <c r="K36" s="81"/>
      <c r="L36" s="1"/>
      <c r="M36" s="1"/>
      <c r="N36" s="1"/>
      <c r="O36" s="1"/>
      <c r="P36" s="89"/>
      <c r="Q36" s="1"/>
      <c r="R36" s="43"/>
      <c r="S36" s="1"/>
      <c r="T36" s="366"/>
      <c r="U36" s="89"/>
      <c r="V36" s="46"/>
      <c r="W36" s="378"/>
    </row>
    <row r="37" spans="1:23" x14ac:dyDescent="0.25">
      <c r="B37" s="100" t="s">
        <v>916</v>
      </c>
      <c r="C37" s="688" t="s">
        <v>319</v>
      </c>
      <c r="D37" s="689"/>
      <c r="E37" s="689"/>
      <c r="F37" s="183">
        <f t="shared" ref="F37" si="29">F38+F42</f>
        <v>203000</v>
      </c>
      <c r="G37" s="460">
        <f t="shared" ref="G37:W37" si="30">G38+G42</f>
        <v>159640</v>
      </c>
      <c r="H37" s="438">
        <f t="shared" si="30"/>
        <v>160000</v>
      </c>
      <c r="I37" s="201">
        <f t="shared" si="30"/>
        <v>0</v>
      </c>
      <c r="J37" s="218">
        <f t="shared" si="5"/>
        <v>160000</v>
      </c>
      <c r="K37" s="103">
        <f t="shared" si="30"/>
        <v>12880</v>
      </c>
      <c r="L37" s="104">
        <f t="shared" si="30"/>
        <v>1500</v>
      </c>
      <c r="M37" s="104">
        <f t="shared" si="30"/>
        <v>1500</v>
      </c>
      <c r="N37" s="104">
        <f t="shared" si="30"/>
        <v>1500</v>
      </c>
      <c r="O37" s="104">
        <f t="shared" si="30"/>
        <v>1500</v>
      </c>
      <c r="P37" s="107">
        <f t="shared" ref="P37" si="31">P38+P42</f>
        <v>59460</v>
      </c>
      <c r="Q37" s="104">
        <f t="shared" si="30"/>
        <v>1500</v>
      </c>
      <c r="R37" s="106">
        <f t="shared" si="30"/>
        <v>1500</v>
      </c>
      <c r="S37" s="104">
        <f t="shared" si="30"/>
        <v>1500</v>
      </c>
      <c r="T37" s="367">
        <f t="shared" ref="T37" si="32">T38+T42</f>
        <v>82840</v>
      </c>
      <c r="U37" s="107">
        <f t="shared" si="30"/>
        <v>3500</v>
      </c>
      <c r="V37" s="108">
        <f t="shared" si="30"/>
        <v>1500</v>
      </c>
      <c r="W37" s="379">
        <f t="shared" si="30"/>
        <v>72160</v>
      </c>
    </row>
    <row r="38" spans="1:23" x14ac:dyDescent="0.25">
      <c r="A38" s="139" t="s">
        <v>320</v>
      </c>
      <c r="B38" s="57" t="s">
        <v>917</v>
      </c>
      <c r="C38" s="696" t="s">
        <v>321</v>
      </c>
      <c r="D38" s="697"/>
      <c r="E38" s="697"/>
      <c r="F38" s="189">
        <f>SUM(F39:F41)</f>
        <v>189000</v>
      </c>
      <c r="G38" s="466">
        <f>SUM(G39:G41)</f>
        <v>148260</v>
      </c>
      <c r="H38" s="444">
        <f t="shared" ref="H38:W38" si="33">SUM(H39:H41)</f>
        <v>148620</v>
      </c>
      <c r="I38" s="207">
        <f t="shared" si="33"/>
        <v>0</v>
      </c>
      <c r="J38" s="220">
        <f t="shared" si="5"/>
        <v>148620</v>
      </c>
      <c r="K38" s="83">
        <f t="shared" si="33"/>
        <v>1500</v>
      </c>
      <c r="L38" s="13">
        <f t="shared" si="33"/>
        <v>1500</v>
      </c>
      <c r="M38" s="13">
        <f t="shared" si="33"/>
        <v>1500</v>
      </c>
      <c r="N38" s="13">
        <f t="shared" si="33"/>
        <v>1500</v>
      </c>
      <c r="O38" s="13">
        <f t="shared" si="33"/>
        <v>1500</v>
      </c>
      <c r="P38" s="90">
        <f t="shared" ref="P38" si="34">SUM(P39:P41)</f>
        <v>59460</v>
      </c>
      <c r="Q38" s="13">
        <f t="shared" si="33"/>
        <v>1500</v>
      </c>
      <c r="R38" s="44">
        <f t="shared" si="33"/>
        <v>1500</v>
      </c>
      <c r="S38" s="13">
        <f t="shared" si="33"/>
        <v>1500</v>
      </c>
      <c r="T38" s="365">
        <f t="shared" ref="T38" si="35">SUM(T39:T41)</f>
        <v>71460</v>
      </c>
      <c r="U38" s="90">
        <f t="shared" si="33"/>
        <v>3500</v>
      </c>
      <c r="V38" s="47">
        <f t="shared" si="33"/>
        <v>1500</v>
      </c>
      <c r="W38" s="380">
        <f t="shared" si="33"/>
        <v>72160</v>
      </c>
    </row>
    <row r="39" spans="1:23" ht="15" hidden="1" customHeight="1" x14ac:dyDescent="0.25">
      <c r="A39" t="s">
        <v>1328</v>
      </c>
      <c r="B39" s="59"/>
      <c r="C39" s="233"/>
      <c r="D39" s="686" t="s">
        <v>1223</v>
      </c>
      <c r="E39" s="698"/>
      <c r="F39" s="182">
        <v>25000</v>
      </c>
      <c r="G39" s="459">
        <v>19500</v>
      </c>
      <c r="H39" s="437">
        <f>SUM(T39:W39)</f>
        <v>20000</v>
      </c>
      <c r="I39" s="200"/>
      <c r="J39" s="219">
        <f t="shared" si="5"/>
        <v>20000</v>
      </c>
      <c r="K39" s="81">
        <v>1500</v>
      </c>
      <c r="L39" s="1">
        <v>1500</v>
      </c>
      <c r="M39" s="1">
        <v>1500</v>
      </c>
      <c r="N39" s="1">
        <v>1500</v>
      </c>
      <c r="O39" s="1">
        <v>1500</v>
      </c>
      <c r="P39" s="89">
        <v>1500</v>
      </c>
      <c r="Q39" s="1">
        <v>1500</v>
      </c>
      <c r="R39" s="43">
        <v>1500</v>
      </c>
      <c r="S39" s="1">
        <v>1500</v>
      </c>
      <c r="T39" s="366">
        <f t="shared" ref="T39:T42" si="36">SUM(K39:S39)</f>
        <v>13500</v>
      </c>
      <c r="U39" s="89">
        <v>3500</v>
      </c>
      <c r="V39" s="46">
        <v>1500</v>
      </c>
      <c r="W39" s="378">
        <v>1500</v>
      </c>
    </row>
    <row r="40" spans="1:23" hidden="1" x14ac:dyDescent="0.25">
      <c r="B40" s="59"/>
      <c r="C40" s="233"/>
      <c r="D40" s="686" t="s">
        <v>1224</v>
      </c>
      <c r="E40" s="698"/>
      <c r="F40" s="182">
        <v>90000</v>
      </c>
      <c r="G40" s="459">
        <v>70800</v>
      </c>
      <c r="H40" s="437">
        <f>SUM(T40:W40)</f>
        <v>70660</v>
      </c>
      <c r="I40" s="200"/>
      <c r="J40" s="219">
        <f t="shared" si="5"/>
        <v>70660</v>
      </c>
      <c r="K40" s="81"/>
      <c r="L40" s="1"/>
      <c r="M40" s="1"/>
      <c r="N40" s="1"/>
      <c r="O40" s="1"/>
      <c r="P40" s="89"/>
      <c r="Q40" s="1"/>
      <c r="R40" s="43"/>
      <c r="S40" s="1"/>
      <c r="T40" s="366">
        <f t="shared" si="36"/>
        <v>0</v>
      </c>
      <c r="U40" s="89"/>
      <c r="V40" s="46"/>
      <c r="W40" s="378">
        <v>70660</v>
      </c>
    </row>
    <row r="41" spans="1:23" hidden="1" x14ac:dyDescent="0.25">
      <c r="B41" s="59"/>
      <c r="C41" s="233"/>
      <c r="D41" s="686" t="s">
        <v>1225</v>
      </c>
      <c r="E41" s="698"/>
      <c r="F41" s="182">
        <v>74000</v>
      </c>
      <c r="G41" s="459">
        <v>57960</v>
      </c>
      <c r="H41" s="437">
        <f>SUM(T41:W41)</f>
        <v>57960</v>
      </c>
      <c r="I41" s="200"/>
      <c r="J41" s="219">
        <f t="shared" si="5"/>
        <v>57960</v>
      </c>
      <c r="K41" s="81"/>
      <c r="L41" s="1"/>
      <c r="M41" s="1"/>
      <c r="N41" s="1"/>
      <c r="O41" s="1"/>
      <c r="P41" s="89">
        <v>57960</v>
      </c>
      <c r="Q41" s="1"/>
      <c r="R41" s="43"/>
      <c r="S41" s="1"/>
      <c r="T41" s="366">
        <f t="shared" si="36"/>
        <v>57960</v>
      </c>
      <c r="U41" s="89"/>
      <c r="V41" s="46"/>
      <c r="W41" s="378"/>
    </row>
    <row r="42" spans="1:23" x14ac:dyDescent="0.25">
      <c r="A42" s="139" t="s">
        <v>322</v>
      </c>
      <c r="B42" s="57" t="s">
        <v>918</v>
      </c>
      <c r="C42" s="696" t="s">
        <v>323</v>
      </c>
      <c r="D42" s="697"/>
      <c r="E42" s="697"/>
      <c r="F42" s="189">
        <v>14000</v>
      </c>
      <c r="G42" s="466">
        <v>11380</v>
      </c>
      <c r="H42" s="444">
        <f>SUM(T42:W42)</f>
        <v>11380</v>
      </c>
      <c r="I42" s="207"/>
      <c r="J42" s="220">
        <f t="shared" si="5"/>
        <v>11380</v>
      </c>
      <c r="K42" s="83">
        <v>11380</v>
      </c>
      <c r="L42" s="283"/>
      <c r="M42" s="283"/>
      <c r="N42" s="13"/>
      <c r="O42" s="13"/>
      <c r="P42" s="90"/>
      <c r="Q42" s="13"/>
      <c r="R42" s="44"/>
      <c r="S42" s="13"/>
      <c r="T42" s="365">
        <f t="shared" si="36"/>
        <v>11380</v>
      </c>
      <c r="U42" s="90"/>
      <c r="V42" s="47"/>
      <c r="W42" s="380"/>
    </row>
    <row r="43" spans="1:23" x14ac:dyDescent="0.25">
      <c r="B43" s="100" t="s">
        <v>919</v>
      </c>
      <c r="C43" s="688" t="s">
        <v>324</v>
      </c>
      <c r="D43" s="689"/>
      <c r="E43" s="689"/>
      <c r="F43" s="183">
        <f>F44+F48+F49+F50+F51+F54+F59</f>
        <v>5705000</v>
      </c>
      <c r="G43" s="460">
        <f>G44+G48+G49+G50+G51+G54+G59</f>
        <v>6447036</v>
      </c>
      <c r="H43" s="438">
        <f t="shared" ref="H43:I43" si="37">H44+H48+H49+H50+H51+H54+H59</f>
        <v>7485749</v>
      </c>
      <c r="I43" s="201">
        <f t="shared" si="37"/>
        <v>0</v>
      </c>
      <c r="J43" s="218">
        <f t="shared" si="5"/>
        <v>7485749</v>
      </c>
      <c r="K43" s="103">
        <f t="shared" ref="K43:W43" si="38">K44+K48+K49+K50+K51+K54+K59</f>
        <v>661449</v>
      </c>
      <c r="L43" s="104">
        <f t="shared" si="38"/>
        <v>381343</v>
      </c>
      <c r="M43" s="104">
        <f t="shared" si="38"/>
        <v>638130</v>
      </c>
      <c r="N43" s="104">
        <f t="shared" si="38"/>
        <v>312837</v>
      </c>
      <c r="O43" s="104">
        <f t="shared" si="38"/>
        <v>393008</v>
      </c>
      <c r="P43" s="107">
        <f t="shared" ref="P43" si="39">P44+P48+P49+P50+P51+P54+P59</f>
        <v>345501</v>
      </c>
      <c r="Q43" s="104">
        <f t="shared" si="38"/>
        <v>233658</v>
      </c>
      <c r="R43" s="106">
        <f t="shared" si="38"/>
        <v>851942</v>
      </c>
      <c r="S43" s="104">
        <f t="shared" si="38"/>
        <v>456554</v>
      </c>
      <c r="T43" s="367">
        <f t="shared" ref="T43" si="40">T44+T48+T49+T50+T51+T54+T59</f>
        <v>4274422</v>
      </c>
      <c r="U43" s="107">
        <f t="shared" si="38"/>
        <v>199872</v>
      </c>
      <c r="V43" s="108">
        <f t="shared" si="38"/>
        <v>895399</v>
      </c>
      <c r="W43" s="379">
        <f t="shared" si="38"/>
        <v>2116056</v>
      </c>
    </row>
    <row r="44" spans="1:23" s="42" customFormat="1" x14ac:dyDescent="0.25">
      <c r="A44" s="139" t="s">
        <v>325</v>
      </c>
      <c r="B44" s="57" t="s">
        <v>920</v>
      </c>
      <c r="C44" s="696" t="s">
        <v>326</v>
      </c>
      <c r="D44" s="697"/>
      <c r="E44" s="697"/>
      <c r="F44" s="189">
        <f>SUM(F45:F47)</f>
        <v>1862000</v>
      </c>
      <c r="G44" s="466">
        <f>SUM(G45:G47)</f>
        <v>1641160</v>
      </c>
      <c r="H44" s="444">
        <f t="shared" ref="H44:W44" si="41">SUM(H45:H47)</f>
        <v>1471595</v>
      </c>
      <c r="I44" s="207">
        <f t="shared" si="41"/>
        <v>0</v>
      </c>
      <c r="J44" s="220">
        <f t="shared" si="5"/>
        <v>1471595</v>
      </c>
      <c r="K44" s="83">
        <f t="shared" si="41"/>
        <v>430487</v>
      </c>
      <c r="L44" s="13">
        <f t="shared" si="41"/>
        <v>82865</v>
      </c>
      <c r="M44" s="13">
        <f t="shared" si="41"/>
        <v>116100</v>
      </c>
      <c r="N44" s="13">
        <f t="shared" si="41"/>
        <v>112613</v>
      </c>
      <c r="O44" s="13">
        <f t="shared" si="41"/>
        <v>135744</v>
      </c>
      <c r="P44" s="90">
        <f t="shared" ref="P44" si="42">SUM(P45:P47)</f>
        <v>147778</v>
      </c>
      <c r="Q44" s="13">
        <f t="shared" si="41"/>
        <v>97072</v>
      </c>
      <c r="R44" s="44">
        <f t="shared" si="41"/>
        <v>13418</v>
      </c>
      <c r="S44" s="13">
        <f t="shared" si="41"/>
        <v>89244</v>
      </c>
      <c r="T44" s="365">
        <f t="shared" ref="T44" si="43">SUM(T45:T47)</f>
        <v>1225321</v>
      </c>
      <c r="U44" s="90">
        <f t="shared" si="41"/>
        <v>-88685</v>
      </c>
      <c r="V44" s="47">
        <f t="shared" si="41"/>
        <v>197764</v>
      </c>
      <c r="W44" s="380">
        <f t="shared" si="41"/>
        <v>137195</v>
      </c>
    </row>
    <row r="45" spans="1:23" hidden="1" x14ac:dyDescent="0.25">
      <c r="B45" s="59"/>
      <c r="C45" s="233"/>
      <c r="D45" s="686" t="s">
        <v>1192</v>
      </c>
      <c r="E45" s="698"/>
      <c r="F45" s="182">
        <v>432000</v>
      </c>
      <c r="G45" s="459">
        <v>194300</v>
      </c>
      <c r="H45" s="437">
        <f t="shared" ref="H45:H50" si="44">SUM(T45:W45)</f>
        <v>160000</v>
      </c>
      <c r="I45" s="200"/>
      <c r="J45" s="219">
        <f t="shared" si="5"/>
        <v>160000</v>
      </c>
      <c r="K45" s="81">
        <v>39906</v>
      </c>
      <c r="L45" s="1">
        <v>10066</v>
      </c>
      <c r="M45" s="1">
        <v>40522</v>
      </c>
      <c r="N45" s="1">
        <v>25642</v>
      </c>
      <c r="O45" s="1">
        <v>-55751</v>
      </c>
      <c r="P45" s="89">
        <v>20304</v>
      </c>
      <c r="Q45" s="1">
        <v>12433</v>
      </c>
      <c r="R45" s="43">
        <v>6008</v>
      </c>
      <c r="S45" s="1">
        <v>5430</v>
      </c>
      <c r="T45" s="366">
        <f t="shared" ref="T45:T50" si="45">SUM(K45:S45)</f>
        <v>104560</v>
      </c>
      <c r="U45" s="89">
        <v>5592</v>
      </c>
      <c r="V45" s="46">
        <v>5820</v>
      </c>
      <c r="W45" s="378">
        <v>44028</v>
      </c>
    </row>
    <row r="46" spans="1:23" hidden="1" x14ac:dyDescent="0.25">
      <c r="B46" s="59"/>
      <c r="C46" s="233"/>
      <c r="D46" s="686" t="s">
        <v>1193</v>
      </c>
      <c r="E46" s="698"/>
      <c r="F46" s="182">
        <v>1310000</v>
      </c>
      <c r="G46" s="459">
        <v>1371550</v>
      </c>
      <c r="H46" s="437">
        <f t="shared" si="44"/>
        <v>1186595</v>
      </c>
      <c r="I46" s="200"/>
      <c r="J46" s="219">
        <f t="shared" si="5"/>
        <v>1186595</v>
      </c>
      <c r="K46" s="81">
        <v>385950</v>
      </c>
      <c r="L46" s="1">
        <v>70947</v>
      </c>
      <c r="M46" s="1">
        <v>70947</v>
      </c>
      <c r="N46" s="1">
        <v>70947</v>
      </c>
      <c r="O46" s="1">
        <v>187790</v>
      </c>
      <c r="P46" s="89">
        <v>122843</v>
      </c>
      <c r="Q46" s="1">
        <v>76303</v>
      </c>
      <c r="R46" s="43"/>
      <c r="S46" s="1">
        <v>77330</v>
      </c>
      <c r="T46" s="366">
        <f t="shared" si="45"/>
        <v>1063057</v>
      </c>
      <c r="U46" s="89">
        <v>-143003</v>
      </c>
      <c r="V46" s="46">
        <v>184534</v>
      </c>
      <c r="W46" s="378">
        <v>82007</v>
      </c>
    </row>
    <row r="47" spans="1:23" hidden="1" x14ac:dyDescent="0.25">
      <c r="B47" s="59"/>
      <c r="C47" s="233"/>
      <c r="D47" s="686" t="s">
        <v>1194</v>
      </c>
      <c r="E47" s="698"/>
      <c r="F47" s="182">
        <v>120000</v>
      </c>
      <c r="G47" s="459">
        <v>75310</v>
      </c>
      <c r="H47" s="437">
        <f t="shared" si="44"/>
        <v>125000</v>
      </c>
      <c r="I47" s="200"/>
      <c r="J47" s="219">
        <f t="shared" si="5"/>
        <v>125000</v>
      </c>
      <c r="K47" s="81">
        <v>4631</v>
      </c>
      <c r="L47" s="1">
        <v>1852</v>
      </c>
      <c r="M47" s="1">
        <v>4631</v>
      </c>
      <c r="N47" s="1">
        <v>16024</v>
      </c>
      <c r="O47" s="1">
        <v>3705</v>
      </c>
      <c r="P47" s="89">
        <v>4631</v>
      </c>
      <c r="Q47" s="1">
        <v>8336</v>
      </c>
      <c r="R47" s="43">
        <v>7410</v>
      </c>
      <c r="S47" s="1">
        <v>6484</v>
      </c>
      <c r="T47" s="366">
        <f t="shared" si="45"/>
        <v>57704</v>
      </c>
      <c r="U47" s="89">
        <v>48726</v>
      </c>
      <c r="V47" s="46">
        <v>7410</v>
      </c>
      <c r="W47" s="378">
        <v>11160</v>
      </c>
    </row>
    <row r="48" spans="1:23" s="42" customFormat="1" hidden="1" x14ac:dyDescent="0.25">
      <c r="A48" s="139" t="s">
        <v>327</v>
      </c>
      <c r="B48" s="57" t="s">
        <v>921</v>
      </c>
      <c r="C48" s="696" t="s">
        <v>328</v>
      </c>
      <c r="D48" s="697"/>
      <c r="E48" s="697"/>
      <c r="F48" s="189">
        <v>0</v>
      </c>
      <c r="G48" s="466">
        <v>0</v>
      </c>
      <c r="H48" s="444">
        <f t="shared" si="44"/>
        <v>0</v>
      </c>
      <c r="I48" s="207"/>
      <c r="J48" s="220">
        <f t="shared" si="5"/>
        <v>0</v>
      </c>
      <c r="K48" s="83"/>
      <c r="L48" s="13"/>
      <c r="M48" s="13"/>
      <c r="N48" s="13"/>
      <c r="O48" s="13"/>
      <c r="P48" s="90"/>
      <c r="Q48" s="13"/>
      <c r="R48" s="44"/>
      <c r="S48" s="13"/>
      <c r="T48" s="365">
        <f t="shared" si="45"/>
        <v>0</v>
      </c>
      <c r="U48" s="90"/>
      <c r="V48" s="47"/>
      <c r="W48" s="380"/>
    </row>
    <row r="49" spans="1:23" s="42" customFormat="1" x14ac:dyDescent="0.25">
      <c r="A49" s="139" t="s">
        <v>329</v>
      </c>
      <c r="B49" s="57" t="s">
        <v>922</v>
      </c>
      <c r="C49" s="696" t="s">
        <v>330</v>
      </c>
      <c r="D49" s="697"/>
      <c r="E49" s="697"/>
      <c r="F49" s="189">
        <v>76000</v>
      </c>
      <c r="G49" s="466">
        <v>156160</v>
      </c>
      <c r="H49" s="444">
        <f t="shared" si="44"/>
        <v>150000</v>
      </c>
      <c r="I49" s="207"/>
      <c r="J49" s="220">
        <f t="shared" si="5"/>
        <v>150000</v>
      </c>
      <c r="K49" s="83">
        <v>33790</v>
      </c>
      <c r="L49" s="13">
        <v>3000</v>
      </c>
      <c r="M49" s="13">
        <v>42370</v>
      </c>
      <c r="N49" s="13">
        <v>3000</v>
      </c>
      <c r="O49" s="13">
        <v>3000</v>
      </c>
      <c r="P49" s="90"/>
      <c r="Q49" s="13">
        <v>6000</v>
      </c>
      <c r="R49" s="44">
        <v>3000</v>
      </c>
      <c r="S49" s="13"/>
      <c r="T49" s="365">
        <f t="shared" si="45"/>
        <v>94160</v>
      </c>
      <c r="U49" s="90"/>
      <c r="V49" s="47">
        <v>6000</v>
      </c>
      <c r="W49" s="380">
        <v>49840</v>
      </c>
    </row>
    <row r="50" spans="1:23" s="42" customFormat="1" x14ac:dyDescent="0.25">
      <c r="A50" s="139" t="s">
        <v>331</v>
      </c>
      <c r="B50" s="57" t="s">
        <v>923</v>
      </c>
      <c r="C50" s="696" t="s">
        <v>332</v>
      </c>
      <c r="D50" s="697"/>
      <c r="E50" s="697"/>
      <c r="F50" s="189">
        <v>397000</v>
      </c>
      <c r="G50" s="466">
        <v>312000</v>
      </c>
      <c r="H50" s="444">
        <f t="shared" si="44"/>
        <v>312000</v>
      </c>
      <c r="I50" s="207"/>
      <c r="J50" s="220">
        <f t="shared" si="5"/>
        <v>312000</v>
      </c>
      <c r="K50" s="83"/>
      <c r="L50" s="13">
        <v>1750</v>
      </c>
      <c r="M50" s="13">
        <v>3060</v>
      </c>
      <c r="N50" s="13">
        <v>7574</v>
      </c>
      <c r="O50" s="13">
        <v>-1750</v>
      </c>
      <c r="P50" s="90"/>
      <c r="Q50" s="13"/>
      <c r="R50" s="44"/>
      <c r="S50" s="13">
        <v>9500</v>
      </c>
      <c r="T50" s="365">
        <f t="shared" si="45"/>
        <v>20134</v>
      </c>
      <c r="U50" s="90">
        <v>2999</v>
      </c>
      <c r="V50" s="47"/>
      <c r="W50" s="380">
        <v>288867</v>
      </c>
    </row>
    <row r="51" spans="1:23" s="19" customFormat="1" x14ac:dyDescent="0.25">
      <c r="A51" s="139" t="s">
        <v>333</v>
      </c>
      <c r="B51" s="57" t="s">
        <v>924</v>
      </c>
      <c r="C51" s="696" t="s">
        <v>334</v>
      </c>
      <c r="D51" s="697"/>
      <c r="E51" s="697"/>
      <c r="F51" s="189">
        <f t="shared" ref="F51" si="46">F52+F53</f>
        <v>0</v>
      </c>
      <c r="G51" s="466">
        <f t="shared" ref="G51:W51" si="47">G52+G53</f>
        <v>0</v>
      </c>
      <c r="H51" s="444">
        <f t="shared" si="47"/>
        <v>690000</v>
      </c>
      <c r="I51" s="207">
        <f t="shared" si="47"/>
        <v>0</v>
      </c>
      <c r="J51" s="220">
        <f t="shared" si="5"/>
        <v>690000</v>
      </c>
      <c r="K51" s="83">
        <f t="shared" si="47"/>
        <v>0</v>
      </c>
      <c r="L51" s="13">
        <f t="shared" si="47"/>
        <v>0</v>
      </c>
      <c r="M51" s="13">
        <f t="shared" si="47"/>
        <v>0</v>
      </c>
      <c r="N51" s="13">
        <f t="shared" si="47"/>
        <v>0</v>
      </c>
      <c r="O51" s="13">
        <f t="shared" si="47"/>
        <v>0</v>
      </c>
      <c r="P51" s="90">
        <f t="shared" ref="P51" si="48">P52+P53</f>
        <v>0</v>
      </c>
      <c r="Q51" s="13">
        <f t="shared" si="47"/>
        <v>0</v>
      </c>
      <c r="R51" s="44">
        <f t="shared" si="47"/>
        <v>0</v>
      </c>
      <c r="S51" s="13">
        <f t="shared" si="47"/>
        <v>0</v>
      </c>
      <c r="T51" s="365">
        <f t="shared" ref="T51" si="49">T52+T53</f>
        <v>0</v>
      </c>
      <c r="U51" s="90">
        <f t="shared" si="47"/>
        <v>0</v>
      </c>
      <c r="V51" s="47">
        <f t="shared" si="47"/>
        <v>0</v>
      </c>
      <c r="W51" s="380">
        <f t="shared" si="47"/>
        <v>690000</v>
      </c>
    </row>
    <row r="52" spans="1:23" x14ac:dyDescent="0.25">
      <c r="A52" s="139" t="s">
        <v>335</v>
      </c>
      <c r="B52" s="59"/>
      <c r="C52" s="151"/>
      <c r="D52" s="686" t="s">
        <v>336</v>
      </c>
      <c r="E52" s="686"/>
      <c r="F52" s="182">
        <v>0</v>
      </c>
      <c r="G52" s="459">
        <v>0</v>
      </c>
      <c r="H52" s="437">
        <f>SUM(T52:W52)</f>
        <v>690000</v>
      </c>
      <c r="I52" s="200"/>
      <c r="J52" s="219">
        <f t="shared" si="5"/>
        <v>690000</v>
      </c>
      <c r="K52" s="81"/>
      <c r="L52" s="1"/>
      <c r="M52" s="1"/>
      <c r="N52" s="1"/>
      <c r="O52" s="1"/>
      <c r="P52" s="89"/>
      <c r="Q52" s="1"/>
      <c r="R52" s="43"/>
      <c r="S52" s="1"/>
      <c r="T52" s="366"/>
      <c r="U52" s="89"/>
      <c r="V52" s="46"/>
      <c r="W52" s="378">
        <v>690000</v>
      </c>
    </row>
    <row r="53" spans="1:23" hidden="1" x14ac:dyDescent="0.25">
      <c r="A53" s="139" t="s">
        <v>337</v>
      </c>
      <c r="B53" s="59"/>
      <c r="C53" s="151"/>
      <c r="D53" s="686" t="s">
        <v>338</v>
      </c>
      <c r="E53" s="686"/>
      <c r="F53" s="182"/>
      <c r="G53" s="459"/>
      <c r="H53" s="437"/>
      <c r="I53" s="200"/>
      <c r="J53" s="219">
        <f t="shared" si="5"/>
        <v>0</v>
      </c>
      <c r="K53" s="81"/>
      <c r="L53" s="1"/>
      <c r="M53" s="1"/>
      <c r="N53" s="1"/>
      <c r="O53" s="1"/>
      <c r="P53" s="89"/>
      <c r="Q53" s="1"/>
      <c r="R53" s="43"/>
      <c r="S53" s="1"/>
      <c r="T53" s="366"/>
      <c r="U53" s="89"/>
      <c r="V53" s="46"/>
      <c r="W53" s="378"/>
    </row>
    <row r="54" spans="1:23" s="42" customFormat="1" x14ac:dyDescent="0.25">
      <c r="A54" s="139" t="s">
        <v>339</v>
      </c>
      <c r="B54" s="57" t="s">
        <v>925</v>
      </c>
      <c r="C54" s="653" t="s">
        <v>340</v>
      </c>
      <c r="D54" s="654"/>
      <c r="E54" s="654"/>
      <c r="F54" s="189">
        <f>SUM(F55:F58)</f>
        <v>969000</v>
      </c>
      <c r="G54" s="466">
        <f>SUM(G55:G58)</f>
        <v>1802500</v>
      </c>
      <c r="H54" s="444">
        <f t="shared" ref="H54:W54" si="50">SUM(H55:H58)</f>
        <v>1802500</v>
      </c>
      <c r="I54" s="207">
        <f t="shared" si="50"/>
        <v>0</v>
      </c>
      <c r="J54" s="220">
        <f t="shared" si="5"/>
        <v>1802500</v>
      </c>
      <c r="K54" s="83">
        <f t="shared" si="50"/>
        <v>0</v>
      </c>
      <c r="L54" s="13">
        <f t="shared" si="50"/>
        <v>32500</v>
      </c>
      <c r="M54" s="13">
        <f t="shared" si="50"/>
        <v>143400</v>
      </c>
      <c r="N54" s="13">
        <f t="shared" si="50"/>
        <v>20000</v>
      </c>
      <c r="O54" s="13">
        <f t="shared" si="50"/>
        <v>30000</v>
      </c>
      <c r="P54" s="90">
        <f t="shared" ref="P54" si="51">SUM(P55:P58)</f>
        <v>0</v>
      </c>
      <c r="Q54" s="13">
        <f t="shared" si="50"/>
        <v>-10000</v>
      </c>
      <c r="R54" s="44">
        <f t="shared" si="50"/>
        <v>671000</v>
      </c>
      <c r="S54" s="13">
        <f t="shared" si="50"/>
        <v>0</v>
      </c>
      <c r="T54" s="365">
        <f t="shared" ref="T54" si="52">SUM(T55:T58)</f>
        <v>886900</v>
      </c>
      <c r="U54" s="90">
        <f t="shared" si="50"/>
        <v>140000</v>
      </c>
      <c r="V54" s="47">
        <f t="shared" si="50"/>
        <v>260000</v>
      </c>
      <c r="W54" s="380">
        <f t="shared" si="50"/>
        <v>515600</v>
      </c>
    </row>
    <row r="55" spans="1:23" hidden="1" x14ac:dyDescent="0.25">
      <c r="B55" s="59"/>
      <c r="C55" s="232"/>
      <c r="D55" s="686" t="s">
        <v>1198</v>
      </c>
      <c r="E55" s="698"/>
      <c r="F55" s="182">
        <v>66000</v>
      </c>
      <c r="G55" s="459">
        <v>65000</v>
      </c>
      <c r="H55" s="437">
        <f>SUM(T55:W55)</f>
        <v>65000</v>
      </c>
      <c r="I55" s="200"/>
      <c r="J55" s="219">
        <f t="shared" si="5"/>
        <v>65000</v>
      </c>
      <c r="K55" s="81"/>
      <c r="L55" s="1">
        <v>32500</v>
      </c>
      <c r="M55" s="1"/>
      <c r="N55" s="1"/>
      <c r="O55" s="1"/>
      <c r="P55" s="89"/>
      <c r="Q55" s="1"/>
      <c r="R55" s="43">
        <v>32500</v>
      </c>
      <c r="S55" s="1"/>
      <c r="T55" s="366">
        <f t="shared" ref="T55:T58" si="53">SUM(K55:S55)</f>
        <v>65000</v>
      </c>
      <c r="U55" s="89"/>
      <c r="V55" s="46"/>
      <c r="W55" s="378"/>
    </row>
    <row r="56" spans="1:23" hidden="1" x14ac:dyDescent="0.25">
      <c r="B56" s="59"/>
      <c r="C56" s="232"/>
      <c r="D56" s="686" t="s">
        <v>1226</v>
      </c>
      <c r="E56" s="698"/>
      <c r="F56" s="182">
        <v>210000</v>
      </c>
      <c r="G56" s="459">
        <v>210000</v>
      </c>
      <c r="H56" s="437">
        <f>SUM(T56:W56)</f>
        <v>210000</v>
      </c>
      <c r="I56" s="200"/>
      <c r="J56" s="219">
        <f t="shared" si="5"/>
        <v>210000</v>
      </c>
      <c r="K56" s="81"/>
      <c r="L56" s="1"/>
      <c r="M56" s="1"/>
      <c r="N56" s="1"/>
      <c r="O56" s="1"/>
      <c r="P56" s="89"/>
      <c r="Q56" s="1"/>
      <c r="R56" s="43"/>
      <c r="S56" s="1"/>
      <c r="T56" s="366">
        <f t="shared" si="53"/>
        <v>0</v>
      </c>
      <c r="U56" s="89">
        <v>140000</v>
      </c>
      <c r="V56" s="46"/>
      <c r="W56" s="378">
        <v>70000</v>
      </c>
    </row>
    <row r="57" spans="1:23" hidden="1" x14ac:dyDescent="0.25">
      <c r="B57" s="59"/>
      <c r="C57" s="232"/>
      <c r="D57" s="686" t="s">
        <v>1296</v>
      </c>
      <c r="E57" s="698"/>
      <c r="F57" s="182">
        <v>76000</v>
      </c>
      <c r="G57" s="459">
        <v>155500</v>
      </c>
      <c r="H57" s="437">
        <f>SUM(T57:W57)</f>
        <v>155500</v>
      </c>
      <c r="I57" s="200"/>
      <c r="J57" s="219">
        <f t="shared" si="5"/>
        <v>155500</v>
      </c>
      <c r="K57" s="81"/>
      <c r="L57" s="1"/>
      <c r="M57" s="1"/>
      <c r="N57" s="1">
        <v>20000</v>
      </c>
      <c r="O57" s="1">
        <v>20000</v>
      </c>
      <c r="P57" s="89"/>
      <c r="Q57" s="1"/>
      <c r="R57" s="43">
        <v>95500</v>
      </c>
      <c r="S57" s="1"/>
      <c r="T57" s="366">
        <f t="shared" si="53"/>
        <v>135500</v>
      </c>
      <c r="U57" s="89"/>
      <c r="V57" s="46">
        <v>20000</v>
      </c>
      <c r="W57" s="378"/>
    </row>
    <row r="58" spans="1:23" hidden="1" x14ac:dyDescent="0.25">
      <c r="B58" s="59"/>
      <c r="C58" s="232"/>
      <c r="D58" s="686" t="s">
        <v>1197</v>
      </c>
      <c r="E58" s="698"/>
      <c r="F58" s="182">
        <v>617000</v>
      </c>
      <c r="G58" s="459">
        <v>1372000</v>
      </c>
      <c r="H58" s="437">
        <f>SUM(T58:W58)</f>
        <v>1372000</v>
      </c>
      <c r="I58" s="200"/>
      <c r="J58" s="219">
        <f t="shared" si="5"/>
        <v>1372000</v>
      </c>
      <c r="K58" s="81"/>
      <c r="L58" s="1"/>
      <c r="M58" s="1">
        <v>143400</v>
      </c>
      <c r="N58" s="1"/>
      <c r="O58" s="1">
        <v>10000</v>
      </c>
      <c r="P58" s="89"/>
      <c r="Q58" s="1">
        <v>-10000</v>
      </c>
      <c r="R58" s="43">
        <v>543000</v>
      </c>
      <c r="S58" s="1"/>
      <c r="T58" s="366">
        <f t="shared" si="53"/>
        <v>686400</v>
      </c>
      <c r="U58" s="89"/>
      <c r="V58" s="46">
        <v>240000</v>
      </c>
      <c r="W58" s="378">
        <v>445600</v>
      </c>
    </row>
    <row r="59" spans="1:23" s="42" customFormat="1" x14ac:dyDescent="0.25">
      <c r="A59" s="139" t="s">
        <v>341</v>
      </c>
      <c r="B59" s="57" t="s">
        <v>926</v>
      </c>
      <c r="C59" s="653" t="s">
        <v>342</v>
      </c>
      <c r="D59" s="654"/>
      <c r="E59" s="654"/>
      <c r="F59" s="189">
        <f>SUM(F60:F66)</f>
        <v>2401000</v>
      </c>
      <c r="G59" s="466">
        <f>SUM(G60:G66)</f>
        <v>2535216</v>
      </c>
      <c r="H59" s="444">
        <f t="shared" ref="H59:W59" si="54">SUM(H60:H66)</f>
        <v>3059654</v>
      </c>
      <c r="I59" s="207">
        <f t="shared" si="54"/>
        <v>0</v>
      </c>
      <c r="J59" s="220">
        <f t="shared" si="5"/>
        <v>3059654</v>
      </c>
      <c r="K59" s="83">
        <f t="shared" si="54"/>
        <v>197172</v>
      </c>
      <c r="L59" s="13">
        <f t="shared" si="54"/>
        <v>261228</v>
      </c>
      <c r="M59" s="13">
        <f t="shared" si="54"/>
        <v>333200</v>
      </c>
      <c r="N59" s="13">
        <f t="shared" si="54"/>
        <v>169650</v>
      </c>
      <c r="O59" s="13">
        <f t="shared" si="54"/>
        <v>226014</v>
      </c>
      <c r="P59" s="90">
        <f t="shared" ref="P59" si="55">SUM(P60:P66)</f>
        <v>197723</v>
      </c>
      <c r="Q59" s="13">
        <f t="shared" si="54"/>
        <v>140586</v>
      </c>
      <c r="R59" s="44">
        <f t="shared" si="54"/>
        <v>164524</v>
      </c>
      <c r="S59" s="13">
        <f t="shared" si="54"/>
        <v>357810</v>
      </c>
      <c r="T59" s="365">
        <f t="shared" ref="T59" si="56">SUM(T60:T66)</f>
        <v>2047907</v>
      </c>
      <c r="U59" s="90">
        <f t="shared" si="54"/>
        <v>145558</v>
      </c>
      <c r="V59" s="47">
        <f t="shared" si="54"/>
        <v>431635</v>
      </c>
      <c r="W59" s="380">
        <f t="shared" si="54"/>
        <v>434554</v>
      </c>
    </row>
    <row r="60" spans="1:23" hidden="1" x14ac:dyDescent="0.25">
      <c r="B60" s="59"/>
      <c r="C60" s="232"/>
      <c r="D60" s="686" t="s">
        <v>1195</v>
      </c>
      <c r="E60" s="698"/>
      <c r="F60" s="182">
        <v>780000</v>
      </c>
      <c r="G60" s="459">
        <v>935000</v>
      </c>
      <c r="H60" s="437">
        <f t="shared" ref="H60:H66" si="57">SUM(T60:W60)</f>
        <v>1180000</v>
      </c>
      <c r="I60" s="200"/>
      <c r="J60" s="219">
        <f t="shared" si="5"/>
        <v>1180000</v>
      </c>
      <c r="K60" s="81">
        <v>22157</v>
      </c>
      <c r="L60" s="1">
        <v>125616</v>
      </c>
      <c r="M60" s="1">
        <v>203479</v>
      </c>
      <c r="N60" s="1">
        <v>28975</v>
      </c>
      <c r="O60" s="1">
        <v>117645</v>
      </c>
      <c r="P60" s="89">
        <v>70648</v>
      </c>
      <c r="Q60" s="1">
        <v>19648</v>
      </c>
      <c r="R60" s="43">
        <v>100955</v>
      </c>
      <c r="S60" s="1">
        <v>184856</v>
      </c>
      <c r="T60" s="366">
        <f t="shared" ref="T60:T66" si="58">SUM(K60:S60)</f>
        <v>873979</v>
      </c>
      <c r="U60" s="89">
        <v>24689</v>
      </c>
      <c r="V60" s="46">
        <v>117834</v>
      </c>
      <c r="W60" s="378">
        <v>163498</v>
      </c>
    </row>
    <row r="61" spans="1:23" hidden="1" x14ac:dyDescent="0.25">
      <c r="B61" s="59"/>
      <c r="C61" s="232"/>
      <c r="D61" s="686" t="s">
        <v>1227</v>
      </c>
      <c r="E61" s="698"/>
      <c r="F61" s="182">
        <v>199000</v>
      </c>
      <c r="G61" s="459">
        <v>198840</v>
      </c>
      <c r="H61" s="437">
        <f t="shared" si="57"/>
        <v>198840</v>
      </c>
      <c r="I61" s="200"/>
      <c r="J61" s="219">
        <f t="shared" si="5"/>
        <v>198840</v>
      </c>
      <c r="K61" s="81">
        <v>16570</v>
      </c>
      <c r="L61" s="1">
        <v>16570</v>
      </c>
      <c r="M61" s="1">
        <v>16570</v>
      </c>
      <c r="N61" s="1">
        <v>16570</v>
      </c>
      <c r="O61" s="1">
        <v>16570</v>
      </c>
      <c r="P61" s="89">
        <v>16570</v>
      </c>
      <c r="Q61" s="1">
        <v>16570</v>
      </c>
      <c r="R61" s="43">
        <v>16570</v>
      </c>
      <c r="S61" s="1">
        <v>16570</v>
      </c>
      <c r="T61" s="366">
        <f t="shared" si="58"/>
        <v>149130</v>
      </c>
      <c r="U61" s="89">
        <v>16570</v>
      </c>
      <c r="V61" s="46">
        <v>16570</v>
      </c>
      <c r="W61" s="378">
        <v>16570</v>
      </c>
    </row>
    <row r="62" spans="1:23" hidden="1" x14ac:dyDescent="0.25">
      <c r="B62" s="59"/>
      <c r="C62" s="232"/>
      <c r="D62" s="686" t="s">
        <v>1228</v>
      </c>
      <c r="E62" s="698"/>
      <c r="F62" s="182">
        <v>212000</v>
      </c>
      <c r="G62" s="459">
        <v>180276</v>
      </c>
      <c r="H62" s="437">
        <f t="shared" si="57"/>
        <v>394688</v>
      </c>
      <c r="I62" s="200"/>
      <c r="J62" s="219">
        <f t="shared" si="5"/>
        <v>394688</v>
      </c>
      <c r="K62" s="81">
        <v>18028</v>
      </c>
      <c r="L62" s="1"/>
      <c r="M62" s="1"/>
      <c r="N62" s="1">
        <f>18027+34768</f>
        <v>52795</v>
      </c>
      <c r="O62" s="1">
        <v>34768</v>
      </c>
      <c r="P62" s="89">
        <v>-15453</v>
      </c>
      <c r="Q62" s="1">
        <v>45069</v>
      </c>
      <c r="R62" s="43"/>
      <c r="S62" s="1">
        <v>21749</v>
      </c>
      <c r="T62" s="366">
        <f t="shared" si="58"/>
        <v>156956</v>
      </c>
      <c r="U62" s="89"/>
      <c r="V62" s="46">
        <v>237732</v>
      </c>
      <c r="W62" s="378"/>
    </row>
    <row r="63" spans="1:23" hidden="1" x14ac:dyDescent="0.25">
      <c r="B63" s="59"/>
      <c r="C63" s="232"/>
      <c r="D63" s="686" t="s">
        <v>1229</v>
      </c>
      <c r="E63" s="698"/>
      <c r="F63" s="182">
        <v>367000</v>
      </c>
      <c r="G63" s="459">
        <v>296000</v>
      </c>
      <c r="H63" s="437">
        <f t="shared" si="57"/>
        <v>325026</v>
      </c>
      <c r="I63" s="200"/>
      <c r="J63" s="219">
        <f t="shared" si="5"/>
        <v>325026</v>
      </c>
      <c r="K63" s="81"/>
      <c r="L63" s="1"/>
      <c r="M63" s="1">
        <v>55476</v>
      </c>
      <c r="N63" s="1"/>
      <c r="O63" s="1"/>
      <c r="P63" s="89">
        <v>59300</v>
      </c>
      <c r="Q63" s="1"/>
      <c r="R63" s="43"/>
      <c r="S63" s="1">
        <v>59600</v>
      </c>
      <c r="T63" s="366">
        <f t="shared" si="58"/>
        <v>174376</v>
      </c>
      <c r="U63" s="89"/>
      <c r="V63" s="46"/>
      <c r="W63" s="378">
        <v>150650</v>
      </c>
    </row>
    <row r="64" spans="1:23" hidden="1" x14ac:dyDescent="0.25">
      <c r="B64" s="59"/>
      <c r="C64" s="232"/>
      <c r="D64" s="686" t="s">
        <v>1230</v>
      </c>
      <c r="E64" s="698"/>
      <c r="F64" s="182">
        <v>647000</v>
      </c>
      <c r="G64" s="459">
        <v>771900</v>
      </c>
      <c r="H64" s="437">
        <f t="shared" si="57"/>
        <v>771900</v>
      </c>
      <c r="I64" s="200"/>
      <c r="J64" s="219">
        <f t="shared" si="5"/>
        <v>771900</v>
      </c>
      <c r="K64" s="81">
        <v>101117</v>
      </c>
      <c r="L64" s="1">
        <v>99396</v>
      </c>
      <c r="M64" s="1">
        <v>46999</v>
      </c>
      <c r="N64" s="1">
        <v>58710</v>
      </c>
      <c r="O64" s="1">
        <v>46999</v>
      </c>
      <c r="P64" s="89">
        <v>66658</v>
      </c>
      <c r="Q64" s="1">
        <v>46999</v>
      </c>
      <c r="R64" s="43">
        <v>46999</v>
      </c>
      <c r="S64" s="1">
        <v>62535</v>
      </c>
      <c r="T64" s="366">
        <f t="shared" si="58"/>
        <v>576412</v>
      </c>
      <c r="U64" s="89">
        <v>46999</v>
      </c>
      <c r="V64" s="46">
        <v>46999</v>
      </c>
      <c r="W64" s="378">
        <v>101490</v>
      </c>
    </row>
    <row r="65" spans="1:27" hidden="1" x14ac:dyDescent="0.25">
      <c r="B65" s="59"/>
      <c r="C65" s="232"/>
      <c r="D65" s="686" t="s">
        <v>1231</v>
      </c>
      <c r="E65" s="698"/>
      <c r="F65" s="182">
        <v>64000</v>
      </c>
      <c r="G65" s="459">
        <v>49200</v>
      </c>
      <c r="H65" s="437">
        <f t="shared" si="57"/>
        <v>49200</v>
      </c>
      <c r="I65" s="200"/>
      <c r="J65" s="219">
        <f t="shared" si="5"/>
        <v>49200</v>
      </c>
      <c r="K65" s="81">
        <v>12300</v>
      </c>
      <c r="L65" s="1"/>
      <c r="M65" s="1"/>
      <c r="N65" s="1">
        <v>12300</v>
      </c>
      <c r="O65" s="1"/>
      <c r="P65" s="89"/>
      <c r="Q65" s="1">
        <v>12300</v>
      </c>
      <c r="R65" s="43"/>
      <c r="S65" s="1"/>
      <c r="T65" s="366">
        <f t="shared" si="58"/>
        <v>36900</v>
      </c>
      <c r="U65" s="89">
        <v>12300</v>
      </c>
      <c r="V65" s="46"/>
      <c r="W65" s="378"/>
    </row>
    <row r="66" spans="1:27" hidden="1" x14ac:dyDescent="0.25">
      <c r="B66" s="59"/>
      <c r="C66" s="232"/>
      <c r="D66" s="686" t="s">
        <v>1197</v>
      </c>
      <c r="E66" s="698"/>
      <c r="F66" s="182">
        <v>132000</v>
      </c>
      <c r="G66" s="459">
        <v>104000</v>
      </c>
      <c r="H66" s="437">
        <f t="shared" si="57"/>
        <v>140000</v>
      </c>
      <c r="I66" s="200"/>
      <c r="J66" s="219">
        <f t="shared" si="5"/>
        <v>140000</v>
      </c>
      <c r="K66" s="81">
        <v>27000</v>
      </c>
      <c r="L66" s="1">
        <v>19646</v>
      </c>
      <c r="M66" s="1">
        <v>10676</v>
      </c>
      <c r="N66" s="1">
        <v>300</v>
      </c>
      <c r="O66" s="1">
        <v>10032</v>
      </c>
      <c r="P66" s="89"/>
      <c r="Q66" s="1"/>
      <c r="R66" s="43"/>
      <c r="S66" s="1">
        <v>12500</v>
      </c>
      <c r="T66" s="366">
        <f t="shared" si="58"/>
        <v>80154</v>
      </c>
      <c r="U66" s="89">
        <v>45000</v>
      </c>
      <c r="V66" s="46">
        <v>12500</v>
      </c>
      <c r="W66" s="378">
        <v>2346</v>
      </c>
    </row>
    <row r="67" spans="1:27" x14ac:dyDescent="0.25">
      <c r="B67" s="100" t="s">
        <v>927</v>
      </c>
      <c r="C67" s="694" t="s">
        <v>343</v>
      </c>
      <c r="D67" s="695"/>
      <c r="E67" s="695"/>
      <c r="F67" s="183">
        <f>F68+F69</f>
        <v>649000</v>
      </c>
      <c r="G67" s="460">
        <f>G68+G69</f>
        <v>491503</v>
      </c>
      <c r="H67" s="438">
        <f t="shared" ref="H67:I67" si="59">H68+H69</f>
        <v>0</v>
      </c>
      <c r="I67" s="201">
        <f t="shared" si="59"/>
        <v>547103</v>
      </c>
      <c r="J67" s="218">
        <f t="shared" si="5"/>
        <v>547103</v>
      </c>
      <c r="K67" s="103">
        <f t="shared" ref="K67:W67" si="60">K68+K69</f>
        <v>56648</v>
      </c>
      <c r="L67" s="104">
        <f t="shared" si="60"/>
        <v>24510</v>
      </c>
      <c r="M67" s="104">
        <f t="shared" si="60"/>
        <v>59382</v>
      </c>
      <c r="N67" s="104">
        <f t="shared" si="60"/>
        <v>25927</v>
      </c>
      <c r="O67" s="104">
        <f t="shared" si="60"/>
        <v>29510</v>
      </c>
      <c r="P67" s="107">
        <f t="shared" ref="P67" si="61">P68+P69</f>
        <v>107030</v>
      </c>
      <c r="Q67" s="104">
        <f t="shared" si="60"/>
        <v>24510</v>
      </c>
      <c r="R67" s="106">
        <f t="shared" si="60"/>
        <v>1457</v>
      </c>
      <c r="S67" s="104">
        <f t="shared" si="60"/>
        <v>40377</v>
      </c>
      <c r="T67" s="367">
        <f t="shared" ref="T67" si="62">T68+T69</f>
        <v>369351</v>
      </c>
      <c r="U67" s="107">
        <f t="shared" si="60"/>
        <v>99510</v>
      </c>
      <c r="V67" s="108">
        <f t="shared" si="60"/>
        <v>25967</v>
      </c>
      <c r="W67" s="379">
        <f t="shared" si="60"/>
        <v>52275</v>
      </c>
    </row>
    <row r="68" spans="1:27" hidden="1" x14ac:dyDescent="0.25">
      <c r="A68" s="139" t="s">
        <v>344</v>
      </c>
      <c r="B68" s="57" t="s">
        <v>928</v>
      </c>
      <c r="C68" s="653" t="s">
        <v>345</v>
      </c>
      <c r="D68" s="654"/>
      <c r="E68" s="654"/>
      <c r="F68" s="189"/>
      <c r="G68" s="466"/>
      <c r="H68" s="444"/>
      <c r="I68" s="207"/>
      <c r="J68" s="220">
        <f t="shared" si="5"/>
        <v>0</v>
      </c>
      <c r="K68" s="83"/>
      <c r="L68" s="13"/>
      <c r="M68" s="13"/>
      <c r="N68" s="13"/>
      <c r="O68" s="13"/>
      <c r="P68" s="90"/>
      <c r="Q68" s="13"/>
      <c r="R68" s="44"/>
      <c r="S68" s="13"/>
      <c r="T68" s="365"/>
      <c r="U68" s="90"/>
      <c r="V68" s="47"/>
      <c r="W68" s="380"/>
    </row>
    <row r="69" spans="1:27" x14ac:dyDescent="0.25">
      <c r="A69" s="139" t="s">
        <v>346</v>
      </c>
      <c r="B69" s="57" t="s">
        <v>929</v>
      </c>
      <c r="C69" s="653" t="s">
        <v>347</v>
      </c>
      <c r="D69" s="654"/>
      <c r="E69" s="654"/>
      <c r="F69" s="189">
        <f>SUM(F70:F72)</f>
        <v>649000</v>
      </c>
      <c r="G69" s="466">
        <f>SUM(G70:G72)</f>
        <v>491503</v>
      </c>
      <c r="H69" s="444">
        <f t="shared" ref="H69:W69" si="63">SUM(H70:H72)</f>
        <v>0</v>
      </c>
      <c r="I69" s="207">
        <f t="shared" si="63"/>
        <v>547103</v>
      </c>
      <c r="J69" s="220">
        <f t="shared" si="5"/>
        <v>547103</v>
      </c>
      <c r="K69" s="83">
        <f t="shared" si="63"/>
        <v>56648</v>
      </c>
      <c r="L69" s="13">
        <f t="shared" si="63"/>
        <v>24510</v>
      </c>
      <c r="M69" s="13">
        <f t="shared" si="63"/>
        <v>59382</v>
      </c>
      <c r="N69" s="13">
        <f t="shared" si="63"/>
        <v>25927</v>
      </c>
      <c r="O69" s="13">
        <f t="shared" si="63"/>
        <v>29510</v>
      </c>
      <c r="P69" s="90">
        <f t="shared" ref="P69" si="64">SUM(P70:P72)</f>
        <v>107030</v>
      </c>
      <c r="Q69" s="13">
        <f t="shared" si="63"/>
        <v>24510</v>
      </c>
      <c r="R69" s="44">
        <f t="shared" si="63"/>
        <v>1457</v>
      </c>
      <c r="S69" s="13">
        <f t="shared" si="63"/>
        <v>40377</v>
      </c>
      <c r="T69" s="365">
        <f t="shared" ref="T69" si="65">SUM(T70:T72)</f>
        <v>369351</v>
      </c>
      <c r="U69" s="90">
        <f t="shared" si="63"/>
        <v>99510</v>
      </c>
      <c r="V69" s="47">
        <f t="shared" si="63"/>
        <v>25967</v>
      </c>
      <c r="W69" s="380">
        <f t="shared" si="63"/>
        <v>52275</v>
      </c>
    </row>
    <row r="70" spans="1:27" hidden="1" x14ac:dyDescent="0.25">
      <c r="B70" s="59"/>
      <c r="C70" s="232"/>
      <c r="D70" s="686" t="s">
        <v>1232</v>
      </c>
      <c r="E70" s="698"/>
      <c r="F70" s="182">
        <v>427000</v>
      </c>
      <c r="G70" s="459">
        <v>324900</v>
      </c>
      <c r="H70" s="437"/>
      <c r="I70" s="200">
        <f>SUM(T70:W70)</f>
        <v>314000</v>
      </c>
      <c r="J70" s="219">
        <f t="shared" ref="J70:J134" si="66">SUM(H70:I70)</f>
        <v>314000</v>
      </c>
      <c r="K70" s="81">
        <f>23370+31920</f>
        <v>55290</v>
      </c>
      <c r="L70" s="1">
        <v>24510</v>
      </c>
      <c r="M70" s="1">
        <v>24510</v>
      </c>
      <c r="N70" s="1">
        <v>24510</v>
      </c>
      <c r="O70" s="1">
        <v>24510</v>
      </c>
      <c r="P70" s="89">
        <v>24510</v>
      </c>
      <c r="Q70" s="1">
        <v>24510</v>
      </c>
      <c r="R70" s="43"/>
      <c r="S70" s="1">
        <v>31920</v>
      </c>
      <c r="T70" s="366">
        <f t="shared" ref="T70:T72" si="67">SUM(K70:S70)</f>
        <v>234270</v>
      </c>
      <c r="U70" s="89">
        <v>24510</v>
      </c>
      <c r="V70" s="46">
        <v>24510</v>
      </c>
      <c r="W70" s="378">
        <v>30710</v>
      </c>
    </row>
    <row r="71" spans="1:27" hidden="1" x14ac:dyDescent="0.25">
      <c r="B71" s="59"/>
      <c r="C71" s="332"/>
      <c r="D71" s="686" t="s">
        <v>1291</v>
      </c>
      <c r="E71" s="698"/>
      <c r="F71" s="182">
        <v>0</v>
      </c>
      <c r="G71" s="459">
        <v>81103</v>
      </c>
      <c r="H71" s="437"/>
      <c r="I71" s="200">
        <f>SUM(T71:W71)</f>
        <v>153103</v>
      </c>
      <c r="J71" s="219">
        <f t="shared" ref="J71" si="68">SUM(H71:I71)</f>
        <v>153103</v>
      </c>
      <c r="K71" s="81"/>
      <c r="L71" s="1"/>
      <c r="M71" s="1"/>
      <c r="N71" s="1"/>
      <c r="O71" s="1"/>
      <c r="P71" s="89">
        <v>81103</v>
      </c>
      <c r="Q71" s="1"/>
      <c r="R71" s="43"/>
      <c r="S71" s="1"/>
      <c r="T71" s="366">
        <f t="shared" si="67"/>
        <v>81103</v>
      </c>
      <c r="U71" s="89">
        <v>72000</v>
      </c>
      <c r="V71" s="46"/>
      <c r="W71" s="378"/>
      <c r="Z71" s="259"/>
      <c r="AA71" s="259"/>
    </row>
    <row r="72" spans="1:27" hidden="1" x14ac:dyDescent="0.25">
      <c r="B72" s="59"/>
      <c r="C72" s="232"/>
      <c r="D72" s="686" t="s">
        <v>1233</v>
      </c>
      <c r="E72" s="698"/>
      <c r="F72" s="182">
        <v>222000</v>
      </c>
      <c r="G72" s="459">
        <v>85500</v>
      </c>
      <c r="H72" s="437"/>
      <c r="I72" s="200">
        <f>SUM(T72:W72)</f>
        <v>80000</v>
      </c>
      <c r="J72" s="219">
        <f t="shared" si="66"/>
        <v>80000</v>
      </c>
      <c r="K72" s="81">
        <v>1358</v>
      </c>
      <c r="L72" s="1"/>
      <c r="M72" s="1">
        <v>34872</v>
      </c>
      <c r="N72" s="1">
        <v>1417</v>
      </c>
      <c r="O72" s="1">
        <v>5000</v>
      </c>
      <c r="P72" s="89">
        <v>1417</v>
      </c>
      <c r="Q72" s="1"/>
      <c r="R72" s="43">
        <v>1457</v>
      </c>
      <c r="S72" s="1">
        <v>8457</v>
      </c>
      <c r="T72" s="366">
        <f t="shared" si="67"/>
        <v>53978</v>
      </c>
      <c r="U72" s="89">
        <v>3000</v>
      </c>
      <c r="V72" s="46">
        <v>1457</v>
      </c>
      <c r="W72" s="378">
        <v>21565</v>
      </c>
      <c r="Z72" s="259"/>
      <c r="AA72" s="259"/>
    </row>
    <row r="73" spans="1:27" x14ac:dyDescent="0.25">
      <c r="B73" s="100" t="s">
        <v>930</v>
      </c>
      <c r="C73" s="694" t="s">
        <v>348</v>
      </c>
      <c r="D73" s="695"/>
      <c r="E73" s="695"/>
      <c r="F73" s="183">
        <f>F74+F75+F76+F77+F78</f>
        <v>114000</v>
      </c>
      <c r="G73" s="460">
        <f>G74+G75+G76+G77+G78</f>
        <v>1626963</v>
      </c>
      <c r="H73" s="438">
        <f t="shared" ref="H73:I73" si="69">H74+H75+H76+H77+H78</f>
        <v>1769402</v>
      </c>
      <c r="I73" s="201">
        <f t="shared" si="69"/>
        <v>0</v>
      </c>
      <c r="J73" s="218">
        <f t="shared" si="66"/>
        <v>1769402</v>
      </c>
      <c r="K73" s="103">
        <f t="shared" ref="K73:W73" si="70">K74+K75+K76+K77+K78</f>
        <v>410526</v>
      </c>
      <c r="L73" s="104">
        <f t="shared" si="70"/>
        <v>-116702</v>
      </c>
      <c r="M73" s="104">
        <f t="shared" si="70"/>
        <v>86758</v>
      </c>
      <c r="N73" s="104">
        <f t="shared" si="70"/>
        <v>47903</v>
      </c>
      <c r="O73" s="104">
        <f t="shared" si="70"/>
        <v>76678</v>
      </c>
      <c r="P73" s="107">
        <f t="shared" ref="P73" si="71">P74+P75+P76+P77+P78</f>
        <v>284627</v>
      </c>
      <c r="Q73" s="104">
        <f t="shared" si="70"/>
        <v>38829</v>
      </c>
      <c r="R73" s="106">
        <f t="shared" si="70"/>
        <v>187673</v>
      </c>
      <c r="S73" s="104">
        <f t="shared" si="70"/>
        <v>174524</v>
      </c>
      <c r="T73" s="367">
        <f t="shared" ref="T73" si="72">T74+T75+T76+T77+T78</f>
        <v>1190816</v>
      </c>
      <c r="U73" s="107">
        <f t="shared" si="70"/>
        <v>8048</v>
      </c>
      <c r="V73" s="108">
        <f t="shared" si="70"/>
        <v>93449</v>
      </c>
      <c r="W73" s="379">
        <f t="shared" si="70"/>
        <v>477089</v>
      </c>
    </row>
    <row r="74" spans="1:27" x14ac:dyDescent="0.25">
      <c r="A74" s="139" t="s">
        <v>349</v>
      </c>
      <c r="B74" s="57" t="s">
        <v>931</v>
      </c>
      <c r="C74" s="653" t="s">
        <v>350</v>
      </c>
      <c r="D74" s="654"/>
      <c r="E74" s="654"/>
      <c r="F74" s="189">
        <v>0</v>
      </c>
      <c r="G74" s="466">
        <v>1332039</v>
      </c>
      <c r="H74" s="444">
        <f>SUM(T74:W74)</f>
        <v>1300000</v>
      </c>
      <c r="I74" s="207"/>
      <c r="J74" s="220">
        <f t="shared" si="66"/>
        <v>1300000</v>
      </c>
      <c r="K74" s="83">
        <v>382782</v>
      </c>
      <c r="L74" s="13">
        <v>-203046</v>
      </c>
      <c r="M74" s="13">
        <v>86582</v>
      </c>
      <c r="N74" s="13">
        <v>46655</v>
      </c>
      <c r="O74" s="13">
        <v>71948</v>
      </c>
      <c r="P74" s="90">
        <v>110119</v>
      </c>
      <c r="Q74" s="13">
        <v>38655</v>
      </c>
      <c r="R74" s="44">
        <v>187673</v>
      </c>
      <c r="S74" s="13">
        <v>48524</v>
      </c>
      <c r="T74" s="365">
        <f>SUM(K74:S74)</f>
        <v>769892</v>
      </c>
      <c r="U74" s="90">
        <v>8048</v>
      </c>
      <c r="V74" s="47">
        <v>93275</v>
      </c>
      <c r="W74" s="380">
        <v>428785</v>
      </c>
    </row>
    <row r="75" spans="1:27" x14ac:dyDescent="0.25">
      <c r="A75" s="139" t="s">
        <v>351</v>
      </c>
      <c r="B75" s="57" t="s">
        <v>932</v>
      </c>
      <c r="C75" s="653" t="s">
        <v>352</v>
      </c>
      <c r="D75" s="654"/>
      <c r="E75" s="654"/>
      <c r="F75" s="189">
        <v>0</v>
      </c>
      <c r="G75" s="466">
        <v>0</v>
      </c>
      <c r="H75" s="444">
        <f>SUM(T75:W75)</f>
        <v>126000</v>
      </c>
      <c r="I75" s="207"/>
      <c r="J75" s="220">
        <f t="shared" si="66"/>
        <v>126000</v>
      </c>
      <c r="K75" s="83"/>
      <c r="L75" s="13"/>
      <c r="M75" s="13"/>
      <c r="N75" s="13"/>
      <c r="O75" s="13"/>
      <c r="P75" s="90"/>
      <c r="Q75" s="13"/>
      <c r="R75" s="44"/>
      <c r="S75" s="13">
        <v>126000</v>
      </c>
      <c r="T75" s="365">
        <f>SUM(K75:S75)</f>
        <v>126000</v>
      </c>
      <c r="U75" s="90"/>
      <c r="V75" s="47"/>
      <c r="W75" s="380"/>
    </row>
    <row r="76" spans="1:27" hidden="1" x14ac:dyDescent="0.25">
      <c r="A76" s="139" t="s">
        <v>353</v>
      </c>
      <c r="B76" s="57" t="s">
        <v>933</v>
      </c>
      <c r="C76" s="653" t="s">
        <v>354</v>
      </c>
      <c r="D76" s="654"/>
      <c r="E76" s="654"/>
      <c r="F76" s="189"/>
      <c r="G76" s="466"/>
      <c r="H76" s="444"/>
      <c r="I76" s="207"/>
      <c r="J76" s="220">
        <f t="shared" si="66"/>
        <v>0</v>
      </c>
      <c r="K76" s="83"/>
      <c r="L76" s="13"/>
      <c r="M76" s="13"/>
      <c r="N76" s="13"/>
      <c r="O76" s="13"/>
      <c r="P76" s="90"/>
      <c r="Q76" s="13"/>
      <c r="R76" s="44"/>
      <c r="S76" s="13"/>
      <c r="T76" s="365"/>
      <c r="U76" s="90"/>
      <c r="V76" s="47"/>
      <c r="W76" s="380"/>
    </row>
    <row r="77" spans="1:27" hidden="1" x14ac:dyDescent="0.25">
      <c r="A77" s="139" t="s">
        <v>355</v>
      </c>
      <c r="B77" s="57" t="s">
        <v>934</v>
      </c>
      <c r="C77" s="653" t="s">
        <v>356</v>
      </c>
      <c r="D77" s="654"/>
      <c r="E77" s="654"/>
      <c r="F77" s="189"/>
      <c r="G77" s="466"/>
      <c r="H77" s="444"/>
      <c r="I77" s="207"/>
      <c r="J77" s="220">
        <f t="shared" si="66"/>
        <v>0</v>
      </c>
      <c r="K77" s="83"/>
      <c r="L77" s="13"/>
      <c r="M77" s="13"/>
      <c r="N77" s="13"/>
      <c r="O77" s="13"/>
      <c r="P77" s="90"/>
      <c r="Q77" s="13"/>
      <c r="R77" s="44"/>
      <c r="S77" s="13"/>
      <c r="T77" s="365"/>
      <c r="U77" s="90"/>
      <c r="V77" s="47"/>
      <c r="W77" s="380"/>
    </row>
    <row r="78" spans="1:27" ht="15.75" thickBot="1" x14ac:dyDescent="0.3">
      <c r="A78" s="139" t="s">
        <v>357</v>
      </c>
      <c r="B78" s="275" t="s">
        <v>935</v>
      </c>
      <c r="C78" s="754" t="s">
        <v>358</v>
      </c>
      <c r="D78" s="755"/>
      <c r="E78" s="755"/>
      <c r="F78" s="276">
        <f>SUM(F79:F80)</f>
        <v>114000</v>
      </c>
      <c r="G78" s="467">
        <f>SUM(G79:G80)</f>
        <v>294924</v>
      </c>
      <c r="H78" s="445">
        <f t="shared" ref="H78:W78" si="73">SUM(H79:H80)</f>
        <v>343402</v>
      </c>
      <c r="I78" s="277">
        <f t="shared" si="73"/>
        <v>0</v>
      </c>
      <c r="J78" s="220">
        <f t="shared" si="66"/>
        <v>343402</v>
      </c>
      <c r="K78" s="83">
        <f t="shared" si="73"/>
        <v>27744</v>
      </c>
      <c r="L78" s="13">
        <f t="shared" si="73"/>
        <v>86344</v>
      </c>
      <c r="M78" s="13">
        <f t="shared" si="73"/>
        <v>176</v>
      </c>
      <c r="N78" s="13">
        <f t="shared" si="73"/>
        <v>1248</v>
      </c>
      <c r="O78" s="13">
        <f t="shared" si="73"/>
        <v>4730</v>
      </c>
      <c r="P78" s="90">
        <f t="shared" ref="P78" si="74">SUM(P79:P80)</f>
        <v>174508</v>
      </c>
      <c r="Q78" s="13">
        <f t="shared" si="73"/>
        <v>174</v>
      </c>
      <c r="R78" s="44">
        <f t="shared" si="73"/>
        <v>0</v>
      </c>
      <c r="S78" s="13">
        <f t="shared" si="73"/>
        <v>0</v>
      </c>
      <c r="T78" s="365">
        <f t="shared" ref="T78" si="75">SUM(T79:T80)</f>
        <v>294924</v>
      </c>
      <c r="U78" s="90">
        <f t="shared" si="73"/>
        <v>0</v>
      </c>
      <c r="V78" s="47">
        <f t="shared" si="73"/>
        <v>174</v>
      </c>
      <c r="W78" s="380">
        <f t="shared" si="73"/>
        <v>48304</v>
      </c>
    </row>
    <row r="79" spans="1:27" hidden="1" x14ac:dyDescent="0.25">
      <c r="B79" s="59"/>
      <c r="C79" s="232"/>
      <c r="D79" s="686" t="s">
        <v>1234</v>
      </c>
      <c r="E79" s="698"/>
      <c r="F79" s="182">
        <v>44000</v>
      </c>
      <c r="G79" s="459">
        <v>43402</v>
      </c>
      <c r="H79" s="437">
        <f>SUM(T79:W79)</f>
        <v>43402</v>
      </c>
      <c r="I79" s="200"/>
      <c r="J79" s="219">
        <f t="shared" si="66"/>
        <v>43402</v>
      </c>
      <c r="K79" s="81">
        <v>21701</v>
      </c>
      <c r="L79" s="1">
        <v>21701</v>
      </c>
      <c r="M79" s="1"/>
      <c r="N79" s="1"/>
      <c r="O79" s="1"/>
      <c r="P79" s="89"/>
      <c r="Q79" s="1"/>
      <c r="R79" s="43"/>
      <c r="S79" s="1"/>
      <c r="T79" s="366">
        <f t="shared" ref="T79:T80" si="76">SUM(K79:S79)</f>
        <v>43402</v>
      </c>
      <c r="U79" s="89"/>
      <c r="V79" s="46"/>
      <c r="W79" s="378"/>
    </row>
    <row r="80" spans="1:27" ht="15.75" hidden="1" thickBot="1" x14ac:dyDescent="0.3">
      <c r="B80" s="59"/>
      <c r="C80" s="232"/>
      <c r="D80" s="686" t="s">
        <v>1197</v>
      </c>
      <c r="E80" s="698"/>
      <c r="F80" s="182">
        <v>70000</v>
      </c>
      <c r="G80" s="459">
        <v>251522</v>
      </c>
      <c r="H80" s="437">
        <f>SUM(T80:W80)</f>
        <v>300000</v>
      </c>
      <c r="I80" s="200"/>
      <c r="J80" s="219">
        <f t="shared" si="66"/>
        <v>300000</v>
      </c>
      <c r="K80" s="81">
        <v>6043</v>
      </c>
      <c r="L80" s="1">
        <v>64643</v>
      </c>
      <c r="M80" s="1">
        <v>176</v>
      </c>
      <c r="N80" s="1">
        <v>1248</v>
      </c>
      <c r="O80" s="1">
        <v>4730</v>
      </c>
      <c r="P80" s="89">
        <v>174508</v>
      </c>
      <c r="Q80" s="1">
        <v>174</v>
      </c>
      <c r="R80" s="43"/>
      <c r="S80" s="1"/>
      <c r="T80" s="366">
        <f t="shared" si="76"/>
        <v>251522</v>
      </c>
      <c r="U80" s="89"/>
      <c r="V80" s="46">
        <v>174</v>
      </c>
      <c r="W80" s="378">
        <v>48304</v>
      </c>
    </row>
    <row r="81" spans="1:23" ht="15.75" thickBot="1" x14ac:dyDescent="0.3">
      <c r="B81" s="91" t="s">
        <v>359</v>
      </c>
      <c r="C81" s="701" t="s">
        <v>360</v>
      </c>
      <c r="D81" s="702"/>
      <c r="E81" s="702"/>
      <c r="F81" s="185">
        <f>F82+F83+F84+F85+F86+F87+F91</f>
        <v>0</v>
      </c>
      <c r="G81" s="462">
        <f>G82+G83+G84+G85+G86+G87+G91</f>
        <v>0</v>
      </c>
      <c r="H81" s="440">
        <f t="shared" ref="H81:I81" si="77">H82+H83+H84+H85+H86+H87+H91</f>
        <v>0</v>
      </c>
      <c r="I81" s="203">
        <f t="shared" si="77"/>
        <v>0</v>
      </c>
      <c r="J81" s="216">
        <f t="shared" si="66"/>
        <v>0</v>
      </c>
      <c r="K81" s="94">
        <f t="shared" ref="K81:W81" si="78">K82+K83+K84+K85+K86+K87+K91</f>
        <v>0</v>
      </c>
      <c r="L81" s="95">
        <f t="shared" si="78"/>
        <v>0</v>
      </c>
      <c r="M81" s="95">
        <f t="shared" si="78"/>
        <v>0</v>
      </c>
      <c r="N81" s="95">
        <f t="shared" si="78"/>
        <v>0</v>
      </c>
      <c r="O81" s="95">
        <f t="shared" si="78"/>
        <v>0</v>
      </c>
      <c r="P81" s="98">
        <f t="shared" ref="P81" si="79">P82+P83+P84+P85+P86+P87+P91</f>
        <v>0</v>
      </c>
      <c r="Q81" s="95">
        <f t="shared" si="78"/>
        <v>0</v>
      </c>
      <c r="R81" s="97">
        <f t="shared" si="78"/>
        <v>0</v>
      </c>
      <c r="S81" s="95">
        <f t="shared" si="78"/>
        <v>0</v>
      </c>
      <c r="T81" s="363">
        <f t="shared" ref="T81" si="80">T82+T83+T84+T85+T86+T87+T91</f>
        <v>0</v>
      </c>
      <c r="U81" s="98">
        <f t="shared" si="78"/>
        <v>0</v>
      </c>
      <c r="V81" s="99">
        <f t="shared" si="78"/>
        <v>0</v>
      </c>
      <c r="W81" s="376">
        <f t="shared" si="78"/>
        <v>0</v>
      </c>
    </row>
    <row r="82" spans="1:23" s="19" customFormat="1" ht="15.75" hidden="1" thickBot="1" x14ac:dyDescent="0.3">
      <c r="A82" s="139" t="s">
        <v>361</v>
      </c>
      <c r="B82" s="127" t="s">
        <v>936</v>
      </c>
      <c r="C82" s="714" t="s">
        <v>362</v>
      </c>
      <c r="D82" s="715"/>
      <c r="E82" s="715"/>
      <c r="F82" s="181"/>
      <c r="G82" s="458"/>
      <c r="H82" s="436"/>
      <c r="I82" s="199"/>
      <c r="J82" s="218">
        <f t="shared" si="66"/>
        <v>0</v>
      </c>
      <c r="K82" s="103"/>
      <c r="L82" s="104"/>
      <c r="M82" s="104"/>
      <c r="N82" s="104"/>
      <c r="O82" s="104"/>
      <c r="P82" s="107"/>
      <c r="Q82" s="104"/>
      <c r="R82" s="106"/>
      <c r="S82" s="104"/>
      <c r="T82" s="367"/>
      <c r="U82" s="107"/>
      <c r="V82" s="108"/>
      <c r="W82" s="379"/>
    </row>
    <row r="83" spans="1:23" s="19" customFormat="1" ht="15.75" hidden="1" thickBot="1" x14ac:dyDescent="0.3">
      <c r="A83" s="139" t="s">
        <v>363</v>
      </c>
      <c r="B83" s="100" t="s">
        <v>937</v>
      </c>
      <c r="C83" s="694" t="s">
        <v>623</v>
      </c>
      <c r="D83" s="695"/>
      <c r="E83" s="695"/>
      <c r="F83" s="183"/>
      <c r="G83" s="460"/>
      <c r="H83" s="438"/>
      <c r="I83" s="201"/>
      <c r="J83" s="218">
        <f t="shared" si="66"/>
        <v>0</v>
      </c>
      <c r="K83" s="103"/>
      <c r="L83" s="104"/>
      <c r="M83" s="104"/>
      <c r="N83" s="104"/>
      <c r="O83" s="104"/>
      <c r="P83" s="107"/>
      <c r="Q83" s="104"/>
      <c r="R83" s="106"/>
      <c r="S83" s="104"/>
      <c r="T83" s="367"/>
      <c r="U83" s="107"/>
      <c r="V83" s="108"/>
      <c r="W83" s="379"/>
    </row>
    <row r="84" spans="1:23" s="19" customFormat="1" ht="15.75" hidden="1" thickBot="1" x14ac:dyDescent="0.3">
      <c r="A84" s="139" t="s">
        <v>364</v>
      </c>
      <c r="B84" s="127" t="s">
        <v>938</v>
      </c>
      <c r="C84" s="694" t="s">
        <v>365</v>
      </c>
      <c r="D84" s="695"/>
      <c r="E84" s="695"/>
      <c r="F84" s="183"/>
      <c r="G84" s="460"/>
      <c r="H84" s="438"/>
      <c r="I84" s="201"/>
      <c r="J84" s="218">
        <f t="shared" si="66"/>
        <v>0</v>
      </c>
      <c r="K84" s="103"/>
      <c r="L84" s="104"/>
      <c r="M84" s="104"/>
      <c r="N84" s="104"/>
      <c r="O84" s="104"/>
      <c r="P84" s="107"/>
      <c r="Q84" s="104"/>
      <c r="R84" s="106"/>
      <c r="S84" s="104"/>
      <c r="T84" s="367"/>
      <c r="U84" s="107"/>
      <c r="V84" s="108"/>
      <c r="W84" s="379"/>
    </row>
    <row r="85" spans="1:23" s="19" customFormat="1" ht="15.75" hidden="1" thickBot="1" x14ac:dyDescent="0.3">
      <c r="A85" s="139" t="s">
        <v>366</v>
      </c>
      <c r="B85" s="100" t="s">
        <v>939</v>
      </c>
      <c r="C85" s="694" t="s">
        <v>367</v>
      </c>
      <c r="D85" s="695"/>
      <c r="E85" s="695"/>
      <c r="F85" s="183"/>
      <c r="G85" s="460"/>
      <c r="H85" s="438"/>
      <c r="I85" s="201"/>
      <c r="J85" s="218">
        <f t="shared" si="66"/>
        <v>0</v>
      </c>
      <c r="K85" s="103"/>
      <c r="L85" s="104"/>
      <c r="M85" s="104"/>
      <c r="N85" s="104"/>
      <c r="O85" s="104"/>
      <c r="P85" s="107"/>
      <c r="Q85" s="104"/>
      <c r="R85" s="106"/>
      <c r="S85" s="104"/>
      <c r="T85" s="367"/>
      <c r="U85" s="107"/>
      <c r="V85" s="108"/>
      <c r="W85" s="379"/>
    </row>
    <row r="86" spans="1:23" s="19" customFormat="1" ht="15.75" hidden="1" thickBot="1" x14ac:dyDescent="0.3">
      <c r="A86" s="139" t="s">
        <v>368</v>
      </c>
      <c r="B86" s="127" t="s">
        <v>940</v>
      </c>
      <c r="C86" s="694" t="s">
        <v>369</v>
      </c>
      <c r="D86" s="695"/>
      <c r="E86" s="695"/>
      <c r="F86" s="183"/>
      <c r="G86" s="460"/>
      <c r="H86" s="438"/>
      <c r="I86" s="201"/>
      <c r="J86" s="218">
        <f t="shared" si="66"/>
        <v>0</v>
      </c>
      <c r="K86" s="103"/>
      <c r="L86" s="104"/>
      <c r="M86" s="104"/>
      <c r="N86" s="104"/>
      <c r="O86" s="104"/>
      <c r="P86" s="107"/>
      <c r="Q86" s="104"/>
      <c r="R86" s="106"/>
      <c r="S86" s="104"/>
      <c r="T86" s="367"/>
      <c r="U86" s="107"/>
      <c r="V86" s="108"/>
      <c r="W86" s="379"/>
    </row>
    <row r="87" spans="1:23" s="19" customFormat="1" ht="15.75" hidden="1" thickBot="1" x14ac:dyDescent="0.3">
      <c r="A87" s="139" t="s">
        <v>370</v>
      </c>
      <c r="B87" s="100" t="s">
        <v>941</v>
      </c>
      <c r="C87" s="694" t="s">
        <v>371</v>
      </c>
      <c r="D87" s="695"/>
      <c r="E87" s="695"/>
      <c r="F87" s="183">
        <f>F88+F89+F90</f>
        <v>0</v>
      </c>
      <c r="G87" s="460">
        <f>G88+G89+G90</f>
        <v>0</v>
      </c>
      <c r="H87" s="438">
        <f t="shared" ref="H87:I87" si="81">H88+H89+H90</f>
        <v>0</v>
      </c>
      <c r="I87" s="201">
        <f t="shared" si="81"/>
        <v>0</v>
      </c>
      <c r="J87" s="218">
        <f t="shared" si="66"/>
        <v>0</v>
      </c>
      <c r="K87" s="103">
        <f t="shared" ref="K87:W87" si="82">K88+K89+K90</f>
        <v>0</v>
      </c>
      <c r="L87" s="104">
        <f t="shared" si="82"/>
        <v>0</v>
      </c>
      <c r="M87" s="104">
        <f t="shared" si="82"/>
        <v>0</v>
      </c>
      <c r="N87" s="104">
        <f t="shared" si="82"/>
        <v>0</v>
      </c>
      <c r="O87" s="104">
        <f t="shared" si="82"/>
        <v>0</v>
      </c>
      <c r="P87" s="107">
        <f t="shared" ref="P87" si="83">P88+P89+P90</f>
        <v>0</v>
      </c>
      <c r="Q87" s="104">
        <f t="shared" si="82"/>
        <v>0</v>
      </c>
      <c r="R87" s="106">
        <f t="shared" si="82"/>
        <v>0</v>
      </c>
      <c r="S87" s="104">
        <f t="shared" si="82"/>
        <v>0</v>
      </c>
      <c r="T87" s="367">
        <f t="shared" ref="T87" si="84">T88+T89+T90</f>
        <v>0</v>
      </c>
      <c r="U87" s="107">
        <f t="shared" si="82"/>
        <v>0</v>
      </c>
      <c r="V87" s="108">
        <f t="shared" si="82"/>
        <v>0</v>
      </c>
      <c r="W87" s="379">
        <f t="shared" si="82"/>
        <v>0</v>
      </c>
    </row>
    <row r="88" spans="1:23" ht="15.75" hidden="1" thickBot="1" x14ac:dyDescent="0.3">
      <c r="A88" s="139" t="s">
        <v>372</v>
      </c>
      <c r="B88" s="59"/>
      <c r="C88" s="2"/>
      <c r="D88" s="686" t="s">
        <v>614</v>
      </c>
      <c r="E88" s="686"/>
      <c r="F88" s="182"/>
      <c r="G88" s="459"/>
      <c r="H88" s="437"/>
      <c r="I88" s="200"/>
      <c r="J88" s="219">
        <f t="shared" si="66"/>
        <v>0</v>
      </c>
      <c r="K88" s="81"/>
      <c r="L88" s="1"/>
      <c r="M88" s="1"/>
      <c r="N88" s="1"/>
      <c r="O88" s="1"/>
      <c r="P88" s="89"/>
      <c r="Q88" s="1"/>
      <c r="R88" s="43"/>
      <c r="S88" s="1"/>
      <c r="T88" s="366"/>
      <c r="U88" s="89"/>
      <c r="V88" s="46"/>
      <c r="W88" s="378"/>
    </row>
    <row r="89" spans="1:23" ht="15.75" hidden="1" thickBot="1" x14ac:dyDescent="0.3">
      <c r="A89" s="139" t="s">
        <v>373</v>
      </c>
      <c r="B89" s="59"/>
      <c r="C89" s="2"/>
      <c r="D89" s="686" t="s">
        <v>615</v>
      </c>
      <c r="E89" s="686"/>
      <c r="F89" s="182"/>
      <c r="G89" s="459"/>
      <c r="H89" s="437"/>
      <c r="I89" s="200"/>
      <c r="J89" s="219">
        <f t="shared" si="66"/>
        <v>0</v>
      </c>
      <c r="K89" s="81"/>
      <c r="L89" s="1"/>
      <c r="M89" s="1"/>
      <c r="N89" s="1"/>
      <c r="O89" s="1"/>
      <c r="P89" s="89"/>
      <c r="Q89" s="1"/>
      <c r="R89" s="43"/>
      <c r="S89" s="1"/>
      <c r="T89" s="366"/>
      <c r="U89" s="89"/>
      <c r="V89" s="46"/>
      <c r="W89" s="378"/>
    </row>
    <row r="90" spans="1:23" ht="15.75" hidden="1" thickBot="1" x14ac:dyDescent="0.3">
      <c r="A90" s="139" t="s">
        <v>374</v>
      </c>
      <c r="B90" s="59"/>
      <c r="C90" s="2"/>
      <c r="D90" s="686" t="s">
        <v>616</v>
      </c>
      <c r="E90" s="686"/>
      <c r="F90" s="182"/>
      <c r="G90" s="459"/>
      <c r="H90" s="437"/>
      <c r="I90" s="200"/>
      <c r="J90" s="219">
        <f t="shared" si="66"/>
        <v>0</v>
      </c>
      <c r="K90" s="81"/>
      <c r="L90" s="1"/>
      <c r="M90" s="1"/>
      <c r="N90" s="1"/>
      <c r="O90" s="1"/>
      <c r="P90" s="89"/>
      <c r="Q90" s="1"/>
      <c r="R90" s="43"/>
      <c r="S90" s="1"/>
      <c r="T90" s="366"/>
      <c r="U90" s="89"/>
      <c r="V90" s="46"/>
      <c r="W90" s="378"/>
    </row>
    <row r="91" spans="1:23" s="19" customFormat="1" ht="15.75" hidden="1" thickBot="1" x14ac:dyDescent="0.3">
      <c r="A91" s="139" t="s">
        <v>375</v>
      </c>
      <c r="B91" s="100" t="s">
        <v>942</v>
      </c>
      <c r="C91" s="694" t="s">
        <v>376</v>
      </c>
      <c r="D91" s="695"/>
      <c r="E91" s="695"/>
      <c r="F91" s="183">
        <f>F92+F93+F94+F95</f>
        <v>0</v>
      </c>
      <c r="G91" s="460">
        <f>G92+G93+G94+G95</f>
        <v>0</v>
      </c>
      <c r="H91" s="438">
        <f t="shared" ref="H91:I91" si="85">H92+H93+H94+H95</f>
        <v>0</v>
      </c>
      <c r="I91" s="201">
        <f t="shared" si="85"/>
        <v>0</v>
      </c>
      <c r="J91" s="218">
        <f t="shared" si="66"/>
        <v>0</v>
      </c>
      <c r="K91" s="103">
        <f t="shared" ref="K91:W91" si="86">K92+K93+K94+K95</f>
        <v>0</v>
      </c>
      <c r="L91" s="104">
        <f t="shared" si="86"/>
        <v>0</v>
      </c>
      <c r="M91" s="104">
        <f t="shared" si="86"/>
        <v>0</v>
      </c>
      <c r="N91" s="104">
        <f t="shared" si="86"/>
        <v>0</v>
      </c>
      <c r="O91" s="104">
        <f t="shared" si="86"/>
        <v>0</v>
      </c>
      <c r="P91" s="107">
        <f t="shared" ref="P91" si="87">P92+P93+P94+P95</f>
        <v>0</v>
      </c>
      <c r="Q91" s="104">
        <f t="shared" si="86"/>
        <v>0</v>
      </c>
      <c r="R91" s="106">
        <f t="shared" si="86"/>
        <v>0</v>
      </c>
      <c r="S91" s="104">
        <f t="shared" si="86"/>
        <v>0</v>
      </c>
      <c r="T91" s="367">
        <f t="shared" ref="T91" si="88">T92+T93+T94+T95</f>
        <v>0</v>
      </c>
      <c r="U91" s="107">
        <f t="shared" si="86"/>
        <v>0</v>
      </c>
      <c r="V91" s="108">
        <f t="shared" si="86"/>
        <v>0</v>
      </c>
      <c r="W91" s="379">
        <f t="shared" si="86"/>
        <v>0</v>
      </c>
    </row>
    <row r="92" spans="1:23" ht="15.75" hidden="1" thickBot="1" x14ac:dyDescent="0.3">
      <c r="A92" s="139" t="s">
        <v>1142</v>
      </c>
      <c r="B92" s="59"/>
      <c r="C92" s="2"/>
      <c r="D92" s="686" t="s">
        <v>1143</v>
      </c>
      <c r="E92" s="686"/>
      <c r="F92" s="182"/>
      <c r="G92" s="459"/>
      <c r="H92" s="437"/>
      <c r="I92" s="200"/>
      <c r="J92" s="219">
        <f t="shared" si="66"/>
        <v>0</v>
      </c>
      <c r="K92" s="81"/>
      <c r="L92" s="1"/>
      <c r="M92" s="1"/>
      <c r="N92" s="1"/>
      <c r="O92" s="1"/>
      <c r="P92" s="89"/>
      <c r="Q92" s="1"/>
      <c r="R92" s="43"/>
      <c r="S92" s="1"/>
      <c r="T92" s="366"/>
      <c r="U92" s="89"/>
      <c r="V92" s="46"/>
      <c r="W92" s="378"/>
    </row>
    <row r="93" spans="1:23" ht="15.75" hidden="1" thickBot="1" x14ac:dyDescent="0.3">
      <c r="A93" s="139" t="s">
        <v>1144</v>
      </c>
      <c r="B93" s="59"/>
      <c r="C93" s="2"/>
      <c r="D93" s="686" t="s">
        <v>617</v>
      </c>
      <c r="E93" s="686"/>
      <c r="F93" s="182"/>
      <c r="G93" s="459"/>
      <c r="H93" s="437"/>
      <c r="I93" s="200"/>
      <c r="J93" s="219">
        <f t="shared" si="66"/>
        <v>0</v>
      </c>
      <c r="K93" s="81"/>
      <c r="L93" s="1"/>
      <c r="M93" s="1"/>
      <c r="N93" s="1"/>
      <c r="O93" s="1"/>
      <c r="P93" s="89"/>
      <c r="Q93" s="1"/>
      <c r="R93" s="43"/>
      <c r="S93" s="1"/>
      <c r="T93" s="366"/>
      <c r="U93" s="89"/>
      <c r="V93" s="46"/>
      <c r="W93" s="378"/>
    </row>
    <row r="94" spans="1:23" ht="15.75" hidden="1" thickBot="1" x14ac:dyDescent="0.3">
      <c r="A94" s="139" t="s">
        <v>1145</v>
      </c>
      <c r="B94" s="59"/>
      <c r="C94" s="2"/>
      <c r="D94" s="686" t="s">
        <v>1146</v>
      </c>
      <c r="E94" s="686"/>
      <c r="F94" s="182"/>
      <c r="G94" s="459"/>
      <c r="H94" s="437"/>
      <c r="I94" s="200"/>
      <c r="J94" s="219">
        <f t="shared" si="66"/>
        <v>0</v>
      </c>
      <c r="K94" s="81"/>
      <c r="L94" s="1"/>
      <c r="M94" s="1"/>
      <c r="N94" s="1"/>
      <c r="O94" s="1"/>
      <c r="P94" s="89"/>
      <c r="Q94" s="1"/>
      <c r="R94" s="43"/>
      <c r="S94" s="1"/>
      <c r="T94" s="366"/>
      <c r="U94" s="89"/>
      <c r="V94" s="46"/>
      <c r="W94" s="378"/>
    </row>
    <row r="95" spans="1:23" ht="15.75" hidden="1" thickBot="1" x14ac:dyDescent="0.3">
      <c r="A95" s="139" t="s">
        <v>1140</v>
      </c>
      <c r="B95" s="59"/>
      <c r="C95" s="2"/>
      <c r="D95" s="686" t="s">
        <v>1141</v>
      </c>
      <c r="E95" s="686"/>
      <c r="F95" s="182"/>
      <c r="G95" s="459"/>
      <c r="H95" s="437"/>
      <c r="I95" s="200"/>
      <c r="J95" s="219">
        <f t="shared" si="66"/>
        <v>0</v>
      </c>
      <c r="K95" s="81"/>
      <c r="L95" s="1"/>
      <c r="M95" s="1"/>
      <c r="N95" s="1"/>
      <c r="O95" s="1"/>
      <c r="P95" s="89"/>
      <c r="Q95" s="1"/>
      <c r="R95" s="43"/>
      <c r="S95" s="1"/>
      <c r="T95" s="366"/>
      <c r="U95" s="89"/>
      <c r="V95" s="46"/>
      <c r="W95" s="378"/>
    </row>
    <row r="96" spans="1:23" ht="15.75" thickBot="1" x14ac:dyDescent="0.3">
      <c r="B96" s="109" t="s">
        <v>377</v>
      </c>
      <c r="C96" s="701" t="s">
        <v>378</v>
      </c>
      <c r="D96" s="702"/>
      <c r="E96" s="702"/>
      <c r="F96" s="185">
        <f>F97+F101+F102+F103+F104+F116+F127+F143+F146+F158+F159+F160+F161+F172</f>
        <v>27095027</v>
      </c>
      <c r="G96" s="462">
        <f>G97+G101+G102+G103+G104+G116+G127+G143+G146+G158+G159+G160+G161+G172</f>
        <v>30050167</v>
      </c>
      <c r="H96" s="440">
        <f>H97+H101+H102+H103+H104+H116+H127+H143+H146+H158+H159+H160+H161+H172</f>
        <v>26143397.25</v>
      </c>
      <c r="I96" s="203">
        <f>I97+I101+I102+I103+I104+I116+I127+I143+I146+I158+I159+I160+I161+I172</f>
        <v>0</v>
      </c>
      <c r="J96" s="216">
        <f t="shared" si="66"/>
        <v>26143397.25</v>
      </c>
      <c r="K96" s="94">
        <f t="shared" ref="K96:W96" si="89">K97+K101+K102+K103+K104+K116+K127+K143+K146+K158+K159+K160+K161+K172</f>
        <v>1192644</v>
      </c>
      <c r="L96" s="95">
        <f t="shared" si="89"/>
        <v>0</v>
      </c>
      <c r="M96" s="95">
        <f t="shared" si="89"/>
        <v>0</v>
      </c>
      <c r="N96" s="95">
        <f t="shared" si="89"/>
        <v>204120</v>
      </c>
      <c r="O96" s="95">
        <f t="shared" si="89"/>
        <v>0</v>
      </c>
      <c r="P96" s="98">
        <f t="shared" ref="P96" si="90">P97+P101+P102+P103+P104+P116+P127+P143+P146+P158+P159+P160+P161+P172</f>
        <v>0</v>
      </c>
      <c r="Q96" s="95">
        <f t="shared" si="89"/>
        <v>100000</v>
      </c>
      <c r="R96" s="97">
        <f t="shared" si="89"/>
        <v>0</v>
      </c>
      <c r="S96" s="95">
        <f t="shared" si="89"/>
        <v>0</v>
      </c>
      <c r="T96" s="363">
        <f t="shared" ref="T96" si="91">T97+T101+T102+T103+T104+T116+T127+T143+T146+T158+T159+T160+T161+T172</f>
        <v>1496764</v>
      </c>
      <c r="U96" s="98">
        <f t="shared" si="89"/>
        <v>0</v>
      </c>
      <c r="V96" s="99">
        <f t="shared" si="89"/>
        <v>7253</v>
      </c>
      <c r="W96" s="376">
        <f t="shared" si="89"/>
        <v>24639380.25</v>
      </c>
    </row>
    <row r="97" spans="1:23" s="42" customFormat="1" hidden="1" x14ac:dyDescent="0.25">
      <c r="A97" s="139" t="s">
        <v>379</v>
      </c>
      <c r="B97" s="137" t="s">
        <v>943</v>
      </c>
      <c r="C97" s="703" t="s">
        <v>380</v>
      </c>
      <c r="D97" s="704"/>
      <c r="E97" s="704"/>
      <c r="F97" s="190">
        <f>F98+F99</f>
        <v>0</v>
      </c>
      <c r="G97" s="468">
        <f>G98+G99</f>
        <v>0</v>
      </c>
      <c r="H97" s="446">
        <f t="shared" ref="H97:I97" si="92">H98+H99</f>
        <v>0</v>
      </c>
      <c r="I97" s="208">
        <f t="shared" si="92"/>
        <v>0</v>
      </c>
      <c r="J97" s="221">
        <f t="shared" si="66"/>
        <v>0</v>
      </c>
      <c r="K97" s="224">
        <f t="shared" ref="K97:W97" si="93">K98+K99</f>
        <v>0</v>
      </c>
      <c r="L97" s="146">
        <f t="shared" si="93"/>
        <v>0</v>
      </c>
      <c r="M97" s="146">
        <f t="shared" si="93"/>
        <v>0</v>
      </c>
      <c r="N97" s="146">
        <f t="shared" si="93"/>
        <v>0</v>
      </c>
      <c r="O97" s="146">
        <f t="shared" si="93"/>
        <v>0</v>
      </c>
      <c r="P97" s="371">
        <f t="shared" ref="P97" si="94">P98+P99</f>
        <v>0</v>
      </c>
      <c r="Q97" s="146">
        <f t="shared" si="93"/>
        <v>0</v>
      </c>
      <c r="R97" s="145">
        <f t="shared" si="93"/>
        <v>0</v>
      </c>
      <c r="S97" s="146">
        <f t="shared" si="93"/>
        <v>0</v>
      </c>
      <c r="T97" s="385">
        <f t="shared" ref="T97" si="95">T98+T99</f>
        <v>0</v>
      </c>
      <c r="U97" s="371">
        <f t="shared" si="93"/>
        <v>0</v>
      </c>
      <c r="V97" s="147">
        <f t="shared" si="93"/>
        <v>0</v>
      </c>
      <c r="W97" s="381">
        <f t="shared" si="93"/>
        <v>0</v>
      </c>
    </row>
    <row r="98" spans="1:23" hidden="1" x14ac:dyDescent="0.25">
      <c r="A98" s="139" t="s">
        <v>381</v>
      </c>
      <c r="B98" s="59"/>
      <c r="C98" s="2"/>
      <c r="D98" s="686" t="s">
        <v>618</v>
      </c>
      <c r="E98" s="686"/>
      <c r="F98" s="182"/>
      <c r="G98" s="459"/>
      <c r="H98" s="437"/>
      <c r="I98" s="200"/>
      <c r="J98" s="219">
        <f t="shared" si="66"/>
        <v>0</v>
      </c>
      <c r="K98" s="81"/>
      <c r="L98" s="1"/>
      <c r="M98" s="1"/>
      <c r="N98" s="1"/>
      <c r="O98" s="1"/>
      <c r="P98" s="89"/>
      <c r="Q98" s="1"/>
      <c r="R98" s="43"/>
      <c r="S98" s="1"/>
      <c r="T98" s="366"/>
      <c r="U98" s="89"/>
      <c r="V98" s="46"/>
      <c r="W98" s="378"/>
    </row>
    <row r="99" spans="1:23" hidden="1" x14ac:dyDescent="0.25">
      <c r="A99" s="139" t="s">
        <v>382</v>
      </c>
      <c r="B99" s="59"/>
      <c r="C99" s="2"/>
      <c r="D99" s="686" t="s">
        <v>619</v>
      </c>
      <c r="E99" s="686"/>
      <c r="F99" s="182"/>
      <c r="G99" s="459"/>
      <c r="H99" s="437"/>
      <c r="I99" s="200"/>
      <c r="J99" s="219">
        <f t="shared" si="66"/>
        <v>0</v>
      </c>
      <c r="K99" s="81"/>
      <c r="L99" s="1"/>
      <c r="M99" s="1"/>
      <c r="N99" s="1"/>
      <c r="O99" s="1"/>
      <c r="P99" s="89"/>
      <c r="Q99" s="1"/>
      <c r="R99" s="43"/>
      <c r="S99" s="1"/>
      <c r="T99" s="366"/>
      <c r="U99" s="89"/>
      <c r="V99" s="46"/>
      <c r="W99" s="378"/>
    </row>
    <row r="100" spans="1:23" hidden="1" x14ac:dyDescent="0.25">
      <c r="B100" s="137" t="s">
        <v>1147</v>
      </c>
      <c r="C100" s="703" t="s">
        <v>1148</v>
      </c>
      <c r="D100" s="704"/>
      <c r="E100" s="704"/>
      <c r="F100" s="190">
        <f>F101+F102</f>
        <v>0</v>
      </c>
      <c r="G100" s="468">
        <f>G101+G102</f>
        <v>0</v>
      </c>
      <c r="H100" s="446">
        <f t="shared" ref="H100:I100" si="96">H101+H102</f>
        <v>0</v>
      </c>
      <c r="I100" s="208">
        <f t="shared" si="96"/>
        <v>0</v>
      </c>
      <c r="J100" s="221">
        <f t="shared" si="66"/>
        <v>0</v>
      </c>
      <c r="K100" s="224">
        <f t="shared" ref="K100:W100" si="97">K101+K102</f>
        <v>0</v>
      </c>
      <c r="L100" s="146">
        <f t="shared" si="97"/>
        <v>0</v>
      </c>
      <c r="M100" s="146">
        <f t="shared" si="97"/>
        <v>0</v>
      </c>
      <c r="N100" s="146">
        <f t="shared" si="97"/>
        <v>0</v>
      </c>
      <c r="O100" s="146">
        <f t="shared" si="97"/>
        <v>0</v>
      </c>
      <c r="P100" s="371">
        <f t="shared" ref="P100" si="98">P101+P102</f>
        <v>0</v>
      </c>
      <c r="Q100" s="146">
        <f t="shared" si="97"/>
        <v>0</v>
      </c>
      <c r="R100" s="145">
        <f t="shared" si="97"/>
        <v>0</v>
      </c>
      <c r="S100" s="146">
        <f t="shared" si="97"/>
        <v>0</v>
      </c>
      <c r="T100" s="385">
        <f t="shared" ref="T100" si="99">T101+T102</f>
        <v>0</v>
      </c>
      <c r="U100" s="371">
        <f t="shared" si="97"/>
        <v>0</v>
      </c>
      <c r="V100" s="147">
        <f t="shared" si="97"/>
        <v>0</v>
      </c>
      <c r="W100" s="381">
        <f t="shared" si="97"/>
        <v>0</v>
      </c>
    </row>
    <row r="101" spans="1:23" hidden="1" x14ac:dyDescent="0.25">
      <c r="A101" s="139" t="s">
        <v>383</v>
      </c>
      <c r="B101" s="59" t="s">
        <v>944</v>
      </c>
      <c r="C101" s="720" t="s">
        <v>384</v>
      </c>
      <c r="D101" s="686"/>
      <c r="E101" s="686"/>
      <c r="F101" s="182"/>
      <c r="G101" s="459"/>
      <c r="H101" s="437"/>
      <c r="I101" s="200"/>
      <c r="J101" s="219">
        <f t="shared" si="66"/>
        <v>0</v>
      </c>
      <c r="K101" s="81"/>
      <c r="L101" s="1"/>
      <c r="M101" s="1"/>
      <c r="N101" s="1"/>
      <c r="O101" s="1"/>
      <c r="P101" s="89"/>
      <c r="Q101" s="1"/>
      <c r="R101" s="43"/>
      <c r="S101" s="1"/>
      <c r="T101" s="366"/>
      <c r="U101" s="89"/>
      <c r="V101" s="46"/>
      <c r="W101" s="378"/>
    </row>
    <row r="102" spans="1:23" hidden="1" x14ac:dyDescent="0.25">
      <c r="A102" s="139" t="s">
        <v>385</v>
      </c>
      <c r="B102" s="59" t="s">
        <v>945</v>
      </c>
      <c r="C102" s="720" t="s">
        <v>386</v>
      </c>
      <c r="D102" s="686"/>
      <c r="E102" s="686"/>
      <c r="F102" s="182"/>
      <c r="G102" s="459"/>
      <c r="H102" s="437"/>
      <c r="I102" s="200"/>
      <c r="J102" s="219">
        <f t="shared" si="66"/>
        <v>0</v>
      </c>
      <c r="K102" s="81"/>
      <c r="L102" s="1"/>
      <c r="M102" s="1"/>
      <c r="N102" s="1"/>
      <c r="O102" s="1"/>
      <c r="P102" s="89"/>
      <c r="Q102" s="1"/>
      <c r="R102" s="43"/>
      <c r="S102" s="1"/>
      <c r="T102" s="366"/>
      <c r="U102" s="89"/>
      <c r="V102" s="46"/>
      <c r="W102" s="378"/>
    </row>
    <row r="103" spans="1:23" s="42" customFormat="1" ht="27.75" hidden="1" customHeight="1" x14ac:dyDescent="0.25">
      <c r="A103" s="139" t="s">
        <v>387</v>
      </c>
      <c r="B103" s="118" t="s">
        <v>946</v>
      </c>
      <c r="C103" s="733" t="s">
        <v>624</v>
      </c>
      <c r="D103" s="734"/>
      <c r="E103" s="734"/>
      <c r="F103" s="191"/>
      <c r="G103" s="469"/>
      <c r="H103" s="447"/>
      <c r="I103" s="209"/>
      <c r="J103" s="222">
        <f t="shared" si="66"/>
        <v>0</v>
      </c>
      <c r="K103" s="121"/>
      <c r="L103" s="122"/>
      <c r="M103" s="122"/>
      <c r="N103" s="122"/>
      <c r="O103" s="122"/>
      <c r="P103" s="125"/>
      <c r="Q103" s="122"/>
      <c r="R103" s="124"/>
      <c r="S103" s="122"/>
      <c r="T103" s="368"/>
      <c r="U103" s="125"/>
      <c r="V103" s="126"/>
      <c r="W103" s="382"/>
    </row>
    <row r="104" spans="1:23" s="42" customFormat="1" x14ac:dyDescent="0.25">
      <c r="A104" s="139" t="s">
        <v>388</v>
      </c>
      <c r="B104" s="118" t="s">
        <v>947</v>
      </c>
      <c r="C104" s="733" t="s">
        <v>1090</v>
      </c>
      <c r="D104" s="734"/>
      <c r="E104" s="734"/>
      <c r="F104" s="191">
        <f>F105+F106+F107+F108+F109+F110+F111+F113+F114+F115</f>
        <v>1193000</v>
      </c>
      <c r="G104" s="469">
        <f>G105+G106+G107+G108+G109+G110+G111+G113+G114+G115</f>
        <v>0</v>
      </c>
      <c r="H104" s="447">
        <f t="shared" ref="H104:I104" si="100">H105+H106+H107+H108+H109+H110+H111+H113+H114+H115</f>
        <v>0</v>
      </c>
      <c r="I104" s="209">
        <f t="shared" si="100"/>
        <v>0</v>
      </c>
      <c r="J104" s="222">
        <f t="shared" si="66"/>
        <v>0</v>
      </c>
      <c r="K104" s="121">
        <f t="shared" ref="K104:W104" si="101">K105+K106+K107+K108+K109+K110+K111+K113+K114+K115</f>
        <v>0</v>
      </c>
      <c r="L104" s="122">
        <f t="shared" si="101"/>
        <v>0</v>
      </c>
      <c r="M104" s="122">
        <f t="shared" si="101"/>
        <v>0</v>
      </c>
      <c r="N104" s="122">
        <f t="shared" si="101"/>
        <v>0</v>
      </c>
      <c r="O104" s="122">
        <f t="shared" si="101"/>
        <v>0</v>
      </c>
      <c r="P104" s="125">
        <f t="shared" ref="P104" si="102">P105+P106+P107+P108+P109+P110+P111+P113+P114+P115</f>
        <v>0</v>
      </c>
      <c r="Q104" s="122">
        <f t="shared" si="101"/>
        <v>0</v>
      </c>
      <c r="R104" s="124">
        <f t="shared" si="101"/>
        <v>0</v>
      </c>
      <c r="S104" s="122">
        <f t="shared" si="101"/>
        <v>0</v>
      </c>
      <c r="T104" s="368">
        <f t="shared" ref="T104" si="103">T105+T106+T107+T108+T109+T110+T111+T113+T114+T115</f>
        <v>0</v>
      </c>
      <c r="U104" s="125">
        <f t="shared" si="101"/>
        <v>0</v>
      </c>
      <c r="V104" s="126">
        <f t="shared" si="101"/>
        <v>0</v>
      </c>
      <c r="W104" s="382">
        <f t="shared" si="101"/>
        <v>0</v>
      </c>
    </row>
    <row r="105" spans="1:23" hidden="1" x14ac:dyDescent="0.25">
      <c r="A105" s="139" t="s">
        <v>389</v>
      </c>
      <c r="B105" s="59"/>
      <c r="C105" s="2"/>
      <c r="D105" s="686" t="s">
        <v>641</v>
      </c>
      <c r="E105" s="686"/>
      <c r="F105" s="182"/>
      <c r="G105" s="459"/>
      <c r="H105" s="437"/>
      <c r="I105" s="200"/>
      <c r="J105" s="219">
        <f t="shared" si="66"/>
        <v>0</v>
      </c>
      <c r="K105" s="81"/>
      <c r="L105" s="1"/>
      <c r="M105" s="1"/>
      <c r="N105" s="1"/>
      <c r="O105" s="1"/>
      <c r="P105" s="89"/>
      <c r="Q105" s="1"/>
      <c r="R105" s="43"/>
      <c r="S105" s="1"/>
      <c r="T105" s="366"/>
      <c r="U105" s="89"/>
      <c r="V105" s="46"/>
      <c r="W105" s="378"/>
    </row>
    <row r="106" spans="1:23" hidden="1" x14ac:dyDescent="0.25">
      <c r="A106" s="139" t="s">
        <v>390</v>
      </c>
      <c r="B106" s="59"/>
      <c r="C106" s="2"/>
      <c r="D106" s="686" t="s">
        <v>791</v>
      </c>
      <c r="E106" s="686"/>
      <c r="F106" s="182"/>
      <c r="G106" s="459"/>
      <c r="H106" s="437"/>
      <c r="I106" s="200"/>
      <c r="J106" s="219">
        <f t="shared" si="66"/>
        <v>0</v>
      </c>
      <c r="K106" s="81"/>
      <c r="L106" s="1"/>
      <c r="M106" s="1"/>
      <c r="N106" s="1"/>
      <c r="O106" s="1"/>
      <c r="P106" s="89"/>
      <c r="Q106" s="1"/>
      <c r="R106" s="43"/>
      <c r="S106" s="1"/>
      <c r="T106" s="366"/>
      <c r="U106" s="89"/>
      <c r="V106" s="46"/>
      <c r="W106" s="378"/>
    </row>
    <row r="107" spans="1:23" hidden="1" x14ac:dyDescent="0.25">
      <c r="A107" s="139" t="s">
        <v>391</v>
      </c>
      <c r="B107" s="59"/>
      <c r="C107" s="2"/>
      <c r="D107" s="686" t="s">
        <v>792</v>
      </c>
      <c r="E107" s="686"/>
      <c r="F107" s="182"/>
      <c r="G107" s="459"/>
      <c r="H107" s="437"/>
      <c r="I107" s="200"/>
      <c r="J107" s="219">
        <f t="shared" si="66"/>
        <v>0</v>
      </c>
      <c r="K107" s="81"/>
      <c r="L107" s="1"/>
      <c r="M107" s="1"/>
      <c r="N107" s="1"/>
      <c r="O107" s="1"/>
      <c r="P107" s="89"/>
      <c r="Q107" s="1"/>
      <c r="R107" s="43"/>
      <c r="S107" s="1"/>
      <c r="T107" s="366"/>
      <c r="U107" s="89"/>
      <c r="V107" s="46"/>
      <c r="W107" s="378"/>
    </row>
    <row r="108" spans="1:23" hidden="1" x14ac:dyDescent="0.25">
      <c r="A108" s="139" t="s">
        <v>392</v>
      </c>
      <c r="B108" s="59"/>
      <c r="C108" s="2"/>
      <c r="D108" s="686" t="s">
        <v>793</v>
      </c>
      <c r="E108" s="686"/>
      <c r="F108" s="182"/>
      <c r="G108" s="459"/>
      <c r="H108" s="437"/>
      <c r="I108" s="200"/>
      <c r="J108" s="219">
        <f t="shared" si="66"/>
        <v>0</v>
      </c>
      <c r="K108" s="81"/>
      <c r="L108" s="1"/>
      <c r="M108" s="1"/>
      <c r="N108" s="1"/>
      <c r="O108" s="1"/>
      <c r="P108" s="89"/>
      <c r="Q108" s="1"/>
      <c r="R108" s="43"/>
      <c r="S108" s="1"/>
      <c r="T108" s="366"/>
      <c r="U108" s="89"/>
      <c r="V108" s="46"/>
      <c r="W108" s="378"/>
    </row>
    <row r="109" spans="1:23" hidden="1" x14ac:dyDescent="0.25">
      <c r="A109" s="139" t="s">
        <v>393</v>
      </c>
      <c r="B109" s="59"/>
      <c r="C109" s="2"/>
      <c r="D109" s="686" t="s">
        <v>794</v>
      </c>
      <c r="E109" s="686"/>
      <c r="F109" s="182"/>
      <c r="G109" s="459"/>
      <c r="H109" s="437"/>
      <c r="I109" s="200"/>
      <c r="J109" s="219">
        <f t="shared" si="66"/>
        <v>0</v>
      </c>
      <c r="K109" s="81"/>
      <c r="L109" s="1"/>
      <c r="M109" s="1"/>
      <c r="N109" s="1"/>
      <c r="O109" s="1"/>
      <c r="P109" s="89"/>
      <c r="Q109" s="1"/>
      <c r="R109" s="43"/>
      <c r="S109" s="1"/>
      <c r="T109" s="366"/>
      <c r="U109" s="89"/>
      <c r="V109" s="46"/>
      <c r="W109" s="378"/>
    </row>
    <row r="110" spans="1:23" hidden="1" x14ac:dyDescent="0.25">
      <c r="A110" s="139" t="s">
        <v>394</v>
      </c>
      <c r="B110" s="59"/>
      <c r="C110" s="2"/>
      <c r="D110" s="686" t="s">
        <v>795</v>
      </c>
      <c r="E110" s="686"/>
      <c r="F110" s="182"/>
      <c r="G110" s="459"/>
      <c r="H110" s="437"/>
      <c r="I110" s="200"/>
      <c r="J110" s="219">
        <f t="shared" si="66"/>
        <v>0</v>
      </c>
      <c r="K110" s="81"/>
      <c r="L110" s="1"/>
      <c r="M110" s="1"/>
      <c r="N110" s="1"/>
      <c r="O110" s="1"/>
      <c r="P110" s="89"/>
      <c r="Q110" s="1"/>
      <c r="R110" s="43"/>
      <c r="S110" s="1"/>
      <c r="T110" s="366"/>
      <c r="U110" s="89"/>
      <c r="V110" s="46"/>
      <c r="W110" s="378"/>
    </row>
    <row r="111" spans="1:23" ht="25.5" customHeight="1" x14ac:dyDescent="0.25">
      <c r="A111" s="139" t="s">
        <v>395</v>
      </c>
      <c r="B111" s="248"/>
      <c r="C111" s="265"/>
      <c r="D111" s="756" t="s">
        <v>796</v>
      </c>
      <c r="E111" s="756"/>
      <c r="F111" s="278">
        <f>F112</f>
        <v>1193000</v>
      </c>
      <c r="G111" s="470">
        <f>G112</f>
        <v>0</v>
      </c>
      <c r="H111" s="448">
        <f t="shared" ref="H111:W111" si="104">H112</f>
        <v>0</v>
      </c>
      <c r="I111" s="279">
        <f t="shared" si="104"/>
        <v>0</v>
      </c>
      <c r="J111" s="267">
        <f t="shared" si="66"/>
        <v>0</v>
      </c>
      <c r="K111" s="261">
        <f t="shared" si="104"/>
        <v>0</v>
      </c>
      <c r="L111" s="252">
        <f t="shared" si="104"/>
        <v>0</v>
      </c>
      <c r="M111" s="252">
        <f t="shared" si="104"/>
        <v>0</v>
      </c>
      <c r="N111" s="252">
        <f t="shared" si="104"/>
        <v>0</v>
      </c>
      <c r="O111" s="252">
        <f t="shared" si="104"/>
        <v>0</v>
      </c>
      <c r="P111" s="253">
        <f t="shared" si="104"/>
        <v>0</v>
      </c>
      <c r="Q111" s="252">
        <f t="shared" si="104"/>
        <v>0</v>
      </c>
      <c r="R111" s="251">
        <f t="shared" si="104"/>
        <v>0</v>
      </c>
      <c r="S111" s="252">
        <f t="shared" si="104"/>
        <v>0</v>
      </c>
      <c r="T111" s="369">
        <f t="shared" si="104"/>
        <v>0</v>
      </c>
      <c r="U111" s="253">
        <f t="shared" si="104"/>
        <v>0</v>
      </c>
      <c r="V111" s="254">
        <f t="shared" si="104"/>
        <v>0</v>
      </c>
      <c r="W111" s="383">
        <f t="shared" si="104"/>
        <v>0</v>
      </c>
    </row>
    <row r="112" spans="1:23" hidden="1" x14ac:dyDescent="0.25">
      <c r="B112" s="59"/>
      <c r="C112" s="2"/>
      <c r="D112" s="231"/>
      <c r="E112" s="231" t="s">
        <v>1235</v>
      </c>
      <c r="F112" s="192">
        <v>1193000</v>
      </c>
      <c r="G112" s="471">
        <v>0</v>
      </c>
      <c r="H112" s="449">
        <f>SUM(T112:W112)</f>
        <v>0</v>
      </c>
      <c r="I112" s="210"/>
      <c r="J112" s="219">
        <f t="shared" si="66"/>
        <v>0</v>
      </c>
      <c r="K112" s="312"/>
      <c r="L112" s="1"/>
      <c r="M112" s="1"/>
      <c r="N112" s="1"/>
      <c r="O112" s="1"/>
      <c r="P112" s="89"/>
      <c r="Q112" s="1"/>
      <c r="R112" s="43"/>
      <c r="S112" s="1"/>
      <c r="T112" s="366">
        <f>SUM(K112:S112)</f>
        <v>0</v>
      </c>
      <c r="U112" s="89"/>
      <c r="V112" s="46"/>
      <c r="W112" s="378"/>
    </row>
    <row r="113" spans="1:23" hidden="1" x14ac:dyDescent="0.25">
      <c r="A113" s="139" t="s">
        <v>396</v>
      </c>
      <c r="B113" s="59"/>
      <c r="C113" s="2"/>
      <c r="D113" s="686" t="s">
        <v>1091</v>
      </c>
      <c r="E113" s="686"/>
      <c r="F113" s="182"/>
      <c r="G113" s="459"/>
      <c r="H113" s="437"/>
      <c r="I113" s="200"/>
      <c r="J113" s="219">
        <f t="shared" si="66"/>
        <v>0</v>
      </c>
      <c r="K113" s="81"/>
      <c r="L113" s="1"/>
      <c r="M113" s="1"/>
      <c r="N113" s="1"/>
      <c r="O113" s="1"/>
      <c r="P113" s="89"/>
      <c r="Q113" s="1"/>
      <c r="R113" s="43"/>
      <c r="S113" s="1"/>
      <c r="T113" s="366"/>
      <c r="U113" s="89"/>
      <c r="V113" s="46"/>
      <c r="W113" s="378"/>
    </row>
    <row r="114" spans="1:23" ht="25.5" hidden="1" customHeight="1" x14ac:dyDescent="0.25">
      <c r="A114" s="139" t="s">
        <v>397</v>
      </c>
      <c r="B114" s="59"/>
      <c r="C114" s="2"/>
      <c r="D114" s="685" t="s">
        <v>797</v>
      </c>
      <c r="E114" s="685"/>
      <c r="F114" s="192"/>
      <c r="G114" s="471"/>
      <c r="H114" s="449"/>
      <c r="I114" s="210"/>
      <c r="J114" s="219">
        <f t="shared" si="66"/>
        <v>0</v>
      </c>
      <c r="K114" s="81"/>
      <c r="L114" s="1"/>
      <c r="M114" s="1"/>
      <c r="N114" s="1"/>
      <c r="O114" s="1"/>
      <c r="P114" s="89"/>
      <c r="Q114" s="1"/>
      <c r="R114" s="43"/>
      <c r="S114" s="1"/>
      <c r="T114" s="366"/>
      <c r="U114" s="89"/>
      <c r="V114" s="46"/>
      <c r="W114" s="378"/>
    </row>
    <row r="115" spans="1:23" ht="25.5" hidden="1" customHeight="1" x14ac:dyDescent="0.25">
      <c r="A115" s="139" t="s">
        <v>398</v>
      </c>
      <c r="B115" s="59"/>
      <c r="C115" s="2"/>
      <c r="D115" s="685" t="s">
        <v>798</v>
      </c>
      <c r="E115" s="685"/>
      <c r="F115" s="192"/>
      <c r="G115" s="471"/>
      <c r="H115" s="449"/>
      <c r="I115" s="210"/>
      <c r="J115" s="219">
        <f t="shared" si="66"/>
        <v>0</v>
      </c>
      <c r="K115" s="81"/>
      <c r="L115" s="1"/>
      <c r="M115" s="1"/>
      <c r="N115" s="1"/>
      <c r="O115" s="1"/>
      <c r="P115" s="89"/>
      <c r="Q115" s="1"/>
      <c r="R115" s="43"/>
      <c r="S115" s="1"/>
      <c r="T115" s="366"/>
      <c r="U115" s="89"/>
      <c r="V115" s="46"/>
      <c r="W115" s="378"/>
    </row>
    <row r="116" spans="1:23" s="42" customFormat="1" ht="15" hidden="1" customHeight="1" x14ac:dyDescent="0.25">
      <c r="A116" s="139" t="s">
        <v>399</v>
      </c>
      <c r="B116" s="118" t="s">
        <v>948</v>
      </c>
      <c r="C116" s="733" t="s">
        <v>1092</v>
      </c>
      <c r="D116" s="734"/>
      <c r="E116" s="734"/>
      <c r="F116" s="191">
        <f>F117+F118+F119+F120+F121+F122+F123+F124+F125+F126</f>
        <v>0</v>
      </c>
      <c r="G116" s="469">
        <f>G117+G118+G119+G120+G121+G122+G123+G124+G125+G126</f>
        <v>0</v>
      </c>
      <c r="H116" s="447">
        <f t="shared" ref="H116:I116" si="105">H117+H118+H119+H120+H121+H122+H123+H124+H125+H126</f>
        <v>0</v>
      </c>
      <c r="I116" s="209">
        <f t="shared" si="105"/>
        <v>0</v>
      </c>
      <c r="J116" s="222">
        <f t="shared" si="66"/>
        <v>0</v>
      </c>
      <c r="K116" s="121">
        <f t="shared" ref="K116:W116" si="106">K117+K118+K119+K120+K121+K122+K123+K124+K125+K126</f>
        <v>0</v>
      </c>
      <c r="L116" s="122">
        <f t="shared" si="106"/>
        <v>0</v>
      </c>
      <c r="M116" s="122">
        <f t="shared" si="106"/>
        <v>0</v>
      </c>
      <c r="N116" s="122">
        <f t="shared" si="106"/>
        <v>0</v>
      </c>
      <c r="O116" s="122">
        <f t="shared" si="106"/>
        <v>0</v>
      </c>
      <c r="P116" s="125">
        <f t="shared" ref="P116" si="107">P117+P118+P119+P120+P121+P122+P123+P124+P125+P126</f>
        <v>0</v>
      </c>
      <c r="Q116" s="122">
        <f t="shared" si="106"/>
        <v>0</v>
      </c>
      <c r="R116" s="124">
        <f t="shared" si="106"/>
        <v>0</v>
      </c>
      <c r="S116" s="122">
        <f t="shared" si="106"/>
        <v>0</v>
      </c>
      <c r="T116" s="368">
        <f t="shared" ref="T116" si="108">T117+T118+T119+T120+T121+T122+T123+T124+T125+T126</f>
        <v>0</v>
      </c>
      <c r="U116" s="125">
        <f t="shared" si="106"/>
        <v>0</v>
      </c>
      <c r="V116" s="126">
        <f t="shared" si="106"/>
        <v>0</v>
      </c>
      <c r="W116" s="382">
        <f t="shared" si="106"/>
        <v>0</v>
      </c>
    </row>
    <row r="117" spans="1:23" hidden="1" x14ac:dyDescent="0.25">
      <c r="A117" s="139" t="s">
        <v>400</v>
      </c>
      <c r="B117" s="59"/>
      <c r="C117" s="2"/>
      <c r="D117" s="686" t="s">
        <v>640</v>
      </c>
      <c r="E117" s="686"/>
      <c r="F117" s="182"/>
      <c r="G117" s="459"/>
      <c r="H117" s="437"/>
      <c r="I117" s="200"/>
      <c r="J117" s="219">
        <f t="shared" si="66"/>
        <v>0</v>
      </c>
      <c r="K117" s="81"/>
      <c r="L117" s="1"/>
      <c r="M117" s="1"/>
      <c r="N117" s="1"/>
      <c r="O117" s="1"/>
      <c r="P117" s="89"/>
      <c r="Q117" s="1"/>
      <c r="R117" s="43"/>
      <c r="S117" s="1"/>
      <c r="T117" s="366"/>
      <c r="U117" s="89"/>
      <c r="V117" s="46"/>
      <c r="W117" s="378"/>
    </row>
    <row r="118" spans="1:23" hidden="1" x14ac:dyDescent="0.25">
      <c r="A118" s="139" t="s">
        <v>401</v>
      </c>
      <c r="B118" s="59"/>
      <c r="C118" s="2"/>
      <c r="D118" s="686" t="s">
        <v>799</v>
      </c>
      <c r="E118" s="686"/>
      <c r="F118" s="182"/>
      <c r="G118" s="459"/>
      <c r="H118" s="437"/>
      <c r="I118" s="200"/>
      <c r="J118" s="219">
        <f t="shared" si="66"/>
        <v>0</v>
      </c>
      <c r="K118" s="81"/>
      <c r="L118" s="1"/>
      <c r="M118" s="1"/>
      <c r="N118" s="1"/>
      <c r="O118" s="1"/>
      <c r="P118" s="89"/>
      <c r="Q118" s="1"/>
      <c r="R118" s="43"/>
      <c r="S118" s="1"/>
      <c r="T118" s="366"/>
      <c r="U118" s="89"/>
      <c r="V118" s="46"/>
      <c r="W118" s="378"/>
    </row>
    <row r="119" spans="1:23" hidden="1" x14ac:dyDescent="0.25">
      <c r="A119" s="139" t="s">
        <v>402</v>
      </c>
      <c r="B119" s="59"/>
      <c r="C119" s="2"/>
      <c r="D119" s="686" t="s">
        <v>801</v>
      </c>
      <c r="E119" s="686"/>
      <c r="F119" s="182"/>
      <c r="G119" s="459"/>
      <c r="H119" s="437"/>
      <c r="I119" s="200"/>
      <c r="J119" s="219">
        <f t="shared" si="66"/>
        <v>0</v>
      </c>
      <c r="K119" s="81"/>
      <c r="L119" s="1"/>
      <c r="M119" s="1"/>
      <c r="N119" s="1"/>
      <c r="O119" s="1"/>
      <c r="P119" s="89"/>
      <c r="Q119" s="1"/>
      <c r="R119" s="43"/>
      <c r="S119" s="1"/>
      <c r="T119" s="366"/>
      <c r="U119" s="89"/>
      <c r="V119" s="46"/>
      <c r="W119" s="378"/>
    </row>
    <row r="120" spans="1:23" hidden="1" x14ac:dyDescent="0.25">
      <c r="A120" s="139" t="s">
        <v>403</v>
      </c>
      <c r="B120" s="59"/>
      <c r="C120" s="2"/>
      <c r="D120" s="686" t="s">
        <v>1094</v>
      </c>
      <c r="E120" s="686"/>
      <c r="F120" s="182"/>
      <c r="G120" s="459"/>
      <c r="H120" s="437"/>
      <c r="I120" s="200"/>
      <c r="J120" s="219">
        <f t="shared" si="66"/>
        <v>0</v>
      </c>
      <c r="K120" s="81"/>
      <c r="L120" s="1"/>
      <c r="M120" s="1"/>
      <c r="N120" s="1"/>
      <c r="O120" s="1"/>
      <c r="P120" s="89"/>
      <c r="Q120" s="1"/>
      <c r="R120" s="43"/>
      <c r="S120" s="1"/>
      <c r="T120" s="366"/>
      <c r="U120" s="89"/>
      <c r="V120" s="46"/>
      <c r="W120" s="378"/>
    </row>
    <row r="121" spans="1:23" hidden="1" x14ac:dyDescent="0.25">
      <c r="A121" s="139" t="s">
        <v>404</v>
      </c>
      <c r="B121" s="59"/>
      <c r="C121" s="2"/>
      <c r="D121" s="686" t="s">
        <v>806</v>
      </c>
      <c r="E121" s="686"/>
      <c r="F121" s="182"/>
      <c r="G121" s="459"/>
      <c r="H121" s="437"/>
      <c r="I121" s="200"/>
      <c r="J121" s="219">
        <f t="shared" si="66"/>
        <v>0</v>
      </c>
      <c r="K121" s="81"/>
      <c r="L121" s="1"/>
      <c r="M121" s="1"/>
      <c r="N121" s="1"/>
      <c r="O121" s="1"/>
      <c r="P121" s="89"/>
      <c r="Q121" s="1"/>
      <c r="R121" s="43"/>
      <c r="S121" s="1"/>
      <c r="T121" s="366"/>
      <c r="U121" s="89"/>
      <c r="V121" s="46"/>
      <c r="W121" s="378"/>
    </row>
    <row r="122" spans="1:23" hidden="1" x14ac:dyDescent="0.25">
      <c r="A122" s="139" t="s">
        <v>405</v>
      </c>
      <c r="B122" s="59"/>
      <c r="C122" s="2"/>
      <c r="D122" s="686" t="s">
        <v>804</v>
      </c>
      <c r="E122" s="686"/>
      <c r="F122" s="182"/>
      <c r="G122" s="459"/>
      <c r="H122" s="437"/>
      <c r="I122" s="200"/>
      <c r="J122" s="219">
        <f t="shared" si="66"/>
        <v>0</v>
      </c>
      <c r="K122" s="81"/>
      <c r="L122" s="1"/>
      <c r="M122" s="1"/>
      <c r="N122" s="1"/>
      <c r="O122" s="1"/>
      <c r="P122" s="89"/>
      <c r="Q122" s="1"/>
      <c r="R122" s="43"/>
      <c r="S122" s="1"/>
      <c r="T122" s="366"/>
      <c r="U122" s="89"/>
      <c r="V122" s="46"/>
      <c r="W122" s="378"/>
    </row>
    <row r="123" spans="1:23" ht="25.5" hidden="1" customHeight="1" x14ac:dyDescent="0.25">
      <c r="A123" s="139" t="s">
        <v>406</v>
      </c>
      <c r="B123" s="59"/>
      <c r="C123" s="2"/>
      <c r="D123" s="685" t="s">
        <v>808</v>
      </c>
      <c r="E123" s="685"/>
      <c r="F123" s="192"/>
      <c r="G123" s="471"/>
      <c r="H123" s="449"/>
      <c r="I123" s="210"/>
      <c r="J123" s="219">
        <f t="shared" si="66"/>
        <v>0</v>
      </c>
      <c r="K123" s="81"/>
      <c r="L123" s="1"/>
      <c r="M123" s="1"/>
      <c r="N123" s="1"/>
      <c r="O123" s="1"/>
      <c r="P123" s="89"/>
      <c r="Q123" s="1"/>
      <c r="R123" s="43"/>
      <c r="S123" s="1"/>
      <c r="T123" s="366"/>
      <c r="U123" s="89"/>
      <c r="V123" s="46"/>
      <c r="W123" s="378"/>
    </row>
    <row r="124" spans="1:23" hidden="1" x14ac:dyDescent="0.25">
      <c r="A124" s="139" t="s">
        <v>407</v>
      </c>
      <c r="B124" s="59"/>
      <c r="C124" s="2"/>
      <c r="D124" s="686" t="s">
        <v>1093</v>
      </c>
      <c r="E124" s="686"/>
      <c r="F124" s="182"/>
      <c r="G124" s="459"/>
      <c r="H124" s="437"/>
      <c r="I124" s="200"/>
      <c r="J124" s="219">
        <f t="shared" si="66"/>
        <v>0</v>
      </c>
      <c r="K124" s="81"/>
      <c r="L124" s="1"/>
      <c r="M124" s="1"/>
      <c r="N124" s="1"/>
      <c r="O124" s="1"/>
      <c r="P124" s="89"/>
      <c r="Q124" s="1"/>
      <c r="R124" s="43"/>
      <c r="S124" s="1"/>
      <c r="T124" s="366"/>
      <c r="U124" s="89"/>
      <c r="V124" s="46"/>
      <c r="W124" s="378"/>
    </row>
    <row r="125" spans="1:23" ht="25.5" hidden="1" customHeight="1" x14ac:dyDescent="0.25">
      <c r="A125" s="139" t="s">
        <v>408</v>
      </c>
      <c r="B125" s="59"/>
      <c r="C125" s="2"/>
      <c r="D125" s="685" t="s">
        <v>811</v>
      </c>
      <c r="E125" s="685"/>
      <c r="F125" s="192"/>
      <c r="G125" s="471"/>
      <c r="H125" s="449"/>
      <c r="I125" s="210"/>
      <c r="J125" s="219">
        <f t="shared" si="66"/>
        <v>0</v>
      </c>
      <c r="K125" s="81"/>
      <c r="L125" s="1"/>
      <c r="M125" s="1"/>
      <c r="N125" s="1"/>
      <c r="O125" s="1"/>
      <c r="P125" s="89"/>
      <c r="Q125" s="1"/>
      <c r="R125" s="43"/>
      <c r="S125" s="1"/>
      <c r="T125" s="366"/>
      <c r="U125" s="89"/>
      <c r="V125" s="46"/>
      <c r="W125" s="378"/>
    </row>
    <row r="126" spans="1:23" ht="25.5" hidden="1" customHeight="1" x14ac:dyDescent="0.25">
      <c r="A126" s="139" t="s">
        <v>409</v>
      </c>
      <c r="B126" s="59"/>
      <c r="C126" s="2"/>
      <c r="D126" s="685" t="s">
        <v>813</v>
      </c>
      <c r="E126" s="685"/>
      <c r="F126" s="192"/>
      <c r="G126" s="471"/>
      <c r="H126" s="449"/>
      <c r="I126" s="210"/>
      <c r="J126" s="219">
        <f t="shared" si="66"/>
        <v>0</v>
      </c>
      <c r="K126" s="81"/>
      <c r="L126" s="1"/>
      <c r="M126" s="1"/>
      <c r="N126" s="1"/>
      <c r="O126" s="1"/>
      <c r="P126" s="89"/>
      <c r="Q126" s="1"/>
      <c r="R126" s="43"/>
      <c r="S126" s="1"/>
      <c r="T126" s="366"/>
      <c r="U126" s="89"/>
      <c r="V126" s="46"/>
      <c r="W126" s="378"/>
    </row>
    <row r="127" spans="1:23" s="42" customFormat="1" x14ac:dyDescent="0.25">
      <c r="A127" s="139" t="s">
        <v>410</v>
      </c>
      <c r="B127" s="118" t="s">
        <v>949</v>
      </c>
      <c r="C127" s="705" t="s">
        <v>411</v>
      </c>
      <c r="D127" s="706"/>
      <c r="E127" s="706"/>
      <c r="F127" s="193">
        <f>F128+F129+F130+F131+F132+F133+F134+F135+F141+F142</f>
        <v>416000</v>
      </c>
      <c r="G127" s="472">
        <f>G128+G129+G130+G131+G132+G133+G134+G135+G141+G142</f>
        <v>1787764</v>
      </c>
      <c r="H127" s="450">
        <f>H128+H129+H130+H131+H132+H133+H134+H135+H141+H142</f>
        <v>1537017</v>
      </c>
      <c r="I127" s="211">
        <f>I128+I129+I130+I131+I132+I133+I134+I135+I141+I142</f>
        <v>0</v>
      </c>
      <c r="J127" s="222">
        <f t="shared" si="66"/>
        <v>1537017</v>
      </c>
      <c r="K127" s="121">
        <f t="shared" ref="K127:W127" si="109">K128+K129+K130+K131+K132+K133+K134+K135+K141+K142</f>
        <v>1192644</v>
      </c>
      <c r="L127" s="122">
        <f t="shared" si="109"/>
        <v>0</v>
      </c>
      <c r="M127" s="122">
        <f t="shared" si="109"/>
        <v>0</v>
      </c>
      <c r="N127" s="122">
        <f t="shared" si="109"/>
        <v>204120</v>
      </c>
      <c r="O127" s="122">
        <f t="shared" si="109"/>
        <v>0</v>
      </c>
      <c r="P127" s="125">
        <f t="shared" ref="P127" si="110">P128+P129+P130+P131+P132+P133+P134+P135+P141+P142</f>
        <v>0</v>
      </c>
      <c r="Q127" s="122">
        <f t="shared" si="109"/>
        <v>100000</v>
      </c>
      <c r="R127" s="124">
        <f t="shared" si="109"/>
        <v>0</v>
      </c>
      <c r="S127" s="122">
        <f t="shared" si="109"/>
        <v>0</v>
      </c>
      <c r="T127" s="368">
        <f t="shared" ref="T127" si="111">T128+T129+T130+T131+T132+T133+T134+T135+T141+T142</f>
        <v>1496764</v>
      </c>
      <c r="U127" s="125">
        <f t="shared" si="109"/>
        <v>0</v>
      </c>
      <c r="V127" s="126">
        <f t="shared" si="109"/>
        <v>7253</v>
      </c>
      <c r="W127" s="382">
        <f t="shared" si="109"/>
        <v>33000</v>
      </c>
    </row>
    <row r="128" spans="1:23" hidden="1" x14ac:dyDescent="0.25">
      <c r="A128" s="139" t="s">
        <v>412</v>
      </c>
      <c r="B128" s="59"/>
      <c r="C128" s="2"/>
      <c r="D128" s="686" t="s">
        <v>639</v>
      </c>
      <c r="E128" s="686"/>
      <c r="F128" s="182"/>
      <c r="G128" s="459"/>
      <c r="H128" s="437"/>
      <c r="I128" s="200"/>
      <c r="J128" s="219">
        <f t="shared" si="66"/>
        <v>0</v>
      </c>
      <c r="K128" s="81"/>
      <c r="L128" s="1"/>
      <c r="M128" s="1"/>
      <c r="N128" s="1"/>
      <c r="O128" s="1"/>
      <c r="P128" s="89"/>
      <c r="Q128" s="1"/>
      <c r="R128" s="43"/>
      <c r="S128" s="1"/>
      <c r="T128" s="366"/>
      <c r="U128" s="89"/>
      <c r="V128" s="46"/>
      <c r="W128" s="378"/>
    </row>
    <row r="129" spans="1:23" hidden="1" x14ac:dyDescent="0.25">
      <c r="A129" s="139" t="s">
        <v>413</v>
      </c>
      <c r="B129" s="59"/>
      <c r="C129" s="2"/>
      <c r="D129" s="686" t="s">
        <v>800</v>
      </c>
      <c r="E129" s="686"/>
      <c r="F129" s="182"/>
      <c r="G129" s="459"/>
      <c r="H129" s="437"/>
      <c r="I129" s="200"/>
      <c r="J129" s="219">
        <f t="shared" si="66"/>
        <v>0</v>
      </c>
      <c r="K129" s="81"/>
      <c r="L129" s="1"/>
      <c r="M129" s="1"/>
      <c r="N129" s="1"/>
      <c r="O129" s="1"/>
      <c r="P129" s="89"/>
      <c r="Q129" s="1"/>
      <c r="R129" s="43"/>
      <c r="S129" s="1"/>
      <c r="T129" s="366"/>
      <c r="U129" s="89"/>
      <c r="V129" s="46"/>
      <c r="W129" s="378"/>
    </row>
    <row r="130" spans="1:23" hidden="1" x14ac:dyDescent="0.25">
      <c r="A130" s="139" t="s">
        <v>414</v>
      </c>
      <c r="B130" s="59"/>
      <c r="C130" s="2"/>
      <c r="D130" s="686" t="s">
        <v>802</v>
      </c>
      <c r="E130" s="686"/>
      <c r="F130" s="182"/>
      <c r="G130" s="459"/>
      <c r="H130" s="437"/>
      <c r="I130" s="200"/>
      <c r="J130" s="219">
        <f t="shared" si="66"/>
        <v>0</v>
      </c>
      <c r="K130" s="81"/>
      <c r="L130" s="1"/>
      <c r="M130" s="1"/>
      <c r="N130" s="1"/>
      <c r="O130" s="1"/>
      <c r="P130" s="89"/>
      <c r="Q130" s="1"/>
      <c r="R130" s="43"/>
      <c r="S130" s="1"/>
      <c r="T130" s="366"/>
      <c r="U130" s="89"/>
      <c r="V130" s="46"/>
      <c r="W130" s="378"/>
    </row>
    <row r="131" spans="1:23" hidden="1" x14ac:dyDescent="0.25">
      <c r="A131" s="139" t="s">
        <v>415</v>
      </c>
      <c r="B131" s="59"/>
      <c r="C131" s="2"/>
      <c r="D131" s="686" t="s">
        <v>803</v>
      </c>
      <c r="E131" s="686"/>
      <c r="F131" s="182"/>
      <c r="G131" s="459"/>
      <c r="H131" s="437"/>
      <c r="I131" s="200"/>
      <c r="J131" s="219">
        <f t="shared" si="66"/>
        <v>0</v>
      </c>
      <c r="K131" s="81"/>
      <c r="L131" s="1"/>
      <c r="M131" s="1"/>
      <c r="N131" s="1"/>
      <c r="O131" s="1"/>
      <c r="P131" s="89"/>
      <c r="Q131" s="1"/>
      <c r="R131" s="43"/>
      <c r="S131" s="1"/>
      <c r="T131" s="366"/>
      <c r="U131" s="89"/>
      <c r="V131" s="46"/>
      <c r="W131" s="378"/>
    </row>
    <row r="132" spans="1:23" hidden="1" x14ac:dyDescent="0.25">
      <c r="A132" s="139" t="s">
        <v>416</v>
      </c>
      <c r="B132" s="59"/>
      <c r="C132" s="2"/>
      <c r="D132" s="686" t="s">
        <v>807</v>
      </c>
      <c r="E132" s="686"/>
      <c r="F132" s="182"/>
      <c r="G132" s="459"/>
      <c r="H132" s="437"/>
      <c r="I132" s="200"/>
      <c r="J132" s="219">
        <f t="shared" si="66"/>
        <v>0</v>
      </c>
      <c r="K132" s="81"/>
      <c r="L132" s="1"/>
      <c r="M132" s="1"/>
      <c r="N132" s="1"/>
      <c r="O132" s="1"/>
      <c r="P132" s="89"/>
      <c r="Q132" s="1"/>
      <c r="R132" s="43"/>
      <c r="S132" s="1"/>
      <c r="T132" s="366"/>
      <c r="U132" s="89"/>
      <c r="V132" s="46"/>
      <c r="W132" s="378"/>
    </row>
    <row r="133" spans="1:23" hidden="1" x14ac:dyDescent="0.25">
      <c r="A133" s="139" t="s">
        <v>417</v>
      </c>
      <c r="B133" s="59"/>
      <c r="C133" s="2"/>
      <c r="D133" s="686" t="s">
        <v>805</v>
      </c>
      <c r="E133" s="686"/>
      <c r="F133" s="182"/>
      <c r="G133" s="459"/>
      <c r="H133" s="437"/>
      <c r="I133" s="200"/>
      <c r="J133" s="219">
        <f t="shared" si="66"/>
        <v>0</v>
      </c>
      <c r="K133" s="81"/>
      <c r="L133" s="1"/>
      <c r="M133" s="1"/>
      <c r="N133" s="1"/>
      <c r="O133" s="1"/>
      <c r="P133" s="89"/>
      <c r="Q133" s="1"/>
      <c r="R133" s="43"/>
      <c r="S133" s="1"/>
      <c r="T133" s="366"/>
      <c r="U133" s="89"/>
      <c r="V133" s="46"/>
      <c r="W133" s="378"/>
    </row>
    <row r="134" spans="1:23" ht="25.5" customHeight="1" x14ac:dyDescent="0.25">
      <c r="A134" s="139" t="s">
        <v>418</v>
      </c>
      <c r="B134" s="248"/>
      <c r="C134" s="265"/>
      <c r="D134" s="756" t="s">
        <v>809</v>
      </c>
      <c r="E134" s="756"/>
      <c r="F134" s="278">
        <v>0</v>
      </c>
      <c r="G134" s="470">
        <v>100000</v>
      </c>
      <c r="H134" s="448">
        <f>SUM(T134:W134)</f>
        <v>100000</v>
      </c>
      <c r="I134" s="279"/>
      <c r="J134" s="267">
        <f t="shared" si="66"/>
        <v>100000</v>
      </c>
      <c r="K134" s="261"/>
      <c r="L134" s="252"/>
      <c r="M134" s="252"/>
      <c r="N134" s="252"/>
      <c r="O134" s="252"/>
      <c r="P134" s="253"/>
      <c r="Q134" s="252">
        <v>100000</v>
      </c>
      <c r="R134" s="251"/>
      <c r="S134" s="252"/>
      <c r="T134" s="369">
        <f>SUM(K134:S134)</f>
        <v>100000</v>
      </c>
      <c r="U134" s="253"/>
      <c r="V134" s="254"/>
      <c r="W134" s="383"/>
    </row>
    <row r="135" spans="1:23" x14ac:dyDescent="0.25">
      <c r="A135" s="139" t="s">
        <v>419</v>
      </c>
      <c r="B135" s="248"/>
      <c r="C135" s="265"/>
      <c r="D135" s="707" t="s">
        <v>810</v>
      </c>
      <c r="E135" s="707"/>
      <c r="F135" s="249">
        <f>SUM(F136:F140)</f>
        <v>416000</v>
      </c>
      <c r="G135" s="473">
        <f>SUM(G136:G140)</f>
        <v>1687764</v>
      </c>
      <c r="H135" s="451">
        <f t="shared" ref="H135:W135" si="112">SUM(H136:H140)</f>
        <v>1437017</v>
      </c>
      <c r="I135" s="266">
        <f t="shared" si="112"/>
        <v>0</v>
      </c>
      <c r="J135" s="267">
        <f t="shared" ref="J135:J200" si="113">SUM(H135:I135)</f>
        <v>1437017</v>
      </c>
      <c r="K135" s="261">
        <f t="shared" si="112"/>
        <v>1192644</v>
      </c>
      <c r="L135" s="252">
        <f t="shared" si="112"/>
        <v>0</v>
      </c>
      <c r="M135" s="252">
        <f t="shared" si="112"/>
        <v>0</v>
      </c>
      <c r="N135" s="252">
        <f t="shared" si="112"/>
        <v>204120</v>
      </c>
      <c r="O135" s="252">
        <f t="shared" si="112"/>
        <v>0</v>
      </c>
      <c r="P135" s="253">
        <f t="shared" ref="P135" si="114">SUM(P136:P140)</f>
        <v>0</v>
      </c>
      <c r="Q135" s="252">
        <f t="shared" si="112"/>
        <v>0</v>
      </c>
      <c r="R135" s="251">
        <f t="shared" si="112"/>
        <v>0</v>
      </c>
      <c r="S135" s="252">
        <f t="shared" si="112"/>
        <v>0</v>
      </c>
      <c r="T135" s="369">
        <f t="shared" ref="T135" si="115">SUM(T136:T140)</f>
        <v>1396764</v>
      </c>
      <c r="U135" s="253">
        <f t="shared" si="112"/>
        <v>0</v>
      </c>
      <c r="V135" s="254">
        <f t="shared" si="112"/>
        <v>7253</v>
      </c>
      <c r="W135" s="383">
        <f t="shared" si="112"/>
        <v>33000</v>
      </c>
    </row>
    <row r="136" spans="1:23" hidden="1" x14ac:dyDescent="0.25">
      <c r="B136" s="59"/>
      <c r="C136" s="2"/>
      <c r="D136" s="293"/>
      <c r="E136" s="293" t="s">
        <v>1235</v>
      </c>
      <c r="F136" s="192">
        <v>0</v>
      </c>
      <c r="G136" s="471">
        <v>1192644</v>
      </c>
      <c r="H136" s="449">
        <f t="shared" ref="H136:H140" si="116">SUM(T136:W136)</f>
        <v>1192644</v>
      </c>
      <c r="I136" s="210"/>
      <c r="J136" s="219">
        <f t="shared" si="113"/>
        <v>1192644</v>
      </c>
      <c r="K136" s="81">
        <v>1192644</v>
      </c>
      <c r="L136" s="1"/>
      <c r="M136" s="1"/>
      <c r="N136" s="1"/>
      <c r="O136" s="1"/>
      <c r="P136" s="89"/>
      <c r="Q136" s="1"/>
      <c r="R136" s="43"/>
      <c r="S136" s="1"/>
      <c r="T136" s="366">
        <f t="shared" ref="T136:T140" si="117">SUM(K136:S136)</f>
        <v>1192644</v>
      </c>
      <c r="U136" s="89"/>
      <c r="V136" s="46"/>
      <c r="W136" s="378"/>
    </row>
    <row r="137" spans="1:23" hidden="1" x14ac:dyDescent="0.25">
      <c r="B137" s="59"/>
      <c r="C137" s="2"/>
      <c r="D137" s="290"/>
      <c r="E137" s="290" t="s">
        <v>1236</v>
      </c>
      <c r="F137" s="182">
        <v>258000</v>
      </c>
      <c r="G137" s="459">
        <v>258000</v>
      </c>
      <c r="H137" s="437">
        <f t="shared" si="116"/>
        <v>7253</v>
      </c>
      <c r="I137" s="200"/>
      <c r="J137" s="219">
        <f t="shared" si="113"/>
        <v>7253</v>
      </c>
      <c r="K137" s="81"/>
      <c r="L137" s="1"/>
      <c r="M137" s="1"/>
      <c r="N137" s="1"/>
      <c r="O137" s="1"/>
      <c r="P137" s="89"/>
      <c r="Q137" s="1"/>
      <c r="R137" s="43"/>
      <c r="S137" s="1"/>
      <c r="T137" s="366">
        <f t="shared" si="117"/>
        <v>0</v>
      </c>
      <c r="U137" s="89"/>
      <c r="V137" s="46">
        <v>7253</v>
      </c>
      <c r="W137" s="378"/>
    </row>
    <row r="138" spans="1:23" hidden="1" x14ac:dyDescent="0.25">
      <c r="B138" s="59"/>
      <c r="C138" s="2"/>
      <c r="D138" s="230"/>
      <c r="E138" s="230" t="s">
        <v>1237</v>
      </c>
      <c r="F138" s="182">
        <v>25000</v>
      </c>
      <c r="G138" s="459">
        <v>104640</v>
      </c>
      <c r="H138" s="437">
        <f t="shared" si="116"/>
        <v>104640</v>
      </c>
      <c r="I138" s="200"/>
      <c r="J138" s="219">
        <f t="shared" si="113"/>
        <v>104640</v>
      </c>
      <c r="K138" s="81"/>
      <c r="L138" s="1"/>
      <c r="M138" s="1"/>
      <c r="N138" s="1">
        <v>104640</v>
      </c>
      <c r="O138" s="1"/>
      <c r="P138" s="89"/>
      <c r="Q138" s="1"/>
      <c r="R138" s="43"/>
      <c r="S138" s="1"/>
      <c r="T138" s="366">
        <f t="shared" si="117"/>
        <v>104640</v>
      </c>
      <c r="U138" s="89"/>
      <c r="V138" s="46"/>
      <c r="W138" s="378"/>
    </row>
    <row r="139" spans="1:23" hidden="1" x14ac:dyDescent="0.25">
      <c r="B139" s="59"/>
      <c r="C139" s="2"/>
      <c r="D139" s="230"/>
      <c r="E139" s="230" t="s">
        <v>1238</v>
      </c>
      <c r="F139" s="182">
        <v>33000</v>
      </c>
      <c r="G139" s="459">
        <v>33000</v>
      </c>
      <c r="H139" s="437">
        <f t="shared" si="116"/>
        <v>33000</v>
      </c>
      <c r="I139" s="200"/>
      <c r="J139" s="219">
        <f t="shared" si="113"/>
        <v>33000</v>
      </c>
      <c r="K139" s="81"/>
      <c r="L139" s="1"/>
      <c r="M139" s="1"/>
      <c r="N139" s="1"/>
      <c r="O139" s="1"/>
      <c r="P139" s="89"/>
      <c r="Q139" s="1"/>
      <c r="R139" s="43"/>
      <c r="S139" s="1"/>
      <c r="T139" s="366">
        <f t="shared" si="117"/>
        <v>0</v>
      </c>
      <c r="U139" s="89"/>
      <c r="V139" s="46"/>
      <c r="W139" s="378">
        <v>33000</v>
      </c>
    </row>
    <row r="140" spans="1:23" hidden="1" x14ac:dyDescent="0.25">
      <c r="B140" s="59"/>
      <c r="C140" s="2"/>
      <c r="D140" s="230"/>
      <c r="E140" s="230" t="s">
        <v>1239</v>
      </c>
      <c r="F140" s="182">
        <v>100000</v>
      </c>
      <c r="G140" s="459">
        <v>99480</v>
      </c>
      <c r="H140" s="437">
        <f t="shared" si="116"/>
        <v>99480</v>
      </c>
      <c r="I140" s="200"/>
      <c r="J140" s="219">
        <f t="shared" si="113"/>
        <v>99480</v>
      </c>
      <c r="K140" s="81"/>
      <c r="L140" s="1"/>
      <c r="M140" s="1"/>
      <c r="N140" s="1">
        <v>99480</v>
      </c>
      <c r="O140" s="1"/>
      <c r="P140" s="89"/>
      <c r="Q140" s="1"/>
      <c r="R140" s="43"/>
      <c r="S140" s="1"/>
      <c r="T140" s="366">
        <f t="shared" si="117"/>
        <v>99480</v>
      </c>
      <c r="U140" s="89"/>
      <c r="V140" s="46"/>
      <c r="W140" s="378"/>
    </row>
    <row r="141" spans="1:23" ht="25.5" hidden="1" customHeight="1" x14ac:dyDescent="0.25">
      <c r="A141" s="139" t="s">
        <v>420</v>
      </c>
      <c r="B141" s="59"/>
      <c r="C141" s="2"/>
      <c r="D141" s="685" t="s">
        <v>812</v>
      </c>
      <c r="E141" s="685"/>
      <c r="F141" s="192"/>
      <c r="G141" s="471"/>
      <c r="H141" s="449">
        <f t="shared" ref="H141:H170" si="118">SUM(K141:W141)</f>
        <v>0</v>
      </c>
      <c r="I141" s="210"/>
      <c r="J141" s="219">
        <f t="shared" si="113"/>
        <v>0</v>
      </c>
      <c r="K141" s="81"/>
      <c r="L141" s="1"/>
      <c r="M141" s="1"/>
      <c r="N141" s="1"/>
      <c r="O141" s="1"/>
      <c r="P141" s="89"/>
      <c r="Q141" s="1"/>
      <c r="R141" s="43"/>
      <c r="S141" s="1"/>
      <c r="T141" s="366"/>
      <c r="U141" s="89"/>
      <c r="V141" s="46"/>
      <c r="W141" s="378"/>
    </row>
    <row r="142" spans="1:23" ht="25.5" hidden="1" customHeight="1" x14ac:dyDescent="0.25">
      <c r="A142" s="139" t="s">
        <v>421</v>
      </c>
      <c r="B142" s="59"/>
      <c r="C142" s="2"/>
      <c r="D142" s="685" t="s">
        <v>814</v>
      </c>
      <c r="E142" s="685"/>
      <c r="F142" s="192"/>
      <c r="G142" s="471"/>
      <c r="H142" s="449">
        <f t="shared" si="118"/>
        <v>0</v>
      </c>
      <c r="I142" s="210"/>
      <c r="J142" s="219">
        <f t="shared" si="113"/>
        <v>0</v>
      </c>
      <c r="K142" s="81"/>
      <c r="L142" s="1"/>
      <c r="M142" s="1"/>
      <c r="N142" s="1"/>
      <c r="O142" s="1"/>
      <c r="P142" s="89"/>
      <c r="Q142" s="1"/>
      <c r="R142" s="43"/>
      <c r="S142" s="1"/>
      <c r="T142" s="366"/>
      <c r="U142" s="89"/>
      <c r="V142" s="46"/>
      <c r="W142" s="378"/>
    </row>
    <row r="143" spans="1:23" s="42" customFormat="1" ht="27.75" hidden="1" customHeight="1" x14ac:dyDescent="0.25">
      <c r="A143" s="139" t="s">
        <v>422</v>
      </c>
      <c r="B143" s="118" t="s">
        <v>950</v>
      </c>
      <c r="C143" s="733" t="s">
        <v>1095</v>
      </c>
      <c r="D143" s="734"/>
      <c r="E143" s="734"/>
      <c r="F143" s="191">
        <v>0</v>
      </c>
      <c r="G143" s="469">
        <v>0</v>
      </c>
      <c r="H143" s="447">
        <f t="shared" si="118"/>
        <v>0</v>
      </c>
      <c r="I143" s="209">
        <f t="shared" ref="I143" si="119">I144+I145</f>
        <v>0</v>
      </c>
      <c r="J143" s="222">
        <f t="shared" si="113"/>
        <v>0</v>
      </c>
      <c r="K143" s="121">
        <f t="shared" ref="K143:W143" si="120">K144+K145</f>
        <v>0</v>
      </c>
      <c r="L143" s="122">
        <f t="shared" si="120"/>
        <v>0</v>
      </c>
      <c r="M143" s="122">
        <f t="shared" si="120"/>
        <v>0</v>
      </c>
      <c r="N143" s="122">
        <f t="shared" si="120"/>
        <v>0</v>
      </c>
      <c r="O143" s="122">
        <f t="shared" si="120"/>
        <v>0</v>
      </c>
      <c r="P143" s="125">
        <f t="shared" ref="P143" si="121">P144+P145</f>
        <v>0</v>
      </c>
      <c r="Q143" s="122">
        <f t="shared" si="120"/>
        <v>0</v>
      </c>
      <c r="R143" s="124">
        <f t="shared" si="120"/>
        <v>0</v>
      </c>
      <c r="S143" s="122">
        <f t="shared" si="120"/>
        <v>0</v>
      </c>
      <c r="T143" s="368">
        <f t="shared" ref="T143" si="122">T144+T145</f>
        <v>0</v>
      </c>
      <c r="U143" s="125">
        <f t="shared" si="120"/>
        <v>0</v>
      </c>
      <c r="V143" s="126">
        <f t="shared" si="120"/>
        <v>0</v>
      </c>
      <c r="W143" s="382">
        <f t="shared" si="120"/>
        <v>0</v>
      </c>
    </row>
    <row r="144" spans="1:23" hidden="1" x14ac:dyDescent="0.25">
      <c r="A144" s="139" t="s">
        <v>423</v>
      </c>
      <c r="B144" s="59"/>
      <c r="C144" s="2"/>
      <c r="D144" s="686" t="s">
        <v>816</v>
      </c>
      <c r="E144" s="686"/>
      <c r="F144" s="182"/>
      <c r="G144" s="459"/>
      <c r="H144" s="437">
        <f t="shared" si="118"/>
        <v>0</v>
      </c>
      <c r="I144" s="200"/>
      <c r="J144" s="219">
        <f t="shared" si="113"/>
        <v>0</v>
      </c>
      <c r="K144" s="81"/>
      <c r="L144" s="1"/>
      <c r="M144" s="1"/>
      <c r="N144" s="1"/>
      <c r="O144" s="1"/>
      <c r="P144" s="89"/>
      <c r="Q144" s="1"/>
      <c r="R144" s="43"/>
      <c r="S144" s="1"/>
      <c r="T144" s="366"/>
      <c r="U144" s="89"/>
      <c r="V144" s="46"/>
      <c r="W144" s="378"/>
    </row>
    <row r="145" spans="1:23" ht="25.5" hidden="1" customHeight="1" x14ac:dyDescent="0.25">
      <c r="A145" s="139" t="s">
        <v>424</v>
      </c>
      <c r="B145" s="59"/>
      <c r="C145" s="2"/>
      <c r="D145" s="685" t="s">
        <v>815</v>
      </c>
      <c r="E145" s="685"/>
      <c r="F145" s="192"/>
      <c r="G145" s="471"/>
      <c r="H145" s="449">
        <f t="shared" si="118"/>
        <v>0</v>
      </c>
      <c r="I145" s="210"/>
      <c r="J145" s="219">
        <f t="shared" si="113"/>
        <v>0</v>
      </c>
      <c r="K145" s="81"/>
      <c r="L145" s="1"/>
      <c r="M145" s="1"/>
      <c r="N145" s="1"/>
      <c r="O145" s="1"/>
      <c r="P145" s="89"/>
      <c r="Q145" s="1"/>
      <c r="R145" s="43"/>
      <c r="S145" s="1"/>
      <c r="T145" s="366"/>
      <c r="U145" s="89"/>
      <c r="V145" s="46"/>
      <c r="W145" s="378"/>
    </row>
    <row r="146" spans="1:23" s="42" customFormat="1" hidden="1" x14ac:dyDescent="0.25">
      <c r="A146" s="139" t="s">
        <v>425</v>
      </c>
      <c r="B146" s="118" t="s">
        <v>952</v>
      </c>
      <c r="C146" s="733" t="s">
        <v>1096</v>
      </c>
      <c r="D146" s="734"/>
      <c r="E146" s="734"/>
      <c r="F146" s="191">
        <v>0</v>
      </c>
      <c r="G146" s="469">
        <v>0</v>
      </c>
      <c r="H146" s="447">
        <f t="shared" si="118"/>
        <v>0</v>
      </c>
      <c r="I146" s="209">
        <f t="shared" ref="I146" si="123">I147+I148+I149+I150+I151+I152+I153+I154+I155+I156+I157</f>
        <v>0</v>
      </c>
      <c r="J146" s="222">
        <f t="shared" si="113"/>
        <v>0</v>
      </c>
      <c r="K146" s="121">
        <f t="shared" ref="K146:W146" si="124">K147+K148+K149+K150+K151+K152+K153+K154+K155+K156+K157</f>
        <v>0</v>
      </c>
      <c r="L146" s="122">
        <f t="shared" si="124"/>
        <v>0</v>
      </c>
      <c r="M146" s="122">
        <f t="shared" si="124"/>
        <v>0</v>
      </c>
      <c r="N146" s="122">
        <f t="shared" si="124"/>
        <v>0</v>
      </c>
      <c r="O146" s="122">
        <f t="shared" si="124"/>
        <v>0</v>
      </c>
      <c r="P146" s="125">
        <f t="shared" ref="P146" si="125">P147+P148+P149+P150+P151+P152+P153+P154+P155+P156+P157</f>
        <v>0</v>
      </c>
      <c r="Q146" s="122">
        <f t="shared" si="124"/>
        <v>0</v>
      </c>
      <c r="R146" s="124">
        <f t="shared" si="124"/>
        <v>0</v>
      </c>
      <c r="S146" s="122">
        <f t="shared" si="124"/>
        <v>0</v>
      </c>
      <c r="T146" s="368">
        <f t="shared" ref="T146" si="126">T147+T148+T149+T150+T151+T152+T153+T154+T155+T156+T157</f>
        <v>0</v>
      </c>
      <c r="U146" s="125">
        <f t="shared" si="124"/>
        <v>0</v>
      </c>
      <c r="V146" s="126">
        <f t="shared" si="124"/>
        <v>0</v>
      </c>
      <c r="W146" s="382">
        <f t="shared" si="124"/>
        <v>0</v>
      </c>
    </row>
    <row r="147" spans="1:23" hidden="1" x14ac:dyDescent="0.25">
      <c r="A147" s="139" t="s">
        <v>426</v>
      </c>
      <c r="B147" s="59"/>
      <c r="C147" s="2"/>
      <c r="D147" s="686" t="s">
        <v>625</v>
      </c>
      <c r="E147" s="686"/>
      <c r="F147" s="182"/>
      <c r="G147" s="459"/>
      <c r="H147" s="437">
        <f t="shared" si="118"/>
        <v>0</v>
      </c>
      <c r="I147" s="200"/>
      <c r="J147" s="219">
        <f t="shared" si="113"/>
        <v>0</v>
      </c>
      <c r="K147" s="81"/>
      <c r="L147" s="1"/>
      <c r="M147" s="1"/>
      <c r="N147" s="1"/>
      <c r="O147" s="1"/>
      <c r="P147" s="89"/>
      <c r="Q147" s="1"/>
      <c r="R147" s="43"/>
      <c r="S147" s="1"/>
      <c r="T147" s="366"/>
      <c r="U147" s="89"/>
      <c r="V147" s="46"/>
      <c r="W147" s="378"/>
    </row>
    <row r="148" spans="1:23" hidden="1" x14ac:dyDescent="0.25">
      <c r="A148" s="139" t="s">
        <v>427</v>
      </c>
      <c r="B148" s="59"/>
      <c r="C148" s="2"/>
      <c r="D148" s="686" t="s">
        <v>628</v>
      </c>
      <c r="E148" s="686"/>
      <c r="F148" s="182"/>
      <c r="G148" s="459"/>
      <c r="H148" s="437">
        <f t="shared" si="118"/>
        <v>0</v>
      </c>
      <c r="I148" s="200"/>
      <c r="J148" s="219">
        <f t="shared" si="113"/>
        <v>0</v>
      </c>
      <c r="K148" s="81"/>
      <c r="L148" s="1"/>
      <c r="M148" s="1"/>
      <c r="N148" s="1"/>
      <c r="O148" s="1"/>
      <c r="P148" s="89"/>
      <c r="Q148" s="1"/>
      <c r="R148" s="43"/>
      <c r="S148" s="1"/>
      <c r="T148" s="366"/>
      <c r="U148" s="89"/>
      <c r="V148" s="46"/>
      <c r="W148" s="378"/>
    </row>
    <row r="149" spans="1:23" hidden="1" x14ac:dyDescent="0.25">
      <c r="A149" s="139" t="s">
        <v>428</v>
      </c>
      <c r="B149" s="59"/>
      <c r="C149" s="2"/>
      <c r="D149" s="686" t="s">
        <v>629</v>
      </c>
      <c r="E149" s="686"/>
      <c r="F149" s="182"/>
      <c r="G149" s="459"/>
      <c r="H149" s="437">
        <f t="shared" si="118"/>
        <v>0</v>
      </c>
      <c r="I149" s="200"/>
      <c r="J149" s="219">
        <f t="shared" si="113"/>
        <v>0</v>
      </c>
      <c r="K149" s="81"/>
      <c r="L149" s="1"/>
      <c r="M149" s="1"/>
      <c r="N149" s="1"/>
      <c r="O149" s="1"/>
      <c r="P149" s="89"/>
      <c r="Q149" s="1"/>
      <c r="R149" s="43"/>
      <c r="S149" s="1"/>
      <c r="T149" s="366"/>
      <c r="U149" s="89"/>
      <c r="V149" s="46"/>
      <c r="W149" s="378"/>
    </row>
    <row r="150" spans="1:23" hidden="1" x14ac:dyDescent="0.25">
      <c r="A150" s="139" t="s">
        <v>429</v>
      </c>
      <c r="B150" s="59"/>
      <c r="C150" s="2"/>
      <c r="D150" s="686" t="s">
        <v>626</v>
      </c>
      <c r="E150" s="686"/>
      <c r="F150" s="182"/>
      <c r="G150" s="459"/>
      <c r="H150" s="437">
        <f t="shared" si="118"/>
        <v>0</v>
      </c>
      <c r="I150" s="200"/>
      <c r="J150" s="219">
        <f t="shared" si="113"/>
        <v>0</v>
      </c>
      <c r="K150" s="81"/>
      <c r="L150" s="1"/>
      <c r="M150" s="1"/>
      <c r="N150" s="1"/>
      <c r="O150" s="1"/>
      <c r="P150" s="89"/>
      <c r="Q150" s="1"/>
      <c r="R150" s="43"/>
      <c r="S150" s="1"/>
      <c r="T150" s="366"/>
      <c r="U150" s="89"/>
      <c r="V150" s="46"/>
      <c r="W150" s="378"/>
    </row>
    <row r="151" spans="1:23" hidden="1" x14ac:dyDescent="0.25">
      <c r="A151" s="139" t="s">
        <v>430</v>
      </c>
      <c r="B151" s="59"/>
      <c r="C151" s="2"/>
      <c r="D151" s="686" t="s">
        <v>1097</v>
      </c>
      <c r="E151" s="686"/>
      <c r="F151" s="182"/>
      <c r="G151" s="459"/>
      <c r="H151" s="437">
        <f t="shared" si="118"/>
        <v>0</v>
      </c>
      <c r="I151" s="200"/>
      <c r="J151" s="219">
        <f t="shared" si="113"/>
        <v>0</v>
      </c>
      <c r="K151" s="81"/>
      <c r="L151" s="1"/>
      <c r="M151" s="1"/>
      <c r="N151" s="1"/>
      <c r="O151" s="1"/>
      <c r="P151" s="89"/>
      <c r="Q151" s="1"/>
      <c r="R151" s="43"/>
      <c r="S151" s="1"/>
      <c r="T151" s="366"/>
      <c r="U151" s="89"/>
      <c r="V151" s="46"/>
      <c r="W151" s="378"/>
    </row>
    <row r="152" spans="1:23" ht="25.5" hidden="1" customHeight="1" x14ac:dyDescent="0.25">
      <c r="A152" s="139" t="s">
        <v>431</v>
      </c>
      <c r="B152" s="59"/>
      <c r="C152" s="2"/>
      <c r="D152" s="685" t="s">
        <v>817</v>
      </c>
      <c r="E152" s="685"/>
      <c r="F152" s="192"/>
      <c r="G152" s="471"/>
      <c r="H152" s="449">
        <f t="shared" si="118"/>
        <v>0</v>
      </c>
      <c r="I152" s="210"/>
      <c r="J152" s="219">
        <f t="shared" si="113"/>
        <v>0</v>
      </c>
      <c r="K152" s="81"/>
      <c r="L152" s="1"/>
      <c r="M152" s="1"/>
      <c r="N152" s="1"/>
      <c r="O152" s="1"/>
      <c r="P152" s="89"/>
      <c r="Q152" s="1"/>
      <c r="R152" s="43"/>
      <c r="S152" s="1"/>
      <c r="T152" s="366"/>
      <c r="U152" s="89"/>
      <c r="V152" s="46"/>
      <c r="W152" s="378"/>
    </row>
    <row r="153" spans="1:23" ht="25.5" hidden="1" customHeight="1" x14ac:dyDescent="0.25">
      <c r="A153" s="139" t="s">
        <v>432</v>
      </c>
      <c r="B153" s="59"/>
      <c r="C153" s="2"/>
      <c r="D153" s="685" t="s">
        <v>818</v>
      </c>
      <c r="E153" s="685"/>
      <c r="F153" s="192"/>
      <c r="G153" s="471"/>
      <c r="H153" s="449">
        <f t="shared" si="118"/>
        <v>0</v>
      </c>
      <c r="I153" s="210"/>
      <c r="J153" s="219">
        <f t="shared" si="113"/>
        <v>0</v>
      </c>
      <c r="K153" s="81"/>
      <c r="L153" s="1"/>
      <c r="M153" s="1"/>
      <c r="N153" s="1"/>
      <c r="O153" s="1"/>
      <c r="P153" s="89"/>
      <c r="Q153" s="1"/>
      <c r="R153" s="43"/>
      <c r="S153" s="1"/>
      <c r="T153" s="366"/>
      <c r="U153" s="89"/>
      <c r="V153" s="46"/>
      <c r="W153" s="378"/>
    </row>
    <row r="154" spans="1:23" hidden="1" x14ac:dyDescent="0.25">
      <c r="A154" s="139" t="s">
        <v>433</v>
      </c>
      <c r="B154" s="59"/>
      <c r="C154" s="2"/>
      <c r="D154" s="686" t="s">
        <v>635</v>
      </c>
      <c r="E154" s="686"/>
      <c r="F154" s="182"/>
      <c r="G154" s="459"/>
      <c r="H154" s="437">
        <f t="shared" si="118"/>
        <v>0</v>
      </c>
      <c r="I154" s="200"/>
      <c r="J154" s="219">
        <f t="shared" si="113"/>
        <v>0</v>
      </c>
      <c r="K154" s="81"/>
      <c r="L154" s="1"/>
      <c r="M154" s="1"/>
      <c r="N154" s="1"/>
      <c r="O154" s="1"/>
      <c r="P154" s="89"/>
      <c r="Q154" s="1"/>
      <c r="R154" s="43"/>
      <c r="S154" s="1"/>
      <c r="T154" s="366"/>
      <c r="U154" s="89"/>
      <c r="V154" s="46"/>
      <c r="W154" s="378"/>
    </row>
    <row r="155" spans="1:23" hidden="1" x14ac:dyDescent="0.25">
      <c r="A155" s="139" t="s">
        <v>434</v>
      </c>
      <c r="B155" s="59"/>
      <c r="C155" s="2"/>
      <c r="D155" s="686" t="s">
        <v>627</v>
      </c>
      <c r="E155" s="686"/>
      <c r="F155" s="182"/>
      <c r="G155" s="459"/>
      <c r="H155" s="437">
        <f t="shared" si="118"/>
        <v>0</v>
      </c>
      <c r="I155" s="200"/>
      <c r="J155" s="219">
        <f t="shared" si="113"/>
        <v>0</v>
      </c>
      <c r="K155" s="81"/>
      <c r="L155" s="1"/>
      <c r="M155" s="1"/>
      <c r="N155" s="1"/>
      <c r="O155" s="1"/>
      <c r="P155" s="89"/>
      <c r="Q155" s="1"/>
      <c r="R155" s="43"/>
      <c r="S155" s="1"/>
      <c r="T155" s="366"/>
      <c r="U155" s="89"/>
      <c r="V155" s="46"/>
      <c r="W155" s="378"/>
    </row>
    <row r="156" spans="1:23" ht="25.5" hidden="1" customHeight="1" x14ac:dyDescent="0.25">
      <c r="A156" s="139" t="s">
        <v>435</v>
      </c>
      <c r="B156" s="59"/>
      <c r="C156" s="2"/>
      <c r="D156" s="685" t="s">
        <v>819</v>
      </c>
      <c r="E156" s="685"/>
      <c r="F156" s="192"/>
      <c r="G156" s="471"/>
      <c r="H156" s="449">
        <f t="shared" si="118"/>
        <v>0</v>
      </c>
      <c r="I156" s="210"/>
      <c r="J156" s="219">
        <f t="shared" si="113"/>
        <v>0</v>
      </c>
      <c r="K156" s="81"/>
      <c r="L156" s="1"/>
      <c r="M156" s="1"/>
      <c r="N156" s="1"/>
      <c r="O156" s="1"/>
      <c r="P156" s="89"/>
      <c r="Q156" s="1"/>
      <c r="R156" s="43"/>
      <c r="S156" s="1"/>
      <c r="T156" s="366"/>
      <c r="U156" s="89"/>
      <c r="V156" s="46"/>
      <c r="W156" s="378"/>
    </row>
    <row r="157" spans="1:23" hidden="1" x14ac:dyDescent="0.25">
      <c r="A157" s="139" t="s">
        <v>436</v>
      </c>
      <c r="B157" s="59"/>
      <c r="C157" s="2"/>
      <c r="D157" s="686" t="s">
        <v>820</v>
      </c>
      <c r="E157" s="686"/>
      <c r="F157" s="182"/>
      <c r="G157" s="459"/>
      <c r="H157" s="437">
        <f t="shared" si="118"/>
        <v>0</v>
      </c>
      <c r="I157" s="200"/>
      <c r="J157" s="219">
        <f t="shared" si="113"/>
        <v>0</v>
      </c>
      <c r="K157" s="81"/>
      <c r="L157" s="1"/>
      <c r="M157" s="1"/>
      <c r="N157" s="1"/>
      <c r="O157" s="1"/>
      <c r="P157" s="89"/>
      <c r="Q157" s="1"/>
      <c r="R157" s="43"/>
      <c r="S157" s="1"/>
      <c r="T157" s="366"/>
      <c r="U157" s="89"/>
      <c r="V157" s="46"/>
      <c r="W157" s="378"/>
    </row>
    <row r="158" spans="1:23" s="42" customFormat="1" hidden="1" x14ac:dyDescent="0.25">
      <c r="A158" s="139" t="s">
        <v>437</v>
      </c>
      <c r="B158" s="118" t="s">
        <v>951</v>
      </c>
      <c r="C158" s="705" t="s">
        <v>438</v>
      </c>
      <c r="D158" s="706"/>
      <c r="E158" s="706"/>
      <c r="F158" s="193"/>
      <c r="G158" s="472"/>
      <c r="H158" s="450">
        <f t="shared" si="118"/>
        <v>0</v>
      </c>
      <c r="I158" s="211"/>
      <c r="J158" s="222">
        <f t="shared" si="113"/>
        <v>0</v>
      </c>
      <c r="K158" s="121"/>
      <c r="L158" s="122"/>
      <c r="M158" s="122"/>
      <c r="N158" s="122"/>
      <c r="O158" s="122"/>
      <c r="P158" s="125"/>
      <c r="Q158" s="122"/>
      <c r="R158" s="124"/>
      <c r="S158" s="122"/>
      <c r="T158" s="368"/>
      <c r="U158" s="125"/>
      <c r="V158" s="126"/>
      <c r="W158" s="382"/>
    </row>
    <row r="159" spans="1:23" s="42" customFormat="1" hidden="1" x14ac:dyDescent="0.25">
      <c r="A159" s="139" t="s">
        <v>439</v>
      </c>
      <c r="B159" s="118" t="s">
        <v>953</v>
      </c>
      <c r="C159" s="705" t="s">
        <v>440</v>
      </c>
      <c r="D159" s="706"/>
      <c r="E159" s="706"/>
      <c r="F159" s="193"/>
      <c r="G159" s="472"/>
      <c r="H159" s="450">
        <f t="shared" si="118"/>
        <v>0</v>
      </c>
      <c r="I159" s="211"/>
      <c r="J159" s="222">
        <f t="shared" si="113"/>
        <v>0</v>
      </c>
      <c r="K159" s="121"/>
      <c r="L159" s="122"/>
      <c r="M159" s="122"/>
      <c r="N159" s="122"/>
      <c r="O159" s="122"/>
      <c r="P159" s="125"/>
      <c r="Q159" s="122"/>
      <c r="R159" s="124"/>
      <c r="S159" s="122"/>
      <c r="T159" s="368"/>
      <c r="U159" s="125"/>
      <c r="V159" s="126"/>
      <c r="W159" s="382"/>
    </row>
    <row r="160" spans="1:23" s="42" customFormat="1" hidden="1" x14ac:dyDescent="0.25">
      <c r="A160" s="139" t="s">
        <v>441</v>
      </c>
      <c r="B160" s="118" t="s">
        <v>954</v>
      </c>
      <c r="C160" s="705" t="s">
        <v>442</v>
      </c>
      <c r="D160" s="706"/>
      <c r="E160" s="706"/>
      <c r="F160" s="193"/>
      <c r="G160" s="472"/>
      <c r="H160" s="450">
        <f t="shared" si="118"/>
        <v>0</v>
      </c>
      <c r="I160" s="211"/>
      <c r="J160" s="222">
        <f t="shared" si="113"/>
        <v>0</v>
      </c>
      <c r="K160" s="121"/>
      <c r="L160" s="122"/>
      <c r="M160" s="122"/>
      <c r="N160" s="122"/>
      <c r="O160" s="122"/>
      <c r="P160" s="125"/>
      <c r="Q160" s="122"/>
      <c r="R160" s="124"/>
      <c r="S160" s="122"/>
      <c r="T160" s="368"/>
      <c r="U160" s="125"/>
      <c r="V160" s="126"/>
      <c r="W160" s="382"/>
    </row>
    <row r="161" spans="1:23" s="42" customFormat="1" hidden="1" x14ac:dyDescent="0.25">
      <c r="A161" s="139" t="s">
        <v>443</v>
      </c>
      <c r="B161" s="118" t="s">
        <v>955</v>
      </c>
      <c r="C161" s="705" t="s">
        <v>444</v>
      </c>
      <c r="D161" s="706"/>
      <c r="E161" s="706"/>
      <c r="F161" s="193">
        <v>0</v>
      </c>
      <c r="G161" s="472">
        <v>0</v>
      </c>
      <c r="H161" s="450">
        <f t="shared" si="118"/>
        <v>0</v>
      </c>
      <c r="I161" s="211">
        <f t="shared" ref="I161:W161" si="127">I162+I163+I164+I165+I166+I167+I168+I169+I170+I171</f>
        <v>0</v>
      </c>
      <c r="J161" s="222">
        <f t="shared" si="113"/>
        <v>0</v>
      </c>
      <c r="K161" s="121">
        <f t="shared" si="127"/>
        <v>0</v>
      </c>
      <c r="L161" s="122">
        <f t="shared" si="127"/>
        <v>0</v>
      </c>
      <c r="M161" s="122">
        <f t="shared" si="127"/>
        <v>0</v>
      </c>
      <c r="N161" s="122">
        <f t="shared" si="127"/>
        <v>0</v>
      </c>
      <c r="O161" s="122">
        <f t="shared" si="127"/>
        <v>0</v>
      </c>
      <c r="P161" s="125">
        <f t="shared" ref="P161" si="128">P162+P163+P164+P165+P166+P167+P168+P169+P170+P171</f>
        <v>0</v>
      </c>
      <c r="Q161" s="122">
        <f t="shared" si="127"/>
        <v>0</v>
      </c>
      <c r="R161" s="124">
        <f t="shared" si="127"/>
        <v>0</v>
      </c>
      <c r="S161" s="122">
        <f t="shared" si="127"/>
        <v>0</v>
      </c>
      <c r="T161" s="368">
        <f t="shared" ref="T161" si="129">T162+T163+T164+T165+T166+T167+T168+T169+T170+T171</f>
        <v>0</v>
      </c>
      <c r="U161" s="125">
        <f t="shared" si="127"/>
        <v>0</v>
      </c>
      <c r="V161" s="126">
        <f t="shared" si="127"/>
        <v>0</v>
      </c>
      <c r="W161" s="382">
        <f t="shared" si="127"/>
        <v>0</v>
      </c>
    </row>
    <row r="162" spans="1:23" hidden="1" x14ac:dyDescent="0.25">
      <c r="A162" s="139" t="s">
        <v>445</v>
      </c>
      <c r="B162" s="59"/>
      <c r="C162" s="2"/>
      <c r="D162" s="686" t="s">
        <v>630</v>
      </c>
      <c r="E162" s="686"/>
      <c r="F162" s="182"/>
      <c r="G162" s="459"/>
      <c r="H162" s="437">
        <f t="shared" si="118"/>
        <v>0</v>
      </c>
      <c r="I162" s="200"/>
      <c r="J162" s="219">
        <f t="shared" si="113"/>
        <v>0</v>
      </c>
      <c r="K162" s="81"/>
      <c r="L162" s="1"/>
      <c r="M162" s="1"/>
      <c r="N162" s="1"/>
      <c r="O162" s="1"/>
      <c r="P162" s="89"/>
      <c r="Q162" s="1"/>
      <c r="R162" s="43"/>
      <c r="S162" s="1"/>
      <c r="T162" s="366"/>
      <c r="U162" s="89"/>
      <c r="V162" s="46"/>
      <c r="W162" s="378"/>
    </row>
    <row r="163" spans="1:23" hidden="1" x14ac:dyDescent="0.25">
      <c r="A163" s="139" t="s">
        <v>446</v>
      </c>
      <c r="B163" s="59"/>
      <c r="C163" s="2"/>
      <c r="D163" s="686" t="s">
        <v>631</v>
      </c>
      <c r="E163" s="686"/>
      <c r="F163" s="182"/>
      <c r="G163" s="459"/>
      <c r="H163" s="437">
        <f t="shared" si="118"/>
        <v>0</v>
      </c>
      <c r="I163" s="200"/>
      <c r="J163" s="219">
        <f t="shared" si="113"/>
        <v>0</v>
      </c>
      <c r="K163" s="81"/>
      <c r="L163" s="1"/>
      <c r="M163" s="1"/>
      <c r="N163" s="1"/>
      <c r="O163" s="1"/>
      <c r="P163" s="89"/>
      <c r="Q163" s="1"/>
      <c r="R163" s="43"/>
      <c r="S163" s="1"/>
      <c r="T163" s="366"/>
      <c r="U163" s="89"/>
      <c r="V163" s="46"/>
      <c r="W163" s="378"/>
    </row>
    <row r="164" spans="1:23" hidden="1" x14ac:dyDescent="0.25">
      <c r="A164" s="139" t="s">
        <v>447</v>
      </c>
      <c r="B164" s="59"/>
      <c r="C164" s="2"/>
      <c r="D164" s="686" t="s">
        <v>632</v>
      </c>
      <c r="E164" s="686"/>
      <c r="F164" s="182"/>
      <c r="G164" s="459"/>
      <c r="H164" s="437">
        <f t="shared" si="118"/>
        <v>0</v>
      </c>
      <c r="I164" s="200"/>
      <c r="J164" s="219">
        <f t="shared" si="113"/>
        <v>0</v>
      </c>
      <c r="K164" s="81"/>
      <c r="L164" s="1"/>
      <c r="M164" s="1"/>
      <c r="N164" s="1"/>
      <c r="O164" s="1"/>
      <c r="P164" s="89"/>
      <c r="Q164" s="1"/>
      <c r="R164" s="43"/>
      <c r="S164" s="1"/>
      <c r="T164" s="366"/>
      <c r="U164" s="89"/>
      <c r="V164" s="46"/>
      <c r="W164" s="378"/>
    </row>
    <row r="165" spans="1:23" hidden="1" x14ac:dyDescent="0.25">
      <c r="A165" s="139" t="s">
        <v>448</v>
      </c>
      <c r="B165" s="59"/>
      <c r="C165" s="2"/>
      <c r="D165" s="686" t="s">
        <v>633</v>
      </c>
      <c r="E165" s="686"/>
      <c r="F165" s="182"/>
      <c r="G165" s="459"/>
      <c r="H165" s="437">
        <f t="shared" si="118"/>
        <v>0</v>
      </c>
      <c r="I165" s="200"/>
      <c r="J165" s="219">
        <f t="shared" si="113"/>
        <v>0</v>
      </c>
      <c r="K165" s="81"/>
      <c r="L165" s="1"/>
      <c r="M165" s="1"/>
      <c r="N165" s="1"/>
      <c r="O165" s="1"/>
      <c r="P165" s="89"/>
      <c r="Q165" s="1"/>
      <c r="R165" s="43"/>
      <c r="S165" s="1"/>
      <c r="T165" s="366"/>
      <c r="U165" s="89"/>
      <c r="V165" s="46"/>
      <c r="W165" s="378"/>
    </row>
    <row r="166" spans="1:23" hidden="1" x14ac:dyDescent="0.25">
      <c r="A166" s="139" t="s">
        <v>449</v>
      </c>
      <c r="B166" s="59"/>
      <c r="C166" s="2"/>
      <c r="D166" s="686" t="s">
        <v>634</v>
      </c>
      <c r="E166" s="686"/>
      <c r="F166" s="182"/>
      <c r="G166" s="459"/>
      <c r="H166" s="437">
        <f t="shared" si="118"/>
        <v>0</v>
      </c>
      <c r="I166" s="200"/>
      <c r="J166" s="219">
        <f t="shared" si="113"/>
        <v>0</v>
      </c>
      <c r="K166" s="81"/>
      <c r="L166" s="1"/>
      <c r="M166" s="1"/>
      <c r="N166" s="1"/>
      <c r="O166" s="1"/>
      <c r="P166" s="89"/>
      <c r="Q166" s="1"/>
      <c r="R166" s="43"/>
      <c r="S166" s="1"/>
      <c r="T166" s="366"/>
      <c r="U166" s="89"/>
      <c r="V166" s="46"/>
      <c r="W166" s="378"/>
    </row>
    <row r="167" spans="1:23" ht="25.5" hidden="1" customHeight="1" x14ac:dyDescent="0.25">
      <c r="A167" s="139" t="s">
        <v>450</v>
      </c>
      <c r="B167" s="59"/>
      <c r="C167" s="2"/>
      <c r="D167" s="685" t="s">
        <v>821</v>
      </c>
      <c r="E167" s="685"/>
      <c r="F167" s="192"/>
      <c r="G167" s="471"/>
      <c r="H167" s="449">
        <f t="shared" si="118"/>
        <v>0</v>
      </c>
      <c r="I167" s="210"/>
      <c r="J167" s="219">
        <f t="shared" si="113"/>
        <v>0</v>
      </c>
      <c r="K167" s="81"/>
      <c r="L167" s="1"/>
      <c r="M167" s="1"/>
      <c r="N167" s="1"/>
      <c r="O167" s="1"/>
      <c r="P167" s="89"/>
      <c r="Q167" s="1"/>
      <c r="R167" s="43"/>
      <c r="S167" s="1"/>
      <c r="T167" s="366"/>
      <c r="U167" s="89"/>
      <c r="V167" s="46"/>
      <c r="W167" s="378"/>
    </row>
    <row r="168" spans="1:23" ht="25.5" hidden="1" customHeight="1" x14ac:dyDescent="0.25">
      <c r="A168" s="139" t="s">
        <v>451</v>
      </c>
      <c r="B168" s="59"/>
      <c r="C168" s="2"/>
      <c r="D168" s="685" t="s">
        <v>824</v>
      </c>
      <c r="E168" s="685"/>
      <c r="F168" s="192"/>
      <c r="G168" s="471"/>
      <c r="H168" s="449">
        <f t="shared" si="118"/>
        <v>0</v>
      </c>
      <c r="I168" s="210"/>
      <c r="J168" s="219">
        <f t="shared" si="113"/>
        <v>0</v>
      </c>
      <c r="K168" s="81"/>
      <c r="L168" s="1"/>
      <c r="M168" s="1"/>
      <c r="N168" s="1"/>
      <c r="O168" s="1"/>
      <c r="P168" s="89"/>
      <c r="Q168" s="1"/>
      <c r="R168" s="43"/>
      <c r="S168" s="1"/>
      <c r="T168" s="366"/>
      <c r="U168" s="89"/>
      <c r="V168" s="46"/>
      <c r="W168" s="378"/>
    </row>
    <row r="169" spans="1:23" hidden="1" x14ac:dyDescent="0.25">
      <c r="A169" s="139" t="s">
        <v>452</v>
      </c>
      <c r="B169" s="59"/>
      <c r="C169" s="2"/>
      <c r="D169" s="686" t="s">
        <v>636</v>
      </c>
      <c r="E169" s="686"/>
      <c r="F169" s="182"/>
      <c r="G169" s="459"/>
      <c r="H169" s="437">
        <f t="shared" si="118"/>
        <v>0</v>
      </c>
      <c r="I169" s="200"/>
      <c r="J169" s="219">
        <f t="shared" si="113"/>
        <v>0</v>
      </c>
      <c r="K169" s="81"/>
      <c r="L169" s="1"/>
      <c r="M169" s="1"/>
      <c r="N169" s="1"/>
      <c r="O169" s="1"/>
      <c r="P169" s="89"/>
      <c r="Q169" s="1"/>
      <c r="R169" s="43"/>
      <c r="S169" s="1"/>
      <c r="T169" s="366"/>
      <c r="U169" s="89"/>
      <c r="V169" s="46"/>
      <c r="W169" s="378"/>
    </row>
    <row r="170" spans="1:23" ht="25.5" hidden="1" customHeight="1" x14ac:dyDescent="0.25">
      <c r="A170" s="139" t="s">
        <v>453</v>
      </c>
      <c r="B170" s="59"/>
      <c r="C170" s="2"/>
      <c r="D170" s="685" t="s">
        <v>827</v>
      </c>
      <c r="E170" s="685"/>
      <c r="F170" s="192"/>
      <c r="G170" s="471"/>
      <c r="H170" s="449">
        <f t="shared" si="118"/>
        <v>0</v>
      </c>
      <c r="I170" s="210"/>
      <c r="J170" s="219">
        <f t="shared" si="113"/>
        <v>0</v>
      </c>
      <c r="K170" s="81"/>
      <c r="L170" s="1"/>
      <c r="M170" s="1"/>
      <c r="N170" s="1"/>
      <c r="O170" s="1"/>
      <c r="P170" s="89"/>
      <c r="Q170" s="1"/>
      <c r="R170" s="43"/>
      <c r="S170" s="1"/>
      <c r="T170" s="366"/>
      <c r="U170" s="89"/>
      <c r="V170" s="46"/>
      <c r="W170" s="378"/>
    </row>
    <row r="171" spans="1:23" hidden="1" x14ac:dyDescent="0.25">
      <c r="A171" s="139" t="s">
        <v>454</v>
      </c>
      <c r="B171" s="59"/>
      <c r="C171" s="2"/>
      <c r="D171" s="686" t="s">
        <v>828</v>
      </c>
      <c r="E171" s="686"/>
      <c r="F171" s="182">
        <v>0</v>
      </c>
      <c r="G171" s="459">
        <v>0</v>
      </c>
      <c r="H171" s="437">
        <f>SUM(Q171:W171)</f>
        <v>0</v>
      </c>
      <c r="I171" s="200"/>
      <c r="J171" s="219">
        <f t="shared" si="113"/>
        <v>0</v>
      </c>
      <c r="K171" s="81"/>
      <c r="L171" s="1"/>
      <c r="M171" s="1"/>
      <c r="N171" s="1"/>
      <c r="O171" s="1"/>
      <c r="P171" s="89"/>
      <c r="Q171" s="1"/>
      <c r="R171" s="43"/>
      <c r="S171" s="1"/>
      <c r="T171" s="366">
        <f t="shared" ref="T171" si="130">SUM(O171:S171)</f>
        <v>0</v>
      </c>
      <c r="U171" s="89"/>
      <c r="V171" s="46"/>
      <c r="W171" s="378"/>
    </row>
    <row r="172" spans="1:23" s="42" customFormat="1" ht="15.75" thickBot="1" x14ac:dyDescent="0.3">
      <c r="A172" s="139" t="s">
        <v>455</v>
      </c>
      <c r="B172" s="148" t="s">
        <v>956</v>
      </c>
      <c r="C172" s="731" t="s">
        <v>456</v>
      </c>
      <c r="D172" s="732"/>
      <c r="E172" s="732"/>
      <c r="F172" s="194">
        <f>SUM(F173:F174)</f>
        <v>25486027</v>
      </c>
      <c r="G172" s="474">
        <f>SUM(G173:G174)</f>
        <v>28262403</v>
      </c>
      <c r="H172" s="452">
        <f t="shared" ref="H172:I172" si="131">SUM(H173:H174)</f>
        <v>24606380.25</v>
      </c>
      <c r="I172" s="212">
        <f t="shared" si="131"/>
        <v>0</v>
      </c>
      <c r="J172" s="352">
        <f t="shared" si="113"/>
        <v>24606380.25</v>
      </c>
      <c r="K172" s="353">
        <f t="shared" ref="K172:W172" si="132">SUM(K173:K174)</f>
        <v>0</v>
      </c>
      <c r="L172" s="354">
        <f t="shared" si="132"/>
        <v>0</v>
      </c>
      <c r="M172" s="354">
        <f t="shared" si="132"/>
        <v>0</v>
      </c>
      <c r="N172" s="354">
        <f t="shared" si="132"/>
        <v>0</v>
      </c>
      <c r="O172" s="354">
        <f t="shared" si="132"/>
        <v>0</v>
      </c>
      <c r="P172" s="372">
        <f t="shared" ref="P172" si="133">SUM(P173:P174)</f>
        <v>0</v>
      </c>
      <c r="Q172" s="354">
        <f t="shared" si="132"/>
        <v>0</v>
      </c>
      <c r="R172" s="356">
        <f t="shared" si="132"/>
        <v>0</v>
      </c>
      <c r="S172" s="354">
        <f t="shared" si="132"/>
        <v>0</v>
      </c>
      <c r="T172" s="386">
        <f t="shared" ref="T172" si="134">SUM(T173:T174)</f>
        <v>0</v>
      </c>
      <c r="U172" s="372">
        <f t="shared" si="132"/>
        <v>0</v>
      </c>
      <c r="V172" s="355">
        <f t="shared" si="132"/>
        <v>0</v>
      </c>
      <c r="W172" s="548">
        <f t="shared" si="132"/>
        <v>24606380.25</v>
      </c>
    </row>
    <row r="173" spans="1:23" hidden="1" x14ac:dyDescent="0.25">
      <c r="B173" s="59"/>
      <c r="C173" s="332"/>
      <c r="D173" s="686" t="s">
        <v>1292</v>
      </c>
      <c r="E173" s="708"/>
      <c r="F173" s="182">
        <f>25485603+424</f>
        <v>25486027</v>
      </c>
      <c r="G173" s="459">
        <v>9413542</v>
      </c>
      <c r="H173" s="437">
        <f>SUM(T173:W173)</f>
        <v>3606380.25</v>
      </c>
      <c r="I173" s="200"/>
      <c r="J173" s="219">
        <f t="shared" ref="J173:J174" si="135">SUM(H173:I173)</f>
        <v>3606380.25</v>
      </c>
      <c r="K173" s="81"/>
      <c r="L173" s="1"/>
      <c r="M173" s="1"/>
      <c r="N173" s="1"/>
      <c r="O173" s="1"/>
      <c r="P173" s="89"/>
      <c r="Q173" s="1"/>
      <c r="R173" s="43"/>
      <c r="S173" s="1"/>
      <c r="T173" s="366">
        <f t="shared" ref="T173:T174" si="136">SUM(K173:S173)</f>
        <v>0</v>
      </c>
      <c r="U173" s="89"/>
      <c r="V173" s="46"/>
      <c r="W173" s="378">
        <v>3606380.25</v>
      </c>
    </row>
    <row r="174" spans="1:23" ht="15.75" hidden="1" thickBot="1" x14ac:dyDescent="0.3">
      <c r="B174" s="335"/>
      <c r="C174" s="336"/>
      <c r="D174" s="752" t="s">
        <v>1293</v>
      </c>
      <c r="E174" s="753"/>
      <c r="F174" s="337">
        <v>0</v>
      </c>
      <c r="G174" s="475">
        <v>18848861</v>
      </c>
      <c r="H174" s="453">
        <f>SUM(T174:W174)</f>
        <v>21000000</v>
      </c>
      <c r="I174" s="338"/>
      <c r="J174" s="339">
        <f t="shared" si="135"/>
        <v>21000000</v>
      </c>
      <c r="K174" s="340"/>
      <c r="L174" s="342"/>
      <c r="M174" s="342"/>
      <c r="N174" s="342"/>
      <c r="O174" s="342"/>
      <c r="P174" s="373"/>
      <c r="Q174" s="342"/>
      <c r="R174" s="344"/>
      <c r="S174" s="342"/>
      <c r="T174" s="387">
        <f t="shared" si="136"/>
        <v>0</v>
      </c>
      <c r="U174" s="373"/>
      <c r="V174" s="343"/>
      <c r="W174" s="549">
        <v>21000000</v>
      </c>
    </row>
    <row r="175" spans="1:23" ht="15.75" thickBot="1" x14ac:dyDescent="0.3">
      <c r="B175" s="109" t="s">
        <v>457</v>
      </c>
      <c r="C175" s="701" t="s">
        <v>458</v>
      </c>
      <c r="D175" s="702"/>
      <c r="E175" s="702"/>
      <c r="F175" s="185">
        <f>F176+F177+F180+F181+F182+F183+F184</f>
        <v>0</v>
      </c>
      <c r="G175" s="462">
        <f>G176+G177+G180+G181+G182+G183+G184</f>
        <v>5448</v>
      </c>
      <c r="H175" s="440">
        <f t="shared" ref="H175:I175" si="137">H176+H177+H180+H181+H182+H183+H184</f>
        <v>5448</v>
      </c>
      <c r="I175" s="203">
        <f t="shared" si="137"/>
        <v>0</v>
      </c>
      <c r="J175" s="216">
        <f t="shared" si="113"/>
        <v>5448</v>
      </c>
      <c r="K175" s="94">
        <f t="shared" ref="K175:W175" si="138">K176+K177+K180+K181+K182+K183+K184</f>
        <v>0</v>
      </c>
      <c r="L175" s="95">
        <f t="shared" si="138"/>
        <v>5448</v>
      </c>
      <c r="M175" s="95">
        <f t="shared" si="138"/>
        <v>0</v>
      </c>
      <c r="N175" s="95">
        <f t="shared" si="138"/>
        <v>0</v>
      </c>
      <c r="O175" s="95">
        <f t="shared" si="138"/>
        <v>0</v>
      </c>
      <c r="P175" s="98">
        <f t="shared" ref="P175" si="139">P176+P177+P180+P181+P182+P183+P184</f>
        <v>0</v>
      </c>
      <c r="Q175" s="95">
        <f t="shared" si="138"/>
        <v>0</v>
      </c>
      <c r="R175" s="97">
        <f t="shared" si="138"/>
        <v>0</v>
      </c>
      <c r="S175" s="95">
        <f t="shared" si="138"/>
        <v>0</v>
      </c>
      <c r="T175" s="363">
        <f t="shared" ref="T175" si="140">T176+T177+T180+T181+T182+T183+T184</f>
        <v>5448</v>
      </c>
      <c r="U175" s="98">
        <f t="shared" si="138"/>
        <v>0</v>
      </c>
      <c r="V175" s="99">
        <f t="shared" si="138"/>
        <v>0</v>
      </c>
      <c r="W175" s="376">
        <f t="shared" si="138"/>
        <v>0</v>
      </c>
    </row>
    <row r="176" spans="1:23" s="19" customFormat="1" hidden="1" x14ac:dyDescent="0.25">
      <c r="A176" s="139" t="s">
        <v>459</v>
      </c>
      <c r="B176" s="127" t="s">
        <v>957</v>
      </c>
      <c r="C176" s="714" t="s">
        <v>460</v>
      </c>
      <c r="D176" s="715"/>
      <c r="E176" s="715"/>
      <c r="F176" s="181"/>
      <c r="G176" s="458"/>
      <c r="H176" s="436"/>
      <c r="I176" s="199"/>
      <c r="J176" s="218">
        <f t="shared" si="113"/>
        <v>0</v>
      </c>
      <c r="K176" s="103"/>
      <c r="L176" s="104"/>
      <c r="M176" s="104"/>
      <c r="N176" s="104"/>
      <c r="O176" s="104"/>
      <c r="P176" s="107"/>
      <c r="Q176" s="104"/>
      <c r="R176" s="106"/>
      <c r="S176" s="104"/>
      <c r="T176" s="367"/>
      <c r="U176" s="107"/>
      <c r="V176" s="108"/>
      <c r="W176" s="379"/>
    </row>
    <row r="177" spans="1:23" s="19" customFormat="1" hidden="1" x14ac:dyDescent="0.25">
      <c r="A177" s="139" t="s">
        <v>461</v>
      </c>
      <c r="B177" s="100" t="s">
        <v>958</v>
      </c>
      <c r="C177" s="694" t="s">
        <v>462</v>
      </c>
      <c r="D177" s="695"/>
      <c r="E177" s="695"/>
      <c r="F177" s="183">
        <f>F178+F179</f>
        <v>0</v>
      </c>
      <c r="G177" s="460">
        <f>G178+G179</f>
        <v>0</v>
      </c>
      <c r="H177" s="438">
        <f t="shared" ref="H177:I177" si="141">H178+H179</f>
        <v>0</v>
      </c>
      <c r="I177" s="201">
        <f t="shared" si="141"/>
        <v>0</v>
      </c>
      <c r="J177" s="218">
        <f t="shared" si="113"/>
        <v>0</v>
      </c>
      <c r="K177" s="103">
        <f t="shared" ref="K177:W177" si="142">K178+K179</f>
        <v>0</v>
      </c>
      <c r="L177" s="104">
        <f t="shared" si="142"/>
        <v>0</v>
      </c>
      <c r="M177" s="104">
        <f t="shared" si="142"/>
        <v>0</v>
      </c>
      <c r="N177" s="104">
        <f t="shared" si="142"/>
        <v>0</v>
      </c>
      <c r="O177" s="104">
        <f t="shared" si="142"/>
        <v>0</v>
      </c>
      <c r="P177" s="107">
        <f t="shared" ref="P177" si="143">P178+P179</f>
        <v>0</v>
      </c>
      <c r="Q177" s="104">
        <f t="shared" si="142"/>
        <v>0</v>
      </c>
      <c r="R177" s="106">
        <f t="shared" si="142"/>
        <v>0</v>
      </c>
      <c r="S177" s="104">
        <f t="shared" si="142"/>
        <v>0</v>
      </c>
      <c r="T177" s="367">
        <f t="shared" ref="T177" si="144">T178+T179</f>
        <v>0</v>
      </c>
      <c r="U177" s="107">
        <f t="shared" si="142"/>
        <v>0</v>
      </c>
      <c r="V177" s="108">
        <f t="shared" si="142"/>
        <v>0</v>
      </c>
      <c r="W177" s="379">
        <f t="shared" si="142"/>
        <v>0</v>
      </c>
    </row>
    <row r="178" spans="1:23" hidden="1" x14ac:dyDescent="0.25">
      <c r="A178" s="139" t="s">
        <v>463</v>
      </c>
      <c r="B178" s="59"/>
      <c r="C178" s="2"/>
      <c r="D178" s="686" t="s">
        <v>462</v>
      </c>
      <c r="E178" s="686"/>
      <c r="F178" s="182"/>
      <c r="G178" s="459"/>
      <c r="H178" s="437"/>
      <c r="I178" s="200"/>
      <c r="J178" s="219">
        <f t="shared" si="113"/>
        <v>0</v>
      </c>
      <c r="K178" s="81"/>
      <c r="L178" s="1"/>
      <c r="M178" s="1"/>
      <c r="N178" s="1"/>
      <c r="O178" s="1"/>
      <c r="P178" s="89"/>
      <c r="Q178" s="1"/>
      <c r="R178" s="43"/>
      <c r="S178" s="1"/>
      <c r="T178" s="366"/>
      <c r="U178" s="89"/>
      <c r="V178" s="46"/>
      <c r="W178" s="378"/>
    </row>
    <row r="179" spans="1:23" hidden="1" x14ac:dyDescent="0.25">
      <c r="A179" s="139" t="s">
        <v>464</v>
      </c>
      <c r="B179" s="59"/>
      <c r="C179" s="2"/>
      <c r="D179" s="686" t="s">
        <v>620</v>
      </c>
      <c r="E179" s="686"/>
      <c r="F179" s="182"/>
      <c r="G179" s="459"/>
      <c r="H179" s="437"/>
      <c r="I179" s="200"/>
      <c r="J179" s="219">
        <f t="shared" si="113"/>
        <v>0</v>
      </c>
      <c r="K179" s="81"/>
      <c r="L179" s="1"/>
      <c r="M179" s="1"/>
      <c r="N179" s="1"/>
      <c r="O179" s="1"/>
      <c r="P179" s="89"/>
      <c r="Q179" s="1"/>
      <c r="R179" s="43"/>
      <c r="S179" s="1"/>
      <c r="T179" s="366"/>
      <c r="U179" s="89"/>
      <c r="V179" s="46"/>
      <c r="W179" s="378"/>
    </row>
    <row r="180" spans="1:23" s="19" customFormat="1" x14ac:dyDescent="0.25">
      <c r="A180" s="139" t="s">
        <v>465</v>
      </c>
      <c r="B180" s="100" t="s">
        <v>959</v>
      </c>
      <c r="C180" s="694" t="s">
        <v>466</v>
      </c>
      <c r="D180" s="695"/>
      <c r="E180" s="695"/>
      <c r="F180" s="183">
        <v>0</v>
      </c>
      <c r="G180" s="460">
        <v>4290</v>
      </c>
      <c r="H180" s="438">
        <f t="shared" ref="H180:H184" si="145">SUM(T180:W180)</f>
        <v>4290</v>
      </c>
      <c r="I180" s="201"/>
      <c r="J180" s="218">
        <f t="shared" si="113"/>
        <v>4290</v>
      </c>
      <c r="K180" s="103"/>
      <c r="L180" s="104">
        <v>4290</v>
      </c>
      <c r="M180" s="104"/>
      <c r="N180" s="104"/>
      <c r="O180" s="104"/>
      <c r="P180" s="107"/>
      <c r="Q180" s="104"/>
      <c r="R180" s="106"/>
      <c r="S180" s="104"/>
      <c r="T180" s="367">
        <f t="shared" ref="T180:T184" si="146">SUM(K180:S180)</f>
        <v>4290</v>
      </c>
      <c r="U180" s="107"/>
      <c r="V180" s="108"/>
      <c r="W180" s="379"/>
    </row>
    <row r="181" spans="1:23" s="19" customFormat="1" hidden="1" x14ac:dyDescent="0.25">
      <c r="A181" s="139" t="s">
        <v>467</v>
      </c>
      <c r="B181" s="100" t="s">
        <v>960</v>
      </c>
      <c r="C181" s="694" t="s">
        <v>468</v>
      </c>
      <c r="D181" s="695"/>
      <c r="E181" s="695"/>
      <c r="F181" s="183"/>
      <c r="G181" s="460"/>
      <c r="H181" s="438">
        <f t="shared" si="145"/>
        <v>0</v>
      </c>
      <c r="I181" s="201"/>
      <c r="J181" s="218">
        <f t="shared" si="113"/>
        <v>0</v>
      </c>
      <c r="K181" s="103"/>
      <c r="L181" s="104"/>
      <c r="M181" s="104"/>
      <c r="N181" s="104"/>
      <c r="O181" s="104"/>
      <c r="P181" s="107"/>
      <c r="Q181" s="104"/>
      <c r="R181" s="106"/>
      <c r="S181" s="104"/>
      <c r="T181" s="367">
        <f t="shared" si="146"/>
        <v>0</v>
      </c>
      <c r="U181" s="107"/>
      <c r="V181" s="108"/>
      <c r="W181" s="379"/>
    </row>
    <row r="182" spans="1:23" s="19" customFormat="1" hidden="1" x14ac:dyDescent="0.25">
      <c r="A182" s="139" t="s">
        <v>469</v>
      </c>
      <c r="B182" s="100" t="s">
        <v>961</v>
      </c>
      <c r="C182" s="694" t="s">
        <v>470</v>
      </c>
      <c r="D182" s="695"/>
      <c r="E182" s="695"/>
      <c r="F182" s="183"/>
      <c r="G182" s="460"/>
      <c r="H182" s="438">
        <f t="shared" si="145"/>
        <v>0</v>
      </c>
      <c r="I182" s="201"/>
      <c r="J182" s="218">
        <f t="shared" si="113"/>
        <v>0</v>
      </c>
      <c r="K182" s="103"/>
      <c r="L182" s="104"/>
      <c r="M182" s="104"/>
      <c r="N182" s="104"/>
      <c r="O182" s="104"/>
      <c r="P182" s="107"/>
      <c r="Q182" s="104"/>
      <c r="R182" s="106"/>
      <c r="S182" s="104"/>
      <c r="T182" s="367">
        <f t="shared" si="146"/>
        <v>0</v>
      </c>
      <c r="U182" s="107"/>
      <c r="V182" s="108"/>
      <c r="W182" s="379"/>
    </row>
    <row r="183" spans="1:23" s="19" customFormat="1" hidden="1" x14ac:dyDescent="0.25">
      <c r="A183" s="139" t="s">
        <v>471</v>
      </c>
      <c r="B183" s="100" t="s">
        <v>962</v>
      </c>
      <c r="C183" s="694" t="s">
        <v>472</v>
      </c>
      <c r="D183" s="695"/>
      <c r="E183" s="695"/>
      <c r="F183" s="183"/>
      <c r="G183" s="460"/>
      <c r="H183" s="438">
        <f t="shared" si="145"/>
        <v>0</v>
      </c>
      <c r="I183" s="201"/>
      <c r="J183" s="218">
        <f t="shared" si="113"/>
        <v>0</v>
      </c>
      <c r="K183" s="103"/>
      <c r="L183" s="104"/>
      <c r="M183" s="104"/>
      <c r="N183" s="104"/>
      <c r="O183" s="104"/>
      <c r="P183" s="107"/>
      <c r="Q183" s="104"/>
      <c r="R183" s="106"/>
      <c r="S183" s="104"/>
      <c r="T183" s="367">
        <f t="shared" si="146"/>
        <v>0</v>
      </c>
      <c r="U183" s="107"/>
      <c r="V183" s="108"/>
      <c r="W183" s="379"/>
    </row>
    <row r="184" spans="1:23" s="19" customFormat="1" ht="15.75" thickBot="1" x14ac:dyDescent="0.3">
      <c r="A184" s="139" t="s">
        <v>473</v>
      </c>
      <c r="B184" s="138" t="s">
        <v>963</v>
      </c>
      <c r="C184" s="727" t="s">
        <v>474</v>
      </c>
      <c r="D184" s="728"/>
      <c r="E184" s="728"/>
      <c r="F184" s="195">
        <v>0</v>
      </c>
      <c r="G184" s="476">
        <v>1158</v>
      </c>
      <c r="H184" s="454">
        <f t="shared" si="145"/>
        <v>1158</v>
      </c>
      <c r="I184" s="213"/>
      <c r="J184" s="218">
        <f t="shared" si="113"/>
        <v>1158</v>
      </c>
      <c r="K184" s="103"/>
      <c r="L184" s="104">
        <v>1158</v>
      </c>
      <c r="M184" s="104"/>
      <c r="N184" s="104"/>
      <c r="O184" s="104"/>
      <c r="P184" s="107"/>
      <c r="Q184" s="104"/>
      <c r="R184" s="106"/>
      <c r="S184" s="104"/>
      <c r="T184" s="367">
        <f t="shared" si="146"/>
        <v>1158</v>
      </c>
      <c r="U184" s="107"/>
      <c r="V184" s="108"/>
      <c r="W184" s="379"/>
    </row>
    <row r="185" spans="1:23" ht="15.75" thickBot="1" x14ac:dyDescent="0.3">
      <c r="B185" s="109" t="s">
        <v>475</v>
      </c>
      <c r="C185" s="701" t="s">
        <v>476</v>
      </c>
      <c r="D185" s="702"/>
      <c r="E185" s="702"/>
      <c r="F185" s="185">
        <f>F186+F187+F188+F189</f>
        <v>3175000</v>
      </c>
      <c r="G185" s="462">
        <f>G186+G187+G188+G189</f>
        <v>3175000</v>
      </c>
      <c r="H185" s="440">
        <f t="shared" ref="H185:I185" si="147">H186+H187+H188+H189</f>
        <v>3175000</v>
      </c>
      <c r="I185" s="203">
        <f t="shared" si="147"/>
        <v>0</v>
      </c>
      <c r="J185" s="216">
        <f t="shared" si="113"/>
        <v>3175000</v>
      </c>
      <c r="K185" s="94">
        <f t="shared" ref="K185:W185" si="148">K186+K187+K188+K189</f>
        <v>0</v>
      </c>
      <c r="L185" s="95">
        <f t="shared" si="148"/>
        <v>0</v>
      </c>
      <c r="M185" s="95">
        <f t="shared" si="148"/>
        <v>0</v>
      </c>
      <c r="N185" s="95">
        <f t="shared" si="148"/>
        <v>0</v>
      </c>
      <c r="O185" s="95">
        <f t="shared" si="148"/>
        <v>0</v>
      </c>
      <c r="P185" s="98">
        <f t="shared" ref="P185" si="149">P186+P187+P188+P189</f>
        <v>622300</v>
      </c>
      <c r="Q185" s="95">
        <f t="shared" si="148"/>
        <v>0</v>
      </c>
      <c r="R185" s="97">
        <f t="shared" si="148"/>
        <v>254000</v>
      </c>
      <c r="S185" s="95">
        <f t="shared" si="148"/>
        <v>0</v>
      </c>
      <c r="T185" s="363">
        <f t="shared" ref="T185" si="150">T186+T187+T188+T189</f>
        <v>876300</v>
      </c>
      <c r="U185" s="98">
        <f t="shared" si="148"/>
        <v>0</v>
      </c>
      <c r="V185" s="99">
        <f t="shared" si="148"/>
        <v>0</v>
      </c>
      <c r="W185" s="376">
        <f t="shared" si="148"/>
        <v>2298700</v>
      </c>
    </row>
    <row r="186" spans="1:23" x14ac:dyDescent="0.25">
      <c r="A186" s="139" t="s">
        <v>477</v>
      </c>
      <c r="B186" s="68" t="s">
        <v>964</v>
      </c>
      <c r="C186" s="729" t="s">
        <v>478</v>
      </c>
      <c r="D186" s="730"/>
      <c r="E186" s="730"/>
      <c r="F186" s="196">
        <v>3175000</v>
      </c>
      <c r="G186" s="477">
        <v>2500000</v>
      </c>
      <c r="H186" s="455">
        <f>SUM(T186:W186)</f>
        <v>2500000</v>
      </c>
      <c r="I186" s="214"/>
      <c r="J186" s="219">
        <f t="shared" si="113"/>
        <v>2500000</v>
      </c>
      <c r="K186" s="81"/>
      <c r="L186" s="1"/>
      <c r="M186" s="282"/>
      <c r="N186" s="1"/>
      <c r="O186" s="1"/>
      <c r="P186" s="89">
        <v>490000</v>
      </c>
      <c r="Q186" s="1"/>
      <c r="R186" s="43">
        <v>200000</v>
      </c>
      <c r="S186" s="1"/>
      <c r="T186" s="366">
        <f t="shared" ref="T186:T189" si="151">SUM(K186:S186)</f>
        <v>690000</v>
      </c>
      <c r="U186" s="89"/>
      <c r="V186" s="46"/>
      <c r="W186" s="378">
        <v>1810000</v>
      </c>
    </row>
    <row r="187" spans="1:23" hidden="1" x14ac:dyDescent="0.25">
      <c r="A187" s="139" t="s">
        <v>479</v>
      </c>
      <c r="B187" s="59" t="s">
        <v>965</v>
      </c>
      <c r="C187" s="720" t="s">
        <v>480</v>
      </c>
      <c r="D187" s="686"/>
      <c r="E187" s="686"/>
      <c r="F187" s="182"/>
      <c r="G187" s="459"/>
      <c r="H187" s="437">
        <f t="shared" ref="H187:H188" si="152">SUM(T187:W187)</f>
        <v>0</v>
      </c>
      <c r="I187" s="200"/>
      <c r="J187" s="219">
        <f t="shared" si="113"/>
        <v>0</v>
      </c>
      <c r="K187" s="81"/>
      <c r="L187" s="1"/>
      <c r="M187" s="1"/>
      <c r="N187" s="1"/>
      <c r="O187" s="1"/>
      <c r="P187" s="89"/>
      <c r="Q187" s="1"/>
      <c r="R187" s="43"/>
      <c r="S187" s="1"/>
      <c r="T187" s="366">
        <f t="shared" si="151"/>
        <v>0</v>
      </c>
      <c r="U187" s="89"/>
      <c r="V187" s="46"/>
      <c r="W187" s="378"/>
    </row>
    <row r="188" spans="1:23" hidden="1" x14ac:dyDescent="0.25">
      <c r="A188" s="139" t="s">
        <v>481</v>
      </c>
      <c r="B188" s="59" t="s">
        <v>966</v>
      </c>
      <c r="C188" s="720" t="s">
        <v>482</v>
      </c>
      <c r="D188" s="686"/>
      <c r="E188" s="686"/>
      <c r="F188" s="182"/>
      <c r="G188" s="459"/>
      <c r="H188" s="437">
        <f t="shared" si="152"/>
        <v>0</v>
      </c>
      <c r="I188" s="200"/>
      <c r="J188" s="219">
        <f t="shared" si="113"/>
        <v>0</v>
      </c>
      <c r="K188" s="81"/>
      <c r="L188" s="1"/>
      <c r="M188" s="1"/>
      <c r="N188" s="1"/>
      <c r="O188" s="1"/>
      <c r="P188" s="89"/>
      <c r="Q188" s="1"/>
      <c r="R188" s="43"/>
      <c r="S188" s="1"/>
      <c r="T188" s="366">
        <f t="shared" si="151"/>
        <v>0</v>
      </c>
      <c r="U188" s="89"/>
      <c r="V188" s="46"/>
      <c r="W188" s="378"/>
    </row>
    <row r="189" spans="1:23" ht="15.75" thickBot="1" x14ac:dyDescent="0.3">
      <c r="A189" s="139" t="s">
        <v>483</v>
      </c>
      <c r="B189" s="61" t="s">
        <v>967</v>
      </c>
      <c r="C189" s="722" t="s">
        <v>637</v>
      </c>
      <c r="D189" s="700"/>
      <c r="E189" s="700"/>
      <c r="F189" s="184">
        <v>0</v>
      </c>
      <c r="G189" s="461">
        <v>675000</v>
      </c>
      <c r="H189" s="439">
        <f>SUM(T189:W189)</f>
        <v>675000</v>
      </c>
      <c r="I189" s="202"/>
      <c r="J189" s="219">
        <f t="shared" si="113"/>
        <v>675000</v>
      </c>
      <c r="K189" s="81"/>
      <c r="L189" s="1"/>
      <c r="M189" s="1"/>
      <c r="N189" s="1"/>
      <c r="O189" s="1"/>
      <c r="P189" s="89">
        <v>132300</v>
      </c>
      <c r="Q189" s="1"/>
      <c r="R189" s="43">
        <v>54000</v>
      </c>
      <c r="S189" s="1"/>
      <c r="T189" s="366">
        <f t="shared" si="151"/>
        <v>186300</v>
      </c>
      <c r="U189" s="89"/>
      <c r="V189" s="46"/>
      <c r="W189" s="378">
        <v>488700</v>
      </c>
    </row>
    <row r="190" spans="1:23" ht="15.75" thickBot="1" x14ac:dyDescent="0.3">
      <c r="B190" s="109" t="s">
        <v>484</v>
      </c>
      <c r="C190" s="701" t="s">
        <v>485</v>
      </c>
      <c r="D190" s="702"/>
      <c r="E190" s="702"/>
      <c r="F190" s="185">
        <f>F191+F192+F203+F214+F225+F228+F240+F241+F242</f>
        <v>0</v>
      </c>
      <c r="G190" s="462">
        <f>G191+G192+G203+G214+G225+G228+G240+G241+G242</f>
        <v>0</v>
      </c>
      <c r="H190" s="440">
        <f t="shared" ref="H190:I190" si="153">H191+H192+H203+H214+H225+H228+H240+H241+H242</f>
        <v>0</v>
      </c>
      <c r="I190" s="203">
        <f t="shared" si="153"/>
        <v>0</v>
      </c>
      <c r="J190" s="216">
        <f t="shared" si="113"/>
        <v>0</v>
      </c>
      <c r="K190" s="94">
        <f t="shared" ref="K190:W190" si="154">K191+K192+K203+K214+K225+K228+K240+K241+K242</f>
        <v>0</v>
      </c>
      <c r="L190" s="95">
        <f t="shared" si="154"/>
        <v>0</v>
      </c>
      <c r="M190" s="95">
        <f t="shared" si="154"/>
        <v>0</v>
      </c>
      <c r="N190" s="95">
        <f t="shared" si="154"/>
        <v>0</v>
      </c>
      <c r="O190" s="95">
        <f t="shared" si="154"/>
        <v>0</v>
      </c>
      <c r="P190" s="98">
        <f t="shared" ref="P190" si="155">P191+P192+P203+P214+P225+P228+P240+P241+P242</f>
        <v>0</v>
      </c>
      <c r="Q190" s="95">
        <f t="shared" si="154"/>
        <v>0</v>
      </c>
      <c r="R190" s="97">
        <f t="shared" si="154"/>
        <v>0</v>
      </c>
      <c r="S190" s="95">
        <f t="shared" si="154"/>
        <v>0</v>
      </c>
      <c r="T190" s="363">
        <f t="shared" ref="T190" si="156">T191+T192+T203+T214+T225+T228+T240+T241+T242</f>
        <v>0</v>
      </c>
      <c r="U190" s="98">
        <f t="shared" si="154"/>
        <v>0</v>
      </c>
      <c r="V190" s="99">
        <f t="shared" si="154"/>
        <v>0</v>
      </c>
      <c r="W190" s="376">
        <f t="shared" si="154"/>
        <v>0</v>
      </c>
    </row>
    <row r="191" spans="1:23" s="19" customFormat="1" ht="25.5" hidden="1" customHeight="1" x14ac:dyDescent="0.25">
      <c r="A191" s="139" t="s">
        <v>486</v>
      </c>
      <c r="B191" s="100" t="s">
        <v>968</v>
      </c>
      <c r="C191" s="683" t="s">
        <v>638</v>
      </c>
      <c r="D191" s="684"/>
      <c r="E191" s="684"/>
      <c r="F191" s="197"/>
      <c r="G191" s="478"/>
      <c r="H191" s="456"/>
      <c r="I191" s="215"/>
      <c r="J191" s="218">
        <f t="shared" si="113"/>
        <v>0</v>
      </c>
      <c r="K191" s="103"/>
      <c r="L191" s="104"/>
      <c r="M191" s="104"/>
      <c r="N191" s="104"/>
      <c r="O191" s="104"/>
      <c r="P191" s="107"/>
      <c r="Q191" s="104"/>
      <c r="R191" s="106"/>
      <c r="S191" s="104"/>
      <c r="T191" s="367"/>
      <c r="U191" s="107"/>
      <c r="V191" s="108"/>
      <c r="W191" s="379"/>
    </row>
    <row r="192" spans="1:23" s="19" customFormat="1" ht="16.350000000000001" hidden="1" customHeight="1" x14ac:dyDescent="0.25">
      <c r="A192" s="139" t="s">
        <v>487</v>
      </c>
      <c r="B192" s="100" t="s">
        <v>969</v>
      </c>
      <c r="C192" s="725" t="s">
        <v>1098</v>
      </c>
      <c r="D192" s="726"/>
      <c r="E192" s="726"/>
      <c r="F192" s="197">
        <f>F193+F194+F195+F196+F197+F198+F199+F200+F201+F202</f>
        <v>0</v>
      </c>
      <c r="G192" s="478">
        <f>G193+G194+G195+G196+G197+G198+G199+G200+G201+G202</f>
        <v>0</v>
      </c>
      <c r="H192" s="456">
        <f t="shared" ref="H192:I192" si="157">H193+H194+H195+H196+H197+H198+H199+H200+H201+H202</f>
        <v>0</v>
      </c>
      <c r="I192" s="215">
        <f t="shared" si="157"/>
        <v>0</v>
      </c>
      <c r="J192" s="218">
        <f t="shared" si="113"/>
        <v>0</v>
      </c>
      <c r="K192" s="103">
        <f t="shared" ref="K192:W192" si="158">K193+K194+K195+K196+K197+K198+K199+K200+K201+K202</f>
        <v>0</v>
      </c>
      <c r="L192" s="104">
        <f t="shared" si="158"/>
        <v>0</v>
      </c>
      <c r="M192" s="104">
        <f t="shared" si="158"/>
        <v>0</v>
      </c>
      <c r="N192" s="104">
        <f t="shared" si="158"/>
        <v>0</v>
      </c>
      <c r="O192" s="104">
        <f t="shared" si="158"/>
        <v>0</v>
      </c>
      <c r="P192" s="107">
        <f t="shared" ref="P192" si="159">P193+P194+P195+P196+P197+P198+P199+P200+P201+P202</f>
        <v>0</v>
      </c>
      <c r="Q192" s="104">
        <f t="shared" si="158"/>
        <v>0</v>
      </c>
      <c r="R192" s="106">
        <f t="shared" si="158"/>
        <v>0</v>
      </c>
      <c r="S192" s="104">
        <f t="shared" si="158"/>
        <v>0</v>
      </c>
      <c r="T192" s="367">
        <f t="shared" ref="T192" si="160">T193+T194+T195+T196+T197+T198+T199+T200+T201+T202</f>
        <v>0</v>
      </c>
      <c r="U192" s="107">
        <f t="shared" si="158"/>
        <v>0</v>
      </c>
      <c r="V192" s="108">
        <f t="shared" si="158"/>
        <v>0</v>
      </c>
      <c r="W192" s="379">
        <f t="shared" si="158"/>
        <v>0</v>
      </c>
    </row>
    <row r="193" spans="1:23" ht="15.75" hidden="1" thickBot="1" x14ac:dyDescent="0.3">
      <c r="A193" s="139" t="s">
        <v>488</v>
      </c>
      <c r="B193" s="59"/>
      <c r="C193" s="2"/>
      <c r="D193" s="686" t="s">
        <v>1099</v>
      </c>
      <c r="E193" s="686"/>
      <c r="F193" s="182"/>
      <c r="G193" s="459"/>
      <c r="H193" s="437"/>
      <c r="I193" s="200"/>
      <c r="J193" s="219">
        <f t="shared" si="113"/>
        <v>0</v>
      </c>
      <c r="K193" s="81"/>
      <c r="L193" s="1"/>
      <c r="M193" s="1"/>
      <c r="N193" s="1"/>
      <c r="O193" s="1"/>
      <c r="P193" s="89"/>
      <c r="Q193" s="1"/>
      <c r="R193" s="43"/>
      <c r="S193" s="1"/>
      <c r="T193" s="366"/>
      <c r="U193" s="89"/>
      <c r="V193" s="46"/>
      <c r="W193" s="378"/>
    </row>
    <row r="194" spans="1:23" ht="15.75" hidden="1" thickBot="1" x14ac:dyDescent="0.3">
      <c r="A194" s="139" t="s">
        <v>489</v>
      </c>
      <c r="B194" s="59"/>
      <c r="C194" s="2"/>
      <c r="D194" s="686" t="s">
        <v>1100</v>
      </c>
      <c r="E194" s="686"/>
      <c r="F194" s="182"/>
      <c r="G194" s="459"/>
      <c r="H194" s="437"/>
      <c r="I194" s="200"/>
      <c r="J194" s="219">
        <f t="shared" si="113"/>
        <v>0</v>
      </c>
      <c r="K194" s="81"/>
      <c r="L194" s="1"/>
      <c r="M194" s="1"/>
      <c r="N194" s="1"/>
      <c r="O194" s="1"/>
      <c r="P194" s="89"/>
      <c r="Q194" s="1"/>
      <c r="R194" s="43"/>
      <c r="S194" s="1"/>
      <c r="T194" s="366"/>
      <c r="U194" s="89"/>
      <c r="V194" s="46"/>
      <c r="W194" s="378"/>
    </row>
    <row r="195" spans="1:23" ht="15.75" hidden="1" thickBot="1" x14ac:dyDescent="0.3">
      <c r="A195" s="139" t="s">
        <v>490</v>
      </c>
      <c r="B195" s="59"/>
      <c r="C195" s="2"/>
      <c r="D195" s="686" t="s">
        <v>830</v>
      </c>
      <c r="E195" s="686"/>
      <c r="F195" s="182"/>
      <c r="G195" s="459"/>
      <c r="H195" s="437"/>
      <c r="I195" s="200"/>
      <c r="J195" s="219">
        <f t="shared" si="113"/>
        <v>0</v>
      </c>
      <c r="K195" s="81"/>
      <c r="L195" s="1"/>
      <c r="M195" s="1"/>
      <c r="N195" s="1"/>
      <c r="O195" s="1"/>
      <c r="P195" s="89"/>
      <c r="Q195" s="1"/>
      <c r="R195" s="43"/>
      <c r="S195" s="1"/>
      <c r="T195" s="366"/>
      <c r="U195" s="89"/>
      <c r="V195" s="46"/>
      <c r="W195" s="378"/>
    </row>
    <row r="196" spans="1:23" ht="25.5" hidden="1" customHeight="1" x14ac:dyDescent="0.25">
      <c r="A196" s="139" t="s">
        <v>491</v>
      </c>
      <c r="B196" s="59"/>
      <c r="C196" s="2"/>
      <c r="D196" s="685" t="s">
        <v>833</v>
      </c>
      <c r="E196" s="685"/>
      <c r="F196" s="192"/>
      <c r="G196" s="471"/>
      <c r="H196" s="449"/>
      <c r="I196" s="210"/>
      <c r="J196" s="219">
        <f t="shared" si="113"/>
        <v>0</v>
      </c>
      <c r="K196" s="81"/>
      <c r="L196" s="1"/>
      <c r="M196" s="1"/>
      <c r="N196" s="1"/>
      <c r="O196" s="1"/>
      <c r="P196" s="89"/>
      <c r="Q196" s="1"/>
      <c r="R196" s="43"/>
      <c r="S196" s="1"/>
      <c r="T196" s="366"/>
      <c r="U196" s="89"/>
      <c r="V196" s="46"/>
      <c r="W196" s="378"/>
    </row>
    <row r="197" spans="1:23" ht="15.75" hidden="1" thickBot="1" x14ac:dyDescent="0.3">
      <c r="A197" s="139" t="s">
        <v>492</v>
      </c>
      <c r="B197" s="59"/>
      <c r="C197" s="2"/>
      <c r="D197" s="686" t="s">
        <v>835</v>
      </c>
      <c r="E197" s="686"/>
      <c r="F197" s="182"/>
      <c r="G197" s="459"/>
      <c r="H197" s="437"/>
      <c r="I197" s="200"/>
      <c r="J197" s="219">
        <f t="shared" si="113"/>
        <v>0</v>
      </c>
      <c r="K197" s="81"/>
      <c r="L197" s="1"/>
      <c r="M197" s="1"/>
      <c r="N197" s="1"/>
      <c r="O197" s="1"/>
      <c r="P197" s="89"/>
      <c r="Q197" s="1"/>
      <c r="R197" s="43"/>
      <c r="S197" s="1"/>
      <c r="T197" s="366"/>
      <c r="U197" s="89"/>
      <c r="V197" s="46"/>
      <c r="W197" s="378"/>
    </row>
    <row r="198" spans="1:23" ht="15.75" hidden="1" thickBot="1" x14ac:dyDescent="0.3">
      <c r="A198" s="139" t="s">
        <v>493</v>
      </c>
      <c r="B198" s="59"/>
      <c r="C198" s="2"/>
      <c r="D198" s="686" t="s">
        <v>836</v>
      </c>
      <c r="E198" s="686"/>
      <c r="F198" s="182"/>
      <c r="G198" s="459"/>
      <c r="H198" s="437"/>
      <c r="I198" s="200"/>
      <c r="J198" s="219">
        <f t="shared" si="113"/>
        <v>0</v>
      </c>
      <c r="K198" s="81"/>
      <c r="L198" s="1"/>
      <c r="M198" s="1"/>
      <c r="N198" s="1"/>
      <c r="O198" s="1"/>
      <c r="P198" s="89"/>
      <c r="Q198" s="1"/>
      <c r="R198" s="43"/>
      <c r="S198" s="1"/>
      <c r="T198" s="366"/>
      <c r="U198" s="89"/>
      <c r="V198" s="46"/>
      <c r="W198" s="378"/>
    </row>
    <row r="199" spans="1:23" ht="25.5" hidden="1" customHeight="1" x14ac:dyDescent="0.25">
      <c r="A199" s="139" t="s">
        <v>494</v>
      </c>
      <c r="B199" s="59"/>
      <c r="C199" s="2"/>
      <c r="D199" s="685" t="s">
        <v>840</v>
      </c>
      <c r="E199" s="685"/>
      <c r="F199" s="192"/>
      <c r="G199" s="471"/>
      <c r="H199" s="449"/>
      <c r="I199" s="210"/>
      <c r="J199" s="219">
        <f t="shared" si="113"/>
        <v>0</v>
      </c>
      <c r="K199" s="81"/>
      <c r="L199" s="1"/>
      <c r="M199" s="1"/>
      <c r="N199" s="1"/>
      <c r="O199" s="1"/>
      <c r="P199" s="89"/>
      <c r="Q199" s="1"/>
      <c r="R199" s="43"/>
      <c r="S199" s="1"/>
      <c r="T199" s="366"/>
      <c r="U199" s="89"/>
      <c r="V199" s="46"/>
      <c r="W199" s="378"/>
    </row>
    <row r="200" spans="1:23" ht="25.5" hidden="1" customHeight="1" x14ac:dyDescent="0.25">
      <c r="A200" s="139" t="s">
        <v>495</v>
      </c>
      <c r="B200" s="59"/>
      <c r="C200" s="2"/>
      <c r="D200" s="685" t="s">
        <v>843</v>
      </c>
      <c r="E200" s="685"/>
      <c r="F200" s="192"/>
      <c r="G200" s="471"/>
      <c r="H200" s="449"/>
      <c r="I200" s="210"/>
      <c r="J200" s="219">
        <f t="shared" si="113"/>
        <v>0</v>
      </c>
      <c r="K200" s="81"/>
      <c r="L200" s="1"/>
      <c r="M200" s="1"/>
      <c r="N200" s="1"/>
      <c r="O200" s="1"/>
      <c r="P200" s="89"/>
      <c r="Q200" s="1"/>
      <c r="R200" s="43"/>
      <c r="S200" s="1"/>
      <c r="T200" s="366"/>
      <c r="U200" s="89"/>
      <c r="V200" s="46"/>
      <c r="W200" s="378"/>
    </row>
    <row r="201" spans="1:23" ht="25.5" hidden="1" customHeight="1" x14ac:dyDescent="0.25">
      <c r="A201" s="139" t="s">
        <v>496</v>
      </c>
      <c r="B201" s="59"/>
      <c r="C201" s="2"/>
      <c r="D201" s="685" t="s">
        <v>845</v>
      </c>
      <c r="E201" s="685"/>
      <c r="F201" s="192"/>
      <c r="G201" s="471"/>
      <c r="H201" s="449"/>
      <c r="I201" s="210"/>
      <c r="J201" s="219">
        <f t="shared" ref="J201:J264" si="161">SUM(H201:I201)</f>
        <v>0</v>
      </c>
      <c r="K201" s="81"/>
      <c r="L201" s="1"/>
      <c r="M201" s="1"/>
      <c r="N201" s="1"/>
      <c r="O201" s="1"/>
      <c r="P201" s="89"/>
      <c r="Q201" s="1"/>
      <c r="R201" s="43"/>
      <c r="S201" s="1"/>
      <c r="T201" s="366"/>
      <c r="U201" s="89"/>
      <c r="V201" s="46"/>
      <c r="W201" s="378"/>
    </row>
    <row r="202" spans="1:23" ht="25.5" hidden="1" customHeight="1" x14ac:dyDescent="0.25">
      <c r="A202" s="139" t="s">
        <v>497</v>
      </c>
      <c r="B202" s="59"/>
      <c r="C202" s="2"/>
      <c r="D202" s="685" t="s">
        <v>848</v>
      </c>
      <c r="E202" s="685"/>
      <c r="F202" s="192"/>
      <c r="G202" s="471"/>
      <c r="H202" s="449"/>
      <c r="I202" s="210"/>
      <c r="J202" s="219">
        <f t="shared" si="161"/>
        <v>0</v>
      </c>
      <c r="K202" s="81"/>
      <c r="L202" s="1"/>
      <c r="M202" s="1"/>
      <c r="N202" s="1"/>
      <c r="O202" s="1"/>
      <c r="P202" s="89"/>
      <c r="Q202" s="1"/>
      <c r="R202" s="43"/>
      <c r="S202" s="1"/>
      <c r="T202" s="366"/>
      <c r="U202" s="89"/>
      <c r="V202" s="46"/>
      <c r="W202" s="378"/>
    </row>
    <row r="203" spans="1:23" s="19" customFormat="1" ht="25.5" hidden="1" customHeight="1" x14ac:dyDescent="0.25">
      <c r="A203" s="139" t="s">
        <v>498</v>
      </c>
      <c r="B203" s="100" t="s">
        <v>970</v>
      </c>
      <c r="C203" s="725" t="s">
        <v>891</v>
      </c>
      <c r="D203" s="726"/>
      <c r="E203" s="726"/>
      <c r="F203" s="197">
        <f>F204+F205+F206+F207+F208+F209+F210+F211+F212+F213</f>
        <v>0</v>
      </c>
      <c r="G203" s="478">
        <f>G204+G205+G206+G207+G208+G209+G210+G211+G212+G213</f>
        <v>0</v>
      </c>
      <c r="H203" s="456">
        <f t="shared" ref="H203:I203" si="162">H204+H205+H206+H207+H208+H209+H210+H211+H212+H213</f>
        <v>0</v>
      </c>
      <c r="I203" s="215">
        <f t="shared" si="162"/>
        <v>0</v>
      </c>
      <c r="J203" s="218">
        <f t="shared" si="161"/>
        <v>0</v>
      </c>
      <c r="K203" s="103">
        <f t="shared" ref="K203:W203" si="163">K204+K205+K206+K207+K208+K209+K210+K211+K212+K213</f>
        <v>0</v>
      </c>
      <c r="L203" s="104">
        <f t="shared" si="163"/>
        <v>0</v>
      </c>
      <c r="M203" s="104">
        <f t="shared" si="163"/>
        <v>0</v>
      </c>
      <c r="N203" s="104">
        <f t="shared" si="163"/>
        <v>0</v>
      </c>
      <c r="O203" s="104">
        <f t="shared" si="163"/>
        <v>0</v>
      </c>
      <c r="P203" s="107">
        <f t="shared" ref="P203" si="164">P204+P205+P206+P207+P208+P209+P210+P211+P212+P213</f>
        <v>0</v>
      </c>
      <c r="Q203" s="104">
        <f t="shared" si="163"/>
        <v>0</v>
      </c>
      <c r="R203" s="106">
        <f t="shared" si="163"/>
        <v>0</v>
      </c>
      <c r="S203" s="104">
        <f t="shared" si="163"/>
        <v>0</v>
      </c>
      <c r="T203" s="367">
        <f t="shared" ref="T203" si="165">T204+T205+T206+T207+T208+T209+T210+T211+T212+T213</f>
        <v>0</v>
      </c>
      <c r="U203" s="107">
        <f t="shared" si="163"/>
        <v>0</v>
      </c>
      <c r="V203" s="108">
        <f t="shared" si="163"/>
        <v>0</v>
      </c>
      <c r="W203" s="379">
        <f t="shared" si="163"/>
        <v>0</v>
      </c>
    </row>
    <row r="204" spans="1:23" ht="15.75" hidden="1" thickBot="1" x14ac:dyDescent="0.3">
      <c r="A204" s="139" t="s">
        <v>499</v>
      </c>
      <c r="B204" s="59"/>
      <c r="C204" s="2"/>
      <c r="D204" s="686" t="s">
        <v>1101</v>
      </c>
      <c r="E204" s="686"/>
      <c r="F204" s="182"/>
      <c r="G204" s="459"/>
      <c r="H204" s="437"/>
      <c r="I204" s="200"/>
      <c r="J204" s="219">
        <f t="shared" si="161"/>
        <v>0</v>
      </c>
      <c r="K204" s="81"/>
      <c r="L204" s="1"/>
      <c r="M204" s="1"/>
      <c r="N204" s="1"/>
      <c r="O204" s="1"/>
      <c r="P204" s="89"/>
      <c r="Q204" s="1"/>
      <c r="R204" s="43"/>
      <c r="S204" s="1"/>
      <c r="T204" s="366"/>
      <c r="U204" s="89"/>
      <c r="V204" s="46"/>
      <c r="W204" s="378"/>
    </row>
    <row r="205" spans="1:23" ht="15.75" hidden="1" thickBot="1" x14ac:dyDescent="0.3">
      <c r="A205" s="139" t="s">
        <v>500</v>
      </c>
      <c r="B205" s="59"/>
      <c r="C205" s="2"/>
      <c r="D205" s="686" t="s">
        <v>1102</v>
      </c>
      <c r="E205" s="686"/>
      <c r="F205" s="182"/>
      <c r="G205" s="459"/>
      <c r="H205" s="437"/>
      <c r="I205" s="200"/>
      <c r="J205" s="219">
        <f t="shared" si="161"/>
        <v>0</v>
      </c>
      <c r="K205" s="81"/>
      <c r="L205" s="1"/>
      <c r="M205" s="1"/>
      <c r="N205" s="1"/>
      <c r="O205" s="1"/>
      <c r="P205" s="89"/>
      <c r="Q205" s="1"/>
      <c r="R205" s="43"/>
      <c r="S205" s="1"/>
      <c r="T205" s="366"/>
      <c r="U205" s="89"/>
      <c r="V205" s="46"/>
      <c r="W205" s="378"/>
    </row>
    <row r="206" spans="1:23" ht="15.75" hidden="1" thickBot="1" x14ac:dyDescent="0.3">
      <c r="A206" s="139" t="s">
        <v>501</v>
      </c>
      <c r="B206" s="59"/>
      <c r="C206" s="2"/>
      <c r="D206" s="686" t="s">
        <v>831</v>
      </c>
      <c r="E206" s="686"/>
      <c r="F206" s="182"/>
      <c r="G206" s="459"/>
      <c r="H206" s="437"/>
      <c r="I206" s="200"/>
      <c r="J206" s="219">
        <f t="shared" si="161"/>
        <v>0</v>
      </c>
      <c r="K206" s="81"/>
      <c r="L206" s="1"/>
      <c r="M206" s="1"/>
      <c r="N206" s="1"/>
      <c r="O206" s="1"/>
      <c r="P206" s="89"/>
      <c r="Q206" s="1"/>
      <c r="R206" s="43"/>
      <c r="S206" s="1"/>
      <c r="T206" s="366"/>
      <c r="U206" s="89"/>
      <c r="V206" s="46"/>
      <c r="W206" s="378"/>
    </row>
    <row r="207" spans="1:23" ht="25.5" hidden="1" customHeight="1" x14ac:dyDescent="0.25">
      <c r="A207" s="139" t="s">
        <v>502</v>
      </c>
      <c r="B207" s="59"/>
      <c r="C207" s="2"/>
      <c r="D207" s="685" t="s">
        <v>834</v>
      </c>
      <c r="E207" s="685"/>
      <c r="F207" s="192"/>
      <c r="G207" s="471"/>
      <c r="H207" s="449"/>
      <c r="I207" s="210"/>
      <c r="J207" s="219">
        <f t="shared" si="161"/>
        <v>0</v>
      </c>
      <c r="K207" s="81"/>
      <c r="L207" s="1"/>
      <c r="M207" s="1"/>
      <c r="N207" s="1"/>
      <c r="O207" s="1"/>
      <c r="P207" s="89"/>
      <c r="Q207" s="1"/>
      <c r="R207" s="43"/>
      <c r="S207" s="1"/>
      <c r="T207" s="366"/>
      <c r="U207" s="89"/>
      <c r="V207" s="46"/>
      <c r="W207" s="378"/>
    </row>
    <row r="208" spans="1:23" ht="15.75" hidden="1" thickBot="1" x14ac:dyDescent="0.3">
      <c r="A208" s="139" t="s">
        <v>503</v>
      </c>
      <c r="B208" s="59"/>
      <c r="C208" s="2"/>
      <c r="D208" s="686" t="s">
        <v>837</v>
      </c>
      <c r="E208" s="686"/>
      <c r="F208" s="182"/>
      <c r="G208" s="459"/>
      <c r="H208" s="437"/>
      <c r="I208" s="200"/>
      <c r="J208" s="219">
        <f t="shared" si="161"/>
        <v>0</v>
      </c>
      <c r="K208" s="81"/>
      <c r="L208" s="1"/>
      <c r="M208" s="1"/>
      <c r="N208" s="1"/>
      <c r="O208" s="1"/>
      <c r="P208" s="89"/>
      <c r="Q208" s="1"/>
      <c r="R208" s="43"/>
      <c r="S208" s="1"/>
      <c r="T208" s="366"/>
      <c r="U208" s="89"/>
      <c r="V208" s="46"/>
      <c r="W208" s="378"/>
    </row>
    <row r="209" spans="1:23" ht="15.75" hidden="1" thickBot="1" x14ac:dyDescent="0.3">
      <c r="A209" s="139" t="s">
        <v>504</v>
      </c>
      <c r="B209" s="59"/>
      <c r="C209" s="2"/>
      <c r="D209" s="686" t="s">
        <v>1103</v>
      </c>
      <c r="E209" s="686"/>
      <c r="F209" s="182"/>
      <c r="G209" s="459"/>
      <c r="H209" s="437"/>
      <c r="I209" s="200"/>
      <c r="J209" s="219">
        <f t="shared" si="161"/>
        <v>0</v>
      </c>
      <c r="K209" s="81"/>
      <c r="L209" s="1"/>
      <c r="M209" s="1"/>
      <c r="N209" s="1"/>
      <c r="O209" s="1"/>
      <c r="P209" s="89"/>
      <c r="Q209" s="1"/>
      <c r="R209" s="43"/>
      <c r="S209" s="1"/>
      <c r="T209" s="366"/>
      <c r="U209" s="89"/>
      <c r="V209" s="46"/>
      <c r="W209" s="378"/>
    </row>
    <row r="210" spans="1:23" ht="25.5" hidden="1" customHeight="1" x14ac:dyDescent="0.25">
      <c r="A210" s="139" t="s">
        <v>505</v>
      </c>
      <c r="B210" s="59"/>
      <c r="C210" s="2"/>
      <c r="D210" s="685" t="s">
        <v>841</v>
      </c>
      <c r="E210" s="685"/>
      <c r="F210" s="192"/>
      <c r="G210" s="471"/>
      <c r="H210" s="449"/>
      <c r="I210" s="210"/>
      <c r="J210" s="219">
        <f t="shared" si="161"/>
        <v>0</v>
      </c>
      <c r="K210" s="81"/>
      <c r="L210" s="1"/>
      <c r="M210" s="1"/>
      <c r="N210" s="1"/>
      <c r="O210" s="1"/>
      <c r="P210" s="89"/>
      <c r="Q210" s="1"/>
      <c r="R210" s="43"/>
      <c r="S210" s="1"/>
      <c r="T210" s="366"/>
      <c r="U210" s="89"/>
      <c r="V210" s="46"/>
      <c r="W210" s="378"/>
    </row>
    <row r="211" spans="1:23" ht="25.5" hidden="1" customHeight="1" x14ac:dyDescent="0.25">
      <c r="A211" s="139" t="s">
        <v>506</v>
      </c>
      <c r="B211" s="59"/>
      <c r="C211" s="2"/>
      <c r="D211" s="685" t="s">
        <v>844</v>
      </c>
      <c r="E211" s="685"/>
      <c r="F211" s="192"/>
      <c r="G211" s="471"/>
      <c r="H211" s="449"/>
      <c r="I211" s="210"/>
      <c r="J211" s="219">
        <f t="shared" si="161"/>
        <v>0</v>
      </c>
      <c r="K211" s="81"/>
      <c r="L211" s="1"/>
      <c r="M211" s="1"/>
      <c r="N211" s="1"/>
      <c r="O211" s="1"/>
      <c r="P211" s="89"/>
      <c r="Q211" s="1"/>
      <c r="R211" s="43"/>
      <c r="S211" s="1"/>
      <c r="T211" s="366"/>
      <c r="U211" s="89"/>
      <c r="V211" s="46"/>
      <c r="W211" s="378"/>
    </row>
    <row r="212" spans="1:23" ht="25.5" hidden="1" customHeight="1" x14ac:dyDescent="0.25">
      <c r="A212" s="139" t="s">
        <v>507</v>
      </c>
      <c r="B212" s="59"/>
      <c r="C212" s="2"/>
      <c r="D212" s="685" t="s">
        <v>846</v>
      </c>
      <c r="E212" s="685"/>
      <c r="F212" s="192"/>
      <c r="G212" s="471"/>
      <c r="H212" s="449"/>
      <c r="I212" s="210"/>
      <c r="J212" s="219">
        <f t="shared" si="161"/>
        <v>0</v>
      </c>
      <c r="K212" s="81"/>
      <c r="L212" s="1"/>
      <c r="M212" s="1"/>
      <c r="N212" s="1"/>
      <c r="O212" s="1"/>
      <c r="P212" s="89"/>
      <c r="Q212" s="1"/>
      <c r="R212" s="43"/>
      <c r="S212" s="1"/>
      <c r="T212" s="366"/>
      <c r="U212" s="89"/>
      <c r="V212" s="46"/>
      <c r="W212" s="378"/>
    </row>
    <row r="213" spans="1:23" ht="25.5" hidden="1" customHeight="1" x14ac:dyDescent="0.25">
      <c r="A213" s="139" t="s">
        <v>508</v>
      </c>
      <c r="B213" s="59"/>
      <c r="C213" s="2"/>
      <c r="D213" s="685" t="s">
        <v>849</v>
      </c>
      <c r="E213" s="685"/>
      <c r="F213" s="192"/>
      <c r="G213" s="471"/>
      <c r="H213" s="449"/>
      <c r="I213" s="210"/>
      <c r="J213" s="219">
        <f t="shared" si="161"/>
        <v>0</v>
      </c>
      <c r="K213" s="81"/>
      <c r="L213" s="1"/>
      <c r="M213" s="1"/>
      <c r="N213" s="1"/>
      <c r="O213" s="1"/>
      <c r="P213" s="89"/>
      <c r="Q213" s="1"/>
      <c r="R213" s="43"/>
      <c r="S213" s="1"/>
      <c r="T213" s="366"/>
      <c r="U213" s="89"/>
      <c r="V213" s="46"/>
      <c r="W213" s="378"/>
    </row>
    <row r="214" spans="1:23" s="19" customFormat="1" ht="15.75" hidden="1" thickBot="1" x14ac:dyDescent="0.3">
      <c r="A214" s="139" t="s">
        <v>509</v>
      </c>
      <c r="B214" s="100" t="s">
        <v>971</v>
      </c>
      <c r="C214" s="694" t="s">
        <v>510</v>
      </c>
      <c r="D214" s="695"/>
      <c r="E214" s="695"/>
      <c r="F214" s="183">
        <f>F215+F216+F217+F218+F219+F220+F221+F222+F223+F224</f>
        <v>0</v>
      </c>
      <c r="G214" s="460">
        <f>G215+G216+G217+G218+G219+G220+G221+G222+G223+G224</f>
        <v>0</v>
      </c>
      <c r="H214" s="438">
        <f t="shared" ref="H214:I214" si="166">H215+H216+H217+H218+H219+H220+H221+H222+H223+H224</f>
        <v>0</v>
      </c>
      <c r="I214" s="201">
        <f t="shared" si="166"/>
        <v>0</v>
      </c>
      <c r="J214" s="218">
        <f t="shared" si="161"/>
        <v>0</v>
      </c>
      <c r="K214" s="103">
        <f t="shared" ref="K214:W214" si="167">K215+K216+K217+K218+K219+K220+K221+K222+K223+K224</f>
        <v>0</v>
      </c>
      <c r="L214" s="104">
        <f t="shared" si="167"/>
        <v>0</v>
      </c>
      <c r="M214" s="104">
        <f t="shared" si="167"/>
        <v>0</v>
      </c>
      <c r="N214" s="104">
        <f t="shared" si="167"/>
        <v>0</v>
      </c>
      <c r="O214" s="104">
        <f t="shared" si="167"/>
        <v>0</v>
      </c>
      <c r="P214" s="107">
        <f t="shared" ref="P214" si="168">P215+P216+P217+P218+P219+P220+P221+P222+P223+P224</f>
        <v>0</v>
      </c>
      <c r="Q214" s="104">
        <f t="shared" si="167"/>
        <v>0</v>
      </c>
      <c r="R214" s="106">
        <f t="shared" si="167"/>
        <v>0</v>
      </c>
      <c r="S214" s="104">
        <f t="shared" si="167"/>
        <v>0</v>
      </c>
      <c r="T214" s="367">
        <f t="shared" ref="T214" si="169">T215+T216+T217+T218+T219+T220+T221+T222+T223+T224</f>
        <v>0</v>
      </c>
      <c r="U214" s="107">
        <f t="shared" si="167"/>
        <v>0</v>
      </c>
      <c r="V214" s="108">
        <f t="shared" si="167"/>
        <v>0</v>
      </c>
      <c r="W214" s="379">
        <f t="shared" si="167"/>
        <v>0</v>
      </c>
    </row>
    <row r="215" spans="1:23" ht="15.75" hidden="1" thickBot="1" x14ac:dyDescent="0.3">
      <c r="A215" s="139" t="s">
        <v>511</v>
      </c>
      <c r="B215" s="59"/>
      <c r="C215" s="2"/>
      <c r="D215" s="686" t="s">
        <v>642</v>
      </c>
      <c r="E215" s="686"/>
      <c r="F215" s="182"/>
      <c r="G215" s="459"/>
      <c r="H215" s="437"/>
      <c r="I215" s="200"/>
      <c r="J215" s="219">
        <f t="shared" si="161"/>
        <v>0</v>
      </c>
      <c r="K215" s="81"/>
      <c r="L215" s="1"/>
      <c r="M215" s="1"/>
      <c r="N215" s="1"/>
      <c r="O215" s="1"/>
      <c r="P215" s="89"/>
      <c r="Q215" s="1"/>
      <c r="R215" s="43"/>
      <c r="S215" s="1"/>
      <c r="T215" s="366"/>
      <c r="U215" s="89"/>
      <c r="V215" s="46"/>
      <c r="W215" s="378"/>
    </row>
    <row r="216" spans="1:23" ht="15.75" hidden="1" thickBot="1" x14ac:dyDescent="0.3">
      <c r="A216" s="139" t="s">
        <v>512</v>
      </c>
      <c r="B216" s="59"/>
      <c r="C216" s="2"/>
      <c r="D216" s="686" t="s">
        <v>829</v>
      </c>
      <c r="E216" s="686"/>
      <c r="F216" s="182"/>
      <c r="G216" s="459"/>
      <c r="H216" s="437"/>
      <c r="I216" s="200"/>
      <c r="J216" s="219">
        <f t="shared" si="161"/>
        <v>0</v>
      </c>
      <c r="K216" s="81"/>
      <c r="L216" s="1"/>
      <c r="M216" s="1"/>
      <c r="N216" s="1"/>
      <c r="O216" s="1"/>
      <c r="P216" s="89"/>
      <c r="Q216" s="1"/>
      <c r="R216" s="43"/>
      <c r="S216" s="1"/>
      <c r="T216" s="366"/>
      <c r="U216" s="89"/>
      <c r="V216" s="46"/>
      <c r="W216" s="378"/>
    </row>
    <row r="217" spans="1:23" ht="15.75" hidden="1" thickBot="1" x14ac:dyDescent="0.3">
      <c r="A217" s="139" t="s">
        <v>513</v>
      </c>
      <c r="B217" s="59"/>
      <c r="C217" s="2"/>
      <c r="D217" s="686" t="s">
        <v>832</v>
      </c>
      <c r="E217" s="686"/>
      <c r="F217" s="182"/>
      <c r="G217" s="459"/>
      <c r="H217" s="437"/>
      <c r="I217" s="200"/>
      <c r="J217" s="219">
        <f t="shared" si="161"/>
        <v>0</v>
      </c>
      <c r="K217" s="81"/>
      <c r="L217" s="1"/>
      <c r="M217" s="1"/>
      <c r="N217" s="1"/>
      <c r="O217" s="1"/>
      <c r="P217" s="89"/>
      <c r="Q217" s="1"/>
      <c r="R217" s="43"/>
      <c r="S217" s="1"/>
      <c r="T217" s="366"/>
      <c r="U217" s="89"/>
      <c r="V217" s="46"/>
      <c r="W217" s="378"/>
    </row>
    <row r="218" spans="1:23" ht="15.75" hidden="1" thickBot="1" x14ac:dyDescent="0.3">
      <c r="A218" s="139" t="s">
        <v>514</v>
      </c>
      <c r="B218" s="59"/>
      <c r="C218" s="2"/>
      <c r="D218" s="685" t="s">
        <v>1104</v>
      </c>
      <c r="E218" s="685"/>
      <c r="F218" s="192"/>
      <c r="G218" s="471"/>
      <c r="H218" s="449"/>
      <c r="I218" s="210"/>
      <c r="J218" s="219">
        <f t="shared" si="161"/>
        <v>0</v>
      </c>
      <c r="K218" s="81"/>
      <c r="L218" s="1"/>
      <c r="M218" s="1"/>
      <c r="N218" s="1"/>
      <c r="O218" s="1"/>
      <c r="P218" s="89"/>
      <c r="Q218" s="1"/>
      <c r="R218" s="43"/>
      <c r="S218" s="1"/>
      <c r="T218" s="366"/>
      <c r="U218" s="89"/>
      <c r="V218" s="46"/>
      <c r="W218" s="378"/>
    </row>
    <row r="219" spans="1:23" ht="15.75" hidden="1" thickBot="1" x14ac:dyDescent="0.3">
      <c r="A219" s="139" t="s">
        <v>515</v>
      </c>
      <c r="B219" s="59"/>
      <c r="C219" s="2"/>
      <c r="D219" s="686" t="s">
        <v>839</v>
      </c>
      <c r="E219" s="686"/>
      <c r="F219" s="182"/>
      <c r="G219" s="459"/>
      <c r="H219" s="437"/>
      <c r="I219" s="200"/>
      <c r="J219" s="219">
        <f t="shared" si="161"/>
        <v>0</v>
      </c>
      <c r="K219" s="81"/>
      <c r="L219" s="1"/>
      <c r="M219" s="1"/>
      <c r="N219" s="1"/>
      <c r="O219" s="1"/>
      <c r="P219" s="89"/>
      <c r="Q219" s="1"/>
      <c r="R219" s="43"/>
      <c r="S219" s="1"/>
      <c r="T219" s="366"/>
      <c r="U219" s="89"/>
      <c r="V219" s="46"/>
      <c r="W219" s="378"/>
    </row>
    <row r="220" spans="1:23" ht="15.75" hidden="1" thickBot="1" x14ac:dyDescent="0.3">
      <c r="A220" s="139" t="s">
        <v>516</v>
      </c>
      <c r="B220" s="59"/>
      <c r="C220" s="2"/>
      <c r="D220" s="686" t="s">
        <v>838</v>
      </c>
      <c r="E220" s="686"/>
      <c r="F220" s="182"/>
      <c r="G220" s="459"/>
      <c r="H220" s="437"/>
      <c r="I220" s="200"/>
      <c r="J220" s="219">
        <f t="shared" si="161"/>
        <v>0</v>
      </c>
      <c r="K220" s="81"/>
      <c r="L220" s="1"/>
      <c r="M220" s="1"/>
      <c r="N220" s="1"/>
      <c r="O220" s="1"/>
      <c r="P220" s="89"/>
      <c r="Q220" s="1"/>
      <c r="R220" s="43"/>
      <c r="S220" s="1"/>
      <c r="T220" s="366"/>
      <c r="U220" s="89"/>
      <c r="V220" s="46"/>
      <c r="W220" s="378"/>
    </row>
    <row r="221" spans="1:23" ht="25.5" hidden="1" customHeight="1" x14ac:dyDescent="0.25">
      <c r="A221" s="139" t="s">
        <v>517</v>
      </c>
      <c r="B221" s="59"/>
      <c r="C221" s="2"/>
      <c r="D221" s="685" t="s">
        <v>842</v>
      </c>
      <c r="E221" s="685"/>
      <c r="F221" s="192"/>
      <c r="G221" s="471"/>
      <c r="H221" s="449"/>
      <c r="I221" s="210"/>
      <c r="J221" s="219">
        <f t="shared" si="161"/>
        <v>0</v>
      </c>
      <c r="K221" s="81"/>
      <c r="L221" s="1"/>
      <c r="M221" s="1"/>
      <c r="N221" s="1"/>
      <c r="O221" s="1"/>
      <c r="P221" s="89"/>
      <c r="Q221" s="1"/>
      <c r="R221" s="43"/>
      <c r="S221" s="1"/>
      <c r="T221" s="366"/>
      <c r="U221" s="89"/>
      <c r="V221" s="46"/>
      <c r="W221" s="378"/>
    </row>
    <row r="222" spans="1:23" ht="15.75" hidden="1" thickBot="1" x14ac:dyDescent="0.3">
      <c r="A222" s="139" t="s">
        <v>518</v>
      </c>
      <c r="B222" s="59"/>
      <c r="C222" s="2"/>
      <c r="D222" s="686" t="s">
        <v>1105</v>
      </c>
      <c r="E222" s="686"/>
      <c r="F222" s="182"/>
      <c r="G222" s="459"/>
      <c r="H222" s="437"/>
      <c r="I222" s="200"/>
      <c r="J222" s="219">
        <f t="shared" si="161"/>
        <v>0</v>
      </c>
      <c r="K222" s="81"/>
      <c r="L222" s="1"/>
      <c r="M222" s="1"/>
      <c r="N222" s="1"/>
      <c r="O222" s="1"/>
      <c r="P222" s="89"/>
      <c r="Q222" s="1"/>
      <c r="R222" s="43"/>
      <c r="S222" s="1"/>
      <c r="T222" s="366"/>
      <c r="U222" s="89"/>
      <c r="V222" s="46"/>
      <c r="W222" s="378"/>
    </row>
    <row r="223" spans="1:23" ht="25.5" hidden="1" customHeight="1" x14ac:dyDescent="0.25">
      <c r="A223" s="139" t="s">
        <v>519</v>
      </c>
      <c r="B223" s="59"/>
      <c r="C223" s="2"/>
      <c r="D223" s="685" t="s">
        <v>847</v>
      </c>
      <c r="E223" s="685"/>
      <c r="F223" s="192"/>
      <c r="G223" s="471"/>
      <c r="H223" s="449"/>
      <c r="I223" s="210"/>
      <c r="J223" s="219">
        <f t="shared" si="161"/>
        <v>0</v>
      </c>
      <c r="K223" s="81"/>
      <c r="L223" s="1"/>
      <c r="M223" s="1"/>
      <c r="N223" s="1"/>
      <c r="O223" s="1"/>
      <c r="P223" s="89"/>
      <c r="Q223" s="1"/>
      <c r="R223" s="43"/>
      <c r="S223" s="1"/>
      <c r="T223" s="366"/>
      <c r="U223" s="89"/>
      <c r="V223" s="46"/>
      <c r="W223" s="378"/>
    </row>
    <row r="224" spans="1:23" ht="25.5" hidden="1" customHeight="1" x14ac:dyDescent="0.25">
      <c r="A224" s="139" t="s">
        <v>520</v>
      </c>
      <c r="B224" s="59"/>
      <c r="C224" s="2"/>
      <c r="D224" s="685" t="s">
        <v>850</v>
      </c>
      <c r="E224" s="685"/>
      <c r="F224" s="192"/>
      <c r="G224" s="471"/>
      <c r="H224" s="449"/>
      <c r="I224" s="210"/>
      <c r="J224" s="219">
        <f t="shared" si="161"/>
        <v>0</v>
      </c>
      <c r="K224" s="81"/>
      <c r="L224" s="1"/>
      <c r="M224" s="1"/>
      <c r="N224" s="1"/>
      <c r="O224" s="1"/>
      <c r="P224" s="89"/>
      <c r="Q224" s="1"/>
      <c r="R224" s="43"/>
      <c r="S224" s="1"/>
      <c r="T224" s="366"/>
      <c r="U224" s="89"/>
      <c r="V224" s="46"/>
      <c r="W224" s="378"/>
    </row>
    <row r="225" spans="1:23" s="19" customFormat="1" ht="25.5" hidden="1" customHeight="1" x14ac:dyDescent="0.25">
      <c r="A225" s="139" t="s">
        <v>521</v>
      </c>
      <c r="B225" s="100" t="s">
        <v>972</v>
      </c>
      <c r="C225" s="725" t="s">
        <v>892</v>
      </c>
      <c r="D225" s="726"/>
      <c r="E225" s="726"/>
      <c r="F225" s="197">
        <f>F226+F227</f>
        <v>0</v>
      </c>
      <c r="G225" s="478">
        <f>G226+G227</f>
        <v>0</v>
      </c>
      <c r="H225" s="456">
        <f t="shared" ref="H225:I225" si="170">H226+H227</f>
        <v>0</v>
      </c>
      <c r="I225" s="215">
        <f t="shared" si="170"/>
        <v>0</v>
      </c>
      <c r="J225" s="218">
        <f t="shared" si="161"/>
        <v>0</v>
      </c>
      <c r="K225" s="103">
        <f t="shared" ref="K225:W225" si="171">K226+K227</f>
        <v>0</v>
      </c>
      <c r="L225" s="104">
        <f t="shared" si="171"/>
        <v>0</v>
      </c>
      <c r="M225" s="104">
        <f t="shared" si="171"/>
        <v>0</v>
      </c>
      <c r="N225" s="104">
        <f t="shared" si="171"/>
        <v>0</v>
      </c>
      <c r="O225" s="104">
        <f t="shared" si="171"/>
        <v>0</v>
      </c>
      <c r="P225" s="107">
        <f t="shared" ref="P225" si="172">P226+P227</f>
        <v>0</v>
      </c>
      <c r="Q225" s="104">
        <f t="shared" si="171"/>
        <v>0</v>
      </c>
      <c r="R225" s="106">
        <f t="shared" si="171"/>
        <v>0</v>
      </c>
      <c r="S225" s="104">
        <f t="shared" si="171"/>
        <v>0</v>
      </c>
      <c r="T225" s="367">
        <f t="shared" ref="T225" si="173">T226+T227</f>
        <v>0</v>
      </c>
      <c r="U225" s="107">
        <f t="shared" si="171"/>
        <v>0</v>
      </c>
      <c r="V225" s="108">
        <f t="shared" si="171"/>
        <v>0</v>
      </c>
      <c r="W225" s="379">
        <f t="shared" si="171"/>
        <v>0</v>
      </c>
    </row>
    <row r="226" spans="1:23" ht="25.5" hidden="1" customHeight="1" x14ac:dyDescent="0.25">
      <c r="A226" s="139" t="s">
        <v>522</v>
      </c>
      <c r="B226" s="59"/>
      <c r="C226" s="2"/>
      <c r="D226" s="685" t="s">
        <v>853</v>
      </c>
      <c r="E226" s="685"/>
      <c r="F226" s="192"/>
      <c r="G226" s="471"/>
      <c r="H226" s="449"/>
      <c r="I226" s="210"/>
      <c r="J226" s="219">
        <f t="shared" si="161"/>
        <v>0</v>
      </c>
      <c r="K226" s="81"/>
      <c r="L226" s="1"/>
      <c r="M226" s="1"/>
      <c r="N226" s="1"/>
      <c r="O226" s="1"/>
      <c r="P226" s="89"/>
      <c r="Q226" s="1"/>
      <c r="R226" s="43"/>
      <c r="S226" s="1"/>
      <c r="T226" s="366"/>
      <c r="U226" s="89"/>
      <c r="V226" s="46"/>
      <c r="W226" s="378"/>
    </row>
    <row r="227" spans="1:23" ht="25.5" hidden="1" customHeight="1" x14ac:dyDescent="0.25">
      <c r="A227" s="139" t="s">
        <v>523</v>
      </c>
      <c r="B227" s="59"/>
      <c r="C227" s="2"/>
      <c r="D227" s="685" t="s">
        <v>854</v>
      </c>
      <c r="E227" s="685"/>
      <c r="F227" s="192"/>
      <c r="G227" s="471"/>
      <c r="H227" s="449"/>
      <c r="I227" s="210"/>
      <c r="J227" s="219">
        <f t="shared" si="161"/>
        <v>0</v>
      </c>
      <c r="K227" s="81"/>
      <c r="L227" s="1"/>
      <c r="M227" s="1"/>
      <c r="N227" s="1"/>
      <c r="O227" s="1"/>
      <c r="P227" s="89"/>
      <c r="Q227" s="1"/>
      <c r="R227" s="43"/>
      <c r="S227" s="1"/>
      <c r="T227" s="366"/>
      <c r="U227" s="89"/>
      <c r="V227" s="46"/>
      <c r="W227" s="378"/>
    </row>
    <row r="228" spans="1:23" s="19" customFormat="1" ht="15" hidden="1" customHeight="1" x14ac:dyDescent="0.25">
      <c r="A228" s="139" t="s">
        <v>524</v>
      </c>
      <c r="B228" s="100" t="s">
        <v>973</v>
      </c>
      <c r="C228" s="725" t="s">
        <v>1106</v>
      </c>
      <c r="D228" s="726"/>
      <c r="E228" s="726"/>
      <c r="F228" s="197">
        <f>F229+F230+F231+F232+F233+F234+F235+F236+F237+F238+F239</f>
        <v>0</v>
      </c>
      <c r="G228" s="478">
        <f>G229+G230+G231+G232+G233+G234+G235+G236+G237+G238+G239</f>
        <v>0</v>
      </c>
      <c r="H228" s="456">
        <f t="shared" ref="H228:I228" si="174">H229+H230+H231+H232+H233+H234+H235+H236+H237+H238+H239</f>
        <v>0</v>
      </c>
      <c r="I228" s="215">
        <f t="shared" si="174"/>
        <v>0</v>
      </c>
      <c r="J228" s="218">
        <f t="shared" si="161"/>
        <v>0</v>
      </c>
      <c r="K228" s="103">
        <f t="shared" ref="K228:W228" si="175">K229+K230+K231+K232+K233+K234+K235+K236+K237+K238+K239</f>
        <v>0</v>
      </c>
      <c r="L228" s="104">
        <f t="shared" si="175"/>
        <v>0</v>
      </c>
      <c r="M228" s="104">
        <f t="shared" si="175"/>
        <v>0</v>
      </c>
      <c r="N228" s="104">
        <f t="shared" si="175"/>
        <v>0</v>
      </c>
      <c r="O228" s="104">
        <f t="shared" si="175"/>
        <v>0</v>
      </c>
      <c r="P228" s="107">
        <f t="shared" ref="P228" si="176">P229+P230+P231+P232+P233+P234+P235+P236+P237+P238+P239</f>
        <v>0</v>
      </c>
      <c r="Q228" s="104">
        <f t="shared" si="175"/>
        <v>0</v>
      </c>
      <c r="R228" s="106">
        <f t="shared" si="175"/>
        <v>0</v>
      </c>
      <c r="S228" s="104">
        <f t="shared" si="175"/>
        <v>0</v>
      </c>
      <c r="T228" s="367">
        <f t="shared" ref="T228" si="177">T229+T230+T231+T232+T233+T234+T235+T236+T237+T238+T239</f>
        <v>0</v>
      </c>
      <c r="U228" s="107">
        <f t="shared" si="175"/>
        <v>0</v>
      </c>
      <c r="V228" s="108">
        <f t="shared" si="175"/>
        <v>0</v>
      </c>
      <c r="W228" s="379">
        <f t="shared" si="175"/>
        <v>0</v>
      </c>
    </row>
    <row r="229" spans="1:23" ht="15.75" hidden="1" thickBot="1" x14ac:dyDescent="0.3">
      <c r="A229" s="139" t="s">
        <v>525</v>
      </c>
      <c r="B229" s="59"/>
      <c r="C229" s="2"/>
      <c r="D229" s="686" t="s">
        <v>643</v>
      </c>
      <c r="E229" s="686"/>
      <c r="F229" s="182"/>
      <c r="G229" s="459"/>
      <c r="H229" s="437"/>
      <c r="I229" s="200"/>
      <c r="J229" s="219">
        <f t="shared" si="161"/>
        <v>0</v>
      </c>
      <c r="K229" s="81"/>
      <c r="L229" s="1"/>
      <c r="M229" s="1"/>
      <c r="N229" s="1"/>
      <c r="O229" s="1"/>
      <c r="P229" s="89"/>
      <c r="Q229" s="1"/>
      <c r="R229" s="43"/>
      <c r="S229" s="1"/>
      <c r="T229" s="366"/>
      <c r="U229" s="89"/>
      <c r="V229" s="46"/>
      <c r="W229" s="378"/>
    </row>
    <row r="230" spans="1:23" ht="15.75" hidden="1" thickBot="1" x14ac:dyDescent="0.3">
      <c r="A230" s="139" t="s">
        <v>526</v>
      </c>
      <c r="B230" s="59"/>
      <c r="C230" s="2"/>
      <c r="D230" s="686" t="s">
        <v>1107</v>
      </c>
      <c r="E230" s="686"/>
      <c r="F230" s="182"/>
      <c r="G230" s="459"/>
      <c r="H230" s="437"/>
      <c r="I230" s="200"/>
      <c r="J230" s="219">
        <f t="shared" si="161"/>
        <v>0</v>
      </c>
      <c r="K230" s="81"/>
      <c r="L230" s="1"/>
      <c r="M230" s="1"/>
      <c r="N230" s="1"/>
      <c r="O230" s="1"/>
      <c r="P230" s="89"/>
      <c r="Q230" s="1"/>
      <c r="R230" s="43"/>
      <c r="S230" s="1"/>
      <c r="T230" s="366"/>
      <c r="U230" s="89"/>
      <c r="V230" s="46"/>
      <c r="W230" s="378"/>
    </row>
    <row r="231" spans="1:23" ht="15.75" hidden="1" thickBot="1" x14ac:dyDescent="0.3">
      <c r="A231" s="139" t="s">
        <v>527</v>
      </c>
      <c r="B231" s="59"/>
      <c r="C231" s="2"/>
      <c r="D231" s="686" t="s">
        <v>646</v>
      </c>
      <c r="E231" s="686"/>
      <c r="F231" s="182"/>
      <c r="G231" s="459"/>
      <c r="H231" s="437"/>
      <c r="I231" s="200"/>
      <c r="J231" s="219">
        <f t="shared" si="161"/>
        <v>0</v>
      </c>
      <c r="K231" s="81"/>
      <c r="L231" s="1"/>
      <c r="M231" s="1"/>
      <c r="N231" s="1"/>
      <c r="O231" s="1"/>
      <c r="P231" s="89"/>
      <c r="Q231" s="1"/>
      <c r="R231" s="43"/>
      <c r="S231" s="1"/>
      <c r="T231" s="366"/>
      <c r="U231" s="89"/>
      <c r="V231" s="46"/>
      <c r="W231" s="378"/>
    </row>
    <row r="232" spans="1:23" ht="15.75" hidden="1" thickBot="1" x14ac:dyDescent="0.3">
      <c r="A232" s="139" t="s">
        <v>528</v>
      </c>
      <c r="B232" s="59"/>
      <c r="C232" s="2"/>
      <c r="D232" s="686" t="s">
        <v>644</v>
      </c>
      <c r="E232" s="686"/>
      <c r="F232" s="182"/>
      <c r="G232" s="459"/>
      <c r="H232" s="437"/>
      <c r="I232" s="200"/>
      <c r="J232" s="219">
        <f t="shared" si="161"/>
        <v>0</v>
      </c>
      <c r="K232" s="81"/>
      <c r="L232" s="1"/>
      <c r="M232" s="1"/>
      <c r="N232" s="1"/>
      <c r="O232" s="1"/>
      <c r="P232" s="89"/>
      <c r="Q232" s="1"/>
      <c r="R232" s="43"/>
      <c r="S232" s="1"/>
      <c r="T232" s="366"/>
      <c r="U232" s="89"/>
      <c r="V232" s="46"/>
      <c r="W232" s="378"/>
    </row>
    <row r="233" spans="1:23" ht="15.75" hidden="1" thickBot="1" x14ac:dyDescent="0.3">
      <c r="A233" s="139" t="s">
        <v>529</v>
      </c>
      <c r="B233" s="59"/>
      <c r="C233" s="2"/>
      <c r="D233" s="686" t="s">
        <v>1108</v>
      </c>
      <c r="E233" s="686"/>
      <c r="F233" s="182"/>
      <c r="G233" s="459"/>
      <c r="H233" s="437"/>
      <c r="I233" s="200"/>
      <c r="J233" s="219">
        <f t="shared" si="161"/>
        <v>0</v>
      </c>
      <c r="K233" s="81"/>
      <c r="L233" s="1"/>
      <c r="M233" s="1"/>
      <c r="N233" s="1"/>
      <c r="O233" s="1"/>
      <c r="P233" s="89"/>
      <c r="Q233" s="1"/>
      <c r="R233" s="43"/>
      <c r="S233" s="1"/>
      <c r="T233" s="366"/>
      <c r="U233" s="89"/>
      <c r="V233" s="46"/>
      <c r="W233" s="378"/>
    </row>
    <row r="234" spans="1:23" ht="25.5" hidden="1" customHeight="1" x14ac:dyDescent="0.25">
      <c r="A234" s="139" t="s">
        <v>530</v>
      </c>
      <c r="B234" s="59"/>
      <c r="C234" s="2"/>
      <c r="D234" s="685" t="s">
        <v>822</v>
      </c>
      <c r="E234" s="685"/>
      <c r="F234" s="192"/>
      <c r="G234" s="471"/>
      <c r="H234" s="449"/>
      <c r="I234" s="210"/>
      <c r="J234" s="219">
        <f t="shared" si="161"/>
        <v>0</v>
      </c>
      <c r="K234" s="81"/>
      <c r="L234" s="1"/>
      <c r="M234" s="1"/>
      <c r="N234" s="1"/>
      <c r="O234" s="1"/>
      <c r="P234" s="89"/>
      <c r="Q234" s="1"/>
      <c r="R234" s="43"/>
      <c r="S234" s="1"/>
      <c r="T234" s="366"/>
      <c r="U234" s="89"/>
      <c r="V234" s="46"/>
      <c r="W234" s="378"/>
    </row>
    <row r="235" spans="1:23" ht="25.5" hidden="1" customHeight="1" x14ac:dyDescent="0.25">
      <c r="A235" s="139" t="s">
        <v>531</v>
      </c>
      <c r="B235" s="59"/>
      <c r="C235" s="2"/>
      <c r="D235" s="685" t="s">
        <v>825</v>
      </c>
      <c r="E235" s="685"/>
      <c r="F235" s="192"/>
      <c r="G235" s="471"/>
      <c r="H235" s="449"/>
      <c r="I235" s="210"/>
      <c r="J235" s="219">
        <f t="shared" si="161"/>
        <v>0</v>
      </c>
      <c r="K235" s="81"/>
      <c r="L235" s="1"/>
      <c r="M235" s="1"/>
      <c r="N235" s="1"/>
      <c r="O235" s="1"/>
      <c r="P235" s="89"/>
      <c r="Q235" s="1"/>
      <c r="R235" s="43"/>
      <c r="S235" s="1"/>
      <c r="T235" s="366"/>
      <c r="U235" s="89"/>
      <c r="V235" s="46"/>
      <c r="W235" s="378"/>
    </row>
    <row r="236" spans="1:23" ht="15.75" hidden="1" thickBot="1" x14ac:dyDescent="0.3">
      <c r="A236" s="139" t="s">
        <v>532</v>
      </c>
      <c r="B236" s="59"/>
      <c r="C236" s="2"/>
      <c r="D236" s="686" t="s">
        <v>1109</v>
      </c>
      <c r="E236" s="686"/>
      <c r="F236" s="182"/>
      <c r="G236" s="459"/>
      <c r="H236" s="437"/>
      <c r="I236" s="200"/>
      <c r="J236" s="219">
        <f t="shared" si="161"/>
        <v>0</v>
      </c>
      <c r="K236" s="81"/>
      <c r="L236" s="1"/>
      <c r="M236" s="1"/>
      <c r="N236" s="1"/>
      <c r="O236" s="1"/>
      <c r="P236" s="89"/>
      <c r="Q236" s="1"/>
      <c r="R236" s="43"/>
      <c r="S236" s="1"/>
      <c r="T236" s="366"/>
      <c r="U236" s="89"/>
      <c r="V236" s="46"/>
      <c r="W236" s="378"/>
    </row>
    <row r="237" spans="1:23" ht="15.75" hidden="1" thickBot="1" x14ac:dyDescent="0.3">
      <c r="A237" s="139" t="s">
        <v>533</v>
      </c>
      <c r="B237" s="59"/>
      <c r="C237" s="2"/>
      <c r="D237" s="686" t="s">
        <v>645</v>
      </c>
      <c r="E237" s="686"/>
      <c r="F237" s="182"/>
      <c r="G237" s="459"/>
      <c r="H237" s="437"/>
      <c r="I237" s="200"/>
      <c r="J237" s="219">
        <f t="shared" si="161"/>
        <v>0</v>
      </c>
      <c r="K237" s="81"/>
      <c r="L237" s="1"/>
      <c r="M237" s="1"/>
      <c r="N237" s="1"/>
      <c r="O237" s="1"/>
      <c r="P237" s="89"/>
      <c r="Q237" s="1"/>
      <c r="R237" s="43"/>
      <c r="S237" s="1"/>
      <c r="T237" s="366"/>
      <c r="U237" s="89"/>
      <c r="V237" s="46"/>
      <c r="W237" s="378"/>
    </row>
    <row r="238" spans="1:23" ht="15.75" hidden="1" thickBot="1" x14ac:dyDescent="0.3">
      <c r="A238" s="139" t="s">
        <v>534</v>
      </c>
      <c r="B238" s="59"/>
      <c r="C238" s="2"/>
      <c r="D238" s="686" t="s">
        <v>1110</v>
      </c>
      <c r="E238" s="686"/>
      <c r="F238" s="182"/>
      <c r="G238" s="459"/>
      <c r="H238" s="437"/>
      <c r="I238" s="200"/>
      <c r="J238" s="219">
        <f t="shared" si="161"/>
        <v>0</v>
      </c>
      <c r="K238" s="81"/>
      <c r="L238" s="1"/>
      <c r="M238" s="1"/>
      <c r="N238" s="1"/>
      <c r="O238" s="1"/>
      <c r="P238" s="89"/>
      <c r="Q238" s="1"/>
      <c r="R238" s="43"/>
      <c r="S238" s="1"/>
      <c r="T238" s="366"/>
      <c r="U238" s="89"/>
      <c r="V238" s="46"/>
      <c r="W238" s="378"/>
    </row>
    <row r="239" spans="1:23" ht="15.75" hidden="1" thickBot="1" x14ac:dyDescent="0.3">
      <c r="A239" s="139" t="s">
        <v>535</v>
      </c>
      <c r="B239" s="59"/>
      <c r="C239" s="2"/>
      <c r="D239" s="686" t="s">
        <v>851</v>
      </c>
      <c r="E239" s="686"/>
      <c r="F239" s="182"/>
      <c r="G239" s="459"/>
      <c r="H239" s="437"/>
      <c r="I239" s="200"/>
      <c r="J239" s="219">
        <f t="shared" si="161"/>
        <v>0</v>
      </c>
      <c r="K239" s="81"/>
      <c r="L239" s="1"/>
      <c r="M239" s="1"/>
      <c r="N239" s="1"/>
      <c r="O239" s="1"/>
      <c r="P239" s="89"/>
      <c r="Q239" s="1"/>
      <c r="R239" s="43"/>
      <c r="S239" s="1"/>
      <c r="T239" s="366"/>
      <c r="U239" s="89"/>
      <c r="V239" s="46"/>
      <c r="W239" s="378"/>
    </row>
    <row r="240" spans="1:23" s="19" customFormat="1" ht="15.75" hidden="1" thickBot="1" x14ac:dyDescent="0.3">
      <c r="A240" s="139" t="s">
        <v>536</v>
      </c>
      <c r="B240" s="100" t="s">
        <v>974</v>
      </c>
      <c r="C240" s="694" t="s">
        <v>537</v>
      </c>
      <c r="D240" s="695"/>
      <c r="E240" s="695"/>
      <c r="F240" s="183"/>
      <c r="G240" s="460"/>
      <c r="H240" s="438"/>
      <c r="I240" s="201"/>
      <c r="J240" s="218">
        <f t="shared" si="161"/>
        <v>0</v>
      </c>
      <c r="K240" s="103"/>
      <c r="L240" s="104"/>
      <c r="M240" s="104"/>
      <c r="N240" s="104"/>
      <c r="O240" s="104"/>
      <c r="P240" s="107"/>
      <c r="Q240" s="104"/>
      <c r="R240" s="106"/>
      <c r="S240" s="104"/>
      <c r="T240" s="367"/>
      <c r="U240" s="107"/>
      <c r="V240" s="108"/>
      <c r="W240" s="379"/>
    </row>
    <row r="241" spans="1:23" s="19" customFormat="1" ht="15.75" hidden="1" thickBot="1" x14ac:dyDescent="0.3">
      <c r="A241" s="139" t="s">
        <v>538</v>
      </c>
      <c r="B241" s="100" t="s">
        <v>975</v>
      </c>
      <c r="C241" s="694" t="s">
        <v>539</v>
      </c>
      <c r="D241" s="695"/>
      <c r="E241" s="695"/>
      <c r="F241" s="183"/>
      <c r="G241" s="460"/>
      <c r="H241" s="438"/>
      <c r="I241" s="201"/>
      <c r="J241" s="218">
        <f t="shared" si="161"/>
        <v>0</v>
      </c>
      <c r="K241" s="103"/>
      <c r="L241" s="104"/>
      <c r="M241" s="104"/>
      <c r="N241" s="104"/>
      <c r="O241" s="104"/>
      <c r="P241" s="107"/>
      <c r="Q241" s="104"/>
      <c r="R241" s="106"/>
      <c r="S241" s="104"/>
      <c r="T241" s="367"/>
      <c r="U241" s="107"/>
      <c r="V241" s="108"/>
      <c r="W241" s="379"/>
    </row>
    <row r="242" spans="1:23" s="19" customFormat="1" ht="15.75" hidden="1" thickBot="1" x14ac:dyDescent="0.3">
      <c r="A242" s="139" t="s">
        <v>540</v>
      </c>
      <c r="B242" s="100" t="s">
        <v>976</v>
      </c>
      <c r="C242" s="694" t="s">
        <v>541</v>
      </c>
      <c r="D242" s="695"/>
      <c r="E242" s="695"/>
      <c r="F242" s="183">
        <f>F243+F244+F245+F246+F247+F248+F249+F250+F251+F252</f>
        <v>0</v>
      </c>
      <c r="G242" s="460">
        <f>G243+G244+G245+G246+G247+G248+G249+G250+G251+G252</f>
        <v>0</v>
      </c>
      <c r="H242" s="438">
        <f t="shared" ref="H242:I242" si="178">H243+H244+H245+H246+H247+H248+H249+H250+H251+H252</f>
        <v>0</v>
      </c>
      <c r="I242" s="201">
        <f t="shared" si="178"/>
        <v>0</v>
      </c>
      <c r="J242" s="218">
        <f t="shared" si="161"/>
        <v>0</v>
      </c>
      <c r="K242" s="103">
        <f t="shared" ref="K242:W242" si="179">K243+K244+K245+K246+K247+K248+K249+K250+K251+K252</f>
        <v>0</v>
      </c>
      <c r="L242" s="104">
        <f t="shared" si="179"/>
        <v>0</v>
      </c>
      <c r="M242" s="104">
        <f t="shared" si="179"/>
        <v>0</v>
      </c>
      <c r="N242" s="104">
        <f t="shared" si="179"/>
        <v>0</v>
      </c>
      <c r="O242" s="104">
        <f t="shared" si="179"/>
        <v>0</v>
      </c>
      <c r="P242" s="107">
        <f t="shared" ref="P242" si="180">P243+P244+P245+P246+P247+P248+P249+P250+P251+P252</f>
        <v>0</v>
      </c>
      <c r="Q242" s="104">
        <f t="shared" si="179"/>
        <v>0</v>
      </c>
      <c r="R242" s="106">
        <f t="shared" si="179"/>
        <v>0</v>
      </c>
      <c r="S242" s="104">
        <f t="shared" si="179"/>
        <v>0</v>
      </c>
      <c r="T242" s="367">
        <f t="shared" ref="T242" si="181">T243+T244+T245+T246+T247+T248+T249+T250+T251+T252</f>
        <v>0</v>
      </c>
      <c r="U242" s="107">
        <f t="shared" si="179"/>
        <v>0</v>
      </c>
      <c r="V242" s="108">
        <f t="shared" si="179"/>
        <v>0</v>
      </c>
      <c r="W242" s="379">
        <f t="shared" si="179"/>
        <v>0</v>
      </c>
    </row>
    <row r="243" spans="1:23" ht="15.75" hidden="1" thickBot="1" x14ac:dyDescent="0.3">
      <c r="A243" s="139" t="s">
        <v>542</v>
      </c>
      <c r="B243" s="59"/>
      <c r="C243" s="2"/>
      <c r="D243" s="686" t="s">
        <v>647</v>
      </c>
      <c r="E243" s="686"/>
      <c r="F243" s="182"/>
      <c r="G243" s="459"/>
      <c r="H243" s="437"/>
      <c r="I243" s="200"/>
      <c r="J243" s="219">
        <f t="shared" si="161"/>
        <v>0</v>
      </c>
      <c r="K243" s="81"/>
      <c r="L243" s="1"/>
      <c r="M243" s="1"/>
      <c r="N243" s="1"/>
      <c r="O243" s="1"/>
      <c r="P243" s="89"/>
      <c r="Q243" s="1"/>
      <c r="R243" s="43"/>
      <c r="S243" s="1"/>
      <c r="T243" s="366"/>
      <c r="U243" s="89"/>
      <c r="V243" s="46"/>
      <c r="W243" s="378"/>
    </row>
    <row r="244" spans="1:23" ht="15.75" hidden="1" thickBot="1" x14ac:dyDescent="0.3">
      <c r="A244" s="139" t="s">
        <v>543</v>
      </c>
      <c r="B244" s="59"/>
      <c r="C244" s="2"/>
      <c r="D244" s="686" t="s">
        <v>648</v>
      </c>
      <c r="E244" s="686"/>
      <c r="F244" s="182"/>
      <c r="G244" s="459"/>
      <c r="H244" s="437"/>
      <c r="I244" s="200"/>
      <c r="J244" s="219">
        <f t="shared" si="161"/>
        <v>0</v>
      </c>
      <c r="K244" s="81"/>
      <c r="L244" s="1"/>
      <c r="M244" s="1"/>
      <c r="N244" s="1"/>
      <c r="O244" s="1"/>
      <c r="P244" s="89"/>
      <c r="Q244" s="1"/>
      <c r="R244" s="43"/>
      <c r="S244" s="1"/>
      <c r="T244" s="366"/>
      <c r="U244" s="89"/>
      <c r="V244" s="46"/>
      <c r="W244" s="378"/>
    </row>
    <row r="245" spans="1:23" ht="15.75" hidden="1" thickBot="1" x14ac:dyDescent="0.3">
      <c r="A245" s="139" t="s">
        <v>544</v>
      </c>
      <c r="B245" s="59"/>
      <c r="C245" s="2"/>
      <c r="D245" s="686" t="s">
        <v>649</v>
      </c>
      <c r="E245" s="686"/>
      <c r="F245" s="182"/>
      <c r="G245" s="459"/>
      <c r="H245" s="437"/>
      <c r="I245" s="200"/>
      <c r="J245" s="219">
        <f t="shared" si="161"/>
        <v>0</v>
      </c>
      <c r="K245" s="81"/>
      <c r="L245" s="1"/>
      <c r="M245" s="1"/>
      <c r="N245" s="1"/>
      <c r="O245" s="1"/>
      <c r="P245" s="89"/>
      <c r="Q245" s="1"/>
      <c r="R245" s="43"/>
      <c r="S245" s="1"/>
      <c r="T245" s="366"/>
      <c r="U245" s="89"/>
      <c r="V245" s="46"/>
      <c r="W245" s="378"/>
    </row>
    <row r="246" spans="1:23" ht="15.75" hidden="1" thickBot="1" x14ac:dyDescent="0.3">
      <c r="A246" s="139" t="s">
        <v>545</v>
      </c>
      <c r="B246" s="59"/>
      <c r="C246" s="2"/>
      <c r="D246" s="686" t="s">
        <v>650</v>
      </c>
      <c r="E246" s="686"/>
      <c r="F246" s="182"/>
      <c r="G246" s="459"/>
      <c r="H246" s="437"/>
      <c r="I246" s="200"/>
      <c r="J246" s="219">
        <f t="shared" si="161"/>
        <v>0</v>
      </c>
      <c r="K246" s="81"/>
      <c r="L246" s="1"/>
      <c r="M246" s="1"/>
      <c r="N246" s="1"/>
      <c r="O246" s="1"/>
      <c r="P246" s="89"/>
      <c r="Q246" s="1"/>
      <c r="R246" s="43"/>
      <c r="S246" s="1"/>
      <c r="T246" s="366"/>
      <c r="U246" s="89"/>
      <c r="V246" s="46"/>
      <c r="W246" s="378"/>
    </row>
    <row r="247" spans="1:23" ht="15.75" hidden="1" thickBot="1" x14ac:dyDescent="0.3">
      <c r="A247" s="139" t="s">
        <v>546</v>
      </c>
      <c r="B247" s="59"/>
      <c r="C247" s="2"/>
      <c r="D247" s="686" t="s">
        <v>651</v>
      </c>
      <c r="E247" s="686"/>
      <c r="F247" s="182"/>
      <c r="G247" s="459"/>
      <c r="H247" s="437"/>
      <c r="I247" s="200"/>
      <c r="J247" s="219">
        <f t="shared" si="161"/>
        <v>0</v>
      </c>
      <c r="K247" s="81"/>
      <c r="L247" s="1"/>
      <c r="M247" s="1"/>
      <c r="N247" s="1"/>
      <c r="O247" s="1"/>
      <c r="P247" s="89"/>
      <c r="Q247" s="1"/>
      <c r="R247" s="43"/>
      <c r="S247" s="1"/>
      <c r="T247" s="366"/>
      <c r="U247" s="89"/>
      <c r="V247" s="46"/>
      <c r="W247" s="378"/>
    </row>
    <row r="248" spans="1:23" ht="25.5" hidden="1" customHeight="1" x14ac:dyDescent="0.25">
      <c r="A248" s="139" t="s">
        <v>547</v>
      </c>
      <c r="B248" s="59"/>
      <c r="C248" s="2"/>
      <c r="D248" s="685" t="s">
        <v>823</v>
      </c>
      <c r="E248" s="685"/>
      <c r="F248" s="192"/>
      <c r="G248" s="471"/>
      <c r="H248" s="449"/>
      <c r="I248" s="210"/>
      <c r="J248" s="219">
        <f t="shared" si="161"/>
        <v>0</v>
      </c>
      <c r="K248" s="81"/>
      <c r="L248" s="1"/>
      <c r="M248" s="1"/>
      <c r="N248" s="1"/>
      <c r="O248" s="1"/>
      <c r="P248" s="89"/>
      <c r="Q248" s="1"/>
      <c r="R248" s="43"/>
      <c r="S248" s="1"/>
      <c r="T248" s="366"/>
      <c r="U248" s="89"/>
      <c r="V248" s="46"/>
      <c r="W248" s="378"/>
    </row>
    <row r="249" spans="1:23" ht="25.5" hidden="1" customHeight="1" x14ac:dyDescent="0.25">
      <c r="A249" s="139" t="s">
        <v>548</v>
      </c>
      <c r="B249" s="59"/>
      <c r="C249" s="2"/>
      <c r="D249" s="685" t="s">
        <v>826</v>
      </c>
      <c r="E249" s="685"/>
      <c r="F249" s="192"/>
      <c r="G249" s="471"/>
      <c r="H249" s="449"/>
      <c r="I249" s="210"/>
      <c r="J249" s="219">
        <f t="shared" si="161"/>
        <v>0</v>
      </c>
      <c r="K249" s="81"/>
      <c r="L249" s="1"/>
      <c r="M249" s="1"/>
      <c r="N249" s="1"/>
      <c r="O249" s="1"/>
      <c r="P249" s="89"/>
      <c r="Q249" s="1"/>
      <c r="R249" s="43"/>
      <c r="S249" s="1"/>
      <c r="T249" s="366"/>
      <c r="U249" s="89"/>
      <c r="V249" s="46"/>
      <c r="W249" s="378"/>
    </row>
    <row r="250" spans="1:23" ht="15.75" hidden="1" thickBot="1" x14ac:dyDescent="0.3">
      <c r="A250" s="139" t="s">
        <v>549</v>
      </c>
      <c r="B250" s="59"/>
      <c r="C250" s="2"/>
      <c r="D250" s="686" t="s">
        <v>652</v>
      </c>
      <c r="E250" s="686"/>
      <c r="F250" s="182"/>
      <c r="G250" s="459"/>
      <c r="H250" s="437"/>
      <c r="I250" s="200"/>
      <c r="J250" s="219">
        <f t="shared" si="161"/>
        <v>0</v>
      </c>
      <c r="K250" s="81"/>
      <c r="L250" s="1"/>
      <c r="M250" s="1"/>
      <c r="N250" s="1"/>
      <c r="O250" s="1"/>
      <c r="P250" s="89"/>
      <c r="Q250" s="1"/>
      <c r="R250" s="43"/>
      <c r="S250" s="1"/>
      <c r="T250" s="366"/>
      <c r="U250" s="89"/>
      <c r="V250" s="46"/>
      <c r="W250" s="378"/>
    </row>
    <row r="251" spans="1:23" ht="15.75" hidden="1" thickBot="1" x14ac:dyDescent="0.3">
      <c r="A251" s="139" t="s">
        <v>550</v>
      </c>
      <c r="B251" s="59"/>
      <c r="C251" s="2"/>
      <c r="D251" s="686" t="s">
        <v>653</v>
      </c>
      <c r="E251" s="686"/>
      <c r="F251" s="182"/>
      <c r="G251" s="459"/>
      <c r="H251" s="437"/>
      <c r="I251" s="200"/>
      <c r="J251" s="219">
        <f t="shared" si="161"/>
        <v>0</v>
      </c>
      <c r="K251" s="81"/>
      <c r="L251" s="1"/>
      <c r="M251" s="1"/>
      <c r="N251" s="1"/>
      <c r="O251" s="1"/>
      <c r="P251" s="89"/>
      <c r="Q251" s="1"/>
      <c r="R251" s="43"/>
      <c r="S251" s="1"/>
      <c r="T251" s="366"/>
      <c r="U251" s="89"/>
      <c r="V251" s="46"/>
      <c r="W251" s="378"/>
    </row>
    <row r="252" spans="1:23" ht="15.75" hidden="1" thickBot="1" x14ac:dyDescent="0.3">
      <c r="A252" s="139" t="s">
        <v>551</v>
      </c>
      <c r="B252" s="61"/>
      <c r="C252" s="21"/>
      <c r="D252" s="700" t="s">
        <v>852</v>
      </c>
      <c r="E252" s="700"/>
      <c r="F252" s="184"/>
      <c r="G252" s="461"/>
      <c r="H252" s="439"/>
      <c r="I252" s="202"/>
      <c r="J252" s="219">
        <f t="shared" si="161"/>
        <v>0</v>
      </c>
      <c r="K252" s="81"/>
      <c r="L252" s="1"/>
      <c r="M252" s="1"/>
      <c r="N252" s="1"/>
      <c r="O252" s="1"/>
      <c r="P252" s="89"/>
      <c r="Q252" s="1"/>
      <c r="R252" s="43"/>
      <c r="S252" s="1"/>
      <c r="T252" s="366"/>
      <c r="U252" s="89"/>
      <c r="V252" s="46"/>
      <c r="W252" s="378"/>
    </row>
    <row r="253" spans="1:23" ht="15.75" thickBot="1" x14ac:dyDescent="0.3">
      <c r="B253" s="109" t="s">
        <v>552</v>
      </c>
      <c r="C253" s="701" t="s">
        <v>553</v>
      </c>
      <c r="D253" s="702"/>
      <c r="E253" s="702"/>
      <c r="F253" s="185">
        <f>F254+F268+F274</f>
        <v>0</v>
      </c>
      <c r="G253" s="462">
        <f>G254+G268+G274</f>
        <v>0</v>
      </c>
      <c r="H253" s="440">
        <f t="shared" ref="H253:I253" si="182">H254+H268+H274</f>
        <v>0</v>
      </c>
      <c r="I253" s="203">
        <f t="shared" si="182"/>
        <v>0</v>
      </c>
      <c r="J253" s="216">
        <f t="shared" si="161"/>
        <v>0</v>
      </c>
      <c r="K253" s="94">
        <f t="shared" ref="K253:W253" si="183">K254+K268+K274</f>
        <v>0</v>
      </c>
      <c r="L253" s="95">
        <f t="shared" si="183"/>
        <v>0</v>
      </c>
      <c r="M253" s="95">
        <f t="shared" si="183"/>
        <v>0</v>
      </c>
      <c r="N253" s="95">
        <f t="shared" si="183"/>
        <v>0</v>
      </c>
      <c r="O253" s="95">
        <f t="shared" si="183"/>
        <v>0</v>
      </c>
      <c r="P253" s="98">
        <f t="shared" ref="P253" si="184">P254+P268+P274</f>
        <v>0</v>
      </c>
      <c r="Q253" s="95">
        <f t="shared" si="183"/>
        <v>0</v>
      </c>
      <c r="R253" s="97">
        <f t="shared" si="183"/>
        <v>0</v>
      </c>
      <c r="S253" s="95">
        <f t="shared" si="183"/>
        <v>0</v>
      </c>
      <c r="T253" s="363">
        <f t="shared" ref="T253" si="185">T254+T268+T274</f>
        <v>0</v>
      </c>
      <c r="U253" s="98">
        <f t="shared" si="183"/>
        <v>0</v>
      </c>
      <c r="V253" s="99">
        <f t="shared" si="183"/>
        <v>0</v>
      </c>
      <c r="W253" s="376">
        <f t="shared" si="183"/>
        <v>0</v>
      </c>
    </row>
    <row r="254" spans="1:23" ht="15.75" hidden="1" thickBot="1" x14ac:dyDescent="0.3">
      <c r="B254" s="127" t="s">
        <v>977</v>
      </c>
      <c r="C254" s="714" t="s">
        <v>554</v>
      </c>
      <c r="D254" s="715"/>
      <c r="E254" s="715"/>
      <c r="F254" s="181">
        <f>F255+F259+F264+F265+F266+F267</f>
        <v>0</v>
      </c>
      <c r="G254" s="458">
        <f>G255+G259+G264+G265+G266+G267</f>
        <v>0</v>
      </c>
      <c r="H254" s="436">
        <f t="shared" ref="H254:I254" si="186">H255+H259+H264+H265+H266+H267</f>
        <v>0</v>
      </c>
      <c r="I254" s="199">
        <f t="shared" si="186"/>
        <v>0</v>
      </c>
      <c r="J254" s="217">
        <f t="shared" si="161"/>
        <v>0</v>
      </c>
      <c r="K254" s="130">
        <f t="shared" ref="K254:W254" si="187">K255+K259+K264+K265+K266+K267</f>
        <v>0</v>
      </c>
      <c r="L254" s="131">
        <f t="shared" si="187"/>
        <v>0</v>
      </c>
      <c r="M254" s="131">
        <f t="shared" si="187"/>
        <v>0</v>
      </c>
      <c r="N254" s="131">
        <f t="shared" si="187"/>
        <v>0</v>
      </c>
      <c r="O254" s="131">
        <f t="shared" si="187"/>
        <v>0</v>
      </c>
      <c r="P254" s="134">
        <f t="shared" ref="P254" si="188">P255+P259+P264+P265+P266+P267</f>
        <v>0</v>
      </c>
      <c r="Q254" s="131">
        <f t="shared" si="187"/>
        <v>0</v>
      </c>
      <c r="R254" s="133">
        <f t="shared" si="187"/>
        <v>0</v>
      </c>
      <c r="S254" s="131">
        <f t="shared" si="187"/>
        <v>0</v>
      </c>
      <c r="T254" s="364">
        <f t="shared" ref="T254" si="189">T255+T259+T264+T265+T266+T267</f>
        <v>0</v>
      </c>
      <c r="U254" s="134">
        <f t="shared" si="187"/>
        <v>0</v>
      </c>
      <c r="V254" s="135">
        <f t="shared" si="187"/>
        <v>0</v>
      </c>
      <c r="W254" s="377">
        <f t="shared" si="187"/>
        <v>0</v>
      </c>
    </row>
    <row r="255" spans="1:23" s="19" customFormat="1" ht="15.75" hidden="1" thickBot="1" x14ac:dyDescent="0.3">
      <c r="A255" s="139"/>
      <c r="B255" s="57" t="s">
        <v>978</v>
      </c>
      <c r="C255" s="653" t="s">
        <v>555</v>
      </c>
      <c r="D255" s="654"/>
      <c r="E255" s="654"/>
      <c r="F255" s="189">
        <f>F256+F257+F258</f>
        <v>0</v>
      </c>
      <c r="G255" s="466">
        <f>G256+G257+G258</f>
        <v>0</v>
      </c>
      <c r="H255" s="444">
        <f t="shared" ref="H255:I255" si="190">H256+H257+H258</f>
        <v>0</v>
      </c>
      <c r="I255" s="207">
        <f t="shared" si="190"/>
        <v>0</v>
      </c>
      <c r="J255" s="220">
        <f t="shared" si="161"/>
        <v>0</v>
      </c>
      <c r="K255" s="83">
        <f t="shared" ref="K255:W255" si="191">K256+K257+K258</f>
        <v>0</v>
      </c>
      <c r="L255" s="13">
        <f t="shared" si="191"/>
        <v>0</v>
      </c>
      <c r="M255" s="13">
        <f t="shared" si="191"/>
        <v>0</v>
      </c>
      <c r="N255" s="13">
        <f t="shared" si="191"/>
        <v>0</v>
      </c>
      <c r="O255" s="13">
        <f t="shared" si="191"/>
        <v>0</v>
      </c>
      <c r="P255" s="90">
        <f t="shared" ref="P255" si="192">P256+P257+P258</f>
        <v>0</v>
      </c>
      <c r="Q255" s="13">
        <f t="shared" si="191"/>
        <v>0</v>
      </c>
      <c r="R255" s="44">
        <f t="shared" si="191"/>
        <v>0</v>
      </c>
      <c r="S255" s="13">
        <f t="shared" si="191"/>
        <v>0</v>
      </c>
      <c r="T255" s="365">
        <f t="shared" ref="T255" si="193">T256+T257+T258</f>
        <v>0</v>
      </c>
      <c r="U255" s="90">
        <f t="shared" si="191"/>
        <v>0</v>
      </c>
      <c r="V255" s="47">
        <f t="shared" si="191"/>
        <v>0</v>
      </c>
      <c r="W255" s="380">
        <f t="shared" si="191"/>
        <v>0</v>
      </c>
    </row>
    <row r="256" spans="1:23" ht="15.75" hidden="1" thickBot="1" x14ac:dyDescent="0.3">
      <c r="A256" s="139" t="s">
        <v>556</v>
      </c>
      <c r="B256" s="59" t="s">
        <v>979</v>
      </c>
      <c r="C256" s="151"/>
      <c r="D256" s="721" t="s">
        <v>991</v>
      </c>
      <c r="E256" s="721"/>
      <c r="F256" s="187"/>
      <c r="G256" s="464"/>
      <c r="H256" s="442"/>
      <c r="I256" s="205"/>
      <c r="J256" s="219">
        <f t="shared" si="161"/>
        <v>0</v>
      </c>
      <c r="K256" s="81"/>
      <c r="L256" s="1"/>
      <c r="M256" s="1"/>
      <c r="N256" s="1"/>
      <c r="O256" s="1"/>
      <c r="P256" s="89"/>
      <c r="Q256" s="1"/>
      <c r="R256" s="43"/>
      <c r="S256" s="1"/>
      <c r="T256" s="366"/>
      <c r="U256" s="89"/>
      <c r="V256" s="46"/>
      <c r="W256" s="378"/>
    </row>
    <row r="257" spans="1:23" ht="15.75" hidden="1" thickBot="1" x14ac:dyDescent="0.3">
      <c r="A257" s="139" t="s">
        <v>557</v>
      </c>
      <c r="B257" s="59" t="s">
        <v>980</v>
      </c>
      <c r="C257" s="2"/>
      <c r="D257" s="686" t="s">
        <v>992</v>
      </c>
      <c r="E257" s="686"/>
      <c r="F257" s="182"/>
      <c r="G257" s="459"/>
      <c r="H257" s="437"/>
      <c r="I257" s="200"/>
      <c r="J257" s="219">
        <f t="shared" si="161"/>
        <v>0</v>
      </c>
      <c r="K257" s="81"/>
      <c r="L257" s="1"/>
      <c r="M257" s="1"/>
      <c r="N257" s="1"/>
      <c r="O257" s="1"/>
      <c r="P257" s="89"/>
      <c r="Q257" s="1"/>
      <c r="R257" s="43"/>
      <c r="S257" s="1"/>
      <c r="T257" s="366"/>
      <c r="U257" s="89"/>
      <c r="V257" s="46"/>
      <c r="W257" s="378"/>
    </row>
    <row r="258" spans="1:23" ht="15.75" hidden="1" thickBot="1" x14ac:dyDescent="0.3">
      <c r="A258" s="139" t="s">
        <v>558</v>
      </c>
      <c r="B258" s="59" t="s">
        <v>981</v>
      </c>
      <c r="C258" s="2"/>
      <c r="D258" s="686" t="s">
        <v>993</v>
      </c>
      <c r="E258" s="686"/>
      <c r="F258" s="182"/>
      <c r="G258" s="459"/>
      <c r="H258" s="437"/>
      <c r="I258" s="200"/>
      <c r="J258" s="219">
        <f t="shared" si="161"/>
        <v>0</v>
      </c>
      <c r="K258" s="81"/>
      <c r="L258" s="1"/>
      <c r="M258" s="1"/>
      <c r="N258" s="1"/>
      <c r="O258" s="1"/>
      <c r="P258" s="89"/>
      <c r="Q258" s="1"/>
      <c r="R258" s="43"/>
      <c r="S258" s="1"/>
      <c r="T258" s="366"/>
      <c r="U258" s="89"/>
      <c r="V258" s="46"/>
      <c r="W258" s="378"/>
    </row>
    <row r="259" spans="1:23" s="19" customFormat="1" ht="15.75" hidden="1" thickBot="1" x14ac:dyDescent="0.3">
      <c r="A259" s="139"/>
      <c r="B259" s="57" t="s">
        <v>982</v>
      </c>
      <c r="C259" s="653" t="s">
        <v>559</v>
      </c>
      <c r="D259" s="654"/>
      <c r="E259" s="654"/>
      <c r="F259" s="189">
        <f>F260+F261+F262+F263</f>
        <v>0</v>
      </c>
      <c r="G259" s="466">
        <f>G260+G261+G262+G263</f>
        <v>0</v>
      </c>
      <c r="H259" s="444">
        <f t="shared" ref="H259:I259" si="194">H260+H261+H262+H263</f>
        <v>0</v>
      </c>
      <c r="I259" s="207">
        <f t="shared" si="194"/>
        <v>0</v>
      </c>
      <c r="J259" s="220">
        <f t="shared" si="161"/>
        <v>0</v>
      </c>
      <c r="K259" s="83">
        <f t="shared" ref="K259:W259" si="195">K260+K261+K262+K263</f>
        <v>0</v>
      </c>
      <c r="L259" s="13">
        <f t="shared" si="195"/>
        <v>0</v>
      </c>
      <c r="M259" s="13">
        <f t="shared" si="195"/>
        <v>0</v>
      </c>
      <c r="N259" s="13">
        <f t="shared" si="195"/>
        <v>0</v>
      </c>
      <c r="O259" s="13">
        <f t="shared" si="195"/>
        <v>0</v>
      </c>
      <c r="P259" s="90">
        <f t="shared" ref="P259" si="196">P260+P261+P262+P263</f>
        <v>0</v>
      </c>
      <c r="Q259" s="13">
        <f t="shared" si="195"/>
        <v>0</v>
      </c>
      <c r="R259" s="44">
        <f t="shared" si="195"/>
        <v>0</v>
      </c>
      <c r="S259" s="13">
        <f t="shared" si="195"/>
        <v>0</v>
      </c>
      <c r="T259" s="365">
        <f t="shared" ref="T259" si="197">T260+T261+T262+T263</f>
        <v>0</v>
      </c>
      <c r="U259" s="90">
        <f t="shared" si="195"/>
        <v>0</v>
      </c>
      <c r="V259" s="47">
        <f t="shared" si="195"/>
        <v>0</v>
      </c>
      <c r="W259" s="380">
        <f t="shared" si="195"/>
        <v>0</v>
      </c>
    </row>
    <row r="260" spans="1:23" ht="15.75" hidden="1" thickBot="1" x14ac:dyDescent="0.3">
      <c r="A260" s="139" t="s">
        <v>560</v>
      </c>
      <c r="B260" s="59" t="s">
        <v>983</v>
      </c>
      <c r="C260" s="2"/>
      <c r="D260" s="686" t="s">
        <v>654</v>
      </c>
      <c r="E260" s="686"/>
      <c r="F260" s="182"/>
      <c r="G260" s="459"/>
      <c r="H260" s="437"/>
      <c r="I260" s="200"/>
      <c r="J260" s="219">
        <f t="shared" si="161"/>
        <v>0</v>
      </c>
      <c r="K260" s="81"/>
      <c r="L260" s="1"/>
      <c r="M260" s="1"/>
      <c r="N260" s="1"/>
      <c r="O260" s="1"/>
      <c r="P260" s="89"/>
      <c r="Q260" s="1"/>
      <c r="R260" s="43"/>
      <c r="S260" s="1"/>
      <c r="T260" s="366"/>
      <c r="U260" s="89"/>
      <c r="V260" s="46"/>
      <c r="W260" s="378"/>
    </row>
    <row r="261" spans="1:23" ht="15.75" hidden="1" thickBot="1" x14ac:dyDescent="0.3">
      <c r="A261" s="139" t="s">
        <v>561</v>
      </c>
      <c r="B261" s="59" t="s">
        <v>984</v>
      </c>
      <c r="C261" s="2"/>
      <c r="D261" s="686" t="s">
        <v>655</v>
      </c>
      <c r="E261" s="686"/>
      <c r="F261" s="182"/>
      <c r="G261" s="459"/>
      <c r="H261" s="437"/>
      <c r="I261" s="200"/>
      <c r="J261" s="219">
        <f t="shared" si="161"/>
        <v>0</v>
      </c>
      <c r="K261" s="81"/>
      <c r="L261" s="1"/>
      <c r="M261" s="1"/>
      <c r="N261" s="1"/>
      <c r="O261" s="1"/>
      <c r="P261" s="89"/>
      <c r="Q261" s="1"/>
      <c r="R261" s="43"/>
      <c r="S261" s="1"/>
      <c r="T261" s="366"/>
      <c r="U261" s="89"/>
      <c r="V261" s="46"/>
      <c r="W261" s="378"/>
    </row>
    <row r="262" spans="1:23" ht="15.75" hidden="1" thickBot="1" x14ac:dyDescent="0.3">
      <c r="A262" s="139" t="s">
        <v>562</v>
      </c>
      <c r="B262" s="59" t="s">
        <v>985</v>
      </c>
      <c r="C262" s="2"/>
      <c r="D262" s="686" t="s">
        <v>563</v>
      </c>
      <c r="E262" s="686"/>
      <c r="F262" s="182"/>
      <c r="G262" s="459"/>
      <c r="H262" s="437"/>
      <c r="I262" s="200"/>
      <c r="J262" s="219">
        <f t="shared" si="161"/>
        <v>0</v>
      </c>
      <c r="K262" s="81"/>
      <c r="L262" s="1"/>
      <c r="M262" s="1"/>
      <c r="N262" s="1"/>
      <c r="O262" s="1"/>
      <c r="P262" s="89"/>
      <c r="Q262" s="1"/>
      <c r="R262" s="43"/>
      <c r="S262" s="1"/>
      <c r="T262" s="366"/>
      <c r="U262" s="89"/>
      <c r="V262" s="46"/>
      <c r="W262" s="378"/>
    </row>
    <row r="263" spans="1:23" ht="15.75" hidden="1" thickBot="1" x14ac:dyDescent="0.3">
      <c r="A263" s="139" t="s">
        <v>564</v>
      </c>
      <c r="B263" s="59" t="s">
        <v>986</v>
      </c>
      <c r="C263" s="2"/>
      <c r="D263" s="686" t="s">
        <v>565</v>
      </c>
      <c r="E263" s="686"/>
      <c r="F263" s="182"/>
      <c r="G263" s="459"/>
      <c r="H263" s="437"/>
      <c r="I263" s="200"/>
      <c r="J263" s="219">
        <f t="shared" si="161"/>
        <v>0</v>
      </c>
      <c r="K263" s="81"/>
      <c r="L263" s="1"/>
      <c r="M263" s="1"/>
      <c r="N263" s="1"/>
      <c r="O263" s="1"/>
      <c r="P263" s="89"/>
      <c r="Q263" s="1"/>
      <c r="R263" s="43"/>
      <c r="S263" s="1"/>
      <c r="T263" s="366"/>
      <c r="U263" s="89"/>
      <c r="V263" s="46"/>
      <c r="W263" s="378"/>
    </row>
    <row r="264" spans="1:23" s="42" customFormat="1" ht="15.75" hidden="1" thickBot="1" x14ac:dyDescent="0.3">
      <c r="A264" s="139" t="s">
        <v>566</v>
      </c>
      <c r="B264" s="57" t="s">
        <v>987</v>
      </c>
      <c r="C264" s="653" t="s">
        <v>567</v>
      </c>
      <c r="D264" s="654"/>
      <c r="E264" s="654"/>
      <c r="F264" s="189"/>
      <c r="G264" s="466"/>
      <c r="H264" s="444"/>
      <c r="I264" s="207"/>
      <c r="J264" s="220">
        <f t="shared" si="161"/>
        <v>0</v>
      </c>
      <c r="K264" s="83"/>
      <c r="L264" s="13"/>
      <c r="M264" s="13"/>
      <c r="N264" s="13"/>
      <c r="O264" s="13"/>
      <c r="P264" s="90"/>
      <c r="Q264" s="13"/>
      <c r="R264" s="44"/>
      <c r="S264" s="13"/>
      <c r="T264" s="365"/>
      <c r="U264" s="90"/>
      <c r="V264" s="47"/>
      <c r="W264" s="380"/>
    </row>
    <row r="265" spans="1:23" s="42" customFormat="1" ht="15.75" hidden="1" thickBot="1" x14ac:dyDescent="0.3">
      <c r="A265" s="139" t="s">
        <v>568</v>
      </c>
      <c r="B265" s="57" t="s">
        <v>988</v>
      </c>
      <c r="C265" s="653" t="s">
        <v>569</v>
      </c>
      <c r="D265" s="654"/>
      <c r="E265" s="654"/>
      <c r="F265" s="189"/>
      <c r="G265" s="466"/>
      <c r="H265" s="444"/>
      <c r="I265" s="207"/>
      <c r="J265" s="220">
        <f t="shared" ref="J265:J276" si="198">SUM(H265:I265)</f>
        <v>0</v>
      </c>
      <c r="K265" s="83"/>
      <c r="L265" s="13"/>
      <c r="M265" s="13"/>
      <c r="N265" s="13"/>
      <c r="O265" s="13"/>
      <c r="P265" s="90"/>
      <c r="Q265" s="13"/>
      <c r="R265" s="44"/>
      <c r="S265" s="13"/>
      <c r="T265" s="365"/>
      <c r="U265" s="90"/>
      <c r="V265" s="47"/>
      <c r="W265" s="380"/>
    </row>
    <row r="266" spans="1:23" s="42" customFormat="1" ht="15.75" hidden="1" thickBot="1" x14ac:dyDescent="0.3">
      <c r="A266" s="139" t="s">
        <v>570</v>
      </c>
      <c r="B266" s="57" t="s">
        <v>989</v>
      </c>
      <c r="C266" s="653" t="s">
        <v>571</v>
      </c>
      <c r="D266" s="654"/>
      <c r="E266" s="654"/>
      <c r="F266" s="189"/>
      <c r="G266" s="466"/>
      <c r="H266" s="444"/>
      <c r="I266" s="207"/>
      <c r="J266" s="220">
        <f t="shared" si="198"/>
        <v>0</v>
      </c>
      <c r="K266" s="83"/>
      <c r="L266" s="13"/>
      <c r="M266" s="13"/>
      <c r="N266" s="13"/>
      <c r="O266" s="13"/>
      <c r="P266" s="90"/>
      <c r="Q266" s="13"/>
      <c r="R266" s="44"/>
      <c r="S266" s="13"/>
      <c r="T266" s="365"/>
      <c r="U266" s="90"/>
      <c r="V266" s="47"/>
      <c r="W266" s="380"/>
    </row>
    <row r="267" spans="1:23" s="42" customFormat="1" ht="15.75" hidden="1" thickBot="1" x14ac:dyDescent="0.3">
      <c r="A267" s="139" t="s">
        <v>572</v>
      </c>
      <c r="B267" s="57" t="s">
        <v>990</v>
      </c>
      <c r="C267" s="653" t="s">
        <v>573</v>
      </c>
      <c r="D267" s="654"/>
      <c r="E267" s="654"/>
      <c r="F267" s="189"/>
      <c r="G267" s="466"/>
      <c r="H267" s="444"/>
      <c r="I267" s="207"/>
      <c r="J267" s="220">
        <f t="shared" si="198"/>
        <v>0</v>
      </c>
      <c r="K267" s="83"/>
      <c r="L267" s="13"/>
      <c r="M267" s="13"/>
      <c r="N267" s="13"/>
      <c r="O267" s="13"/>
      <c r="P267" s="90"/>
      <c r="Q267" s="13"/>
      <c r="R267" s="44"/>
      <c r="S267" s="13"/>
      <c r="T267" s="365"/>
      <c r="U267" s="90"/>
      <c r="V267" s="47"/>
      <c r="W267" s="380"/>
    </row>
    <row r="268" spans="1:23" ht="15.75" hidden="1" thickBot="1" x14ac:dyDescent="0.3">
      <c r="B268" s="100" t="s">
        <v>994</v>
      </c>
      <c r="C268" s="694" t="s">
        <v>574</v>
      </c>
      <c r="D268" s="695"/>
      <c r="E268" s="695"/>
      <c r="F268" s="183">
        <f>F269+F270+F271+F272+F273</f>
        <v>0</v>
      </c>
      <c r="G268" s="460">
        <f>G269+G270+G271+G272+G273</f>
        <v>0</v>
      </c>
      <c r="H268" s="438">
        <f t="shared" ref="H268:I268" si="199">H269+H270+H271+H272+H273</f>
        <v>0</v>
      </c>
      <c r="I268" s="201">
        <f t="shared" si="199"/>
        <v>0</v>
      </c>
      <c r="J268" s="218">
        <f t="shared" si="198"/>
        <v>0</v>
      </c>
      <c r="K268" s="103">
        <f t="shared" ref="K268:W268" si="200">K269+K270+K271+K272+K273</f>
        <v>0</v>
      </c>
      <c r="L268" s="104">
        <f t="shared" si="200"/>
        <v>0</v>
      </c>
      <c r="M268" s="104">
        <f t="shared" si="200"/>
        <v>0</v>
      </c>
      <c r="N268" s="104">
        <f t="shared" si="200"/>
        <v>0</v>
      </c>
      <c r="O268" s="104">
        <f t="shared" si="200"/>
        <v>0</v>
      </c>
      <c r="P268" s="107">
        <f t="shared" ref="P268" si="201">P269+P270+P271+P272+P273</f>
        <v>0</v>
      </c>
      <c r="Q268" s="104">
        <f t="shared" si="200"/>
        <v>0</v>
      </c>
      <c r="R268" s="106">
        <f t="shared" si="200"/>
        <v>0</v>
      </c>
      <c r="S268" s="104">
        <f t="shared" si="200"/>
        <v>0</v>
      </c>
      <c r="T268" s="367">
        <f t="shared" ref="T268" si="202">T269+T270+T271+T272+T273</f>
        <v>0</v>
      </c>
      <c r="U268" s="107">
        <f t="shared" si="200"/>
        <v>0</v>
      </c>
      <c r="V268" s="108">
        <f t="shared" si="200"/>
        <v>0</v>
      </c>
      <c r="W268" s="379">
        <f t="shared" si="200"/>
        <v>0</v>
      </c>
    </row>
    <row r="269" spans="1:23" ht="15.75" hidden="1" thickBot="1" x14ac:dyDescent="0.3">
      <c r="A269" s="139" t="s">
        <v>575</v>
      </c>
      <c r="B269" s="61" t="s">
        <v>995</v>
      </c>
      <c r="C269" s="722" t="s">
        <v>656</v>
      </c>
      <c r="D269" s="700"/>
      <c r="E269" s="700"/>
      <c r="F269" s="184"/>
      <c r="G269" s="461"/>
      <c r="H269" s="439"/>
      <c r="I269" s="202"/>
      <c r="J269" s="223">
        <f t="shared" si="198"/>
        <v>0</v>
      </c>
      <c r="K269" s="225"/>
      <c r="L269" s="15"/>
      <c r="M269" s="15"/>
      <c r="N269" s="15"/>
      <c r="O269" s="15"/>
      <c r="P269" s="374"/>
      <c r="Q269" s="15"/>
      <c r="R269" s="45"/>
      <c r="S269" s="15"/>
      <c r="T269" s="388"/>
      <c r="U269" s="374"/>
      <c r="V269" s="48"/>
      <c r="W269" s="384"/>
    </row>
    <row r="270" spans="1:23" ht="15.75" hidden="1" thickBot="1" x14ac:dyDescent="0.3">
      <c r="A270" s="139" t="s">
        <v>576</v>
      </c>
      <c r="B270" s="61" t="s">
        <v>996</v>
      </c>
      <c r="C270" s="722" t="s">
        <v>657</v>
      </c>
      <c r="D270" s="700"/>
      <c r="E270" s="700"/>
      <c r="F270" s="184"/>
      <c r="G270" s="461"/>
      <c r="H270" s="439"/>
      <c r="I270" s="202"/>
      <c r="J270" s="223">
        <f t="shared" si="198"/>
        <v>0</v>
      </c>
      <c r="K270" s="225"/>
      <c r="L270" s="15"/>
      <c r="M270" s="15"/>
      <c r="N270" s="15"/>
      <c r="O270" s="15"/>
      <c r="P270" s="374"/>
      <c r="Q270" s="15"/>
      <c r="R270" s="45"/>
      <c r="S270" s="15"/>
      <c r="T270" s="388"/>
      <c r="U270" s="374"/>
      <c r="V270" s="48"/>
      <c r="W270" s="384"/>
    </row>
    <row r="271" spans="1:23" ht="15.75" hidden="1" thickBot="1" x14ac:dyDescent="0.3">
      <c r="A271" s="139" t="s">
        <v>577</v>
      </c>
      <c r="B271" s="61" t="s">
        <v>997</v>
      </c>
      <c r="C271" s="722" t="s">
        <v>578</v>
      </c>
      <c r="D271" s="700"/>
      <c r="E271" s="700"/>
      <c r="F271" s="184"/>
      <c r="G271" s="461"/>
      <c r="H271" s="439"/>
      <c r="I271" s="202"/>
      <c r="J271" s="223">
        <f t="shared" si="198"/>
        <v>0</v>
      </c>
      <c r="K271" s="225"/>
      <c r="L271" s="15"/>
      <c r="M271" s="15"/>
      <c r="N271" s="15"/>
      <c r="O271" s="15"/>
      <c r="P271" s="374"/>
      <c r="Q271" s="15"/>
      <c r="R271" s="45"/>
      <c r="S271" s="15"/>
      <c r="T271" s="388"/>
      <c r="U271" s="374"/>
      <c r="V271" s="48"/>
      <c r="W271" s="384"/>
    </row>
    <row r="272" spans="1:23" ht="15.75" hidden="1" thickBot="1" x14ac:dyDescent="0.3">
      <c r="A272" s="139" t="s">
        <v>579</v>
      </c>
      <c r="B272" s="61" t="s">
        <v>998</v>
      </c>
      <c r="C272" s="722" t="s">
        <v>580</v>
      </c>
      <c r="D272" s="700"/>
      <c r="E272" s="700"/>
      <c r="F272" s="184"/>
      <c r="G272" s="461"/>
      <c r="H272" s="439"/>
      <c r="I272" s="202"/>
      <c r="J272" s="223">
        <f t="shared" si="198"/>
        <v>0</v>
      </c>
      <c r="K272" s="225"/>
      <c r="L272" s="15"/>
      <c r="M272" s="15"/>
      <c r="N272" s="15"/>
      <c r="O272" s="15"/>
      <c r="P272" s="374"/>
      <c r="Q272" s="15"/>
      <c r="R272" s="45"/>
      <c r="S272" s="15"/>
      <c r="T272" s="388"/>
      <c r="U272" s="374"/>
      <c r="V272" s="48"/>
      <c r="W272" s="384"/>
    </row>
    <row r="273" spans="1:23" ht="15.75" hidden="1" thickBot="1" x14ac:dyDescent="0.3">
      <c r="A273" s="139" t="s">
        <v>581</v>
      </c>
      <c r="B273" s="61" t="s">
        <v>999</v>
      </c>
      <c r="C273" s="722" t="s">
        <v>658</v>
      </c>
      <c r="D273" s="700"/>
      <c r="E273" s="700"/>
      <c r="F273" s="184"/>
      <c r="G273" s="461"/>
      <c r="H273" s="439"/>
      <c r="I273" s="202"/>
      <c r="J273" s="223">
        <f t="shared" si="198"/>
        <v>0</v>
      </c>
      <c r="K273" s="225"/>
      <c r="L273" s="15"/>
      <c r="M273" s="15"/>
      <c r="N273" s="15"/>
      <c r="O273" s="15"/>
      <c r="P273" s="374"/>
      <c r="Q273" s="15"/>
      <c r="R273" s="45"/>
      <c r="S273" s="15"/>
      <c r="T273" s="388"/>
      <c r="U273" s="374"/>
      <c r="V273" s="48"/>
      <c r="W273" s="384"/>
    </row>
    <row r="274" spans="1:23" ht="15.75" hidden="1" thickBot="1" x14ac:dyDescent="0.3">
      <c r="B274" s="100" t="s">
        <v>1000</v>
      </c>
      <c r="C274" s="694" t="s">
        <v>582</v>
      </c>
      <c r="D274" s="695"/>
      <c r="E274" s="695"/>
      <c r="F274" s="183">
        <f>F275</f>
        <v>0</v>
      </c>
      <c r="G274" s="460">
        <f>G275</f>
        <v>0</v>
      </c>
      <c r="H274" s="438">
        <f t="shared" ref="H274:I274" si="203">H275</f>
        <v>0</v>
      </c>
      <c r="I274" s="201">
        <f t="shared" si="203"/>
        <v>0</v>
      </c>
      <c r="J274" s="218">
        <f t="shared" si="198"/>
        <v>0</v>
      </c>
      <c r="K274" s="103">
        <f t="shared" ref="K274:W274" si="204">K275</f>
        <v>0</v>
      </c>
      <c r="L274" s="104">
        <f t="shared" si="204"/>
        <v>0</v>
      </c>
      <c r="M274" s="104">
        <f t="shared" si="204"/>
        <v>0</v>
      </c>
      <c r="N274" s="104">
        <f t="shared" si="204"/>
        <v>0</v>
      </c>
      <c r="O274" s="104">
        <f t="shared" si="204"/>
        <v>0</v>
      </c>
      <c r="P274" s="107">
        <f t="shared" si="204"/>
        <v>0</v>
      </c>
      <c r="Q274" s="104">
        <f t="shared" si="204"/>
        <v>0</v>
      </c>
      <c r="R274" s="106">
        <f t="shared" si="204"/>
        <v>0</v>
      </c>
      <c r="S274" s="104">
        <f t="shared" si="204"/>
        <v>0</v>
      </c>
      <c r="T274" s="367">
        <f t="shared" si="204"/>
        <v>0</v>
      </c>
      <c r="U274" s="107">
        <f t="shared" si="204"/>
        <v>0</v>
      </c>
      <c r="V274" s="108">
        <f t="shared" si="204"/>
        <v>0</v>
      </c>
      <c r="W274" s="379">
        <f t="shared" si="204"/>
        <v>0</v>
      </c>
    </row>
    <row r="275" spans="1:23" ht="15.75" hidden="1" thickBot="1" x14ac:dyDescent="0.3">
      <c r="A275" s="139" t="s">
        <v>583</v>
      </c>
      <c r="B275" s="61"/>
      <c r="C275" s="722" t="s">
        <v>584</v>
      </c>
      <c r="D275" s="700"/>
      <c r="E275" s="700"/>
      <c r="F275" s="184"/>
      <c r="G275" s="461"/>
      <c r="H275" s="439"/>
      <c r="I275" s="202"/>
      <c r="J275" s="223">
        <f t="shared" si="198"/>
        <v>0</v>
      </c>
      <c r="K275" s="225"/>
      <c r="L275" s="15"/>
      <c r="M275" s="15"/>
      <c r="N275" s="15"/>
      <c r="O275" s="15"/>
      <c r="P275" s="374"/>
      <c r="Q275" s="15"/>
      <c r="R275" s="45"/>
      <c r="S275" s="15"/>
      <c r="T275" s="388"/>
      <c r="U275" s="374"/>
      <c r="V275" s="48"/>
      <c r="W275" s="384"/>
    </row>
    <row r="276" spans="1:23" ht="15.75" thickBot="1" x14ac:dyDescent="0.3">
      <c r="B276" s="723" t="s">
        <v>585</v>
      </c>
      <c r="C276" s="724"/>
      <c r="D276" s="724"/>
      <c r="E276" s="724"/>
      <c r="F276" s="180">
        <f>F5+F24+F32+F81+F96+F175+F185+F190+F253</f>
        <v>47300027</v>
      </c>
      <c r="G276" s="457">
        <f>G5+G24+G32+G81+G96+G175+G185+G190+G253</f>
        <v>52023321</v>
      </c>
      <c r="H276" s="435">
        <f>H5+H24+H32+H81+H96+H175+H185+H190+H253</f>
        <v>48125116.25</v>
      </c>
      <c r="I276" s="198">
        <f>I5+I24+I32+I81+I96+I175+I185+I190+I253</f>
        <v>586103</v>
      </c>
      <c r="J276" s="216">
        <f t="shared" si="198"/>
        <v>48711219.25</v>
      </c>
      <c r="K276" s="94">
        <f t="shared" ref="K276:W276" si="205">K5+K24+K32+K81+K96+K175+K185+K190+K253</f>
        <v>3101158</v>
      </c>
      <c r="L276" s="95">
        <f t="shared" si="205"/>
        <v>1033204</v>
      </c>
      <c r="M276" s="95">
        <f t="shared" si="205"/>
        <v>1547949</v>
      </c>
      <c r="N276" s="95">
        <f t="shared" si="205"/>
        <v>1324614</v>
      </c>
      <c r="O276" s="95">
        <f t="shared" si="205"/>
        <v>1256455</v>
      </c>
      <c r="P276" s="98">
        <f t="shared" ref="P276" si="206">P5+P24+P32+P81+P96+P175+P185+P190+P253</f>
        <v>2305579</v>
      </c>
      <c r="Q276" s="95">
        <f t="shared" si="205"/>
        <v>1173638</v>
      </c>
      <c r="R276" s="97">
        <f t="shared" si="205"/>
        <v>2097591</v>
      </c>
      <c r="S276" s="95">
        <f t="shared" si="205"/>
        <v>1426970</v>
      </c>
      <c r="T276" s="363">
        <f t="shared" ref="T276" si="207">T5+T24+T32+T81+T96+T175+T185+T190+T253</f>
        <v>15267158</v>
      </c>
      <c r="U276" s="98">
        <f t="shared" si="205"/>
        <v>1078152</v>
      </c>
      <c r="V276" s="99">
        <f t="shared" si="205"/>
        <v>1808752</v>
      </c>
      <c r="W276" s="376">
        <f t="shared" si="205"/>
        <v>30557157.25</v>
      </c>
    </row>
    <row r="277" spans="1:23" x14ac:dyDescent="0.25">
      <c r="B277" s="23"/>
      <c r="C277" s="24"/>
      <c r="D277" s="24"/>
      <c r="E277" s="25"/>
      <c r="F277" s="25"/>
      <c r="G277" s="25"/>
      <c r="H277" s="25"/>
      <c r="I277" s="25"/>
      <c r="J277" s="6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B278" s="26"/>
      <c r="C278" s="27"/>
      <c r="D278" s="27"/>
      <c r="E278" s="25"/>
      <c r="F278" s="25"/>
      <c r="G278" s="25"/>
      <c r="H278" s="25"/>
      <c r="I278" s="25"/>
      <c r="J278" s="6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B279" s="28"/>
      <c r="C279" s="25"/>
      <c r="D279" s="25"/>
      <c r="E279" s="29"/>
      <c r="F279" s="29"/>
      <c r="G279" s="29"/>
      <c r="H279" s="29"/>
      <c r="I279" s="29"/>
      <c r="J279" s="6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B280" s="28"/>
      <c r="C280" s="25"/>
      <c r="D280" s="25"/>
      <c r="E280" s="29"/>
      <c r="F280" s="29"/>
      <c r="G280" s="29"/>
      <c r="H280" s="29"/>
      <c r="I280" s="284"/>
      <c r="J280" s="6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B281" s="28"/>
      <c r="C281" s="25"/>
      <c r="D281" s="25"/>
      <c r="E281" s="29"/>
      <c r="F281" s="29"/>
      <c r="G281" s="29"/>
      <c r="H281" s="29"/>
      <c r="I281" s="29"/>
      <c r="J281" s="6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B282" s="28"/>
      <c r="C282" s="25"/>
      <c r="D282" s="25"/>
      <c r="E282" s="29"/>
      <c r="F282" s="29"/>
      <c r="G282" s="29"/>
      <c r="H282" s="29"/>
      <c r="I282" s="29"/>
      <c r="J282" s="6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B283" s="28"/>
      <c r="C283" s="25"/>
      <c r="D283" s="25"/>
      <c r="E283" s="29"/>
      <c r="F283" s="29"/>
      <c r="G283" s="29"/>
      <c r="H283" s="29"/>
      <c r="I283" s="29"/>
      <c r="J283" s="6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B284" s="28"/>
      <c r="C284" s="25"/>
      <c r="D284" s="25"/>
      <c r="E284" s="29"/>
      <c r="F284" s="29"/>
      <c r="G284" s="29"/>
      <c r="H284" s="29"/>
      <c r="I284" s="29"/>
      <c r="J284" s="6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B285" s="28"/>
      <c r="C285" s="29"/>
      <c r="D285" s="29"/>
      <c r="E285" s="25"/>
      <c r="F285" s="25"/>
      <c r="G285" s="25"/>
      <c r="H285" s="25"/>
      <c r="I285" s="25"/>
      <c r="J285" s="6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B286" s="28"/>
      <c r="C286" s="29"/>
      <c r="D286" s="29"/>
      <c r="E286" s="25"/>
      <c r="F286" s="25"/>
      <c r="G286" s="25"/>
      <c r="H286" s="25"/>
      <c r="I286" s="25"/>
      <c r="J286" s="6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B287" s="28"/>
      <c r="C287" s="29"/>
      <c r="D287" s="29"/>
      <c r="E287" s="25"/>
      <c r="F287" s="25"/>
      <c r="G287" s="25"/>
      <c r="H287" s="25"/>
      <c r="I287" s="25"/>
      <c r="J287" s="6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B288" s="28"/>
      <c r="C288" s="25"/>
      <c r="D288" s="25"/>
      <c r="E288" s="29"/>
      <c r="F288" s="29"/>
      <c r="G288" s="29"/>
      <c r="H288" s="29"/>
      <c r="I288" s="29"/>
      <c r="J288" s="6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B289" s="28"/>
      <c r="C289" s="25"/>
      <c r="D289" s="25"/>
      <c r="E289" s="29"/>
      <c r="F289" s="29"/>
      <c r="G289" s="29"/>
      <c r="H289" s="29"/>
      <c r="I289" s="29"/>
      <c r="J289" s="6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B290" s="28"/>
      <c r="C290" s="25"/>
      <c r="D290" s="25"/>
      <c r="E290" s="29"/>
      <c r="F290" s="29"/>
      <c r="G290" s="29"/>
      <c r="H290" s="29"/>
      <c r="I290" s="29"/>
      <c r="J290" s="6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41"/>
      <c r="B291" s="28"/>
      <c r="C291" s="25"/>
      <c r="D291" s="25"/>
      <c r="E291" s="29"/>
      <c r="F291" s="29"/>
      <c r="G291" s="29"/>
      <c r="H291" s="29"/>
      <c r="I291" s="29"/>
      <c r="J291" s="6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41"/>
      <c r="B292" s="28"/>
      <c r="C292" s="25"/>
      <c r="D292" s="25"/>
      <c r="E292" s="29"/>
      <c r="F292" s="29"/>
      <c r="G292" s="29"/>
      <c r="H292" s="29"/>
      <c r="I292" s="29"/>
      <c r="J292" s="6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41"/>
      <c r="B293" s="28"/>
      <c r="C293" s="25"/>
      <c r="D293" s="25"/>
      <c r="E293" s="29"/>
      <c r="F293" s="29"/>
      <c r="G293" s="29"/>
      <c r="H293" s="29"/>
      <c r="I293" s="29"/>
      <c r="J293" s="6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41"/>
      <c r="B294" s="28"/>
      <c r="C294" s="25"/>
      <c r="D294" s="25"/>
      <c r="E294" s="29"/>
      <c r="F294" s="29"/>
      <c r="G294" s="29"/>
      <c r="H294" s="29"/>
      <c r="I294" s="29"/>
      <c r="J294" s="6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41"/>
      <c r="B295" s="28"/>
      <c r="C295" s="25"/>
      <c r="D295" s="25"/>
      <c r="E295" s="29"/>
      <c r="F295" s="29"/>
      <c r="G295" s="29"/>
      <c r="H295" s="29"/>
      <c r="I295" s="29"/>
      <c r="J295" s="6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41"/>
      <c r="B296" s="28"/>
      <c r="C296" s="25"/>
      <c r="D296" s="25"/>
      <c r="E296" s="29"/>
      <c r="F296" s="29"/>
      <c r="G296" s="29"/>
      <c r="H296" s="29"/>
      <c r="I296" s="29"/>
      <c r="J296" s="6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41"/>
      <c r="B297" s="28"/>
      <c r="C297" s="25"/>
      <c r="D297" s="25"/>
      <c r="E297" s="29"/>
      <c r="F297" s="29"/>
      <c r="G297" s="29"/>
      <c r="H297" s="29"/>
      <c r="I297" s="29"/>
      <c r="J297" s="6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41"/>
      <c r="B298" s="28"/>
      <c r="C298" s="29"/>
      <c r="D298" s="29"/>
      <c r="E298" s="25"/>
      <c r="F298" s="25"/>
      <c r="G298" s="25"/>
      <c r="H298" s="25"/>
      <c r="I298" s="25"/>
      <c r="J298" s="6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41"/>
      <c r="B299" s="28"/>
      <c r="C299" s="25"/>
      <c r="D299" s="25"/>
      <c r="E299" s="29"/>
      <c r="F299" s="29"/>
      <c r="G299" s="29"/>
      <c r="H299" s="29"/>
      <c r="I299" s="29"/>
      <c r="J299" s="6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41"/>
      <c r="B300" s="28"/>
      <c r="C300" s="25"/>
      <c r="D300" s="25"/>
      <c r="E300" s="29"/>
      <c r="F300" s="29"/>
      <c r="G300" s="29"/>
      <c r="H300" s="29"/>
      <c r="I300" s="29"/>
      <c r="J300" s="6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41"/>
      <c r="B301" s="28"/>
      <c r="C301" s="25"/>
      <c r="D301" s="25"/>
      <c r="E301" s="29"/>
      <c r="F301" s="29"/>
      <c r="G301" s="29"/>
      <c r="H301" s="29"/>
      <c r="I301" s="29"/>
      <c r="J301" s="6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41"/>
      <c r="B302" s="28"/>
      <c r="C302" s="25"/>
      <c r="D302" s="25"/>
      <c r="E302" s="29"/>
      <c r="F302" s="29"/>
      <c r="G302" s="29"/>
      <c r="H302" s="29"/>
      <c r="I302" s="29"/>
      <c r="J302" s="6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41"/>
      <c r="B303" s="28"/>
      <c r="C303" s="25"/>
      <c r="D303" s="25"/>
      <c r="E303" s="29"/>
      <c r="F303" s="29"/>
      <c r="G303" s="29"/>
      <c r="H303" s="29"/>
      <c r="I303" s="29"/>
      <c r="J303" s="6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41"/>
      <c r="B304" s="28"/>
      <c r="C304" s="25"/>
      <c r="D304" s="25"/>
      <c r="E304" s="29"/>
      <c r="F304" s="29"/>
      <c r="G304" s="29"/>
      <c r="H304" s="29"/>
      <c r="I304" s="29"/>
      <c r="J304" s="6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41"/>
      <c r="B305" s="28"/>
      <c r="C305" s="25"/>
      <c r="D305" s="25"/>
      <c r="E305" s="29"/>
      <c r="F305" s="29"/>
      <c r="G305" s="29"/>
      <c r="H305" s="29"/>
      <c r="I305" s="29"/>
      <c r="J305" s="6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41"/>
      <c r="B306" s="28"/>
      <c r="C306" s="25"/>
      <c r="D306" s="25"/>
      <c r="E306" s="29"/>
      <c r="F306" s="29"/>
      <c r="G306" s="29"/>
      <c r="H306" s="29"/>
      <c r="I306" s="29"/>
      <c r="J306" s="6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41"/>
      <c r="B307" s="28"/>
      <c r="C307" s="25"/>
      <c r="D307" s="25"/>
      <c r="E307" s="29"/>
      <c r="F307" s="29"/>
      <c r="G307" s="29"/>
      <c r="H307" s="29"/>
      <c r="I307" s="29"/>
      <c r="J307" s="6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41"/>
      <c r="B308" s="28"/>
      <c r="C308" s="25"/>
      <c r="D308" s="25"/>
      <c r="E308" s="29"/>
      <c r="F308" s="29"/>
      <c r="G308" s="29"/>
      <c r="H308" s="29"/>
      <c r="I308" s="29"/>
      <c r="J308" s="6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41"/>
      <c r="B309" s="28"/>
      <c r="C309" s="29"/>
      <c r="D309" s="29"/>
      <c r="E309" s="25"/>
      <c r="F309" s="25"/>
      <c r="G309" s="25"/>
      <c r="H309" s="25"/>
      <c r="I309" s="25"/>
      <c r="J309" s="6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41"/>
      <c r="B310" s="28"/>
      <c r="C310" s="25"/>
      <c r="D310" s="25"/>
      <c r="E310" s="29"/>
      <c r="F310" s="29"/>
      <c r="G310" s="29"/>
      <c r="H310" s="29"/>
      <c r="I310" s="29"/>
      <c r="J310" s="6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41"/>
      <c r="B311" s="28"/>
      <c r="C311" s="25"/>
      <c r="D311" s="25"/>
      <c r="E311" s="29"/>
      <c r="F311" s="29"/>
      <c r="G311" s="29"/>
      <c r="H311" s="29"/>
      <c r="I311" s="29"/>
      <c r="J311" s="6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41"/>
      <c r="B312" s="28"/>
      <c r="C312" s="25"/>
      <c r="D312" s="25"/>
      <c r="E312" s="29"/>
      <c r="F312" s="29"/>
      <c r="G312" s="29"/>
      <c r="H312" s="29"/>
      <c r="I312" s="29"/>
      <c r="J312" s="6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41"/>
      <c r="B313" s="28"/>
      <c r="C313" s="25"/>
      <c r="D313" s="25"/>
      <c r="E313" s="29"/>
      <c r="F313" s="29"/>
      <c r="G313" s="29"/>
      <c r="H313" s="29"/>
      <c r="I313" s="29"/>
      <c r="J313" s="6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41"/>
      <c r="B314" s="28"/>
      <c r="C314" s="25"/>
      <c r="D314" s="25"/>
      <c r="E314" s="29"/>
      <c r="F314" s="29"/>
      <c r="G314" s="29"/>
      <c r="H314" s="29"/>
      <c r="I314" s="29"/>
      <c r="J314" s="6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41"/>
      <c r="B315" s="28"/>
      <c r="C315" s="25"/>
      <c r="D315" s="25"/>
      <c r="E315" s="29"/>
      <c r="F315" s="29"/>
      <c r="G315" s="29"/>
      <c r="H315" s="29"/>
      <c r="I315" s="29"/>
      <c r="J315" s="6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41"/>
      <c r="B316" s="28"/>
      <c r="C316" s="25"/>
      <c r="D316" s="25"/>
      <c r="E316" s="29"/>
      <c r="F316" s="29"/>
      <c r="G316" s="29"/>
      <c r="H316" s="29"/>
      <c r="I316" s="29"/>
      <c r="J316" s="6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41"/>
      <c r="B317" s="28"/>
      <c r="C317" s="25"/>
      <c r="D317" s="25"/>
      <c r="E317" s="29"/>
      <c r="F317" s="29"/>
      <c r="G317" s="29"/>
      <c r="H317" s="29"/>
      <c r="I317" s="29"/>
      <c r="J317" s="6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6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 x14ac:dyDescent="0.25">
      <c r="A319" s="141"/>
      <c r="B319" s="28"/>
      <c r="C319" s="25"/>
      <c r="D319" s="25"/>
      <c r="E319" s="29"/>
      <c r="F319" s="29"/>
      <c r="G319" s="29"/>
      <c r="H319" s="29"/>
      <c r="I319" s="29"/>
      <c r="J319" s="6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 x14ac:dyDescent="0.25">
      <c r="A320" s="141"/>
      <c r="B320" s="30"/>
      <c r="C320" s="24"/>
      <c r="D320" s="24"/>
      <c r="E320" s="25"/>
      <c r="F320" s="25"/>
      <c r="G320" s="25"/>
      <c r="H320" s="25"/>
      <c r="I320" s="25"/>
      <c r="J320" s="6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 x14ac:dyDescent="0.25">
      <c r="A321" s="141"/>
      <c r="B321" s="28"/>
      <c r="C321" s="29"/>
      <c r="D321" s="29"/>
      <c r="E321" s="25"/>
      <c r="F321" s="25"/>
      <c r="G321" s="25"/>
      <c r="H321" s="25"/>
      <c r="I321" s="25"/>
      <c r="J321" s="6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 x14ac:dyDescent="0.25">
      <c r="A322" s="141"/>
      <c r="B322" s="28"/>
      <c r="C322" s="29"/>
      <c r="D322" s="29"/>
      <c r="E322" s="25"/>
      <c r="F322" s="25"/>
      <c r="G322" s="25"/>
      <c r="H322" s="25"/>
      <c r="I322" s="25"/>
      <c r="J322" s="6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</row>
    <row r="323" spans="1:23" x14ac:dyDescent="0.25">
      <c r="A323" s="141"/>
      <c r="B323" s="28"/>
      <c r="C323" s="29"/>
      <c r="D323" s="29"/>
      <c r="E323" s="25"/>
      <c r="F323" s="25"/>
      <c r="G323" s="25"/>
      <c r="H323" s="25"/>
      <c r="I323" s="25"/>
      <c r="J323" s="6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</row>
    <row r="324" spans="1:23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6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</row>
    <row r="325" spans="1:23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6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</row>
    <row r="326" spans="1:23" x14ac:dyDescent="0.25">
      <c r="A326" s="141"/>
      <c r="B326" s="28"/>
      <c r="C326" s="25"/>
      <c r="D326" s="25"/>
      <c r="E326" s="29"/>
      <c r="F326" s="29"/>
      <c r="G326" s="29"/>
      <c r="H326" s="29"/>
      <c r="I326" s="29"/>
      <c r="J326" s="6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</row>
    <row r="327" spans="1:23" x14ac:dyDescent="0.25">
      <c r="A327" s="141"/>
      <c r="B327" s="28"/>
      <c r="C327" s="25"/>
      <c r="D327" s="25"/>
      <c r="E327" s="29"/>
      <c r="F327" s="29"/>
      <c r="G327" s="29"/>
      <c r="H327" s="29"/>
      <c r="I327" s="29"/>
      <c r="J327" s="6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</row>
    <row r="328" spans="1:23" x14ac:dyDescent="0.25">
      <c r="A328" s="141"/>
      <c r="B328" s="28"/>
      <c r="C328" s="25"/>
      <c r="D328" s="25"/>
      <c r="E328" s="29"/>
      <c r="F328" s="29"/>
      <c r="G328" s="29"/>
      <c r="H328" s="29"/>
      <c r="I328" s="29"/>
      <c r="J328" s="6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</row>
    <row r="329" spans="1:23" x14ac:dyDescent="0.25">
      <c r="A329" s="141"/>
      <c r="B329" s="28"/>
      <c r="C329" s="25"/>
      <c r="D329" s="25"/>
      <c r="E329" s="29"/>
      <c r="F329" s="29"/>
      <c r="G329" s="29"/>
      <c r="H329" s="29"/>
      <c r="I329" s="29"/>
      <c r="J329" s="6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</row>
    <row r="330" spans="1:23" x14ac:dyDescent="0.25">
      <c r="A330" s="141"/>
      <c r="B330" s="28"/>
      <c r="C330" s="25"/>
      <c r="D330" s="25"/>
      <c r="E330" s="29"/>
      <c r="F330" s="29"/>
      <c r="G330" s="29"/>
      <c r="H330" s="29"/>
      <c r="I330" s="29"/>
      <c r="J330" s="6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</row>
    <row r="331" spans="1:23" x14ac:dyDescent="0.25">
      <c r="A331" s="141"/>
      <c r="B331" s="28"/>
      <c r="C331" s="25"/>
      <c r="D331" s="25"/>
      <c r="E331" s="29"/>
      <c r="F331" s="29"/>
      <c r="G331" s="29"/>
      <c r="H331" s="29"/>
      <c r="I331" s="29"/>
      <c r="J331" s="6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</row>
    <row r="332" spans="1:23" x14ac:dyDescent="0.25">
      <c r="A332" s="141"/>
      <c r="B332" s="28"/>
      <c r="C332" s="25"/>
      <c r="D332" s="25"/>
      <c r="E332" s="29"/>
      <c r="F332" s="29"/>
      <c r="G332" s="29"/>
      <c r="H332" s="29"/>
      <c r="I332" s="29"/>
      <c r="J332" s="6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</row>
    <row r="333" spans="1:23" x14ac:dyDescent="0.25">
      <c r="A333" s="141"/>
      <c r="B333" s="28"/>
      <c r="C333" s="25"/>
      <c r="D333" s="25"/>
      <c r="E333" s="29"/>
      <c r="F333" s="29"/>
      <c r="G333" s="29"/>
      <c r="H333" s="29"/>
      <c r="I333" s="29"/>
      <c r="J333" s="6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</row>
    <row r="334" spans="1:23" x14ac:dyDescent="0.25">
      <c r="A334" s="141"/>
      <c r="B334" s="28"/>
      <c r="C334" s="29"/>
      <c r="D334" s="29"/>
      <c r="E334" s="25"/>
      <c r="F334" s="25"/>
      <c r="G334" s="25"/>
      <c r="H334" s="25"/>
      <c r="I334" s="25"/>
      <c r="J334" s="6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</row>
    <row r="335" spans="1:23" x14ac:dyDescent="0.25">
      <c r="A335" s="141"/>
      <c r="B335" s="28"/>
      <c r="C335" s="25"/>
      <c r="D335" s="25"/>
      <c r="E335" s="29"/>
      <c r="F335" s="29"/>
      <c r="G335" s="29"/>
      <c r="H335" s="29"/>
      <c r="I335" s="29"/>
      <c r="J335" s="6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</row>
    <row r="336" spans="1:23" x14ac:dyDescent="0.25">
      <c r="A336" s="141"/>
      <c r="B336" s="28"/>
      <c r="C336" s="25"/>
      <c r="D336" s="25"/>
      <c r="E336" s="29"/>
      <c r="F336" s="29"/>
      <c r="G336" s="29"/>
      <c r="H336" s="29"/>
      <c r="I336" s="29"/>
      <c r="J336" s="6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</row>
    <row r="337" spans="1:23" x14ac:dyDescent="0.25">
      <c r="A337" s="141"/>
      <c r="B337" s="28"/>
      <c r="C337" s="25"/>
      <c r="D337" s="25"/>
      <c r="E337" s="29"/>
      <c r="F337" s="29"/>
      <c r="G337" s="29"/>
      <c r="H337" s="29"/>
      <c r="I337" s="29"/>
      <c r="J337" s="6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</row>
    <row r="338" spans="1:23" x14ac:dyDescent="0.25">
      <c r="A338" s="141"/>
      <c r="B338" s="28"/>
      <c r="C338" s="25"/>
      <c r="D338" s="25"/>
      <c r="E338" s="29"/>
      <c r="F338" s="29"/>
      <c r="G338" s="29"/>
      <c r="H338" s="29"/>
      <c r="I338" s="29"/>
    </row>
    <row r="339" spans="1:23" x14ac:dyDescent="0.25">
      <c r="B339" s="28"/>
      <c r="C339" s="25"/>
      <c r="D339" s="25"/>
      <c r="E339" s="29"/>
      <c r="F339" s="29"/>
      <c r="G339" s="29"/>
      <c r="H339" s="29"/>
      <c r="I339" s="29"/>
      <c r="J339" s="19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12" customFormat="1" x14ac:dyDescent="0.25">
      <c r="A340" s="142"/>
      <c r="B340" s="28"/>
      <c r="C340" s="25"/>
      <c r="D340" s="25"/>
      <c r="E340" s="29"/>
      <c r="F340" s="29"/>
      <c r="G340" s="29"/>
      <c r="H340" s="29"/>
      <c r="I340" s="29"/>
      <c r="J340" s="53"/>
    </row>
    <row r="341" spans="1:23" s="12" customFormat="1" x14ac:dyDescent="0.25">
      <c r="A341" s="142"/>
      <c r="B341" s="28"/>
      <c r="C341" s="25"/>
      <c r="D341" s="25"/>
      <c r="E341" s="29"/>
      <c r="F341" s="29"/>
      <c r="G341" s="29"/>
      <c r="H341" s="29"/>
      <c r="I341" s="29"/>
      <c r="J341" s="53"/>
    </row>
    <row r="342" spans="1:23" s="12" customFormat="1" x14ac:dyDescent="0.25">
      <c r="A342" s="142"/>
      <c r="B342" s="28"/>
      <c r="C342" s="25"/>
      <c r="D342" s="25"/>
      <c r="E342" s="29"/>
      <c r="F342" s="29"/>
      <c r="G342" s="29"/>
      <c r="H342" s="29"/>
      <c r="I342" s="29"/>
      <c r="J342" s="53"/>
    </row>
    <row r="343" spans="1:23" s="12" customFormat="1" x14ac:dyDescent="0.25">
      <c r="A343" s="142"/>
      <c r="B343" s="28"/>
      <c r="C343" s="25"/>
      <c r="D343" s="25"/>
      <c r="E343" s="29"/>
      <c r="F343" s="29"/>
      <c r="G343" s="29"/>
      <c r="H343" s="29"/>
      <c r="I343" s="29"/>
      <c r="J343" s="53"/>
    </row>
    <row r="344" spans="1:23" s="12" customFormat="1" x14ac:dyDescent="0.25">
      <c r="A344" s="142"/>
      <c r="B344" s="28"/>
      <c r="C344" s="25"/>
      <c r="D344" s="25"/>
      <c r="E344" s="29"/>
      <c r="F344" s="29"/>
      <c r="G344" s="29"/>
      <c r="H344" s="29"/>
      <c r="I344" s="29"/>
      <c r="J344" s="53"/>
    </row>
    <row r="345" spans="1:23" s="12" customFormat="1" x14ac:dyDescent="0.25">
      <c r="A345" s="142"/>
      <c r="B345" s="28"/>
      <c r="C345" s="29"/>
      <c r="D345" s="29"/>
      <c r="E345" s="25"/>
      <c r="F345" s="25"/>
      <c r="G345" s="25"/>
      <c r="H345" s="25"/>
      <c r="I345" s="25"/>
      <c r="J345" s="53"/>
    </row>
    <row r="346" spans="1:23" s="12" customFormat="1" x14ac:dyDescent="0.25">
      <c r="A346" s="142"/>
      <c r="B346" s="28"/>
      <c r="C346" s="25"/>
      <c r="D346" s="25"/>
      <c r="E346" s="29"/>
      <c r="F346" s="29"/>
      <c r="G346" s="29"/>
      <c r="H346" s="29"/>
      <c r="I346" s="29"/>
      <c r="J346" s="53"/>
    </row>
    <row r="347" spans="1:23" s="12" customFormat="1" x14ac:dyDescent="0.25">
      <c r="A347" s="142"/>
      <c r="B347" s="28"/>
      <c r="C347" s="25"/>
      <c r="D347" s="25"/>
      <c r="E347" s="29"/>
      <c r="F347" s="29"/>
      <c r="G347" s="29"/>
      <c r="H347" s="29"/>
      <c r="I347" s="29"/>
      <c r="J347" s="53"/>
    </row>
    <row r="348" spans="1:23" s="12" customFormat="1" x14ac:dyDescent="0.25">
      <c r="A348" s="142"/>
      <c r="B348" s="28"/>
      <c r="C348" s="25"/>
      <c r="D348" s="25"/>
      <c r="E348" s="29"/>
      <c r="F348" s="29"/>
      <c r="G348" s="29"/>
      <c r="H348" s="29"/>
      <c r="I348" s="29"/>
      <c r="J348" s="53"/>
    </row>
    <row r="349" spans="1:23" s="12" customFormat="1" x14ac:dyDescent="0.25">
      <c r="A349" s="142"/>
      <c r="B349" s="28"/>
      <c r="C349" s="25"/>
      <c r="D349" s="25"/>
      <c r="E349" s="29"/>
      <c r="F349" s="29"/>
      <c r="G349" s="29"/>
      <c r="H349" s="29"/>
      <c r="I349" s="29"/>
      <c r="J349" s="53"/>
    </row>
    <row r="350" spans="1:23" s="12" customFormat="1" x14ac:dyDescent="0.25">
      <c r="A350" s="142"/>
      <c r="B350" s="28"/>
      <c r="C350" s="25"/>
      <c r="D350" s="25"/>
      <c r="E350" s="29"/>
      <c r="F350" s="29"/>
      <c r="G350" s="29"/>
      <c r="H350" s="29"/>
      <c r="I350" s="29"/>
      <c r="J350" s="53"/>
    </row>
    <row r="351" spans="1:23" s="12" customFormat="1" x14ac:dyDescent="0.25">
      <c r="A351" s="142"/>
      <c r="B351" s="28"/>
      <c r="C351" s="25"/>
      <c r="D351" s="25"/>
      <c r="E351" s="29"/>
      <c r="F351" s="29"/>
      <c r="G351" s="29"/>
      <c r="H351" s="29"/>
      <c r="I351" s="29"/>
      <c r="J351" s="53"/>
    </row>
    <row r="352" spans="1:23" s="12" customFormat="1" x14ac:dyDescent="0.25">
      <c r="A352" s="142"/>
      <c r="B352" s="28"/>
      <c r="C352" s="25"/>
      <c r="D352" s="25"/>
      <c r="E352" s="29"/>
      <c r="F352" s="29"/>
      <c r="G352" s="29"/>
      <c r="H352" s="29"/>
      <c r="I352" s="29"/>
      <c r="J352" s="53"/>
    </row>
    <row r="353" spans="1:23" s="12" customFormat="1" x14ac:dyDescent="0.25">
      <c r="A353" s="142"/>
      <c r="B353" s="28"/>
      <c r="C353" s="25"/>
      <c r="D353" s="25"/>
      <c r="E353" s="29"/>
      <c r="F353" s="29"/>
      <c r="G353" s="29"/>
      <c r="H353" s="29"/>
      <c r="I353" s="29"/>
      <c r="J353" s="53"/>
    </row>
    <row r="354" spans="1:23" s="12" customFormat="1" x14ac:dyDescent="0.25">
      <c r="A354" s="142"/>
      <c r="B354" s="28"/>
      <c r="C354" s="25"/>
      <c r="D354" s="25"/>
      <c r="E354" s="29"/>
      <c r="F354" s="29"/>
      <c r="G354" s="29"/>
      <c r="H354" s="29"/>
      <c r="I354" s="29"/>
      <c r="J354" s="53"/>
    </row>
    <row r="355" spans="1:23" s="12" customFormat="1" x14ac:dyDescent="0.25">
      <c r="A355" s="142"/>
      <c r="B355" s="28"/>
      <c r="C355" s="25"/>
      <c r="D355" s="25"/>
      <c r="E355" s="29"/>
      <c r="F355" s="29"/>
      <c r="G355" s="29"/>
      <c r="H355" s="29"/>
      <c r="I355" s="29"/>
      <c r="J355" s="53"/>
    </row>
    <row r="356" spans="1:23" x14ac:dyDescent="0.25">
      <c r="B356" s="30"/>
      <c r="C356" s="24"/>
      <c r="D356" s="24"/>
      <c r="E356" s="29"/>
      <c r="F356" s="29"/>
      <c r="G356" s="29"/>
      <c r="H356" s="29"/>
      <c r="I356" s="29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x14ac:dyDescent="0.25">
      <c r="B357" s="31"/>
      <c r="C357" s="27"/>
      <c r="D357" s="27"/>
      <c r="E357" s="25"/>
      <c r="F357" s="25"/>
      <c r="G357" s="25"/>
      <c r="H357" s="25"/>
      <c r="I357" s="25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x14ac:dyDescent="0.25">
      <c r="B358" s="28"/>
      <c r="C358" s="25"/>
      <c r="D358" s="25"/>
      <c r="E358" s="29"/>
      <c r="F358" s="29"/>
      <c r="G358" s="29"/>
      <c r="H358" s="29"/>
      <c r="I358" s="29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x14ac:dyDescent="0.25">
      <c r="B359" s="28"/>
      <c r="C359" s="29"/>
      <c r="D359" s="29"/>
      <c r="E359" s="25"/>
      <c r="F359" s="25"/>
      <c r="G359" s="25"/>
      <c r="H359" s="25"/>
      <c r="I359" s="25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x14ac:dyDescent="0.25">
      <c r="B360" s="28"/>
      <c r="C360" s="25"/>
      <c r="D360" s="25"/>
      <c r="E360" s="29"/>
      <c r="F360" s="29"/>
      <c r="G360" s="29"/>
      <c r="H360" s="29"/>
      <c r="I360" s="29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x14ac:dyDescent="0.25">
      <c r="B361" s="28"/>
      <c r="C361" s="25"/>
      <c r="D361" s="25"/>
      <c r="E361" s="29"/>
      <c r="F361" s="29"/>
      <c r="G361" s="29"/>
      <c r="H361" s="29"/>
      <c r="I361" s="29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x14ac:dyDescent="0.25">
      <c r="B362" s="28"/>
      <c r="C362" s="25"/>
      <c r="D362" s="25"/>
      <c r="E362" s="29"/>
      <c r="F362" s="29"/>
      <c r="G362" s="29"/>
      <c r="H362" s="29"/>
      <c r="I362" s="29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x14ac:dyDescent="0.25">
      <c r="B363" s="28"/>
      <c r="C363" s="25"/>
      <c r="D363" s="25"/>
      <c r="E363" s="29"/>
      <c r="F363" s="29"/>
      <c r="G363" s="29"/>
      <c r="H363" s="29"/>
      <c r="I363" s="29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</row>
    <row r="364" spans="1:23" x14ac:dyDescent="0.25">
      <c r="B364" s="28"/>
      <c r="C364" s="29"/>
      <c r="D364" s="29"/>
      <c r="E364" s="25"/>
      <c r="F364" s="25"/>
      <c r="G364" s="25"/>
      <c r="H364" s="25"/>
      <c r="I364" s="25"/>
      <c r="J364" s="6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B365" s="28"/>
      <c r="C365" s="25"/>
      <c r="D365" s="25"/>
      <c r="E365" s="29"/>
      <c r="F365" s="29"/>
      <c r="G365" s="29"/>
      <c r="H365" s="29"/>
      <c r="I365" s="29"/>
      <c r="J365" s="6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B366" s="28"/>
      <c r="C366" s="25"/>
      <c r="D366" s="25"/>
      <c r="E366" s="29"/>
      <c r="F366" s="29"/>
      <c r="G366" s="29"/>
      <c r="H366" s="29"/>
      <c r="I366" s="29"/>
      <c r="J366" s="6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B367" s="28"/>
      <c r="C367" s="29"/>
      <c r="D367" s="29"/>
      <c r="E367" s="25"/>
      <c r="F367" s="25"/>
      <c r="G367" s="25"/>
      <c r="H367" s="25"/>
      <c r="I367" s="25"/>
      <c r="J367" s="6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B368" s="28"/>
      <c r="C368" s="29"/>
      <c r="D368" s="29"/>
      <c r="E368" s="25"/>
      <c r="F368" s="25"/>
      <c r="G368" s="25"/>
      <c r="H368" s="25"/>
      <c r="I368" s="25"/>
      <c r="J368" s="6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B369" s="28"/>
      <c r="C369" s="25"/>
      <c r="D369" s="25"/>
      <c r="E369" s="29"/>
      <c r="F369" s="29"/>
      <c r="G369" s="29"/>
      <c r="H369" s="29"/>
      <c r="I369" s="29"/>
      <c r="J369" s="6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B370" s="28"/>
      <c r="C370" s="25"/>
      <c r="D370" s="25"/>
      <c r="E370" s="29"/>
      <c r="F370" s="29"/>
      <c r="G370" s="29"/>
      <c r="H370" s="29"/>
      <c r="I370" s="29"/>
      <c r="J370" s="6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41"/>
      <c r="B371" s="28"/>
      <c r="C371" s="25"/>
      <c r="D371" s="25"/>
      <c r="E371" s="29"/>
      <c r="F371" s="29"/>
      <c r="G371" s="29"/>
      <c r="H371" s="29"/>
      <c r="I371" s="29"/>
      <c r="J371" s="6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41"/>
      <c r="B372" s="28"/>
      <c r="C372" s="29"/>
      <c r="D372" s="29"/>
      <c r="E372" s="25"/>
      <c r="F372" s="25"/>
      <c r="G372" s="25"/>
      <c r="H372" s="25"/>
      <c r="I372" s="25"/>
      <c r="J372" s="6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41"/>
      <c r="B373" s="28"/>
      <c r="C373" s="25"/>
      <c r="D373" s="25"/>
      <c r="E373" s="29"/>
      <c r="F373" s="29"/>
      <c r="G373" s="29"/>
      <c r="H373" s="29"/>
      <c r="I373" s="29"/>
      <c r="J373" s="6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41"/>
      <c r="B374" s="28"/>
      <c r="C374" s="25"/>
      <c r="D374" s="25"/>
      <c r="E374" s="29"/>
      <c r="F374" s="29"/>
      <c r="G374" s="29"/>
      <c r="H374" s="29"/>
      <c r="I374" s="29"/>
      <c r="J374" s="6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41"/>
      <c r="B375" s="28"/>
      <c r="C375" s="25"/>
      <c r="D375" s="25"/>
      <c r="E375" s="29"/>
      <c r="F375" s="29"/>
      <c r="G375" s="29"/>
      <c r="H375" s="29"/>
      <c r="I375" s="29"/>
      <c r="J375" s="6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41"/>
      <c r="B376" s="28"/>
      <c r="C376" s="25"/>
      <c r="D376" s="25"/>
      <c r="E376" s="29"/>
      <c r="F376" s="29"/>
      <c r="G376" s="29"/>
      <c r="H376" s="29"/>
      <c r="I376" s="29"/>
      <c r="J376" s="6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41"/>
      <c r="B377" s="28"/>
      <c r="C377" s="25"/>
      <c r="D377" s="25"/>
      <c r="E377" s="29"/>
      <c r="F377" s="29"/>
      <c r="G377" s="29"/>
      <c r="H377" s="29"/>
      <c r="I377" s="29"/>
      <c r="J377" s="6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41"/>
      <c r="B378" s="28"/>
      <c r="C378" s="25"/>
      <c r="D378" s="25"/>
      <c r="E378" s="29"/>
      <c r="F378" s="29"/>
      <c r="G378" s="29"/>
      <c r="H378" s="29"/>
      <c r="I378" s="29"/>
      <c r="J378" s="6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41"/>
      <c r="B379" s="28"/>
      <c r="C379" s="25"/>
      <c r="D379" s="25"/>
      <c r="E379" s="29"/>
      <c r="F379" s="29"/>
      <c r="G379" s="29"/>
      <c r="H379" s="29"/>
      <c r="I379" s="29"/>
      <c r="J379" s="6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41"/>
      <c r="B380" s="28"/>
      <c r="C380" s="25"/>
      <c r="D380" s="25"/>
      <c r="E380" s="29"/>
      <c r="F380" s="29"/>
      <c r="G380" s="29"/>
      <c r="H380" s="29"/>
      <c r="I380" s="29"/>
      <c r="J380" s="6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41"/>
      <c r="B381" s="28"/>
      <c r="C381" s="25"/>
      <c r="D381" s="25"/>
      <c r="E381" s="29"/>
      <c r="F381" s="29"/>
      <c r="G381" s="29"/>
      <c r="H381" s="29"/>
      <c r="I381" s="29"/>
      <c r="J381" s="6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41"/>
      <c r="B382" s="28"/>
      <c r="C382" s="25"/>
      <c r="D382" s="25"/>
      <c r="E382" s="29"/>
      <c r="F382" s="29"/>
      <c r="G382" s="29"/>
      <c r="H382" s="29"/>
      <c r="I382" s="29"/>
      <c r="J382" s="6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41"/>
      <c r="B383" s="30"/>
      <c r="C383" s="24"/>
      <c r="D383" s="24"/>
      <c r="E383" s="25"/>
      <c r="F383" s="25"/>
      <c r="G383" s="25"/>
      <c r="H383" s="25"/>
      <c r="I383" s="25"/>
      <c r="J383" s="6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41"/>
      <c r="B384" s="28"/>
      <c r="C384" s="29"/>
      <c r="D384" s="29"/>
      <c r="E384" s="25"/>
      <c r="F384" s="25"/>
      <c r="G384" s="25"/>
      <c r="H384" s="25"/>
      <c r="I384" s="25"/>
      <c r="J384" s="6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41"/>
      <c r="B385" s="28"/>
      <c r="C385" s="29"/>
      <c r="D385" s="29"/>
      <c r="E385" s="25"/>
      <c r="F385" s="25"/>
      <c r="G385" s="25"/>
      <c r="H385" s="25"/>
      <c r="I385" s="25"/>
      <c r="J385" s="6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41"/>
      <c r="B386" s="28"/>
      <c r="C386" s="25"/>
      <c r="D386" s="25"/>
      <c r="E386" s="29"/>
      <c r="F386" s="29"/>
      <c r="G386" s="29"/>
      <c r="H386" s="29"/>
      <c r="I386" s="29"/>
      <c r="J386" s="6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41"/>
      <c r="B387" s="28"/>
      <c r="C387" s="25"/>
      <c r="D387" s="25"/>
      <c r="E387" s="29"/>
      <c r="F387" s="29"/>
      <c r="G387" s="29"/>
      <c r="H387" s="29"/>
      <c r="I387" s="29"/>
      <c r="J387" s="6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41"/>
      <c r="B388" s="28"/>
      <c r="C388" s="25"/>
      <c r="D388" s="25"/>
      <c r="E388" s="29"/>
      <c r="F388" s="29"/>
      <c r="G388" s="29"/>
      <c r="H388" s="29"/>
      <c r="I388" s="29"/>
      <c r="J388" s="6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41"/>
      <c r="B389" s="28"/>
      <c r="C389" s="29"/>
      <c r="D389" s="29"/>
      <c r="E389" s="25"/>
      <c r="F389" s="25"/>
      <c r="G389" s="25"/>
      <c r="H389" s="25"/>
      <c r="I389" s="25"/>
      <c r="J389" s="6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41"/>
      <c r="B390" s="28"/>
      <c r="C390" s="25"/>
      <c r="D390" s="25"/>
      <c r="E390" s="29"/>
      <c r="F390" s="29"/>
      <c r="G390" s="29"/>
      <c r="H390" s="29"/>
      <c r="I390" s="29"/>
      <c r="J390" s="6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41"/>
      <c r="B391" s="28"/>
      <c r="C391" s="25"/>
      <c r="D391" s="25"/>
      <c r="E391" s="29"/>
      <c r="F391" s="29"/>
      <c r="G391" s="29"/>
      <c r="H391" s="29"/>
      <c r="I391" s="29"/>
      <c r="J391" s="6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41"/>
      <c r="B392" s="28"/>
      <c r="C392" s="29"/>
      <c r="D392" s="29"/>
      <c r="E392" s="25"/>
      <c r="F392" s="25"/>
      <c r="G392" s="25"/>
      <c r="H392" s="25"/>
      <c r="I392" s="25"/>
      <c r="J392" s="6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41"/>
      <c r="B393" s="28"/>
      <c r="C393" s="25"/>
      <c r="D393" s="25"/>
      <c r="E393" s="29"/>
      <c r="F393" s="29"/>
      <c r="G393" s="29"/>
      <c r="H393" s="29"/>
      <c r="I393" s="29"/>
      <c r="J393" s="6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41"/>
      <c r="B394" s="28"/>
      <c r="C394" s="25"/>
      <c r="D394" s="25"/>
      <c r="E394" s="29"/>
      <c r="F394" s="29"/>
      <c r="G394" s="29"/>
      <c r="H394" s="29"/>
      <c r="I394" s="29"/>
      <c r="J394" s="6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41"/>
      <c r="B395" s="28"/>
      <c r="C395" s="25"/>
      <c r="D395" s="25"/>
      <c r="E395" s="29"/>
      <c r="F395" s="29"/>
      <c r="G395" s="29"/>
      <c r="H395" s="29"/>
      <c r="I395" s="29"/>
      <c r="J395" s="6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41"/>
      <c r="B396" s="28"/>
      <c r="C396" s="25"/>
      <c r="D396" s="25"/>
      <c r="E396" s="29"/>
      <c r="F396" s="29"/>
      <c r="G396" s="29"/>
      <c r="H396" s="29"/>
      <c r="I396" s="29"/>
      <c r="J396" s="6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41"/>
      <c r="B397" s="28"/>
      <c r="C397" s="25"/>
      <c r="D397" s="25"/>
      <c r="E397" s="29"/>
      <c r="F397" s="29"/>
      <c r="G397" s="29"/>
      <c r="H397" s="29"/>
      <c r="I397" s="29"/>
      <c r="J397" s="6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41"/>
      <c r="B398" s="28"/>
      <c r="C398" s="25"/>
      <c r="D398" s="25"/>
      <c r="E398" s="29"/>
      <c r="F398" s="29"/>
      <c r="G398" s="29"/>
      <c r="H398" s="29"/>
      <c r="I398" s="29"/>
      <c r="J398" s="6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41"/>
      <c r="B399" s="28"/>
      <c r="C399" s="25"/>
      <c r="D399" s="25"/>
      <c r="E399" s="29"/>
      <c r="F399" s="29"/>
      <c r="G399" s="29"/>
      <c r="H399" s="29"/>
      <c r="I399" s="29"/>
      <c r="J399" s="6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41"/>
      <c r="B400" s="28"/>
      <c r="C400" s="29"/>
      <c r="D400" s="29"/>
      <c r="E400" s="25"/>
      <c r="F400" s="25"/>
      <c r="G400" s="25"/>
      <c r="H400" s="25"/>
      <c r="I400" s="25"/>
      <c r="J400" s="6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41"/>
      <c r="B401" s="28"/>
      <c r="C401" s="29"/>
      <c r="D401" s="29"/>
      <c r="E401" s="25"/>
      <c r="F401" s="25"/>
      <c r="G401" s="25"/>
      <c r="H401" s="25"/>
      <c r="I401" s="25"/>
      <c r="J401" s="6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41"/>
      <c r="B402" s="28"/>
      <c r="C402" s="29"/>
      <c r="D402" s="29"/>
      <c r="E402" s="25"/>
      <c r="F402" s="25"/>
      <c r="G402" s="25"/>
      <c r="H402" s="25"/>
      <c r="I402" s="25"/>
      <c r="J402" s="6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41"/>
      <c r="B403" s="28"/>
      <c r="C403" s="29"/>
      <c r="D403" s="29"/>
      <c r="E403" s="25"/>
      <c r="F403" s="25"/>
      <c r="G403" s="25"/>
      <c r="H403" s="25"/>
      <c r="I403" s="25"/>
      <c r="J403" s="6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41"/>
      <c r="B404" s="28"/>
      <c r="C404" s="25"/>
      <c r="D404" s="25"/>
      <c r="E404" s="29"/>
      <c r="F404" s="29"/>
      <c r="G404" s="29"/>
      <c r="H404" s="29"/>
      <c r="I404" s="29"/>
      <c r="J404" s="6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41"/>
      <c r="B405" s="28"/>
      <c r="C405" s="25"/>
      <c r="D405" s="25"/>
      <c r="E405" s="29"/>
      <c r="F405" s="29"/>
      <c r="G405" s="29"/>
      <c r="H405" s="29"/>
      <c r="I405" s="29"/>
      <c r="J405" s="6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41"/>
      <c r="B406" s="28"/>
      <c r="C406" s="25"/>
      <c r="D406" s="25"/>
      <c r="E406" s="29"/>
      <c r="F406" s="29"/>
      <c r="G406" s="29"/>
      <c r="H406" s="29"/>
      <c r="I406" s="29"/>
      <c r="J406" s="6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41"/>
      <c r="B407" s="28"/>
      <c r="C407" s="25"/>
      <c r="D407" s="25"/>
      <c r="E407" s="29"/>
      <c r="F407" s="29"/>
      <c r="G407" s="29"/>
      <c r="H407" s="29"/>
      <c r="I407" s="29"/>
      <c r="J407" s="6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41"/>
      <c r="B408" s="28"/>
      <c r="C408" s="29"/>
      <c r="D408" s="29"/>
      <c r="E408" s="25"/>
      <c r="F408" s="25"/>
      <c r="G408" s="25"/>
      <c r="H408" s="25"/>
      <c r="I408" s="25"/>
      <c r="J408" s="6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41"/>
      <c r="B409" s="28"/>
      <c r="C409" s="25"/>
      <c r="D409" s="25"/>
      <c r="E409" s="29"/>
      <c r="F409" s="29"/>
      <c r="G409" s="29"/>
      <c r="H409" s="29"/>
      <c r="I409" s="29"/>
      <c r="J409" s="6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41"/>
      <c r="B410" s="28"/>
      <c r="C410" s="25"/>
      <c r="D410" s="25"/>
      <c r="E410" s="29"/>
      <c r="F410" s="29"/>
      <c r="G410" s="29"/>
      <c r="H410" s="29"/>
      <c r="I410" s="29"/>
      <c r="J410" s="6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41"/>
      <c r="B411" s="28"/>
      <c r="C411" s="25"/>
      <c r="D411" s="25"/>
      <c r="E411" s="29"/>
      <c r="F411" s="29"/>
      <c r="G411" s="29"/>
      <c r="H411" s="29"/>
      <c r="I411" s="29"/>
      <c r="J411" s="6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41"/>
      <c r="B412" s="28"/>
      <c r="C412" s="25"/>
      <c r="D412" s="25"/>
      <c r="E412" s="29"/>
      <c r="F412" s="29"/>
      <c r="G412" s="29"/>
      <c r="H412" s="29"/>
      <c r="I412" s="29"/>
      <c r="J412" s="6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41"/>
      <c r="B413" s="28"/>
      <c r="C413" s="25"/>
      <c r="D413" s="25"/>
      <c r="E413" s="29"/>
      <c r="F413" s="29"/>
      <c r="G413" s="29"/>
      <c r="H413" s="29"/>
      <c r="I413" s="29"/>
      <c r="J413" s="6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41"/>
      <c r="B414" s="28"/>
      <c r="C414" s="29"/>
      <c r="D414" s="29"/>
      <c r="E414" s="25"/>
      <c r="F414" s="25"/>
      <c r="G414" s="25"/>
      <c r="H414" s="25"/>
      <c r="I414" s="25"/>
      <c r="J414" s="6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41"/>
      <c r="B415" s="28"/>
      <c r="C415" s="29"/>
      <c r="D415" s="29"/>
      <c r="E415" s="25"/>
      <c r="F415" s="25"/>
      <c r="G415" s="25"/>
      <c r="H415" s="25"/>
      <c r="I415" s="25"/>
      <c r="J415" s="6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41"/>
      <c r="B416" s="28"/>
      <c r="C416" s="25"/>
      <c r="D416" s="25"/>
      <c r="E416" s="29"/>
      <c r="F416" s="29"/>
      <c r="G416" s="29"/>
      <c r="H416" s="29"/>
      <c r="I416" s="29"/>
      <c r="J416" s="6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41"/>
      <c r="B417" s="28"/>
      <c r="C417" s="25"/>
      <c r="D417" s="25"/>
      <c r="E417" s="29"/>
      <c r="F417" s="29"/>
      <c r="G417" s="29"/>
      <c r="H417" s="29"/>
      <c r="I417" s="29"/>
      <c r="J417" s="6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41"/>
      <c r="B418" s="28"/>
      <c r="C418" s="25"/>
      <c r="D418" s="25"/>
      <c r="E418" s="29"/>
      <c r="F418" s="29"/>
      <c r="G418" s="29"/>
      <c r="H418" s="29"/>
      <c r="I418" s="29"/>
      <c r="J418" s="6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41"/>
      <c r="B419" s="30"/>
      <c r="C419" s="24"/>
      <c r="D419" s="24"/>
      <c r="E419" s="25"/>
      <c r="F419" s="25"/>
      <c r="G419" s="25"/>
      <c r="H419" s="25"/>
      <c r="I419" s="25"/>
      <c r="J419" s="6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41"/>
      <c r="B420" s="28"/>
      <c r="C420" s="29"/>
      <c r="D420" s="29"/>
      <c r="E420" s="25"/>
      <c r="F420" s="25"/>
      <c r="G420" s="25"/>
      <c r="H420" s="25"/>
      <c r="I420" s="25"/>
      <c r="J420" s="6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41"/>
      <c r="B421" s="28"/>
      <c r="C421" s="29"/>
      <c r="D421" s="29"/>
      <c r="E421" s="25"/>
      <c r="F421" s="25"/>
      <c r="G421" s="25"/>
      <c r="H421" s="25"/>
      <c r="I421" s="25"/>
      <c r="J421" s="6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41"/>
      <c r="B422" s="28"/>
      <c r="C422" s="25"/>
      <c r="D422" s="25"/>
      <c r="E422" s="29"/>
      <c r="F422" s="29"/>
      <c r="G422" s="29"/>
      <c r="H422" s="29"/>
      <c r="I422" s="29"/>
      <c r="J422" s="6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41"/>
      <c r="B423" s="28"/>
      <c r="C423" s="25"/>
      <c r="D423" s="25"/>
      <c r="E423" s="29"/>
      <c r="F423" s="29"/>
      <c r="G423" s="29"/>
      <c r="H423" s="29"/>
      <c r="I423" s="29"/>
      <c r="J423" s="6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41"/>
      <c r="B424" s="28"/>
      <c r="C424" s="29"/>
      <c r="D424" s="29"/>
      <c r="E424" s="25"/>
      <c r="F424" s="25"/>
      <c r="G424" s="25"/>
      <c r="H424" s="25"/>
      <c r="I424" s="25"/>
      <c r="J424" s="6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41"/>
      <c r="B425" s="28"/>
      <c r="C425" s="29"/>
      <c r="D425" s="29"/>
      <c r="E425" s="25"/>
      <c r="F425" s="25"/>
      <c r="G425" s="25"/>
      <c r="H425" s="25"/>
      <c r="I425" s="25"/>
      <c r="J425" s="6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41"/>
      <c r="B426" s="28"/>
      <c r="C426" s="25"/>
      <c r="D426" s="25"/>
      <c r="E426" s="29"/>
      <c r="F426" s="29"/>
      <c r="G426" s="29"/>
      <c r="H426" s="29"/>
      <c r="I426" s="29"/>
      <c r="J426" s="6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41"/>
      <c r="B427" s="28"/>
      <c r="C427" s="25"/>
      <c r="D427" s="25"/>
      <c r="E427" s="29"/>
      <c r="F427" s="29"/>
      <c r="G427" s="29"/>
      <c r="H427" s="29"/>
      <c r="I427" s="29"/>
      <c r="J427" s="6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41"/>
      <c r="B428" s="28"/>
      <c r="C428" s="29"/>
      <c r="D428" s="29"/>
      <c r="E428" s="25"/>
      <c r="F428" s="25"/>
      <c r="G428" s="25"/>
      <c r="H428" s="25"/>
      <c r="I428" s="25"/>
      <c r="J428" s="6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41"/>
      <c r="B429" s="30"/>
      <c r="C429" s="24"/>
      <c r="D429" s="24"/>
      <c r="E429" s="25"/>
      <c r="F429" s="25"/>
      <c r="G429" s="25"/>
      <c r="H429" s="25"/>
      <c r="I429" s="25"/>
      <c r="J429" s="6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41"/>
      <c r="B430" s="28"/>
      <c r="C430" s="29"/>
      <c r="D430" s="29"/>
      <c r="E430" s="25"/>
      <c r="F430" s="25"/>
      <c r="G430" s="25"/>
      <c r="H430" s="25"/>
      <c r="I430" s="25"/>
      <c r="J430" s="6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41"/>
      <c r="B431" s="28"/>
      <c r="C431" s="29"/>
      <c r="D431" s="29"/>
      <c r="E431" s="25"/>
      <c r="F431" s="25"/>
      <c r="G431" s="25"/>
      <c r="H431" s="25"/>
      <c r="I431" s="25"/>
      <c r="J431" s="6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41"/>
      <c r="B432" s="28"/>
      <c r="C432" s="29"/>
      <c r="D432" s="29"/>
      <c r="E432" s="25"/>
      <c r="F432" s="25"/>
      <c r="G432" s="25"/>
      <c r="H432" s="25"/>
      <c r="I432" s="25"/>
      <c r="J432" s="6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41"/>
      <c r="B433" s="28"/>
      <c r="C433" s="29"/>
      <c r="D433" s="29"/>
      <c r="E433" s="25"/>
      <c r="F433" s="25"/>
      <c r="G433" s="25"/>
      <c r="H433" s="25"/>
      <c r="I433" s="25"/>
      <c r="J433" s="6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41"/>
      <c r="B434" s="28"/>
      <c r="C434" s="25"/>
      <c r="D434" s="25"/>
      <c r="E434" s="29"/>
      <c r="F434" s="29"/>
      <c r="G434" s="29"/>
      <c r="H434" s="29"/>
      <c r="I434" s="29"/>
      <c r="J434" s="6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41"/>
      <c r="B435" s="28"/>
      <c r="C435" s="25"/>
      <c r="D435" s="25"/>
      <c r="E435" s="29"/>
      <c r="F435" s="29"/>
      <c r="G435" s="29"/>
      <c r="H435" s="29"/>
      <c r="I435" s="29"/>
      <c r="J435" s="6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41"/>
      <c r="B436" s="28"/>
      <c r="C436" s="25"/>
      <c r="D436" s="25"/>
      <c r="E436" s="29"/>
      <c r="F436" s="29"/>
      <c r="G436" s="29"/>
      <c r="H436" s="29"/>
      <c r="I436" s="29"/>
      <c r="J436" s="6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41"/>
      <c r="B437" s="28"/>
      <c r="C437" s="25"/>
      <c r="D437" s="25"/>
      <c r="E437" s="29"/>
      <c r="F437" s="29"/>
      <c r="G437" s="29"/>
      <c r="H437" s="29"/>
      <c r="I437" s="29"/>
      <c r="J437" s="6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41"/>
      <c r="B438" s="28"/>
      <c r="C438" s="25"/>
      <c r="D438" s="25"/>
      <c r="E438" s="29"/>
      <c r="F438" s="29"/>
      <c r="G438" s="29"/>
      <c r="H438" s="29"/>
      <c r="I438" s="29"/>
      <c r="J438" s="6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41"/>
      <c r="B439" s="28"/>
      <c r="C439" s="25"/>
      <c r="D439" s="25"/>
      <c r="E439" s="29"/>
      <c r="F439" s="29"/>
      <c r="G439" s="29"/>
      <c r="H439" s="29"/>
      <c r="I439" s="29"/>
      <c r="J439" s="6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41"/>
      <c r="B440" s="28"/>
      <c r="C440" s="25"/>
      <c r="D440" s="25"/>
      <c r="E440" s="29"/>
      <c r="F440" s="29"/>
      <c r="G440" s="29"/>
      <c r="H440" s="29"/>
      <c r="I440" s="29"/>
      <c r="J440" s="6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41"/>
      <c r="B441" s="28"/>
      <c r="C441" s="25"/>
      <c r="D441" s="25"/>
      <c r="E441" s="29"/>
      <c r="F441" s="29"/>
      <c r="G441" s="29"/>
      <c r="H441" s="29"/>
      <c r="I441" s="29"/>
      <c r="J441" s="6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41"/>
      <c r="B442" s="28"/>
      <c r="C442" s="25"/>
      <c r="D442" s="25"/>
      <c r="E442" s="29"/>
      <c r="F442" s="29"/>
      <c r="G442" s="29"/>
      <c r="H442" s="29"/>
      <c r="I442" s="29"/>
      <c r="J442" s="6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41"/>
      <c r="B443" s="28"/>
      <c r="C443" s="29"/>
      <c r="D443" s="29"/>
      <c r="E443" s="25"/>
      <c r="F443" s="25"/>
      <c r="G443" s="25"/>
      <c r="H443" s="25"/>
      <c r="I443" s="25"/>
      <c r="J443" s="6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41"/>
      <c r="B444" s="28"/>
      <c r="C444" s="25"/>
      <c r="D444" s="25"/>
      <c r="E444" s="29"/>
      <c r="F444" s="29"/>
      <c r="G444" s="29"/>
      <c r="H444" s="29"/>
      <c r="I444" s="29"/>
      <c r="J444" s="6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41"/>
      <c r="B445" s="28"/>
      <c r="C445" s="25"/>
      <c r="D445" s="25"/>
      <c r="E445" s="29"/>
      <c r="F445" s="29"/>
      <c r="G445" s="29"/>
      <c r="H445" s="29"/>
      <c r="I445" s="29"/>
      <c r="J445" s="6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41"/>
      <c r="B446" s="28"/>
      <c r="C446" s="25"/>
      <c r="D446" s="25"/>
      <c r="E446" s="29"/>
      <c r="F446" s="29"/>
      <c r="G446" s="29"/>
      <c r="H446" s="29"/>
      <c r="I446" s="29"/>
      <c r="J446" s="6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41"/>
      <c r="B447" s="28"/>
      <c r="C447" s="25"/>
      <c r="D447" s="25"/>
      <c r="E447" s="29"/>
      <c r="F447" s="29"/>
      <c r="G447" s="29"/>
      <c r="H447" s="29"/>
      <c r="I447" s="29"/>
      <c r="J447" s="6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41"/>
      <c r="B448" s="28"/>
      <c r="C448" s="25"/>
      <c r="D448" s="25"/>
      <c r="E448" s="29"/>
      <c r="F448" s="29"/>
      <c r="G448" s="29"/>
      <c r="H448" s="29"/>
      <c r="I448" s="29"/>
      <c r="J448" s="6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41"/>
      <c r="B449" s="28"/>
      <c r="C449" s="25"/>
      <c r="D449" s="25"/>
      <c r="E449" s="29"/>
      <c r="F449" s="29"/>
      <c r="G449" s="29"/>
      <c r="H449" s="29"/>
      <c r="I449" s="29"/>
      <c r="J449" s="6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41"/>
      <c r="B450" s="28"/>
      <c r="C450" s="25"/>
      <c r="D450" s="25"/>
      <c r="E450" s="29"/>
      <c r="F450" s="29"/>
      <c r="G450" s="29"/>
      <c r="H450" s="29"/>
      <c r="I450" s="29"/>
      <c r="J450" s="6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41"/>
      <c r="B451" s="28"/>
      <c r="C451" s="25"/>
      <c r="D451" s="25"/>
      <c r="E451" s="29"/>
      <c r="F451" s="29"/>
      <c r="G451" s="29"/>
      <c r="H451" s="29"/>
      <c r="I451" s="29"/>
      <c r="J451" s="6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41"/>
      <c r="B452" s="28"/>
      <c r="C452" s="25"/>
      <c r="D452" s="25"/>
      <c r="E452" s="29"/>
      <c r="F452" s="29"/>
      <c r="G452" s="29"/>
      <c r="H452" s="29"/>
      <c r="I452" s="29"/>
      <c r="J452" s="6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41"/>
      <c r="B453" s="28"/>
      <c r="C453" s="25"/>
      <c r="D453" s="25"/>
      <c r="E453" s="29"/>
      <c r="F453" s="29"/>
      <c r="G453" s="29"/>
      <c r="H453" s="29"/>
      <c r="I453" s="29"/>
      <c r="J453" s="6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41"/>
      <c r="B454" s="28"/>
      <c r="C454" s="25"/>
      <c r="D454" s="25"/>
      <c r="E454" s="29"/>
      <c r="F454" s="29"/>
      <c r="G454" s="29"/>
      <c r="H454" s="29"/>
      <c r="I454" s="29"/>
      <c r="J454" s="6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41"/>
      <c r="B455" s="30"/>
      <c r="C455" s="24"/>
      <c r="D455" s="24"/>
      <c r="E455" s="25"/>
      <c r="F455" s="25"/>
      <c r="G455" s="25"/>
      <c r="H455" s="25"/>
      <c r="I455" s="25"/>
      <c r="J455" s="6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41"/>
      <c r="B456" s="28"/>
      <c r="C456" s="29"/>
      <c r="D456" s="29"/>
      <c r="E456" s="25"/>
      <c r="F456" s="25"/>
      <c r="G456" s="25"/>
      <c r="H456" s="25"/>
      <c r="I456" s="25"/>
      <c r="J456" s="6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41"/>
      <c r="B457" s="28"/>
      <c r="C457" s="29"/>
      <c r="D457" s="29"/>
      <c r="E457" s="25"/>
      <c r="F457" s="25"/>
      <c r="G457" s="25"/>
      <c r="H457" s="25"/>
      <c r="I457" s="25"/>
      <c r="J457" s="6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41"/>
      <c r="B458" s="28"/>
      <c r="C458" s="29"/>
      <c r="D458" s="29"/>
      <c r="E458" s="25"/>
      <c r="F458" s="25"/>
      <c r="G458" s="25"/>
      <c r="H458" s="25"/>
      <c r="I458" s="25"/>
      <c r="J458" s="6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41"/>
      <c r="B459" s="28"/>
      <c r="C459" s="29"/>
      <c r="D459" s="29"/>
      <c r="E459" s="25"/>
      <c r="F459" s="25"/>
      <c r="G459" s="25"/>
      <c r="H459" s="25"/>
      <c r="I459" s="25"/>
      <c r="J459" s="6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41"/>
      <c r="B460" s="28"/>
      <c r="C460" s="25"/>
      <c r="D460" s="25"/>
      <c r="E460" s="29"/>
      <c r="F460" s="29"/>
      <c r="G460" s="29"/>
      <c r="H460" s="29"/>
      <c r="I460" s="29"/>
      <c r="J460" s="6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41"/>
      <c r="B461" s="28"/>
      <c r="C461" s="25"/>
      <c r="D461" s="25"/>
      <c r="E461" s="29"/>
      <c r="F461" s="29"/>
      <c r="G461" s="29"/>
      <c r="H461" s="29"/>
      <c r="I461" s="29"/>
      <c r="J461" s="6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41"/>
      <c r="B462" s="28"/>
      <c r="C462" s="25"/>
      <c r="D462" s="25"/>
      <c r="E462" s="29"/>
      <c r="F462" s="29"/>
      <c r="G462" s="29"/>
      <c r="H462" s="29"/>
      <c r="I462" s="29"/>
      <c r="J462" s="6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41"/>
      <c r="B463" s="28"/>
      <c r="C463" s="25"/>
      <c r="D463" s="25"/>
      <c r="E463" s="29"/>
      <c r="F463" s="29"/>
      <c r="G463" s="29"/>
      <c r="H463" s="29"/>
      <c r="I463" s="29"/>
      <c r="J463" s="6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41"/>
      <c r="B464" s="28"/>
      <c r="C464" s="25"/>
      <c r="D464" s="25"/>
      <c r="E464" s="29"/>
      <c r="F464" s="29"/>
      <c r="G464" s="29"/>
      <c r="H464" s="29"/>
      <c r="I464" s="29"/>
      <c r="J464" s="6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41"/>
      <c r="B465" s="28"/>
      <c r="C465" s="25"/>
      <c r="D465" s="25"/>
      <c r="E465" s="29"/>
      <c r="F465" s="29"/>
      <c r="G465" s="29"/>
      <c r="H465" s="29"/>
      <c r="I465" s="29"/>
      <c r="J465" s="6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41"/>
      <c r="B466" s="28"/>
      <c r="C466" s="25"/>
      <c r="D466" s="25"/>
      <c r="E466" s="29"/>
      <c r="F466" s="29"/>
      <c r="G466" s="29"/>
      <c r="H466" s="29"/>
      <c r="I466" s="29"/>
      <c r="J466" s="6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41"/>
      <c r="B467" s="28"/>
      <c r="C467" s="25"/>
      <c r="D467" s="25"/>
      <c r="E467" s="29"/>
      <c r="F467" s="29"/>
      <c r="G467" s="29"/>
      <c r="H467" s="29"/>
      <c r="I467" s="29"/>
      <c r="J467" s="6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41"/>
      <c r="B468" s="28"/>
      <c r="C468" s="25"/>
      <c r="D468" s="25"/>
      <c r="E468" s="29"/>
      <c r="F468" s="29"/>
      <c r="G468" s="29"/>
      <c r="H468" s="29"/>
      <c r="I468" s="29"/>
      <c r="J468" s="6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x14ac:dyDescent="0.25">
      <c r="A469" s="141"/>
      <c r="B469" s="28"/>
      <c r="C469" s="29"/>
      <c r="D469" s="29"/>
      <c r="E469" s="25"/>
      <c r="F469" s="25"/>
      <c r="G469" s="25"/>
      <c r="H469" s="25"/>
      <c r="I469" s="25"/>
      <c r="J469" s="6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 x14ac:dyDescent="0.25">
      <c r="A470" s="141"/>
      <c r="B470" s="28"/>
      <c r="C470" s="25"/>
      <c r="D470" s="25"/>
      <c r="E470" s="29"/>
      <c r="F470" s="29"/>
      <c r="G470" s="29"/>
      <c r="H470" s="29"/>
      <c r="I470" s="29"/>
      <c r="J470" s="6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 x14ac:dyDescent="0.25">
      <c r="A471" s="141"/>
      <c r="B471" s="28"/>
      <c r="C471" s="25"/>
      <c r="D471" s="25"/>
      <c r="E471" s="29"/>
      <c r="F471" s="29"/>
      <c r="G471" s="29"/>
      <c r="H471" s="29"/>
      <c r="I471" s="29"/>
      <c r="J471" s="6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 x14ac:dyDescent="0.25">
      <c r="A472" s="141"/>
      <c r="B472" s="28"/>
      <c r="C472" s="25"/>
      <c r="D472" s="25"/>
      <c r="E472" s="29"/>
      <c r="F472" s="29"/>
      <c r="G472" s="29"/>
      <c r="H472" s="29"/>
      <c r="I472" s="29"/>
      <c r="J472" s="6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 x14ac:dyDescent="0.25">
      <c r="A473" s="141"/>
      <c r="B473" s="28"/>
      <c r="C473" s="25"/>
      <c r="D473" s="25"/>
      <c r="E473" s="29"/>
      <c r="F473" s="29"/>
      <c r="G473" s="29"/>
      <c r="H473" s="29"/>
      <c r="I473" s="29"/>
      <c r="J473" s="6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</row>
    <row r="474" spans="1:23" x14ac:dyDescent="0.25">
      <c r="A474" s="141"/>
      <c r="B474" s="28"/>
      <c r="C474" s="25"/>
      <c r="D474" s="25"/>
      <c r="E474" s="29"/>
      <c r="F474" s="29"/>
      <c r="G474" s="29"/>
      <c r="H474" s="29"/>
      <c r="I474" s="29"/>
      <c r="J474" s="6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</row>
    <row r="475" spans="1:23" x14ac:dyDescent="0.25">
      <c r="A475" s="141"/>
      <c r="B475" s="28"/>
      <c r="C475" s="25"/>
      <c r="D475" s="25"/>
      <c r="E475" s="29"/>
      <c r="F475" s="29"/>
      <c r="G475" s="29"/>
      <c r="H475" s="29"/>
      <c r="I475" s="29"/>
      <c r="J475" s="6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</row>
    <row r="476" spans="1:23" x14ac:dyDescent="0.25">
      <c r="A476" s="141"/>
      <c r="B476" s="28"/>
      <c r="C476" s="25"/>
      <c r="D476" s="25"/>
      <c r="E476" s="29"/>
      <c r="F476" s="29"/>
      <c r="G476" s="29"/>
      <c r="H476" s="29"/>
      <c r="I476" s="29"/>
      <c r="J476" s="6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</row>
    <row r="477" spans="1:23" x14ac:dyDescent="0.25">
      <c r="A477" s="141"/>
      <c r="B477" s="28"/>
      <c r="C477" s="25"/>
      <c r="D477" s="25"/>
      <c r="E477" s="29"/>
      <c r="F477" s="29"/>
      <c r="G477" s="29"/>
      <c r="H477" s="29"/>
      <c r="I477" s="29"/>
      <c r="J477" s="6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</row>
    <row r="478" spans="1:23" x14ac:dyDescent="0.25">
      <c r="A478" s="141"/>
      <c r="B478" s="28"/>
      <c r="C478" s="25"/>
      <c r="D478" s="25"/>
      <c r="E478" s="29"/>
      <c r="F478" s="29"/>
      <c r="G478" s="29"/>
      <c r="H478" s="29"/>
      <c r="I478" s="29"/>
      <c r="J478" s="6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</row>
    <row r="479" spans="1:23" x14ac:dyDescent="0.25">
      <c r="A479" s="141"/>
      <c r="B479" s="28"/>
      <c r="C479" s="25"/>
      <c r="D479" s="25"/>
      <c r="E479" s="29"/>
      <c r="F479" s="29"/>
      <c r="G479" s="29"/>
      <c r="H479" s="29"/>
      <c r="I479" s="29"/>
      <c r="J479" s="6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</row>
    <row r="480" spans="1:23" x14ac:dyDescent="0.25">
      <c r="A480" s="141"/>
      <c r="B480" s="28"/>
      <c r="C480" s="25"/>
      <c r="D480" s="25"/>
      <c r="E480" s="29"/>
      <c r="F480" s="29"/>
      <c r="G480" s="29"/>
      <c r="H480" s="29"/>
      <c r="I480" s="29"/>
      <c r="J480" s="6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</row>
    <row r="481" spans="1:23" x14ac:dyDescent="0.25">
      <c r="A481" s="141"/>
      <c r="B481" s="30"/>
      <c r="C481" s="24"/>
      <c r="D481" s="24"/>
      <c r="E481" s="25"/>
      <c r="F481" s="25"/>
      <c r="G481" s="25"/>
      <c r="H481" s="25"/>
      <c r="I481" s="25"/>
      <c r="J481" s="6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</row>
    <row r="482" spans="1:23" x14ac:dyDescent="0.25">
      <c r="A482" s="141"/>
      <c r="B482" s="33"/>
      <c r="C482" s="34"/>
      <c r="D482" s="34"/>
      <c r="E482" s="25"/>
      <c r="F482" s="25"/>
      <c r="G482" s="25"/>
      <c r="H482" s="25"/>
      <c r="I482" s="25"/>
      <c r="J482" s="6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</row>
    <row r="483" spans="1:23" x14ac:dyDescent="0.25">
      <c r="A483" s="141"/>
      <c r="B483" s="35"/>
      <c r="C483" s="36"/>
      <c r="D483" s="36"/>
      <c r="E483" s="37"/>
      <c r="F483" s="37"/>
      <c r="G483" s="37"/>
      <c r="H483" s="37"/>
      <c r="I483" s="37"/>
      <c r="J483" s="6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</row>
    <row r="484" spans="1:23" x14ac:dyDescent="0.25">
      <c r="A484" s="141"/>
      <c r="B484" s="20"/>
      <c r="C484" s="38"/>
      <c r="D484" s="38"/>
      <c r="E484" s="25"/>
      <c r="F484" s="25"/>
      <c r="G484" s="25"/>
      <c r="H484" s="25"/>
      <c r="I484" s="25"/>
      <c r="J484" s="6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</row>
    <row r="485" spans="1:23" x14ac:dyDescent="0.25">
      <c r="A485" s="141"/>
      <c r="B485" s="20"/>
      <c r="C485" s="38"/>
      <c r="D485" s="38"/>
      <c r="E485" s="25"/>
      <c r="F485" s="25"/>
      <c r="G485" s="25"/>
      <c r="H485" s="25"/>
      <c r="I485" s="25"/>
      <c r="J485" s="6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</row>
    <row r="486" spans="1:23" x14ac:dyDescent="0.25">
      <c r="A486" s="141"/>
      <c r="B486" s="20"/>
      <c r="C486" s="38"/>
      <c r="D486" s="38"/>
      <c r="E486" s="25"/>
      <c r="F486" s="25"/>
      <c r="G486" s="25"/>
      <c r="H486" s="25"/>
      <c r="I486" s="25"/>
      <c r="J486" s="6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</row>
    <row r="487" spans="1:23" x14ac:dyDescent="0.25">
      <c r="A487" s="141"/>
      <c r="B487" s="35"/>
      <c r="C487" s="36"/>
      <c r="D487" s="36"/>
      <c r="E487" s="37"/>
      <c r="F487" s="37"/>
      <c r="G487" s="37"/>
      <c r="H487" s="37"/>
      <c r="I487" s="37"/>
      <c r="J487" s="6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</row>
    <row r="488" spans="1:23" x14ac:dyDescent="0.25">
      <c r="A488" s="141"/>
      <c r="B488" s="20"/>
      <c r="C488" s="38"/>
      <c r="D488" s="38"/>
      <c r="E488" s="25"/>
      <c r="F488" s="25"/>
      <c r="G488" s="25"/>
      <c r="H488" s="25"/>
      <c r="I488" s="25"/>
      <c r="J488" s="6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</row>
    <row r="489" spans="1:23" x14ac:dyDescent="0.25">
      <c r="A489" s="141"/>
      <c r="B489" s="20"/>
      <c r="C489" s="25"/>
      <c r="D489" s="25"/>
      <c r="E489" s="38"/>
      <c r="F489" s="38"/>
      <c r="G489" s="38"/>
      <c r="H489" s="38"/>
      <c r="I489" s="38"/>
    </row>
    <row r="490" spans="1:23" x14ac:dyDescent="0.25">
      <c r="A490" s="141"/>
      <c r="B490" s="20"/>
      <c r="C490" s="25"/>
      <c r="D490" s="25"/>
      <c r="E490" s="38"/>
      <c r="F490" s="38"/>
      <c r="G490" s="38"/>
      <c r="H490" s="38"/>
      <c r="I490" s="38"/>
    </row>
    <row r="491" spans="1:23" x14ac:dyDescent="0.25">
      <c r="A491" s="141"/>
      <c r="B491" s="20"/>
      <c r="C491" s="25"/>
      <c r="D491" s="25"/>
      <c r="E491" s="38"/>
      <c r="F491" s="38"/>
      <c r="G491" s="38"/>
      <c r="H491" s="38"/>
      <c r="I491" s="38"/>
    </row>
    <row r="492" spans="1:23" x14ac:dyDescent="0.25">
      <c r="A492" s="141"/>
      <c r="B492" s="20"/>
      <c r="C492" s="25"/>
      <c r="D492" s="25"/>
      <c r="E492" s="38"/>
      <c r="F492" s="38"/>
      <c r="G492" s="38"/>
      <c r="H492" s="38"/>
      <c r="I492" s="38"/>
    </row>
    <row r="493" spans="1:23" x14ac:dyDescent="0.25">
      <c r="A493" s="141"/>
      <c r="B493" s="20"/>
      <c r="C493" s="25"/>
      <c r="D493" s="25"/>
      <c r="E493" s="38"/>
      <c r="F493" s="38"/>
      <c r="G493" s="38"/>
      <c r="H493" s="38"/>
      <c r="I493" s="38"/>
    </row>
    <row r="494" spans="1:23" x14ac:dyDescent="0.25">
      <c r="A494" s="141"/>
      <c r="B494" s="20"/>
      <c r="C494" s="25"/>
      <c r="D494" s="25"/>
      <c r="E494" s="38"/>
      <c r="F494" s="38"/>
      <c r="G494" s="38"/>
      <c r="H494" s="38"/>
      <c r="I494" s="38"/>
    </row>
    <row r="495" spans="1:23" x14ac:dyDescent="0.25">
      <c r="A495" s="141"/>
      <c r="B495" s="35"/>
      <c r="C495" s="36"/>
      <c r="D495" s="36"/>
      <c r="E495" s="37"/>
      <c r="F495" s="37"/>
      <c r="G495" s="37"/>
      <c r="H495" s="37"/>
      <c r="I495" s="37"/>
    </row>
    <row r="496" spans="1:23" x14ac:dyDescent="0.25">
      <c r="A496" s="141"/>
      <c r="B496" s="20"/>
      <c r="C496" s="38"/>
      <c r="D496" s="38"/>
      <c r="E496" s="25"/>
      <c r="F496" s="25"/>
      <c r="G496" s="25"/>
      <c r="H496" s="25"/>
      <c r="I496" s="25"/>
    </row>
    <row r="497" spans="1:23" x14ac:dyDescent="0.25">
      <c r="A497" s="141"/>
      <c r="B497" s="20"/>
      <c r="C497" s="38"/>
      <c r="D497" s="38"/>
      <c r="E497" s="25"/>
      <c r="F497" s="25"/>
      <c r="G497" s="25"/>
      <c r="H497" s="25"/>
      <c r="I497" s="25"/>
    </row>
    <row r="498" spans="1:23" x14ac:dyDescent="0.25">
      <c r="A498" s="141"/>
      <c r="B498" s="20"/>
      <c r="C498" s="38"/>
      <c r="D498" s="38"/>
      <c r="E498" s="25"/>
      <c r="F498" s="25"/>
      <c r="G498" s="25"/>
      <c r="H498" s="25"/>
      <c r="I498" s="25"/>
    </row>
    <row r="499" spans="1:23" x14ac:dyDescent="0.25">
      <c r="B499" s="20"/>
      <c r="C499" s="38"/>
      <c r="D499" s="38"/>
      <c r="E499" s="25"/>
      <c r="F499" s="25"/>
      <c r="G499" s="25"/>
      <c r="H499" s="25"/>
      <c r="I499" s="25"/>
      <c r="J499" s="19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12" customFormat="1" x14ac:dyDescent="0.25">
      <c r="A500" s="142"/>
      <c r="B500" s="20"/>
      <c r="C500" s="38"/>
      <c r="D500" s="38"/>
      <c r="E500" s="25"/>
      <c r="F500" s="25"/>
      <c r="G500" s="25"/>
      <c r="H500" s="25"/>
      <c r="I500" s="25"/>
      <c r="J500" s="53"/>
    </row>
    <row r="501" spans="1:23" s="12" customFormat="1" x14ac:dyDescent="0.25">
      <c r="A501" s="142"/>
      <c r="B501" s="33"/>
      <c r="C501" s="34"/>
      <c r="D501" s="34"/>
      <c r="E501" s="25"/>
      <c r="F501" s="25"/>
      <c r="G501" s="25"/>
      <c r="H501" s="25"/>
      <c r="I501" s="25"/>
      <c r="J501" s="53"/>
    </row>
    <row r="502" spans="1:23" s="12" customFormat="1" x14ac:dyDescent="0.25">
      <c r="A502" s="142"/>
      <c r="B502" s="20"/>
      <c r="C502" s="38"/>
      <c r="D502" s="38"/>
      <c r="E502" s="25"/>
      <c r="F502" s="25"/>
      <c r="G502" s="25"/>
      <c r="H502" s="25"/>
      <c r="I502" s="25"/>
      <c r="J502" s="53"/>
    </row>
    <row r="503" spans="1:23" s="12" customFormat="1" x14ac:dyDescent="0.25">
      <c r="A503" s="142"/>
      <c r="B503" s="20"/>
      <c r="C503" s="38"/>
      <c r="D503" s="38"/>
      <c r="E503" s="25"/>
      <c r="F503" s="25"/>
      <c r="G503" s="25"/>
      <c r="H503" s="25"/>
      <c r="I503" s="25"/>
      <c r="J503" s="53"/>
    </row>
    <row r="504" spans="1:23" s="12" customFormat="1" x14ac:dyDescent="0.25">
      <c r="A504" s="142"/>
      <c r="B504" s="20"/>
      <c r="C504" s="38"/>
      <c r="D504" s="38"/>
      <c r="E504" s="25"/>
      <c r="F504" s="25"/>
      <c r="G504" s="25"/>
      <c r="H504" s="25"/>
      <c r="I504" s="25"/>
      <c r="J504" s="53"/>
    </row>
    <row r="505" spans="1:23" s="12" customFormat="1" x14ac:dyDescent="0.25">
      <c r="A505" s="142"/>
      <c r="B505" s="20"/>
      <c r="C505" s="38"/>
      <c r="D505" s="38"/>
      <c r="E505" s="25"/>
      <c r="F505" s="25"/>
      <c r="G505" s="25"/>
      <c r="H505" s="25"/>
      <c r="I505" s="25"/>
      <c r="J505" s="53"/>
    </row>
    <row r="506" spans="1:23" s="12" customFormat="1" x14ac:dyDescent="0.25">
      <c r="A506" s="142"/>
      <c r="B506" s="20"/>
      <c r="C506" s="38"/>
      <c r="D506" s="38"/>
      <c r="E506" s="25"/>
      <c r="F506" s="25"/>
      <c r="G506" s="25"/>
      <c r="H506" s="25"/>
      <c r="I506" s="25"/>
      <c r="J506" s="53"/>
    </row>
    <row r="507" spans="1:23" s="12" customFormat="1" x14ac:dyDescent="0.25">
      <c r="A507" s="142"/>
      <c r="B507" s="20"/>
      <c r="C507" s="38"/>
      <c r="D507" s="38"/>
      <c r="E507" s="25"/>
      <c r="F507" s="25"/>
      <c r="G507" s="25"/>
      <c r="H507" s="25"/>
      <c r="I507" s="25"/>
      <c r="J507" s="53"/>
    </row>
    <row r="508" spans="1:23" x14ac:dyDescent="0.25">
      <c r="A508" s="141"/>
      <c r="B508" s="18"/>
      <c r="C508" s="18"/>
      <c r="D508" s="18"/>
      <c r="E508" s="18"/>
      <c r="F508" s="18"/>
      <c r="G508" s="18"/>
      <c r="H508" s="18"/>
      <c r="I508" s="18"/>
      <c r="J508" s="19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x14ac:dyDescent="0.25">
      <c r="A509" s="141"/>
      <c r="B509" s="18"/>
      <c r="C509" s="18"/>
      <c r="D509" s="18"/>
      <c r="E509" s="18"/>
      <c r="F509" s="18"/>
      <c r="G509" s="18"/>
      <c r="H509" s="18"/>
      <c r="I509" s="18"/>
      <c r="J509" s="19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x14ac:dyDescent="0.25">
      <c r="A510" s="141"/>
      <c r="B510" s="18"/>
      <c r="C510" s="18"/>
      <c r="D510" s="18"/>
      <c r="E510" s="18"/>
      <c r="F510" s="18"/>
      <c r="G510" s="18"/>
      <c r="H510" s="18"/>
      <c r="I510" s="18"/>
      <c r="J510" s="19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x14ac:dyDescent="0.25">
      <c r="A511" s="141"/>
      <c r="B511" s="18"/>
      <c r="C511" s="18"/>
      <c r="D511" s="18"/>
      <c r="E511" s="18"/>
      <c r="F511" s="18"/>
      <c r="G511" s="18"/>
      <c r="H511" s="18"/>
      <c r="I511" s="18"/>
      <c r="J511" s="19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x14ac:dyDescent="0.25">
      <c r="A512" s="141"/>
      <c r="B512" s="18"/>
      <c r="C512" s="18"/>
      <c r="D512" s="18"/>
      <c r="E512" s="18"/>
      <c r="F512" s="18"/>
      <c r="G512" s="18"/>
      <c r="H512" s="18"/>
      <c r="I512" s="18"/>
      <c r="J512" s="19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x14ac:dyDescent="0.25">
      <c r="A513" s="141"/>
      <c r="B513" s="18"/>
      <c r="C513" s="18"/>
      <c r="D513" s="18"/>
      <c r="E513" s="18"/>
      <c r="F513" s="18"/>
      <c r="G513" s="18"/>
      <c r="H513" s="18"/>
      <c r="I513" s="18"/>
      <c r="J513" s="19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x14ac:dyDescent="0.25">
      <c r="A514" s="141"/>
      <c r="B514" s="18"/>
      <c r="C514" s="18"/>
      <c r="D514" s="18"/>
      <c r="E514" s="18"/>
      <c r="F514" s="18"/>
      <c r="G514" s="18"/>
      <c r="H514" s="18"/>
      <c r="I514" s="18"/>
      <c r="J514" s="19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x14ac:dyDescent="0.25">
      <c r="A515" s="141"/>
      <c r="B515" s="18"/>
      <c r="C515" s="18"/>
      <c r="D515" s="18"/>
      <c r="E515" s="18"/>
      <c r="F515" s="18"/>
      <c r="G515" s="18"/>
      <c r="H515" s="18"/>
      <c r="I515" s="18"/>
      <c r="J515" s="19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x14ac:dyDescent="0.25">
      <c r="A516" s="141"/>
      <c r="B516" s="18"/>
      <c r="C516" s="18"/>
      <c r="D516" s="18"/>
      <c r="E516" s="18"/>
      <c r="F516" s="18"/>
      <c r="G516" s="18"/>
      <c r="H516" s="18"/>
      <c r="I516" s="18"/>
      <c r="J516" s="19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x14ac:dyDescent="0.25">
      <c r="A517" s="141"/>
      <c r="B517" s="18"/>
      <c r="C517" s="18"/>
      <c r="D517" s="18"/>
      <c r="E517" s="18"/>
      <c r="F517" s="18"/>
      <c r="G517" s="18"/>
      <c r="H517" s="18"/>
      <c r="I517" s="18"/>
      <c r="J517" s="19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x14ac:dyDescent="0.25">
      <c r="A518" s="141"/>
      <c r="B518" s="18"/>
      <c r="C518" s="18"/>
      <c r="D518" s="18"/>
      <c r="E518" s="18"/>
      <c r="F518" s="18"/>
      <c r="G518" s="18"/>
      <c r="H518" s="18"/>
      <c r="I518" s="18"/>
      <c r="J518" s="19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x14ac:dyDescent="0.25">
      <c r="A519" s="141"/>
      <c r="B519" s="18"/>
      <c r="C519" s="18"/>
      <c r="D519" s="18"/>
      <c r="E519" s="18"/>
      <c r="F519" s="18"/>
      <c r="G519" s="18"/>
      <c r="H519" s="18"/>
      <c r="I519" s="18"/>
      <c r="J519" s="19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x14ac:dyDescent="0.25">
      <c r="A520" s="141"/>
      <c r="B520" s="18"/>
      <c r="C520" s="18"/>
      <c r="D520" s="18"/>
      <c r="E520" s="18"/>
      <c r="F520" s="18"/>
      <c r="G520" s="18"/>
      <c r="H520" s="18"/>
      <c r="I520" s="18"/>
      <c r="J520" s="19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x14ac:dyDescent="0.25">
      <c r="A521" s="141"/>
      <c r="B521" s="18"/>
      <c r="C521" s="18"/>
      <c r="D521" s="18"/>
      <c r="E521" s="18"/>
      <c r="F521" s="18"/>
      <c r="G521" s="18"/>
      <c r="H521" s="18"/>
      <c r="I521" s="18"/>
      <c r="J521" s="19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x14ac:dyDescent="0.25">
      <c r="A522" s="141"/>
      <c r="B522" s="18"/>
      <c r="C522" s="18"/>
      <c r="D522" s="18"/>
      <c r="E522" s="18"/>
      <c r="F522" s="18"/>
      <c r="G522" s="18"/>
      <c r="H522" s="18"/>
      <c r="I522" s="18"/>
      <c r="J522" s="19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25">
      <c r="A523" s="141"/>
      <c r="B523" s="18"/>
      <c r="C523" s="18"/>
      <c r="D523" s="18"/>
      <c r="E523" s="18"/>
      <c r="F523" s="18"/>
      <c r="G523" s="18"/>
      <c r="H523" s="18"/>
      <c r="I523" s="18"/>
      <c r="J523" s="19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x14ac:dyDescent="0.25">
      <c r="A524" s="141"/>
      <c r="B524" s="18"/>
      <c r="C524" s="18"/>
      <c r="D524" s="18"/>
      <c r="E524" s="18"/>
      <c r="F524" s="18"/>
      <c r="G524" s="18"/>
      <c r="H524" s="18"/>
      <c r="I524" s="18"/>
      <c r="J524" s="19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x14ac:dyDescent="0.25">
      <c r="A525" s="141"/>
      <c r="B525" s="18"/>
      <c r="C525" s="18"/>
      <c r="D525" s="18"/>
      <c r="E525" s="18"/>
      <c r="F525" s="18"/>
      <c r="G525" s="18"/>
      <c r="H525" s="18"/>
      <c r="I525" s="18"/>
      <c r="J525" s="19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x14ac:dyDescent="0.25">
      <c r="A526" s="141"/>
      <c r="B526" s="18"/>
      <c r="C526" s="18"/>
      <c r="D526" s="18"/>
      <c r="E526" s="18"/>
      <c r="F526" s="18"/>
      <c r="G526" s="18"/>
      <c r="H526" s="18"/>
      <c r="I526" s="18"/>
      <c r="J526" s="19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x14ac:dyDescent="0.25">
      <c r="A527" s="141"/>
      <c r="B527" s="18"/>
      <c r="C527" s="18"/>
      <c r="D527" s="18"/>
      <c r="E527" s="18"/>
      <c r="F527" s="18"/>
      <c r="G527" s="18"/>
      <c r="H527" s="18"/>
      <c r="I527" s="18"/>
      <c r="J527" s="19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25">
      <c r="A528" s="141"/>
      <c r="B528" s="18"/>
      <c r="C528" s="18"/>
      <c r="D528" s="18"/>
      <c r="E528" s="18"/>
      <c r="F528" s="18"/>
      <c r="G528" s="18"/>
      <c r="H528" s="18"/>
      <c r="I528" s="18"/>
      <c r="J528" s="19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x14ac:dyDescent="0.25">
      <c r="A529" s="141"/>
      <c r="B529" s="18"/>
      <c r="C529" s="18"/>
      <c r="D529" s="18"/>
      <c r="E529" s="18"/>
      <c r="F529" s="18"/>
      <c r="G529" s="18"/>
      <c r="H529" s="18"/>
      <c r="I529" s="18"/>
      <c r="J529" s="19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x14ac:dyDescent="0.25">
      <c r="A530" s="141"/>
      <c r="B530" s="18"/>
      <c r="C530" s="18"/>
      <c r="D530" s="18"/>
      <c r="E530" s="18"/>
      <c r="F530" s="18"/>
      <c r="G530" s="18"/>
      <c r="H530" s="18"/>
      <c r="I530" s="18"/>
      <c r="J530" s="19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x14ac:dyDescent="0.25">
      <c r="A531" s="141"/>
      <c r="B531" s="18"/>
      <c r="C531" s="18"/>
      <c r="D531" s="18"/>
      <c r="E531" s="18"/>
      <c r="F531" s="18"/>
      <c r="G531" s="18"/>
      <c r="H531" s="18"/>
      <c r="I531" s="18"/>
      <c r="J531" s="19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x14ac:dyDescent="0.25">
      <c r="A532" s="141"/>
      <c r="B532" s="18"/>
      <c r="C532" s="18"/>
      <c r="D532" s="18"/>
      <c r="E532" s="18"/>
      <c r="F532" s="18"/>
      <c r="G532" s="18"/>
      <c r="H532" s="18"/>
      <c r="I532" s="18"/>
      <c r="J532" s="19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25">
      <c r="A533" s="141"/>
      <c r="B533" s="18"/>
      <c r="C533" s="18"/>
      <c r="D533" s="18"/>
      <c r="E533" s="18"/>
      <c r="F533" s="18"/>
      <c r="G533" s="18"/>
      <c r="H533" s="18"/>
      <c r="I533" s="18"/>
      <c r="J533" s="19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x14ac:dyDescent="0.25">
      <c r="A534" s="141"/>
      <c r="B534" s="18"/>
      <c r="C534" s="18"/>
      <c r="D534" s="18"/>
      <c r="E534" s="18"/>
      <c r="F534" s="18"/>
      <c r="G534" s="18"/>
      <c r="H534" s="18"/>
      <c r="I534" s="18"/>
      <c r="J534" s="19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x14ac:dyDescent="0.25">
      <c r="A535" s="141"/>
      <c r="B535" s="18"/>
      <c r="C535" s="18"/>
      <c r="D535" s="18"/>
      <c r="E535" s="18"/>
      <c r="F535" s="18"/>
      <c r="G535" s="18"/>
      <c r="H535" s="18"/>
      <c r="I535" s="18"/>
      <c r="J535" s="19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25">
      <c r="A536" s="141"/>
      <c r="B536" s="18"/>
      <c r="C536" s="18"/>
      <c r="D536" s="18"/>
      <c r="E536" s="18"/>
      <c r="F536" s="18"/>
      <c r="G536" s="18"/>
      <c r="H536" s="18"/>
      <c r="I536" s="18"/>
      <c r="J536" s="19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x14ac:dyDescent="0.25">
      <c r="A537" s="141"/>
      <c r="B537" s="18"/>
      <c r="C537" s="18"/>
      <c r="D537" s="18"/>
      <c r="E537" s="18"/>
      <c r="F537" s="18"/>
      <c r="G537" s="18"/>
      <c r="H537" s="18"/>
      <c r="I537" s="18"/>
      <c r="J537" s="19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x14ac:dyDescent="0.25">
      <c r="A538" s="141"/>
      <c r="B538" s="18"/>
      <c r="C538" s="18"/>
      <c r="D538" s="18"/>
      <c r="E538" s="18"/>
      <c r="F538" s="18"/>
      <c r="G538" s="18"/>
      <c r="H538" s="18"/>
      <c r="I538" s="18"/>
      <c r="J538" s="19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x14ac:dyDescent="0.25">
      <c r="A539" s="141"/>
      <c r="B539" s="18"/>
      <c r="C539" s="18"/>
      <c r="D539" s="18"/>
      <c r="E539" s="18"/>
      <c r="F539" s="18"/>
      <c r="G539" s="18"/>
      <c r="H539" s="18"/>
      <c r="I539" s="18"/>
      <c r="J539" s="19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x14ac:dyDescent="0.25">
      <c r="A540" s="141"/>
      <c r="B540" s="18"/>
      <c r="C540" s="18"/>
      <c r="D540" s="18"/>
      <c r="E540" s="18"/>
      <c r="F540" s="18"/>
      <c r="G540" s="18"/>
      <c r="H540" s="18"/>
      <c r="I540" s="18"/>
      <c r="J540" s="19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x14ac:dyDescent="0.25">
      <c r="A541" s="141"/>
      <c r="B541" s="18"/>
      <c r="C541" s="18"/>
      <c r="D541" s="18"/>
      <c r="E541" s="18"/>
      <c r="F541" s="18"/>
      <c r="G541" s="18"/>
      <c r="H541" s="18"/>
      <c r="I541" s="18"/>
      <c r="J541" s="19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x14ac:dyDescent="0.25">
      <c r="A542" s="141"/>
      <c r="B542" s="18"/>
      <c r="C542" s="18"/>
      <c r="D542" s="18"/>
      <c r="E542" s="18"/>
      <c r="F542" s="18"/>
      <c r="G542" s="18"/>
      <c r="H542" s="18"/>
      <c r="I542" s="18"/>
      <c r="J542" s="19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x14ac:dyDescent="0.25">
      <c r="A543" s="141"/>
      <c r="B543" s="18"/>
      <c r="C543" s="18"/>
      <c r="D543" s="18"/>
      <c r="E543" s="18"/>
      <c r="F543" s="18"/>
      <c r="G543" s="18"/>
      <c r="H543" s="18"/>
      <c r="I543" s="18"/>
      <c r="J543" s="19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x14ac:dyDescent="0.25">
      <c r="A544" s="141"/>
      <c r="B544" s="18"/>
      <c r="C544" s="18"/>
      <c r="D544" s="18"/>
      <c r="E544" s="18"/>
      <c r="F544" s="18"/>
      <c r="G544" s="18"/>
      <c r="H544" s="18"/>
      <c r="I544" s="18"/>
      <c r="J544" s="19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x14ac:dyDescent="0.25">
      <c r="A545" s="141"/>
      <c r="B545" s="18"/>
      <c r="C545" s="18"/>
      <c r="D545" s="18"/>
      <c r="E545" s="18"/>
      <c r="F545" s="18"/>
      <c r="G545" s="18"/>
      <c r="H545" s="18"/>
      <c r="I545" s="18"/>
      <c r="J545" s="19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x14ac:dyDescent="0.25">
      <c r="A546" s="141"/>
      <c r="B546" s="18"/>
      <c r="C546" s="18"/>
      <c r="D546" s="18"/>
      <c r="E546" s="18"/>
      <c r="F546" s="18"/>
      <c r="G546" s="18"/>
      <c r="H546" s="18"/>
      <c r="I546" s="18"/>
      <c r="J546" s="19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x14ac:dyDescent="0.25">
      <c r="A547" s="141"/>
      <c r="B547" s="18"/>
      <c r="C547" s="18"/>
      <c r="D547" s="18"/>
      <c r="E547" s="18"/>
      <c r="F547" s="18"/>
      <c r="G547" s="18"/>
      <c r="H547" s="18"/>
      <c r="I547" s="18"/>
      <c r="J547" s="19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x14ac:dyDescent="0.25">
      <c r="A548" s="141"/>
      <c r="B548" s="18"/>
      <c r="C548" s="18"/>
      <c r="D548" s="18"/>
      <c r="E548" s="18"/>
      <c r="F548" s="18"/>
      <c r="G548" s="18"/>
      <c r="H548" s="18"/>
      <c r="I548" s="18"/>
      <c r="J548" s="19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x14ac:dyDescent="0.25">
      <c r="A549" s="141"/>
      <c r="B549" s="18"/>
      <c r="C549" s="18"/>
      <c r="D549" s="18"/>
      <c r="E549" s="18"/>
      <c r="F549" s="18"/>
      <c r="G549" s="18"/>
      <c r="H549" s="18"/>
      <c r="I549" s="18"/>
      <c r="J549" s="19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x14ac:dyDescent="0.25">
      <c r="A550" s="141"/>
      <c r="B550" s="18"/>
      <c r="C550" s="18"/>
      <c r="D550" s="18"/>
      <c r="E550" s="18"/>
      <c r="F550" s="18"/>
      <c r="G550" s="18"/>
      <c r="H550" s="18"/>
      <c r="I550" s="18"/>
      <c r="J550" s="19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x14ac:dyDescent="0.25">
      <c r="A551" s="141"/>
      <c r="B551" s="18"/>
      <c r="C551" s="18"/>
      <c r="D551" s="18"/>
      <c r="E551" s="18"/>
      <c r="F551" s="18"/>
      <c r="G551" s="18"/>
      <c r="H551" s="18"/>
      <c r="I551" s="18"/>
      <c r="J551" s="19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x14ac:dyDescent="0.25">
      <c r="A552" s="141"/>
      <c r="B552" s="18"/>
      <c r="C552" s="18"/>
      <c r="D552" s="18"/>
      <c r="E552" s="18"/>
      <c r="F552" s="18"/>
      <c r="G552" s="18"/>
      <c r="H552" s="18"/>
      <c r="I552" s="18"/>
      <c r="J552" s="19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x14ac:dyDescent="0.25">
      <c r="A553" s="141"/>
      <c r="B553" s="18"/>
      <c r="C553" s="18"/>
      <c r="D553" s="18"/>
      <c r="E553" s="18"/>
      <c r="F553" s="18"/>
      <c r="G553" s="18"/>
      <c r="H553" s="18"/>
      <c r="I553" s="18"/>
      <c r="J553" s="19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25">
      <c r="A554" s="141"/>
      <c r="B554" s="18"/>
      <c r="C554" s="18"/>
      <c r="D554" s="18"/>
      <c r="E554" s="18"/>
      <c r="F554" s="18"/>
      <c r="G554" s="18"/>
      <c r="H554" s="18"/>
      <c r="I554" s="18"/>
      <c r="J554" s="19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x14ac:dyDescent="0.25">
      <c r="A555" s="141"/>
      <c r="B555" s="18"/>
      <c r="C555" s="18"/>
      <c r="D555" s="18"/>
      <c r="E555" s="18"/>
      <c r="F555" s="18"/>
      <c r="G555" s="18"/>
      <c r="H555" s="18"/>
      <c r="I555" s="18"/>
      <c r="J555" s="19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x14ac:dyDescent="0.25">
      <c r="A556" s="141"/>
      <c r="B556" s="18"/>
      <c r="C556" s="18"/>
      <c r="D556" s="18"/>
      <c r="E556" s="18"/>
      <c r="F556" s="18"/>
      <c r="G556" s="18"/>
      <c r="H556" s="18"/>
      <c r="I556" s="18"/>
      <c r="J556" s="19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x14ac:dyDescent="0.25">
      <c r="A557" s="141"/>
      <c r="B557" s="18"/>
      <c r="C557" s="18"/>
      <c r="D557" s="18"/>
      <c r="E557" s="18"/>
      <c r="F557" s="18"/>
      <c r="G557" s="18"/>
      <c r="H557" s="18"/>
      <c r="I557" s="18"/>
      <c r="J557" s="19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x14ac:dyDescent="0.25">
      <c r="A558" s="141"/>
      <c r="B558" s="18"/>
      <c r="C558" s="18"/>
      <c r="D558" s="18"/>
      <c r="E558" s="18"/>
      <c r="F558" s="18"/>
      <c r="G558" s="18"/>
      <c r="H558" s="18"/>
      <c r="I558" s="18"/>
      <c r="J558" s="19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x14ac:dyDescent="0.25">
      <c r="A559" s="141"/>
      <c r="B559" s="18"/>
      <c r="C559" s="18"/>
      <c r="D559" s="18"/>
      <c r="E559" s="18"/>
      <c r="F559" s="18"/>
      <c r="G559" s="18"/>
      <c r="H559" s="18"/>
      <c r="I559" s="18"/>
      <c r="J559" s="19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x14ac:dyDescent="0.25">
      <c r="A560" s="141"/>
      <c r="B560" s="18"/>
      <c r="C560" s="18"/>
      <c r="D560" s="18"/>
      <c r="E560" s="18"/>
      <c r="F560" s="18"/>
      <c r="G560" s="18"/>
      <c r="H560" s="18"/>
      <c r="I560" s="18"/>
      <c r="J560" s="19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x14ac:dyDescent="0.25">
      <c r="A561" s="141"/>
      <c r="B561" s="18"/>
      <c r="C561" s="18"/>
      <c r="D561" s="18"/>
      <c r="E561" s="18"/>
      <c r="F561" s="18"/>
      <c r="G561" s="18"/>
      <c r="H561" s="18"/>
      <c r="I561" s="18"/>
      <c r="J561" s="19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x14ac:dyDescent="0.25">
      <c r="A562" s="141"/>
      <c r="B562" s="18"/>
      <c r="C562" s="18"/>
      <c r="D562" s="18"/>
      <c r="E562" s="18"/>
      <c r="F562" s="18"/>
      <c r="G562" s="18"/>
      <c r="H562" s="18"/>
      <c r="I562" s="18"/>
      <c r="J562" s="19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x14ac:dyDescent="0.25">
      <c r="A563" s="141"/>
      <c r="B563" s="18"/>
      <c r="C563" s="18"/>
      <c r="D563" s="18"/>
      <c r="E563" s="18"/>
      <c r="F563" s="18"/>
      <c r="G563" s="18"/>
      <c r="H563" s="18"/>
      <c r="I563" s="18"/>
      <c r="J563" s="19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x14ac:dyDescent="0.25">
      <c r="A564" s="141"/>
      <c r="B564" s="18"/>
      <c r="C564" s="18"/>
      <c r="D564" s="18"/>
      <c r="E564" s="18"/>
      <c r="F564" s="18"/>
      <c r="G564" s="18"/>
      <c r="H564" s="18"/>
      <c r="I564" s="18"/>
      <c r="J564" s="19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x14ac:dyDescent="0.25">
      <c r="A565" s="141"/>
      <c r="B565" s="18"/>
      <c r="C565" s="18"/>
      <c r="D565" s="18"/>
      <c r="E565" s="18"/>
      <c r="F565" s="18"/>
      <c r="G565" s="18"/>
      <c r="H565" s="18"/>
      <c r="I565" s="18"/>
      <c r="J565" s="19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x14ac:dyDescent="0.25">
      <c r="A566" s="141"/>
      <c r="B566" s="18"/>
      <c r="C566" s="18"/>
      <c r="D566" s="18"/>
      <c r="E566" s="18"/>
      <c r="F566" s="18"/>
      <c r="G566" s="18"/>
      <c r="H566" s="18"/>
      <c r="I566" s="18"/>
      <c r="J566" s="19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x14ac:dyDescent="0.25">
      <c r="A567" s="141"/>
      <c r="B567" s="18"/>
      <c r="C567" s="18"/>
      <c r="D567" s="18"/>
      <c r="E567" s="18"/>
      <c r="F567" s="18"/>
      <c r="G567" s="18"/>
      <c r="H567" s="18"/>
      <c r="I567" s="18"/>
      <c r="J567" s="19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x14ac:dyDescent="0.25">
      <c r="A568" s="141"/>
      <c r="B568" s="18"/>
      <c r="C568" s="18"/>
      <c r="D568" s="18"/>
      <c r="E568" s="18"/>
      <c r="F568" s="18"/>
      <c r="G568" s="18"/>
      <c r="H568" s="18"/>
      <c r="I568" s="18"/>
      <c r="J568" s="19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x14ac:dyDescent="0.25">
      <c r="A569" s="141"/>
      <c r="B569" s="18"/>
      <c r="C569" s="18"/>
      <c r="D569" s="18"/>
      <c r="E569" s="18"/>
      <c r="F569" s="18"/>
      <c r="G569" s="18"/>
      <c r="H569" s="18"/>
      <c r="I569" s="18"/>
      <c r="J569" s="19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x14ac:dyDescent="0.25">
      <c r="A570" s="141"/>
      <c r="B570" s="18"/>
      <c r="C570" s="18"/>
      <c r="D570" s="18"/>
      <c r="E570" s="18"/>
      <c r="F570" s="18"/>
      <c r="G570" s="18"/>
      <c r="H570" s="18"/>
      <c r="I570" s="18"/>
      <c r="J570" s="19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x14ac:dyDescent="0.25">
      <c r="A571" s="141"/>
      <c r="B571" s="18"/>
      <c r="C571" s="18"/>
      <c r="D571" s="18"/>
      <c r="E571" s="18"/>
      <c r="F571" s="18"/>
      <c r="G571" s="18"/>
      <c r="H571" s="18"/>
      <c r="I571" s="18"/>
      <c r="J571" s="19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x14ac:dyDescent="0.25">
      <c r="A572" s="141"/>
      <c r="B572" s="18"/>
      <c r="C572" s="18"/>
      <c r="D572" s="18"/>
      <c r="E572" s="18"/>
      <c r="F572" s="18"/>
      <c r="G572" s="18"/>
      <c r="H572" s="18"/>
      <c r="I572" s="18"/>
      <c r="J572" s="19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x14ac:dyDescent="0.25">
      <c r="A573" s="141"/>
      <c r="B573" s="18"/>
      <c r="C573" s="18"/>
      <c r="D573" s="18"/>
      <c r="E573" s="18"/>
      <c r="F573" s="18"/>
      <c r="G573" s="18"/>
      <c r="H573" s="18"/>
      <c r="I573" s="18"/>
      <c r="J573" s="19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x14ac:dyDescent="0.25">
      <c r="A574" s="141"/>
      <c r="B574" s="18"/>
      <c r="C574" s="18"/>
      <c r="D574" s="18"/>
      <c r="E574" s="18"/>
      <c r="F574" s="18"/>
      <c r="G574" s="18"/>
      <c r="H574" s="18"/>
      <c r="I574" s="18"/>
      <c r="J574" s="19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x14ac:dyDescent="0.25">
      <c r="A575" s="141"/>
      <c r="B575" s="18"/>
      <c r="C575" s="18"/>
      <c r="D575" s="18"/>
      <c r="E575" s="18"/>
      <c r="F575" s="18"/>
      <c r="G575" s="18"/>
      <c r="H575" s="18"/>
      <c r="I575" s="18"/>
      <c r="J575" s="19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x14ac:dyDescent="0.25">
      <c r="A576" s="141"/>
      <c r="B576" s="18"/>
      <c r="C576" s="18"/>
      <c r="D576" s="18"/>
      <c r="E576" s="18"/>
      <c r="F576" s="18"/>
      <c r="G576" s="18"/>
      <c r="H576" s="18"/>
      <c r="I576" s="18"/>
      <c r="J576" s="19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x14ac:dyDescent="0.25">
      <c r="A577" s="141"/>
      <c r="B577" s="18"/>
      <c r="C577" s="18"/>
      <c r="D577" s="18"/>
      <c r="E577" s="18"/>
      <c r="F577" s="18"/>
      <c r="G577" s="18"/>
      <c r="H577" s="18"/>
      <c r="I577" s="18"/>
      <c r="J577" s="19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x14ac:dyDescent="0.25">
      <c r="A578" s="141"/>
      <c r="B578" s="18"/>
      <c r="C578" s="18"/>
      <c r="D578" s="18"/>
      <c r="E578" s="18"/>
      <c r="F578" s="18"/>
      <c r="G578" s="18"/>
      <c r="H578" s="18"/>
      <c r="I578" s="18"/>
      <c r="J578" s="19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25">
      <c r="A579" s="141"/>
      <c r="B579" s="18"/>
      <c r="C579" s="18"/>
      <c r="D579" s="18"/>
      <c r="E579" s="18"/>
      <c r="F579" s="18"/>
      <c r="G579" s="18"/>
      <c r="H579" s="18"/>
      <c r="I579" s="18"/>
      <c r="J579" s="19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x14ac:dyDescent="0.25">
      <c r="A580" s="141"/>
      <c r="B580" s="18"/>
      <c r="C580" s="18"/>
      <c r="D580" s="18"/>
      <c r="E580" s="18"/>
      <c r="F580" s="18"/>
      <c r="G580" s="18"/>
      <c r="H580" s="18"/>
      <c r="I580" s="18"/>
      <c r="J580" s="19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x14ac:dyDescent="0.25">
      <c r="A581" s="141"/>
      <c r="B581" s="18"/>
      <c r="C581" s="18"/>
      <c r="D581" s="18"/>
      <c r="E581" s="18"/>
      <c r="F581" s="18"/>
      <c r="G581" s="18"/>
      <c r="H581" s="18"/>
      <c r="I581" s="18"/>
      <c r="J581" s="19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x14ac:dyDescent="0.25">
      <c r="A582" s="141"/>
      <c r="B582" s="18"/>
      <c r="C582" s="18"/>
      <c r="D582" s="18"/>
      <c r="E582" s="18"/>
      <c r="F582" s="18"/>
      <c r="G582" s="18"/>
      <c r="H582" s="18"/>
      <c r="I582" s="18"/>
      <c r="J582" s="19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x14ac:dyDescent="0.25">
      <c r="A583" s="141"/>
      <c r="B583" s="18"/>
      <c r="C583" s="18"/>
      <c r="D583" s="18"/>
      <c r="E583" s="18"/>
      <c r="F583" s="18"/>
      <c r="G583" s="18"/>
      <c r="H583" s="18"/>
      <c r="I583" s="18"/>
      <c r="J583" s="19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x14ac:dyDescent="0.25">
      <c r="A584" s="141"/>
      <c r="B584" s="18"/>
      <c r="C584" s="18"/>
      <c r="D584" s="18"/>
      <c r="E584" s="18"/>
      <c r="F584" s="18"/>
      <c r="G584" s="18"/>
      <c r="H584" s="18"/>
      <c r="I584" s="18"/>
      <c r="J584" s="19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x14ac:dyDescent="0.25">
      <c r="A585" s="141"/>
      <c r="B585" s="18"/>
      <c r="C585" s="18"/>
      <c r="D585" s="18"/>
      <c r="E585" s="18"/>
      <c r="F585" s="18"/>
      <c r="G585" s="18"/>
      <c r="H585" s="18"/>
      <c r="I585" s="18"/>
      <c r="J585" s="19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x14ac:dyDescent="0.25">
      <c r="A586" s="141"/>
      <c r="B586" s="18"/>
      <c r="C586" s="18"/>
      <c r="D586" s="18"/>
      <c r="E586" s="18"/>
      <c r="F586" s="18"/>
      <c r="G586" s="18"/>
      <c r="H586" s="18"/>
      <c r="I586" s="18"/>
      <c r="J586" s="19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x14ac:dyDescent="0.25">
      <c r="A587" s="141"/>
      <c r="B587" s="18"/>
      <c r="C587" s="18"/>
      <c r="D587" s="18"/>
      <c r="E587" s="18"/>
      <c r="F587" s="18"/>
      <c r="G587" s="18"/>
      <c r="H587" s="18"/>
      <c r="I587" s="18"/>
      <c r="J587" s="19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25">
      <c r="A588" s="141"/>
      <c r="B588" s="18"/>
      <c r="C588" s="18"/>
      <c r="D588" s="18"/>
      <c r="E588" s="18"/>
      <c r="F588" s="18"/>
      <c r="G588" s="18"/>
      <c r="H588" s="18"/>
      <c r="I588" s="18"/>
      <c r="J588" s="19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x14ac:dyDescent="0.25">
      <c r="A589" s="141"/>
      <c r="B589" s="18"/>
      <c r="C589" s="18"/>
      <c r="D589" s="18"/>
      <c r="E589" s="18"/>
      <c r="F589" s="18"/>
      <c r="G589" s="18"/>
      <c r="H589" s="18"/>
      <c r="I589" s="18"/>
      <c r="J589" s="19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25">
      <c r="A590" s="141"/>
      <c r="B590" s="18"/>
      <c r="C590" s="18"/>
      <c r="D590" s="18"/>
      <c r="E590" s="18"/>
      <c r="F590" s="18"/>
      <c r="G590" s="18"/>
      <c r="H590" s="18"/>
      <c r="I590" s="18"/>
      <c r="J590" s="19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x14ac:dyDescent="0.25">
      <c r="A591" s="141"/>
      <c r="B591" s="18"/>
      <c r="C591" s="18"/>
      <c r="D591" s="18"/>
      <c r="E591" s="18"/>
      <c r="F591" s="18"/>
      <c r="G591" s="18"/>
      <c r="H591" s="18"/>
      <c r="I591" s="18"/>
      <c r="J591" s="19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x14ac:dyDescent="0.25">
      <c r="A592" s="141"/>
      <c r="B592" s="18"/>
      <c r="C592" s="18"/>
      <c r="D592" s="18"/>
      <c r="E592" s="18"/>
      <c r="F592" s="18"/>
      <c r="G592" s="18"/>
      <c r="H592" s="18"/>
      <c r="I592" s="18"/>
      <c r="J592" s="19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x14ac:dyDescent="0.25">
      <c r="A593" s="141"/>
      <c r="B593" s="18"/>
      <c r="C593" s="18"/>
      <c r="D593" s="18"/>
      <c r="E593" s="18"/>
      <c r="F593" s="18"/>
      <c r="G593" s="18"/>
      <c r="H593" s="18"/>
      <c r="I593" s="18"/>
      <c r="J593" s="19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25">
      <c r="A594" s="141"/>
      <c r="B594" s="18"/>
      <c r="C594" s="18"/>
      <c r="D594" s="18"/>
      <c r="E594" s="18"/>
      <c r="F594" s="18"/>
      <c r="G594" s="18"/>
      <c r="H594" s="18"/>
      <c r="I594" s="18"/>
      <c r="J594" s="19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x14ac:dyDescent="0.25">
      <c r="A595" s="141"/>
      <c r="B595" s="18"/>
      <c r="C595" s="18"/>
      <c r="D595" s="18"/>
      <c r="E595" s="18"/>
      <c r="F595" s="18"/>
      <c r="G595" s="18"/>
      <c r="H595" s="18"/>
      <c r="I595" s="18"/>
      <c r="J595" s="19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x14ac:dyDescent="0.25">
      <c r="A596" s="141"/>
      <c r="B596" s="18"/>
      <c r="C596" s="18"/>
      <c r="D596" s="18"/>
      <c r="E596" s="18"/>
      <c r="F596" s="18"/>
      <c r="G596" s="18"/>
      <c r="H596" s="18"/>
      <c r="I596" s="18"/>
      <c r="J596" s="19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x14ac:dyDescent="0.25">
      <c r="A597" s="141"/>
      <c r="B597" s="18"/>
      <c r="C597" s="18"/>
      <c r="D597" s="18"/>
      <c r="E597" s="18"/>
      <c r="F597" s="18"/>
      <c r="G597" s="18"/>
      <c r="H597" s="18"/>
      <c r="I597" s="18"/>
      <c r="J597" s="19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x14ac:dyDescent="0.25">
      <c r="A598" s="141"/>
      <c r="B598" s="18"/>
      <c r="C598" s="18"/>
      <c r="D598" s="18"/>
      <c r="E598" s="18"/>
      <c r="F598" s="18"/>
      <c r="G598" s="18"/>
      <c r="H598" s="18"/>
      <c r="I598" s="18"/>
      <c r="J598" s="19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x14ac:dyDescent="0.25">
      <c r="A599" s="141"/>
      <c r="B599" s="18"/>
      <c r="C599" s="18"/>
      <c r="D599" s="18"/>
      <c r="E599" s="18"/>
      <c r="F599" s="18"/>
      <c r="G599" s="18"/>
      <c r="H599" s="18"/>
      <c r="I599" s="18"/>
      <c r="J599" s="19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x14ac:dyDescent="0.25">
      <c r="A600" s="141"/>
      <c r="B600" s="18"/>
      <c r="C600" s="18"/>
      <c r="D600" s="18"/>
      <c r="E600" s="18"/>
      <c r="F600" s="18"/>
      <c r="G600" s="18"/>
      <c r="H600" s="18"/>
      <c r="I600" s="18"/>
      <c r="J600" s="19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x14ac:dyDescent="0.25">
      <c r="A601" s="141"/>
      <c r="B601" s="18"/>
      <c r="C601" s="18"/>
      <c r="D601" s="18"/>
      <c r="E601" s="18"/>
      <c r="F601" s="18"/>
      <c r="G601" s="18"/>
      <c r="H601" s="18"/>
      <c r="I601" s="18"/>
      <c r="J601" s="19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x14ac:dyDescent="0.25">
      <c r="A602" s="141"/>
      <c r="B602" s="18"/>
      <c r="C602" s="18"/>
      <c r="D602" s="18"/>
      <c r="E602" s="18"/>
      <c r="F602" s="18"/>
      <c r="G602" s="18"/>
      <c r="H602" s="18"/>
      <c r="I602" s="18"/>
      <c r="J602" s="19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25">
      <c r="A603" s="141"/>
      <c r="B603" s="18"/>
      <c r="C603" s="18"/>
      <c r="D603" s="18"/>
      <c r="E603" s="18"/>
      <c r="F603" s="18"/>
      <c r="G603" s="18"/>
      <c r="H603" s="18"/>
      <c r="I603" s="18"/>
      <c r="J603" s="19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x14ac:dyDescent="0.25">
      <c r="A604" s="141"/>
      <c r="B604" s="18"/>
      <c r="C604" s="18"/>
      <c r="D604" s="18"/>
      <c r="E604" s="18"/>
      <c r="F604" s="18"/>
      <c r="G604" s="18"/>
      <c r="H604" s="18"/>
      <c r="I604" s="18"/>
      <c r="J604" s="19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x14ac:dyDescent="0.25">
      <c r="A605" s="141"/>
      <c r="B605" s="18"/>
      <c r="C605" s="18"/>
      <c r="D605" s="18"/>
      <c r="E605" s="18"/>
      <c r="F605" s="18"/>
      <c r="G605" s="18"/>
      <c r="H605" s="18"/>
      <c r="I605" s="18"/>
      <c r="J605" s="19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25">
      <c r="A606" s="141"/>
      <c r="B606" s="18"/>
      <c r="C606" s="18"/>
      <c r="D606" s="18"/>
      <c r="E606" s="18"/>
      <c r="F606" s="18"/>
      <c r="G606" s="18"/>
      <c r="H606" s="18"/>
      <c r="I606" s="18"/>
      <c r="J606" s="19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x14ac:dyDescent="0.25">
      <c r="A607" s="141"/>
      <c r="B607" s="18"/>
      <c r="C607" s="18"/>
      <c r="D607" s="18"/>
      <c r="E607" s="18"/>
      <c r="F607" s="18"/>
      <c r="G607" s="18"/>
      <c r="H607" s="18"/>
      <c r="I607" s="18"/>
      <c r="J607" s="19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x14ac:dyDescent="0.25">
      <c r="A608" s="141"/>
      <c r="B608" s="18"/>
      <c r="C608" s="18"/>
      <c r="D608" s="18"/>
      <c r="E608" s="18"/>
      <c r="F608" s="18"/>
      <c r="G608" s="18"/>
      <c r="H608" s="18"/>
      <c r="I608" s="18"/>
      <c r="J608" s="19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x14ac:dyDescent="0.25">
      <c r="A609" s="141"/>
      <c r="B609" s="18"/>
      <c r="C609" s="18"/>
      <c r="D609" s="18"/>
      <c r="E609" s="18"/>
      <c r="F609" s="18"/>
      <c r="G609" s="18"/>
      <c r="H609" s="18"/>
      <c r="I609" s="18"/>
      <c r="J609" s="19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x14ac:dyDescent="0.25">
      <c r="A610" s="141"/>
      <c r="B610" s="18"/>
      <c r="C610" s="18"/>
      <c r="D610" s="18"/>
      <c r="E610" s="18"/>
      <c r="F610" s="18"/>
      <c r="G610" s="18"/>
      <c r="H610" s="18"/>
      <c r="I610" s="18"/>
      <c r="J610" s="19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25">
      <c r="A611" s="141"/>
      <c r="B611" s="18"/>
      <c r="C611" s="18"/>
      <c r="D611" s="18"/>
      <c r="E611" s="18"/>
      <c r="F611" s="18"/>
      <c r="G611" s="18"/>
      <c r="H611" s="18"/>
      <c r="I611" s="18"/>
      <c r="J611" s="19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x14ac:dyDescent="0.25">
      <c r="A612" s="141"/>
      <c r="B612" s="18"/>
      <c r="C612" s="18"/>
      <c r="D612" s="18"/>
      <c r="E612" s="18"/>
      <c r="F612" s="18"/>
      <c r="G612" s="18"/>
      <c r="H612" s="18"/>
      <c r="I612" s="18"/>
      <c r="J612" s="19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x14ac:dyDescent="0.25">
      <c r="A613" s="141"/>
      <c r="B613" s="18"/>
      <c r="C613" s="18"/>
      <c r="D613" s="18"/>
      <c r="E613" s="18"/>
      <c r="F613" s="18"/>
      <c r="G613" s="18"/>
      <c r="H613" s="18"/>
      <c r="I613" s="18"/>
      <c r="J613" s="19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x14ac:dyDescent="0.25">
      <c r="A614" s="141"/>
      <c r="B614" s="18"/>
      <c r="C614" s="18"/>
      <c r="D614" s="18"/>
      <c r="E614" s="18"/>
      <c r="F614" s="18"/>
      <c r="G614" s="18"/>
      <c r="H614" s="18"/>
      <c r="I614" s="18"/>
      <c r="J614" s="19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x14ac:dyDescent="0.25">
      <c r="A615" s="141"/>
      <c r="B615" s="18"/>
      <c r="C615" s="18"/>
      <c r="D615" s="18"/>
      <c r="E615" s="18"/>
      <c r="F615" s="18"/>
      <c r="G615" s="18"/>
      <c r="H615" s="18"/>
      <c r="I615" s="18"/>
      <c r="J615" s="19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x14ac:dyDescent="0.25">
      <c r="A616" s="141"/>
      <c r="B616" s="18"/>
      <c r="C616" s="18"/>
      <c r="D616" s="18"/>
      <c r="E616" s="18"/>
      <c r="F616" s="18"/>
      <c r="G616" s="18"/>
      <c r="H616" s="18"/>
      <c r="I616" s="18"/>
      <c r="J616" s="19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x14ac:dyDescent="0.25">
      <c r="A617" s="141"/>
      <c r="B617" s="18"/>
      <c r="C617" s="18"/>
      <c r="D617" s="18"/>
      <c r="E617" s="18"/>
      <c r="F617" s="18"/>
      <c r="G617" s="18"/>
      <c r="H617" s="18"/>
      <c r="I617" s="18"/>
      <c r="J617" s="19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x14ac:dyDescent="0.25">
      <c r="A618" s="141"/>
      <c r="B618" s="18"/>
      <c r="C618" s="18"/>
      <c r="D618" s="18"/>
      <c r="E618" s="18"/>
      <c r="F618" s="18"/>
      <c r="G618" s="18"/>
      <c r="H618" s="18"/>
      <c r="I618" s="18"/>
      <c r="J618" s="19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25">
      <c r="A619" s="141"/>
      <c r="B619" s="18"/>
      <c r="C619" s="18"/>
      <c r="D619" s="18"/>
      <c r="E619" s="18"/>
      <c r="F619" s="18"/>
      <c r="G619" s="18"/>
      <c r="H619" s="18"/>
      <c r="I619" s="18"/>
      <c r="J619" s="19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x14ac:dyDescent="0.25">
      <c r="A620" s="141"/>
      <c r="B620" s="18"/>
      <c r="C620" s="18"/>
      <c r="D620" s="18"/>
      <c r="E620" s="18"/>
      <c r="F620" s="18"/>
      <c r="G620" s="18"/>
      <c r="H620" s="18"/>
      <c r="I620" s="18"/>
      <c r="J620" s="19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x14ac:dyDescent="0.25">
      <c r="A621" s="141"/>
      <c r="B621" s="18"/>
      <c r="C621" s="18"/>
      <c r="D621" s="18"/>
      <c r="E621" s="18"/>
      <c r="F621" s="18"/>
      <c r="G621" s="18"/>
      <c r="H621" s="18"/>
      <c r="I621" s="18"/>
      <c r="J621" s="19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x14ac:dyDescent="0.25">
      <c r="A622" s="141"/>
      <c r="B622" s="18"/>
      <c r="C622" s="18"/>
      <c r="D622" s="18"/>
      <c r="E622" s="18"/>
      <c r="F622" s="18"/>
      <c r="G622" s="18"/>
      <c r="H622" s="18"/>
      <c r="I622" s="18"/>
      <c r="J622" s="19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x14ac:dyDescent="0.25">
      <c r="A623" s="141"/>
      <c r="B623" s="18"/>
      <c r="C623" s="18"/>
      <c r="D623" s="18"/>
      <c r="E623" s="18"/>
      <c r="F623" s="18"/>
      <c r="G623" s="18"/>
      <c r="H623" s="18"/>
      <c r="I623" s="18"/>
      <c r="J623" s="19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x14ac:dyDescent="0.25">
      <c r="A624" s="141"/>
      <c r="B624" s="18"/>
      <c r="C624" s="18"/>
      <c r="D624" s="18"/>
      <c r="E624" s="18"/>
      <c r="F624" s="18"/>
      <c r="G624" s="18"/>
      <c r="H624" s="18"/>
      <c r="I624" s="18"/>
      <c r="J624" s="19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25">
      <c r="A625" s="141"/>
      <c r="B625" s="18"/>
      <c r="C625" s="18"/>
      <c r="D625" s="18"/>
      <c r="E625" s="18"/>
      <c r="F625" s="18"/>
      <c r="G625" s="18"/>
      <c r="H625" s="18"/>
      <c r="I625" s="18"/>
      <c r="J625" s="19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x14ac:dyDescent="0.25">
      <c r="A626" s="141"/>
      <c r="B626" s="18"/>
      <c r="C626" s="18"/>
      <c r="D626" s="18"/>
      <c r="E626" s="18"/>
      <c r="F626" s="18"/>
      <c r="G626" s="18"/>
      <c r="H626" s="18"/>
      <c r="I626" s="18"/>
      <c r="J626" s="19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x14ac:dyDescent="0.25">
      <c r="A627" s="141"/>
      <c r="B627" s="18"/>
      <c r="C627" s="18"/>
      <c r="D627" s="18"/>
      <c r="E627" s="18"/>
      <c r="F627" s="18"/>
      <c r="G627" s="18"/>
      <c r="H627" s="18"/>
      <c r="I627" s="18"/>
      <c r="J627" s="19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x14ac:dyDescent="0.25">
      <c r="A628" s="141"/>
      <c r="B628" s="18"/>
      <c r="C628" s="18"/>
      <c r="D628" s="18"/>
      <c r="E628" s="18"/>
      <c r="F628" s="18"/>
      <c r="G628" s="18"/>
      <c r="H628" s="18"/>
      <c r="I628" s="18"/>
      <c r="J628" s="19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x14ac:dyDescent="0.25">
      <c r="A629" s="141"/>
      <c r="B629" s="18"/>
      <c r="C629" s="18"/>
      <c r="D629" s="18"/>
      <c r="E629" s="18"/>
      <c r="F629" s="18"/>
      <c r="G629" s="18"/>
      <c r="H629" s="18"/>
      <c r="I629" s="18"/>
      <c r="J629" s="19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x14ac:dyDescent="0.25">
      <c r="A630" s="141"/>
      <c r="B630" s="18"/>
      <c r="C630" s="18"/>
      <c r="D630" s="18"/>
      <c r="E630" s="18"/>
      <c r="F630" s="18"/>
      <c r="G630" s="18"/>
      <c r="H630" s="18"/>
      <c r="I630" s="18"/>
      <c r="J630" s="19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x14ac:dyDescent="0.25">
      <c r="A631" s="141"/>
      <c r="B631" s="18"/>
      <c r="C631" s="18"/>
      <c r="D631" s="18"/>
      <c r="E631" s="18"/>
      <c r="F631" s="18"/>
      <c r="G631" s="18"/>
      <c r="H631" s="18"/>
      <c r="I631" s="18"/>
      <c r="J631" s="19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x14ac:dyDescent="0.25">
      <c r="A632" s="141"/>
      <c r="B632" s="18"/>
      <c r="C632" s="18"/>
      <c r="D632" s="18"/>
      <c r="E632" s="18"/>
      <c r="F632" s="18"/>
      <c r="G632" s="18"/>
      <c r="H632" s="18"/>
      <c r="I632" s="18"/>
      <c r="J632" s="19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x14ac:dyDescent="0.25">
      <c r="A633" s="141"/>
      <c r="B633" s="18"/>
      <c r="C633" s="18"/>
      <c r="D633" s="18"/>
      <c r="E633" s="18"/>
      <c r="F633" s="18"/>
      <c r="G633" s="18"/>
      <c r="H633" s="18"/>
      <c r="I633" s="18"/>
      <c r="J633" s="19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x14ac:dyDescent="0.25">
      <c r="A634" s="141"/>
      <c r="B634" s="18"/>
      <c r="C634" s="18"/>
      <c r="D634" s="18"/>
      <c r="E634" s="18"/>
      <c r="F634" s="18"/>
      <c r="G634" s="18"/>
      <c r="H634" s="18"/>
      <c r="I634" s="18"/>
      <c r="J634" s="19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x14ac:dyDescent="0.25">
      <c r="A635" s="141"/>
      <c r="B635" s="18"/>
      <c r="C635" s="18"/>
      <c r="D635" s="18"/>
      <c r="E635" s="18"/>
      <c r="F635" s="18"/>
      <c r="G635" s="18"/>
      <c r="H635" s="18"/>
      <c r="I635" s="18"/>
      <c r="J635" s="19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x14ac:dyDescent="0.25">
      <c r="A636" s="141"/>
      <c r="B636" s="18"/>
      <c r="C636" s="18"/>
      <c r="D636" s="18"/>
      <c r="E636" s="18"/>
      <c r="F636" s="18"/>
      <c r="G636" s="18"/>
      <c r="H636" s="18"/>
      <c r="I636" s="18"/>
      <c r="J636" s="19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x14ac:dyDescent="0.25">
      <c r="A637" s="141"/>
      <c r="B637" s="18"/>
      <c r="C637" s="18"/>
      <c r="D637" s="18"/>
      <c r="E637" s="18"/>
      <c r="F637" s="18"/>
      <c r="G637" s="18"/>
      <c r="H637" s="18"/>
      <c r="I637" s="18"/>
      <c r="J637" s="19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x14ac:dyDescent="0.25">
      <c r="A638" s="141"/>
      <c r="B638" s="18"/>
      <c r="C638" s="18"/>
      <c r="D638" s="18"/>
      <c r="E638" s="18"/>
      <c r="F638" s="18"/>
      <c r="G638" s="18"/>
      <c r="H638" s="18"/>
      <c r="I638" s="18"/>
      <c r="J638" s="19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x14ac:dyDescent="0.25">
      <c r="A639" s="141"/>
      <c r="B639" s="18"/>
      <c r="C639" s="18"/>
      <c r="D639" s="18"/>
      <c r="E639" s="18"/>
      <c r="F639" s="18"/>
      <c r="G639" s="18"/>
      <c r="H639" s="18"/>
      <c r="I639" s="18"/>
      <c r="J639" s="19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x14ac:dyDescent="0.25">
      <c r="A640" s="141"/>
      <c r="B640" s="18"/>
      <c r="C640" s="18"/>
      <c r="D640" s="18"/>
      <c r="E640" s="18"/>
      <c r="F640" s="18"/>
      <c r="G640" s="18"/>
      <c r="H640" s="18"/>
      <c r="I640" s="18"/>
      <c r="J640" s="19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x14ac:dyDescent="0.25">
      <c r="A641" s="141"/>
      <c r="B641" s="18"/>
      <c r="C641" s="18"/>
      <c r="D641" s="18"/>
      <c r="E641" s="18"/>
      <c r="F641" s="18"/>
      <c r="G641" s="18"/>
      <c r="H641" s="18"/>
      <c r="I641" s="18"/>
      <c r="J641" s="19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x14ac:dyDescent="0.25">
      <c r="A642" s="141"/>
      <c r="B642" s="18"/>
      <c r="C642" s="18"/>
      <c r="D642" s="18"/>
      <c r="E642" s="18"/>
      <c r="F642" s="18"/>
      <c r="G642" s="18"/>
      <c r="H642" s="18"/>
      <c r="I642" s="18"/>
      <c r="J642" s="19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x14ac:dyDescent="0.25">
      <c r="A643" s="141"/>
      <c r="B643" s="18"/>
      <c r="C643" s="18"/>
      <c r="D643" s="18"/>
      <c r="E643" s="18"/>
      <c r="F643" s="18"/>
      <c r="G643" s="18"/>
      <c r="H643" s="18"/>
      <c r="I643" s="18"/>
      <c r="J643" s="19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x14ac:dyDescent="0.25">
      <c r="A644" s="141"/>
      <c r="B644" s="18"/>
      <c r="C644" s="18"/>
      <c r="D644" s="18"/>
      <c r="E644" s="18"/>
      <c r="F644" s="18"/>
      <c r="G644" s="18"/>
      <c r="H644" s="18"/>
      <c r="I644" s="18"/>
      <c r="J644" s="19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x14ac:dyDescent="0.25">
      <c r="A645" s="141"/>
      <c r="B645" s="18"/>
      <c r="C645" s="18"/>
      <c r="D645" s="18"/>
      <c r="E645" s="18"/>
      <c r="F645" s="18"/>
      <c r="G645" s="18"/>
      <c r="H645" s="18"/>
      <c r="I645" s="18"/>
      <c r="J645" s="19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x14ac:dyDescent="0.25">
      <c r="A646" s="141"/>
      <c r="B646" s="18"/>
      <c r="C646" s="18"/>
      <c r="D646" s="18"/>
      <c r="E646" s="18"/>
      <c r="F646" s="18"/>
      <c r="G646" s="18"/>
      <c r="H646" s="18"/>
      <c r="I646" s="18"/>
      <c r="J646" s="19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x14ac:dyDescent="0.25">
      <c r="A647" s="141"/>
      <c r="B647" s="18"/>
      <c r="C647" s="18"/>
      <c r="D647" s="18"/>
      <c r="E647" s="18"/>
      <c r="F647" s="18"/>
      <c r="G647" s="18"/>
      <c r="H647" s="18"/>
      <c r="I647" s="18"/>
      <c r="J647" s="19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x14ac:dyDescent="0.25">
      <c r="A648" s="141"/>
      <c r="B648" s="18"/>
      <c r="C648" s="18"/>
      <c r="D648" s="18"/>
      <c r="E648" s="18"/>
      <c r="F648" s="18"/>
      <c r="G648" s="18"/>
      <c r="H648" s="18"/>
      <c r="I648" s="18"/>
      <c r="J648" s="19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x14ac:dyDescent="0.25">
      <c r="A649" s="141"/>
      <c r="B649" s="18"/>
      <c r="C649" s="18"/>
      <c r="D649" s="18"/>
      <c r="E649" s="18"/>
      <c r="F649" s="18"/>
      <c r="G649" s="18"/>
      <c r="H649" s="18"/>
      <c r="I649" s="18"/>
      <c r="J649" s="19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x14ac:dyDescent="0.25">
      <c r="A650" s="141"/>
      <c r="B650" s="18"/>
      <c r="C650" s="18"/>
      <c r="D650" s="18"/>
      <c r="E650" s="18"/>
      <c r="F650" s="18"/>
      <c r="G650" s="18"/>
      <c r="H650" s="18"/>
      <c r="I650" s="18"/>
      <c r="J650" s="19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x14ac:dyDescent="0.25">
      <c r="A651" s="141"/>
      <c r="B651" s="18"/>
      <c r="C651" s="18"/>
      <c r="D651" s="18"/>
      <c r="E651" s="18"/>
      <c r="F651" s="18"/>
      <c r="G651" s="18"/>
      <c r="H651" s="18"/>
      <c r="I651" s="18"/>
      <c r="J651" s="19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x14ac:dyDescent="0.25">
      <c r="A652" s="141"/>
      <c r="B652" s="18"/>
      <c r="C652" s="18"/>
      <c r="D652" s="18"/>
      <c r="E652" s="18"/>
      <c r="F652" s="18"/>
      <c r="G652" s="18"/>
      <c r="H652" s="18"/>
      <c r="I652" s="18"/>
      <c r="J652" s="19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x14ac:dyDescent="0.25">
      <c r="A653" s="141"/>
      <c r="B653" s="18"/>
      <c r="C653" s="18"/>
      <c r="D653" s="18"/>
      <c r="E653" s="18"/>
      <c r="F653" s="18"/>
      <c r="G653" s="18"/>
      <c r="H653" s="18"/>
      <c r="I653" s="18"/>
      <c r="J653" s="19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x14ac:dyDescent="0.25">
      <c r="A654" s="141"/>
      <c r="B654" s="18"/>
      <c r="C654" s="18"/>
      <c r="D654" s="18"/>
      <c r="E654" s="18"/>
      <c r="F654" s="18"/>
      <c r="G654" s="18"/>
      <c r="H654" s="18"/>
      <c r="I654" s="18"/>
      <c r="J654" s="19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x14ac:dyDescent="0.25">
      <c r="A655" s="141"/>
      <c r="B655" s="18"/>
      <c r="C655" s="18"/>
      <c r="D655" s="18"/>
      <c r="E655" s="18"/>
      <c r="F655" s="18"/>
      <c r="G655" s="18"/>
      <c r="H655" s="18"/>
      <c r="I655" s="18"/>
      <c r="J655" s="19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x14ac:dyDescent="0.25">
      <c r="A656" s="141"/>
      <c r="B656" s="18"/>
      <c r="C656" s="18"/>
      <c r="D656" s="18"/>
      <c r="E656" s="18"/>
      <c r="F656" s="18"/>
      <c r="G656" s="18"/>
      <c r="H656" s="18"/>
      <c r="I656" s="18"/>
      <c r="J656" s="19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x14ac:dyDescent="0.25">
      <c r="A657" s="141"/>
      <c r="B657" s="18"/>
      <c r="C657" s="18"/>
      <c r="D657" s="18"/>
      <c r="E657" s="18"/>
      <c r="F657" s="18"/>
      <c r="G657" s="18"/>
      <c r="H657" s="18"/>
      <c r="I657" s="18"/>
      <c r="J657" s="19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x14ac:dyDescent="0.25">
      <c r="A658" s="141"/>
      <c r="B658" s="18"/>
      <c r="C658" s="18"/>
      <c r="D658" s="18"/>
      <c r="E658" s="18"/>
      <c r="F658" s="18"/>
      <c r="G658" s="18"/>
      <c r="H658" s="18"/>
      <c r="I658" s="18"/>
      <c r="J658" s="19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x14ac:dyDescent="0.25">
      <c r="A659" s="141"/>
      <c r="B659" s="18"/>
      <c r="C659" s="18"/>
      <c r="D659" s="18"/>
      <c r="E659" s="18"/>
      <c r="F659" s="18"/>
      <c r="G659" s="18"/>
      <c r="H659" s="18"/>
      <c r="I659" s="18"/>
      <c r="J659" s="19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x14ac:dyDescent="0.25">
      <c r="A660" s="141"/>
      <c r="B660" s="18"/>
      <c r="C660" s="18"/>
      <c r="D660" s="18"/>
      <c r="E660" s="18"/>
      <c r="F660" s="18"/>
      <c r="G660" s="18"/>
      <c r="H660" s="18"/>
      <c r="I660" s="18"/>
      <c r="J660" s="19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x14ac:dyDescent="0.25">
      <c r="A661" s="141"/>
      <c r="B661" s="18"/>
      <c r="C661" s="18"/>
      <c r="D661" s="18"/>
      <c r="E661" s="18"/>
      <c r="F661" s="18"/>
      <c r="G661" s="18"/>
      <c r="H661" s="18"/>
      <c r="I661" s="18"/>
      <c r="J661" s="19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x14ac:dyDescent="0.25">
      <c r="A662" s="141"/>
      <c r="B662" s="18"/>
      <c r="C662" s="18"/>
      <c r="D662" s="18"/>
      <c r="E662" s="18"/>
      <c r="F662" s="18"/>
      <c r="G662" s="18"/>
      <c r="H662" s="18"/>
      <c r="I662" s="18"/>
      <c r="J662" s="19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x14ac:dyDescent="0.25">
      <c r="A663" s="141"/>
      <c r="B663" s="18"/>
      <c r="C663" s="18"/>
      <c r="D663" s="18"/>
      <c r="E663" s="18"/>
      <c r="F663" s="18"/>
      <c r="G663" s="18"/>
      <c r="H663" s="18"/>
      <c r="I663" s="18"/>
      <c r="J663" s="19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x14ac:dyDescent="0.25">
      <c r="A664" s="141"/>
      <c r="B664" s="18"/>
      <c r="C664" s="18"/>
      <c r="D664" s="18"/>
      <c r="E664" s="18"/>
      <c r="F664" s="18"/>
      <c r="G664" s="18"/>
      <c r="H664" s="18"/>
      <c r="I664" s="18"/>
      <c r="J664" s="19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x14ac:dyDescent="0.25">
      <c r="A665" s="141"/>
      <c r="B665" s="18"/>
      <c r="C665" s="18"/>
      <c r="D665" s="18"/>
      <c r="E665" s="18"/>
      <c r="F665" s="18"/>
      <c r="G665" s="18"/>
      <c r="H665" s="18"/>
      <c r="I665" s="18"/>
      <c r="J665" s="19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x14ac:dyDescent="0.25">
      <c r="A666" s="141"/>
      <c r="B666" s="18"/>
      <c r="C666" s="18"/>
      <c r="D666" s="18"/>
      <c r="E666" s="18"/>
      <c r="F666" s="18"/>
      <c r="G666" s="18"/>
      <c r="H666" s="18"/>
      <c r="I666" s="18"/>
      <c r="J666" s="19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x14ac:dyDescent="0.25">
      <c r="A667" s="141"/>
      <c r="B667" s="18"/>
      <c r="C667" s="18"/>
      <c r="D667" s="18"/>
      <c r="E667" s="18"/>
      <c r="F667" s="18"/>
      <c r="G667" s="18"/>
      <c r="H667" s="18"/>
      <c r="I667" s="18"/>
      <c r="J667" s="19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x14ac:dyDescent="0.25">
      <c r="A668" s="141"/>
      <c r="B668" s="18"/>
      <c r="C668" s="18"/>
      <c r="D668" s="18"/>
      <c r="E668" s="18"/>
      <c r="F668" s="18"/>
      <c r="G668" s="18"/>
      <c r="H668" s="18"/>
      <c r="I668" s="18"/>
      <c r="J668" s="19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x14ac:dyDescent="0.25">
      <c r="A669" s="141"/>
      <c r="B669" s="18"/>
      <c r="C669" s="18"/>
      <c r="D669" s="18"/>
      <c r="E669" s="18"/>
      <c r="F669" s="18"/>
      <c r="G669" s="18"/>
      <c r="H669" s="18"/>
      <c r="I669" s="18"/>
      <c r="J669" s="19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x14ac:dyDescent="0.25">
      <c r="A670" s="141"/>
      <c r="B670" s="18"/>
      <c r="C670" s="18"/>
      <c r="D670" s="18"/>
      <c r="E670" s="18"/>
      <c r="F670" s="18"/>
      <c r="G670" s="18"/>
      <c r="H670" s="18"/>
      <c r="I670" s="18"/>
      <c r="J670" s="19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x14ac:dyDescent="0.25">
      <c r="A671" s="141"/>
      <c r="B671" s="18"/>
      <c r="C671" s="18"/>
      <c r="D671" s="18"/>
      <c r="E671" s="18"/>
      <c r="F671" s="18"/>
      <c r="G671" s="18"/>
      <c r="H671" s="18"/>
      <c r="I671" s="18"/>
      <c r="J671" s="19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x14ac:dyDescent="0.25">
      <c r="A672" s="141"/>
      <c r="B672" s="18"/>
      <c r="C672" s="18"/>
      <c r="D672" s="18"/>
      <c r="E672" s="18"/>
      <c r="F672" s="18"/>
      <c r="G672" s="18"/>
      <c r="H672" s="18"/>
      <c r="I672" s="18"/>
      <c r="J672" s="19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x14ac:dyDescent="0.25">
      <c r="A673" s="141"/>
      <c r="B673" s="18"/>
      <c r="C673" s="18"/>
      <c r="D673" s="18"/>
      <c r="E673" s="18"/>
      <c r="F673" s="18"/>
      <c r="G673" s="18"/>
      <c r="H673" s="18"/>
      <c r="I673" s="18"/>
      <c r="J673" s="19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x14ac:dyDescent="0.25">
      <c r="A674" s="141"/>
      <c r="B674" s="18"/>
      <c r="C674" s="18"/>
      <c r="D674" s="18"/>
      <c r="E674" s="18"/>
      <c r="F674" s="18"/>
      <c r="G674" s="18"/>
      <c r="H674" s="18"/>
      <c r="I674" s="18"/>
      <c r="J674" s="19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x14ac:dyDescent="0.25">
      <c r="A675" s="141"/>
      <c r="B675" s="18"/>
      <c r="C675" s="18"/>
      <c r="D675" s="18"/>
      <c r="E675" s="18"/>
      <c r="F675" s="18"/>
      <c r="G675" s="18"/>
      <c r="H675" s="18"/>
      <c r="I675" s="18"/>
      <c r="J675" s="19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x14ac:dyDescent="0.25">
      <c r="A676" s="141"/>
      <c r="B676" s="18"/>
      <c r="C676" s="18"/>
      <c r="D676" s="18"/>
      <c r="E676" s="18"/>
      <c r="F676" s="18"/>
      <c r="G676" s="18"/>
      <c r="H676" s="18"/>
      <c r="I676" s="18"/>
      <c r="J676" s="19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x14ac:dyDescent="0.25">
      <c r="A677" s="141"/>
      <c r="B677" s="18"/>
      <c r="C677" s="18"/>
      <c r="D677" s="18"/>
      <c r="E677" s="18"/>
      <c r="F677" s="18"/>
      <c r="G677" s="18"/>
      <c r="H677" s="18"/>
      <c r="I677" s="18"/>
      <c r="J677" s="19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x14ac:dyDescent="0.25">
      <c r="A678" s="141"/>
      <c r="B678" s="18"/>
      <c r="C678" s="18"/>
      <c r="D678" s="18"/>
      <c r="E678" s="18"/>
      <c r="F678" s="18"/>
      <c r="G678" s="18"/>
      <c r="H678" s="18"/>
      <c r="I678" s="18"/>
      <c r="J678" s="19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x14ac:dyDescent="0.25">
      <c r="A679" s="141"/>
      <c r="B679" s="18"/>
      <c r="C679" s="18"/>
      <c r="D679" s="18"/>
      <c r="E679" s="18"/>
      <c r="F679" s="18"/>
      <c r="G679" s="18"/>
      <c r="H679" s="18"/>
      <c r="I679" s="18"/>
      <c r="J679" s="19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x14ac:dyDescent="0.25">
      <c r="A680" s="141"/>
      <c r="B680" s="18"/>
      <c r="C680" s="18"/>
      <c r="D680" s="18"/>
      <c r="E680" s="18"/>
      <c r="F680" s="18"/>
      <c r="G680" s="18"/>
      <c r="H680" s="18"/>
      <c r="I680" s="18"/>
      <c r="J680" s="19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x14ac:dyDescent="0.25">
      <c r="A681" s="141"/>
      <c r="B681" s="18"/>
      <c r="C681" s="18"/>
      <c r="D681" s="18"/>
      <c r="E681" s="18"/>
      <c r="F681" s="18"/>
      <c r="G681" s="18"/>
      <c r="H681" s="18"/>
      <c r="I681" s="18"/>
      <c r="J681" s="19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x14ac:dyDescent="0.25">
      <c r="A682" s="141"/>
      <c r="B682" s="18"/>
      <c r="C682" s="18"/>
      <c r="D682" s="18"/>
      <c r="E682" s="18"/>
      <c r="F682" s="18"/>
      <c r="G682" s="18"/>
      <c r="H682" s="18"/>
      <c r="I682" s="18"/>
      <c r="J682" s="19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x14ac:dyDescent="0.25">
      <c r="A683" s="141"/>
      <c r="B683" s="18"/>
      <c r="C683" s="18"/>
      <c r="D683" s="18"/>
      <c r="E683" s="18"/>
      <c r="F683" s="18"/>
      <c r="G683" s="18"/>
      <c r="H683" s="18"/>
      <c r="I683" s="18"/>
      <c r="J683" s="19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x14ac:dyDescent="0.25">
      <c r="A684" s="141"/>
      <c r="B684" s="18"/>
      <c r="C684" s="18"/>
      <c r="D684" s="18"/>
      <c r="E684" s="18"/>
      <c r="F684" s="18"/>
      <c r="G684" s="18"/>
      <c r="H684" s="18"/>
      <c r="I684" s="18"/>
      <c r="J684" s="19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x14ac:dyDescent="0.25">
      <c r="A685" s="141"/>
      <c r="B685" s="18"/>
      <c r="C685" s="18"/>
      <c r="D685" s="18"/>
      <c r="E685" s="18"/>
      <c r="F685" s="18"/>
      <c r="G685" s="18"/>
      <c r="H685" s="18"/>
      <c r="I685" s="18"/>
      <c r="J685" s="19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x14ac:dyDescent="0.25">
      <c r="A686" s="141"/>
      <c r="B686" s="18"/>
      <c r="C686" s="18"/>
      <c r="D686" s="18"/>
      <c r="E686" s="18"/>
      <c r="F686" s="18"/>
      <c r="G686" s="18"/>
      <c r="H686" s="18"/>
      <c r="I686" s="18"/>
      <c r="J686" s="19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x14ac:dyDescent="0.25">
      <c r="A687" s="141"/>
      <c r="B687" s="18"/>
      <c r="C687" s="18"/>
      <c r="D687" s="18"/>
      <c r="E687" s="18"/>
      <c r="F687" s="18"/>
      <c r="G687" s="18"/>
      <c r="H687" s="18"/>
      <c r="I687" s="18"/>
      <c r="J687" s="19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x14ac:dyDescent="0.25">
      <c r="A688" s="141"/>
      <c r="B688" s="18"/>
      <c r="C688" s="18"/>
      <c r="D688" s="18"/>
      <c r="E688" s="18"/>
      <c r="F688" s="18"/>
      <c r="G688" s="18"/>
      <c r="H688" s="18"/>
      <c r="I688" s="18"/>
      <c r="J688" s="19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x14ac:dyDescent="0.25">
      <c r="A689" s="141"/>
      <c r="B689" s="18"/>
      <c r="C689" s="18"/>
      <c r="D689" s="18"/>
      <c r="E689" s="18"/>
      <c r="F689" s="18"/>
      <c r="G689" s="18"/>
      <c r="H689" s="18"/>
      <c r="I689" s="18"/>
      <c r="J689" s="19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x14ac:dyDescent="0.25">
      <c r="A690" s="141"/>
      <c r="B690" s="18"/>
      <c r="C690" s="18"/>
      <c r="D690" s="18"/>
      <c r="E690" s="18"/>
      <c r="F690" s="18"/>
      <c r="G690" s="18"/>
      <c r="H690" s="18"/>
      <c r="I690" s="18"/>
      <c r="J690" s="19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x14ac:dyDescent="0.25">
      <c r="A691" s="141"/>
      <c r="B691" s="18"/>
      <c r="C691" s="18"/>
      <c r="D691" s="18"/>
      <c r="E691" s="18"/>
      <c r="F691" s="18"/>
      <c r="G691" s="18"/>
      <c r="H691" s="18"/>
      <c r="I691" s="18"/>
      <c r="J691" s="19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x14ac:dyDescent="0.25">
      <c r="A692" s="141"/>
      <c r="B692" s="18"/>
      <c r="C692" s="18"/>
      <c r="D692" s="18"/>
      <c r="E692" s="18"/>
      <c r="F692" s="18"/>
      <c r="G692" s="18"/>
      <c r="H692" s="18"/>
      <c r="I692" s="18"/>
      <c r="J692" s="19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x14ac:dyDescent="0.25">
      <c r="A693" s="141"/>
      <c r="B693" s="18"/>
      <c r="C693" s="18"/>
      <c r="D693" s="18"/>
      <c r="E693" s="18"/>
      <c r="F693" s="18"/>
      <c r="G693" s="18"/>
      <c r="H693" s="18"/>
      <c r="I693" s="18"/>
      <c r="J693" s="19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x14ac:dyDescent="0.25">
      <c r="A694" s="141"/>
      <c r="B694" s="18"/>
      <c r="C694" s="18"/>
      <c r="D694" s="18"/>
      <c r="E694" s="18"/>
      <c r="F694" s="18"/>
      <c r="G694" s="18"/>
      <c r="H694" s="18"/>
      <c r="I694" s="18"/>
      <c r="J694" s="19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x14ac:dyDescent="0.25">
      <c r="A695" s="141"/>
      <c r="B695" s="18"/>
      <c r="C695" s="18"/>
      <c r="D695" s="18"/>
      <c r="E695" s="18"/>
      <c r="F695" s="18"/>
      <c r="G695" s="18"/>
      <c r="H695" s="18"/>
      <c r="I695" s="18"/>
      <c r="J695" s="19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x14ac:dyDescent="0.25">
      <c r="A696" s="141"/>
      <c r="B696" s="18"/>
      <c r="C696" s="18"/>
      <c r="D696" s="18"/>
      <c r="E696" s="18"/>
      <c r="F696" s="18"/>
      <c r="G696" s="18"/>
      <c r="H696" s="18"/>
      <c r="I696" s="18"/>
      <c r="J696" s="19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x14ac:dyDescent="0.25">
      <c r="A697" s="141"/>
      <c r="B697" s="18"/>
      <c r="C697" s="18"/>
      <c r="D697" s="18"/>
      <c r="E697" s="18"/>
      <c r="F697" s="18"/>
      <c r="G697" s="18"/>
      <c r="H697" s="18"/>
      <c r="I697" s="18"/>
      <c r="J697" s="19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x14ac:dyDescent="0.25">
      <c r="A698" s="141"/>
      <c r="B698" s="18"/>
      <c r="C698" s="18"/>
      <c r="D698" s="18"/>
      <c r="E698" s="18"/>
      <c r="F698" s="18"/>
      <c r="G698" s="18"/>
      <c r="H698" s="18"/>
      <c r="I698" s="18"/>
      <c r="J698" s="19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x14ac:dyDescent="0.25">
      <c r="A699" s="141"/>
      <c r="B699" s="18"/>
      <c r="C699" s="18"/>
      <c r="D699" s="18"/>
      <c r="E699" s="18"/>
      <c r="F699" s="18"/>
      <c r="G699" s="18"/>
      <c r="H699" s="18"/>
      <c r="I699" s="18"/>
      <c r="J699" s="19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x14ac:dyDescent="0.25">
      <c r="A700" s="141"/>
      <c r="B700" s="18"/>
      <c r="C700" s="18"/>
      <c r="D700" s="18"/>
      <c r="E700" s="18"/>
      <c r="F700" s="18"/>
      <c r="G700" s="18"/>
      <c r="H700" s="18"/>
      <c r="I700" s="18"/>
      <c r="J700" s="19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x14ac:dyDescent="0.25">
      <c r="A701" s="141"/>
      <c r="B701" s="18"/>
      <c r="C701" s="18"/>
      <c r="D701" s="18"/>
      <c r="E701" s="18"/>
      <c r="F701" s="18"/>
      <c r="G701" s="18"/>
      <c r="H701" s="18"/>
      <c r="I701" s="18"/>
      <c r="J701" s="19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x14ac:dyDescent="0.25">
      <c r="A702" s="141"/>
      <c r="B702" s="18"/>
      <c r="C702" s="18"/>
      <c r="D702" s="18"/>
      <c r="E702" s="18"/>
      <c r="F702" s="18"/>
      <c r="G702" s="18"/>
      <c r="H702" s="18"/>
      <c r="I702" s="18"/>
      <c r="J702" s="19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x14ac:dyDescent="0.25">
      <c r="A703" s="141"/>
      <c r="B703" s="18"/>
      <c r="C703" s="18"/>
      <c r="D703" s="18"/>
      <c r="E703" s="18"/>
      <c r="F703" s="18"/>
      <c r="G703" s="18"/>
      <c r="H703" s="18"/>
      <c r="I703" s="18"/>
      <c r="J703" s="19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x14ac:dyDescent="0.25">
      <c r="A704" s="141"/>
      <c r="B704" s="18"/>
      <c r="C704" s="18"/>
      <c r="D704" s="18"/>
      <c r="E704" s="18"/>
      <c r="F704" s="18"/>
      <c r="G704" s="18"/>
      <c r="H704" s="18"/>
      <c r="I704" s="18"/>
      <c r="J704" s="19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x14ac:dyDescent="0.25">
      <c r="A705" s="141"/>
      <c r="B705" s="18"/>
      <c r="C705" s="18"/>
      <c r="D705" s="18"/>
      <c r="E705" s="18"/>
      <c r="F705" s="18"/>
      <c r="G705" s="18"/>
      <c r="H705" s="18"/>
      <c r="I705" s="18"/>
      <c r="J705" s="19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x14ac:dyDescent="0.25">
      <c r="A706" s="141"/>
      <c r="B706" s="18"/>
      <c r="C706" s="18"/>
      <c r="D706" s="18"/>
      <c r="E706" s="18"/>
      <c r="F706" s="18"/>
      <c r="G706" s="18"/>
      <c r="H706" s="18"/>
      <c r="I706" s="18"/>
      <c r="J706" s="19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x14ac:dyDescent="0.25">
      <c r="A707" s="141"/>
      <c r="B707" s="18"/>
      <c r="C707" s="18"/>
      <c r="D707" s="18"/>
      <c r="E707" s="18"/>
      <c r="F707" s="18"/>
      <c r="G707" s="18"/>
      <c r="H707" s="18"/>
      <c r="I707" s="18"/>
      <c r="J707" s="19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x14ac:dyDescent="0.25">
      <c r="A708" s="141"/>
      <c r="B708" s="18"/>
      <c r="C708" s="18"/>
      <c r="D708" s="18"/>
      <c r="E708" s="18"/>
      <c r="F708" s="18"/>
      <c r="G708" s="18"/>
      <c r="H708" s="18"/>
      <c r="I708" s="18"/>
      <c r="J708" s="19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25">
      <c r="A709" s="141"/>
      <c r="B709" s="18"/>
      <c r="C709" s="18"/>
      <c r="D709" s="18"/>
      <c r="E709" s="18"/>
      <c r="F709" s="18"/>
      <c r="G709" s="18"/>
      <c r="H709" s="18"/>
      <c r="I709" s="18"/>
      <c r="J709" s="19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x14ac:dyDescent="0.25">
      <c r="A710" s="141"/>
      <c r="B710" s="18"/>
      <c r="C710" s="18"/>
      <c r="D710" s="18"/>
      <c r="E710" s="18"/>
      <c r="F710" s="18"/>
      <c r="G710" s="18"/>
      <c r="H710" s="18"/>
      <c r="I710" s="18"/>
      <c r="J710" s="19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x14ac:dyDescent="0.25">
      <c r="A711" s="141"/>
      <c r="B711" s="18"/>
      <c r="C711" s="18"/>
      <c r="D711" s="18"/>
      <c r="E711" s="18"/>
      <c r="F711" s="18"/>
      <c r="G711" s="18"/>
      <c r="H711" s="18"/>
      <c r="I711" s="18"/>
      <c r="J711" s="19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x14ac:dyDescent="0.25">
      <c r="A712" s="141"/>
      <c r="B712" s="18"/>
      <c r="C712" s="18"/>
      <c r="D712" s="18"/>
      <c r="E712" s="18"/>
      <c r="F712" s="18"/>
      <c r="G712" s="18"/>
      <c r="H712" s="18"/>
      <c r="I712" s="18"/>
      <c r="J712" s="19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x14ac:dyDescent="0.25">
      <c r="A713" s="141"/>
      <c r="B713" s="18"/>
      <c r="C713" s="18"/>
      <c r="D713" s="18"/>
      <c r="E713" s="18"/>
      <c r="F713" s="18"/>
      <c r="G713" s="18"/>
      <c r="H713" s="18"/>
      <c r="I713" s="18"/>
      <c r="J713" s="19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x14ac:dyDescent="0.25">
      <c r="A714" s="141"/>
      <c r="B714" s="18"/>
      <c r="C714" s="18"/>
      <c r="D714" s="18"/>
      <c r="E714" s="18"/>
      <c r="F714" s="18"/>
      <c r="G714" s="18"/>
      <c r="H714" s="18"/>
      <c r="I714" s="18"/>
      <c r="J714" s="19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x14ac:dyDescent="0.25">
      <c r="A715" s="141"/>
      <c r="B715" s="18"/>
      <c r="C715" s="18"/>
      <c r="D715" s="18"/>
      <c r="E715" s="18"/>
      <c r="F715" s="18"/>
      <c r="G715" s="18"/>
      <c r="H715" s="18"/>
      <c r="I715" s="18"/>
      <c r="J715" s="19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x14ac:dyDescent="0.25">
      <c r="A716" s="141"/>
      <c r="B716" s="18"/>
      <c r="C716" s="18"/>
      <c r="D716" s="18"/>
      <c r="E716" s="18"/>
      <c r="F716" s="18"/>
      <c r="G716" s="18"/>
      <c r="H716" s="18"/>
      <c r="I716" s="18"/>
      <c r="J716" s="19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x14ac:dyDescent="0.25">
      <c r="A717" s="141"/>
      <c r="B717" s="18"/>
      <c r="C717" s="18"/>
      <c r="D717" s="18"/>
      <c r="E717" s="18"/>
      <c r="F717" s="18"/>
      <c r="G717" s="18"/>
      <c r="H717" s="18"/>
      <c r="I717" s="18"/>
      <c r="J717" s="19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x14ac:dyDescent="0.25">
      <c r="A718" s="141"/>
      <c r="B718" s="18"/>
      <c r="C718" s="18"/>
      <c r="D718" s="18"/>
      <c r="E718" s="18"/>
      <c r="F718" s="18"/>
      <c r="G718" s="18"/>
      <c r="H718" s="18"/>
      <c r="I718" s="18"/>
      <c r="J718" s="19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  <row r="719" spans="1:23" x14ac:dyDescent="0.25">
      <c r="A719" s="141"/>
      <c r="B719" s="18"/>
      <c r="C719" s="18"/>
      <c r="D719" s="18"/>
      <c r="E719" s="18"/>
      <c r="F719" s="18"/>
      <c r="G719" s="18"/>
      <c r="H719" s="18"/>
      <c r="I719" s="18"/>
      <c r="J719" s="19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</row>
    <row r="720" spans="1:23" x14ac:dyDescent="0.25">
      <c r="A720" s="141"/>
      <c r="B720" s="18"/>
      <c r="C720" s="18"/>
      <c r="D720" s="18"/>
      <c r="E720" s="18"/>
      <c r="F720" s="18"/>
      <c r="G720" s="18"/>
      <c r="H720" s="18"/>
      <c r="I720" s="18"/>
      <c r="J720" s="19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</row>
    <row r="721" spans="1:23" x14ac:dyDescent="0.25">
      <c r="A721" s="141"/>
      <c r="B721" s="18"/>
      <c r="C721" s="18"/>
      <c r="D721" s="18"/>
      <c r="E721" s="18"/>
      <c r="F721" s="18"/>
      <c r="G721" s="18"/>
      <c r="H721" s="18"/>
      <c r="I721" s="18"/>
      <c r="J721" s="19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</row>
    <row r="722" spans="1:23" x14ac:dyDescent="0.25">
      <c r="A722" s="141"/>
      <c r="B722" s="18"/>
      <c r="C722" s="18"/>
      <c r="D722" s="18"/>
      <c r="E722" s="18"/>
      <c r="F722" s="18"/>
      <c r="G722" s="18"/>
      <c r="H722" s="18"/>
      <c r="I722" s="18"/>
      <c r="J722" s="19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</row>
    <row r="723" spans="1:23" x14ac:dyDescent="0.25">
      <c r="A723" s="141"/>
      <c r="B723" s="18"/>
      <c r="C723" s="18"/>
      <c r="D723" s="18"/>
      <c r="E723" s="18"/>
      <c r="F723" s="18"/>
      <c r="G723" s="18"/>
      <c r="H723" s="18"/>
      <c r="I723" s="18"/>
      <c r="J723" s="19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</row>
    <row r="724" spans="1:23" x14ac:dyDescent="0.25">
      <c r="A724" s="141"/>
      <c r="B724" s="18"/>
      <c r="C724" s="18"/>
      <c r="D724" s="18"/>
      <c r="E724" s="18"/>
      <c r="F724" s="18"/>
      <c r="G724" s="18"/>
      <c r="H724" s="18"/>
      <c r="I724" s="18"/>
      <c r="J724" s="19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</row>
    <row r="725" spans="1:23" x14ac:dyDescent="0.25">
      <c r="A725" s="141"/>
      <c r="B725" s="18"/>
      <c r="C725" s="18"/>
      <c r="D725" s="18"/>
      <c r="E725" s="18"/>
      <c r="F725" s="18"/>
      <c r="G725" s="18"/>
      <c r="H725" s="18"/>
      <c r="I725" s="18"/>
      <c r="J725" s="19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</row>
    <row r="726" spans="1:23" x14ac:dyDescent="0.25">
      <c r="A726" s="141"/>
      <c r="B726" s="18"/>
      <c r="C726" s="18"/>
      <c r="D726" s="18"/>
      <c r="E726" s="18"/>
      <c r="F726" s="18"/>
      <c r="G726" s="18"/>
      <c r="H726" s="18"/>
      <c r="I726" s="18"/>
      <c r="J726" s="19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</row>
    <row r="727" spans="1:23" x14ac:dyDescent="0.25">
      <c r="A727" s="141"/>
      <c r="B727" s="18"/>
      <c r="C727" s="18"/>
      <c r="D727" s="18"/>
      <c r="E727" s="18"/>
      <c r="F727" s="18"/>
      <c r="G727" s="18"/>
      <c r="H727" s="18"/>
      <c r="I727" s="18"/>
      <c r="J727" s="19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</row>
    <row r="728" spans="1:23" x14ac:dyDescent="0.25">
      <c r="A728" s="141"/>
      <c r="B728" s="18"/>
      <c r="C728" s="18"/>
      <c r="D728" s="18"/>
      <c r="E728" s="18"/>
      <c r="F728" s="18"/>
      <c r="G728" s="18"/>
      <c r="H728" s="18"/>
      <c r="I728" s="18"/>
      <c r="J728" s="19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</row>
    <row r="729" spans="1:23" x14ac:dyDescent="0.25">
      <c r="A729" s="141"/>
      <c r="B729" s="18"/>
      <c r="C729" s="18"/>
      <c r="D729" s="18"/>
      <c r="E729" s="18"/>
      <c r="F729" s="18"/>
      <c r="G729" s="18"/>
      <c r="H729" s="18"/>
      <c r="I729" s="18"/>
      <c r="J729" s="19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</row>
    <row r="730" spans="1:23" x14ac:dyDescent="0.25">
      <c r="A730" s="141"/>
      <c r="B730" s="18"/>
      <c r="C730" s="18"/>
      <c r="D730" s="18"/>
      <c r="E730" s="18"/>
      <c r="F730" s="18"/>
      <c r="G730" s="18"/>
      <c r="H730" s="18"/>
      <c r="I730" s="18"/>
      <c r="J730" s="19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</row>
    <row r="731" spans="1:23" x14ac:dyDescent="0.25">
      <c r="A731" s="141"/>
      <c r="B731" s="18"/>
      <c r="C731" s="18"/>
      <c r="D731" s="18"/>
      <c r="E731" s="18"/>
      <c r="F731" s="18"/>
      <c r="G731" s="18"/>
      <c r="H731" s="18"/>
      <c r="I731" s="18"/>
      <c r="J731" s="19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</row>
    <row r="732" spans="1:23" x14ac:dyDescent="0.25">
      <c r="A732" s="141"/>
      <c r="B732" s="18"/>
      <c r="C732" s="18"/>
      <c r="D732" s="18"/>
      <c r="E732" s="18"/>
      <c r="F732" s="18"/>
      <c r="G732" s="18"/>
      <c r="H732" s="18"/>
      <c r="I732" s="18"/>
      <c r="J732" s="19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</row>
    <row r="733" spans="1:23" x14ac:dyDescent="0.25">
      <c r="A733" s="141"/>
      <c r="B733" s="18"/>
      <c r="C733" s="18"/>
      <c r="D733" s="18"/>
      <c r="E733" s="18"/>
      <c r="F733" s="18"/>
      <c r="G733" s="18"/>
      <c r="H733" s="18"/>
      <c r="I733" s="18"/>
      <c r="J733" s="19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</row>
    <row r="734" spans="1:23" x14ac:dyDescent="0.25">
      <c r="A734" s="141"/>
      <c r="B734" s="18"/>
      <c r="C734" s="18"/>
      <c r="D734" s="18"/>
      <c r="E734" s="18"/>
      <c r="F734" s="18"/>
      <c r="G734" s="18"/>
      <c r="H734" s="18"/>
      <c r="I734" s="18"/>
      <c r="J734" s="19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</row>
    <row r="735" spans="1:23" x14ac:dyDescent="0.25">
      <c r="A735" s="141"/>
      <c r="B735" s="18"/>
      <c r="C735" s="18"/>
      <c r="D735" s="18"/>
      <c r="E735" s="18"/>
      <c r="F735" s="18"/>
      <c r="G735" s="18"/>
      <c r="H735" s="18"/>
      <c r="I735" s="18"/>
      <c r="J735" s="19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</row>
    <row r="736" spans="1:23" x14ac:dyDescent="0.25">
      <c r="A736" s="141"/>
      <c r="B736" s="18"/>
      <c r="C736" s="18"/>
      <c r="D736" s="18"/>
      <c r="E736" s="18"/>
      <c r="F736" s="18"/>
      <c r="G736" s="18"/>
      <c r="H736" s="18"/>
      <c r="I736" s="18"/>
      <c r="J736" s="19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</row>
    <row r="737" spans="1:23" x14ac:dyDescent="0.25">
      <c r="A737" s="141"/>
      <c r="B737" s="18"/>
      <c r="C737" s="18"/>
      <c r="D737" s="18"/>
      <c r="E737" s="18"/>
      <c r="F737" s="18"/>
      <c r="G737" s="18"/>
      <c r="H737" s="18"/>
      <c r="I737" s="18"/>
      <c r="J737" s="19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</row>
    <row r="738" spans="1:23" x14ac:dyDescent="0.25">
      <c r="A738" s="141"/>
      <c r="B738" s="18"/>
      <c r="C738" s="18"/>
      <c r="D738" s="18"/>
      <c r="E738" s="18"/>
      <c r="F738" s="18"/>
      <c r="G738" s="18"/>
      <c r="H738" s="18"/>
      <c r="I738" s="18"/>
      <c r="J738" s="19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</row>
    <row r="739" spans="1:23" x14ac:dyDescent="0.25">
      <c r="A739" s="141"/>
      <c r="B739" s="18"/>
      <c r="C739" s="18"/>
      <c r="D739" s="18"/>
      <c r="E739" s="18"/>
      <c r="F739" s="18"/>
      <c r="G739" s="18"/>
      <c r="H739" s="18"/>
      <c r="I739" s="18"/>
      <c r="J739" s="19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</row>
    <row r="740" spans="1:23" x14ac:dyDescent="0.25">
      <c r="A740" s="141"/>
      <c r="B740" s="18"/>
      <c r="C740" s="18"/>
      <c r="D740" s="18"/>
      <c r="E740" s="18"/>
      <c r="F740" s="18"/>
      <c r="G740" s="18"/>
      <c r="H740" s="18"/>
      <c r="I740" s="18"/>
      <c r="J740" s="19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</row>
  </sheetData>
  <mergeCells count="275">
    <mergeCell ref="D257:E257"/>
    <mergeCell ref="D258:E258"/>
    <mergeCell ref="C259:E259"/>
    <mergeCell ref="D260:E260"/>
    <mergeCell ref="D261:E261"/>
    <mergeCell ref="D262:E262"/>
    <mergeCell ref="D251:E251"/>
    <mergeCell ref="D252:E252"/>
    <mergeCell ref="C253:E253"/>
    <mergeCell ref="C254:E254"/>
    <mergeCell ref="C255:E255"/>
    <mergeCell ref="D256:E256"/>
    <mergeCell ref="C275:E275"/>
    <mergeCell ref="B276:E276"/>
    <mergeCell ref="C269:E269"/>
    <mergeCell ref="C270:E270"/>
    <mergeCell ref="C271:E271"/>
    <mergeCell ref="C272:E272"/>
    <mergeCell ref="C273:E273"/>
    <mergeCell ref="C274:E274"/>
    <mergeCell ref="D263:E263"/>
    <mergeCell ref="C264:E264"/>
    <mergeCell ref="C265:E265"/>
    <mergeCell ref="C266:E266"/>
    <mergeCell ref="C267:E267"/>
    <mergeCell ref="C268:E268"/>
    <mergeCell ref="D245:E245"/>
    <mergeCell ref="D246:E246"/>
    <mergeCell ref="D247:E247"/>
    <mergeCell ref="D248:E248"/>
    <mergeCell ref="D249:E249"/>
    <mergeCell ref="D250:E250"/>
    <mergeCell ref="D239:E239"/>
    <mergeCell ref="C240:E240"/>
    <mergeCell ref="C241:E241"/>
    <mergeCell ref="C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D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C225:E225"/>
    <mergeCell ref="D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D211:E211"/>
    <mergeCell ref="D212:E212"/>
    <mergeCell ref="D213:E213"/>
    <mergeCell ref="C214:E214"/>
    <mergeCell ref="C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D200:E200"/>
    <mergeCell ref="D201:E201"/>
    <mergeCell ref="D202:E202"/>
    <mergeCell ref="C191:E191"/>
    <mergeCell ref="C192:E192"/>
    <mergeCell ref="D193:E193"/>
    <mergeCell ref="D194:E194"/>
    <mergeCell ref="D195:E195"/>
    <mergeCell ref="D196:E196"/>
    <mergeCell ref="C185:E185"/>
    <mergeCell ref="C186:E186"/>
    <mergeCell ref="C187:E187"/>
    <mergeCell ref="C188:E188"/>
    <mergeCell ref="C189:E189"/>
    <mergeCell ref="C190:E190"/>
    <mergeCell ref="D179:E179"/>
    <mergeCell ref="C180:E180"/>
    <mergeCell ref="C181:E181"/>
    <mergeCell ref="C182:E182"/>
    <mergeCell ref="C183:E183"/>
    <mergeCell ref="C184:E184"/>
    <mergeCell ref="D171:E171"/>
    <mergeCell ref="C172:E172"/>
    <mergeCell ref="C175:E175"/>
    <mergeCell ref="C176:E176"/>
    <mergeCell ref="C177:E177"/>
    <mergeCell ref="D178:E178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D162:E162"/>
    <mergeCell ref="D163:E163"/>
    <mergeCell ref="D164:E164"/>
    <mergeCell ref="D153:E153"/>
    <mergeCell ref="D154:E154"/>
    <mergeCell ref="D155:E155"/>
    <mergeCell ref="D156:E156"/>
    <mergeCell ref="D157:E157"/>
    <mergeCell ref="C158:E158"/>
    <mergeCell ref="D147:E147"/>
    <mergeCell ref="D148:E148"/>
    <mergeCell ref="D149:E149"/>
    <mergeCell ref="D150:E150"/>
    <mergeCell ref="D151:E151"/>
    <mergeCell ref="D152:E152"/>
    <mergeCell ref="D141:E141"/>
    <mergeCell ref="D142:E142"/>
    <mergeCell ref="C143:E143"/>
    <mergeCell ref="D144:E144"/>
    <mergeCell ref="D145:E145"/>
    <mergeCell ref="C146:E146"/>
    <mergeCell ref="D130:E130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C127:E127"/>
    <mergeCell ref="D128:E128"/>
    <mergeCell ref="D129:E129"/>
    <mergeCell ref="D118:E118"/>
    <mergeCell ref="D119:E119"/>
    <mergeCell ref="D120:E120"/>
    <mergeCell ref="D121:E121"/>
    <mergeCell ref="D122:E122"/>
    <mergeCell ref="D123:E123"/>
    <mergeCell ref="D111:E111"/>
    <mergeCell ref="D113:E113"/>
    <mergeCell ref="D114:E114"/>
    <mergeCell ref="D115:E115"/>
    <mergeCell ref="C116:E116"/>
    <mergeCell ref="D117:E117"/>
    <mergeCell ref="D105:E105"/>
    <mergeCell ref="D106:E106"/>
    <mergeCell ref="D107:E107"/>
    <mergeCell ref="D108:E108"/>
    <mergeCell ref="D109:E109"/>
    <mergeCell ref="D110:E110"/>
    <mergeCell ref="D99:E99"/>
    <mergeCell ref="C100:E100"/>
    <mergeCell ref="C101:E101"/>
    <mergeCell ref="C102:E102"/>
    <mergeCell ref="C103:E103"/>
    <mergeCell ref="C104:E104"/>
    <mergeCell ref="D93:E93"/>
    <mergeCell ref="D94:E94"/>
    <mergeCell ref="D95:E95"/>
    <mergeCell ref="C96:E96"/>
    <mergeCell ref="C97:E97"/>
    <mergeCell ref="D98:E98"/>
    <mergeCell ref="C87:E87"/>
    <mergeCell ref="D88:E88"/>
    <mergeCell ref="D89:E89"/>
    <mergeCell ref="D90:E90"/>
    <mergeCell ref="C91:E91"/>
    <mergeCell ref="D92:E92"/>
    <mergeCell ref="C81:E81"/>
    <mergeCell ref="C82:E82"/>
    <mergeCell ref="C83:E83"/>
    <mergeCell ref="C84:E84"/>
    <mergeCell ref="C85:E85"/>
    <mergeCell ref="C86:E86"/>
    <mergeCell ref="C73:E73"/>
    <mergeCell ref="C74:E74"/>
    <mergeCell ref="C75:E75"/>
    <mergeCell ref="C76:E76"/>
    <mergeCell ref="C77:E77"/>
    <mergeCell ref="C78:E78"/>
    <mergeCell ref="C69:E69"/>
    <mergeCell ref="D55:E55"/>
    <mergeCell ref="D56:E56"/>
    <mergeCell ref="D57:E57"/>
    <mergeCell ref="D58:E58"/>
    <mergeCell ref="D60:E60"/>
    <mergeCell ref="D61:E61"/>
    <mergeCell ref="D62:E62"/>
    <mergeCell ref="D63:E63"/>
    <mergeCell ref="D64:E64"/>
    <mergeCell ref="D65:E65"/>
    <mergeCell ref="D66:E66"/>
    <mergeCell ref="D70:E70"/>
    <mergeCell ref="C44:E44"/>
    <mergeCell ref="C48:E48"/>
    <mergeCell ref="C49:E49"/>
    <mergeCell ref="C50:E50"/>
    <mergeCell ref="C51:E51"/>
    <mergeCell ref="D52:E52"/>
    <mergeCell ref="C35:E35"/>
    <mergeCell ref="C36:E36"/>
    <mergeCell ref="C37:E37"/>
    <mergeCell ref="C38:E38"/>
    <mergeCell ref="C42:E42"/>
    <mergeCell ref="C43:E43"/>
    <mergeCell ref="D39:E39"/>
    <mergeCell ref="D40:E40"/>
    <mergeCell ref="D41:E41"/>
    <mergeCell ref="D45:E45"/>
    <mergeCell ref="D46:E46"/>
    <mergeCell ref="D47:E47"/>
    <mergeCell ref="D53:E53"/>
    <mergeCell ref="C54:E54"/>
    <mergeCell ref="C59:E59"/>
    <mergeCell ref="C67:E67"/>
    <mergeCell ref="C68:E68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K3:V3"/>
    <mergeCell ref="F2:F4"/>
    <mergeCell ref="D71:E71"/>
    <mergeCell ref="D173:E173"/>
    <mergeCell ref="D174:E174"/>
    <mergeCell ref="D72:E72"/>
    <mergeCell ref="D79:E79"/>
    <mergeCell ref="D80:E80"/>
    <mergeCell ref="K2:W2"/>
    <mergeCell ref="H3:H4"/>
    <mergeCell ref="I3:I4"/>
    <mergeCell ref="J3:J4"/>
    <mergeCell ref="C5:E5"/>
    <mergeCell ref="C6:E6"/>
    <mergeCell ref="C7:E7"/>
    <mergeCell ref="C8:E8"/>
    <mergeCell ref="C9:E9"/>
    <mergeCell ref="C10:E10"/>
    <mergeCell ref="B2:E4"/>
    <mergeCell ref="G2:G4"/>
    <mergeCell ref="H2:J2"/>
    <mergeCell ref="C17:E17"/>
    <mergeCell ref="C18:E18"/>
    <mergeCell ref="C19:E1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horizontalDpi="4294967293" r:id="rId1"/>
  <headerFooter>
    <oddHeader>&amp;C&amp;"Times New Roman,Félkövér"&amp;12 011130 Önkormányzatok és önkormányzati hivatalok jogalkotó és általános igazgatási tevékenysége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C724"/>
  <sheetViews>
    <sheetView view="pageLayout" workbookViewId="0">
      <selection activeCell="F1" sqref="F1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1.7109375" style="12" customWidth="1"/>
    <col min="8" max="8" width="10.28515625" style="12" customWidth="1"/>
    <col min="9" max="9" width="10" style="12" customWidth="1"/>
    <col min="10" max="10" width="10.85546875" style="53" bestFit="1" customWidth="1"/>
    <col min="11" max="11" width="16.28515625" style="53" customWidth="1"/>
    <col min="12" max="12" width="10.85546875" style="53" customWidth="1"/>
    <col min="13" max="13" width="17.42578125" style="53" customWidth="1"/>
    <col min="14" max="17" width="9" style="12" bestFit="1" customWidth="1"/>
    <col min="18" max="18" width="8.42578125" style="12" bestFit="1" customWidth="1"/>
    <col min="19" max="19" width="9" style="12" bestFit="1" customWidth="1"/>
    <col min="20" max="20" width="10.140625" style="12" bestFit="1" customWidth="1"/>
    <col min="21" max="22" width="9" style="12" bestFit="1" customWidth="1"/>
    <col min="23" max="23" width="13.5703125" style="12" customWidth="1"/>
    <col min="24" max="25" width="9" style="12" bestFit="1" customWidth="1"/>
    <col min="26" max="26" width="10.7109375" style="12" bestFit="1" customWidth="1"/>
    <col min="27" max="16384" width="9.140625" style="18"/>
  </cols>
  <sheetData>
    <row r="1" spans="1:28" ht="15.75" thickBot="1" x14ac:dyDescent="0.3">
      <c r="Z1" s="11" t="s">
        <v>1121</v>
      </c>
    </row>
    <row r="2" spans="1:28" ht="15" customHeight="1" x14ac:dyDescent="0.25">
      <c r="B2" s="660" t="s">
        <v>0</v>
      </c>
      <c r="C2" s="661"/>
      <c r="D2" s="661"/>
      <c r="E2" s="661"/>
      <c r="F2" s="690" t="s">
        <v>1282</v>
      </c>
      <c r="G2" s="660" t="s">
        <v>1299</v>
      </c>
      <c r="H2" s="672" t="s">
        <v>1114</v>
      </c>
      <c r="I2" s="673"/>
      <c r="J2" s="674"/>
      <c r="K2" s="672" t="s">
        <v>1115</v>
      </c>
      <c r="L2" s="673"/>
      <c r="M2" s="674"/>
      <c r="N2" s="673" t="s">
        <v>1118</v>
      </c>
      <c r="O2" s="673"/>
      <c r="P2" s="673"/>
      <c r="Q2" s="673"/>
      <c r="R2" s="673"/>
      <c r="S2" s="673"/>
      <c r="T2" s="673"/>
      <c r="U2" s="673"/>
      <c r="V2" s="673"/>
      <c r="W2" s="673"/>
      <c r="X2" s="673"/>
      <c r="Y2" s="673"/>
      <c r="Z2" s="675"/>
    </row>
    <row r="3" spans="1:28" ht="22.5" customHeight="1" x14ac:dyDescent="0.25">
      <c r="B3" s="662"/>
      <c r="C3" s="663"/>
      <c r="D3" s="663"/>
      <c r="E3" s="663"/>
      <c r="F3" s="691"/>
      <c r="G3" s="662"/>
      <c r="H3" s="757" t="s">
        <v>1160</v>
      </c>
      <c r="I3" s="742" t="s">
        <v>1161</v>
      </c>
      <c r="J3" s="744" t="s">
        <v>856</v>
      </c>
      <c r="K3" s="759" t="s">
        <v>1162</v>
      </c>
      <c r="L3" s="680" t="s">
        <v>1151</v>
      </c>
      <c r="M3" s="760" t="s">
        <v>1163</v>
      </c>
      <c r="N3" s="651" t="s">
        <v>1119</v>
      </c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739"/>
      <c r="Z3" s="531" t="s">
        <v>1120</v>
      </c>
    </row>
    <row r="4" spans="1:28" ht="29.25" thickBot="1" x14ac:dyDescent="0.3">
      <c r="B4" s="664"/>
      <c r="C4" s="665"/>
      <c r="D4" s="665"/>
      <c r="E4" s="665"/>
      <c r="F4" s="692"/>
      <c r="G4" s="664"/>
      <c r="H4" s="758"/>
      <c r="I4" s="743"/>
      <c r="J4" s="745"/>
      <c r="K4" s="677"/>
      <c r="L4" s="679"/>
      <c r="M4" s="682"/>
      <c r="N4" s="143" t="s">
        <v>878</v>
      </c>
      <c r="O4" s="71" t="s">
        <v>879</v>
      </c>
      <c r="P4" s="71" t="s">
        <v>880</v>
      </c>
      <c r="Q4" s="71" t="s">
        <v>881</v>
      </c>
      <c r="R4" s="71" t="s">
        <v>882</v>
      </c>
      <c r="S4" s="433" t="s">
        <v>883</v>
      </c>
      <c r="T4" s="326" t="s">
        <v>884</v>
      </c>
      <c r="U4" s="70" t="s">
        <v>885</v>
      </c>
      <c r="V4" s="71" t="s">
        <v>886</v>
      </c>
      <c r="W4" s="362" t="s">
        <v>1300</v>
      </c>
      <c r="X4" s="433" t="s">
        <v>887</v>
      </c>
      <c r="Y4" s="72" t="s">
        <v>888</v>
      </c>
      <c r="Z4" s="375" t="s">
        <v>889</v>
      </c>
    </row>
    <row r="5" spans="1:28" ht="15.75" thickBot="1" x14ac:dyDescent="0.3">
      <c r="B5" s="91" t="s">
        <v>259</v>
      </c>
      <c r="C5" s="746" t="s">
        <v>260</v>
      </c>
      <c r="D5" s="747"/>
      <c r="E5" s="747"/>
      <c r="F5" s="180">
        <f>F6+F20</f>
        <v>2015000</v>
      </c>
      <c r="G5" s="488">
        <f>G6+G20</f>
        <v>2015280</v>
      </c>
      <c r="H5" s="507">
        <f t="shared" ref="H5:I5" si="0">H6+H20</f>
        <v>2418900</v>
      </c>
      <c r="I5" s="198">
        <f t="shared" si="0"/>
        <v>0</v>
      </c>
      <c r="J5" s="216">
        <f>SUM(H5:I5)</f>
        <v>2418900</v>
      </c>
      <c r="K5" s="94">
        <f t="shared" ref="K5:M5" si="1">K6+K20</f>
        <v>0</v>
      </c>
      <c r="L5" s="95">
        <f t="shared" si="1"/>
        <v>0</v>
      </c>
      <c r="M5" s="96">
        <f t="shared" si="1"/>
        <v>2418900</v>
      </c>
      <c r="N5" s="94">
        <f t="shared" ref="N5:Z5" si="2">N6+N20</f>
        <v>167939</v>
      </c>
      <c r="O5" s="95">
        <f t="shared" si="2"/>
        <v>167940</v>
      </c>
      <c r="P5" s="95">
        <f t="shared" si="2"/>
        <v>167940</v>
      </c>
      <c r="Q5" s="95">
        <f t="shared" si="2"/>
        <v>167940</v>
      </c>
      <c r="R5" s="95">
        <f t="shared" si="2"/>
        <v>167940</v>
      </c>
      <c r="S5" s="98">
        <f t="shared" ref="S5" si="3">S6+S20</f>
        <v>167940</v>
      </c>
      <c r="T5" s="95">
        <f t="shared" si="2"/>
        <v>167940</v>
      </c>
      <c r="U5" s="97">
        <f t="shared" si="2"/>
        <v>167940</v>
      </c>
      <c r="V5" s="95">
        <f t="shared" si="2"/>
        <v>167940</v>
      </c>
      <c r="W5" s="363">
        <f t="shared" ref="W5" si="4">W6+W20</f>
        <v>1511459</v>
      </c>
      <c r="X5" s="98">
        <f t="shared" si="2"/>
        <v>270554</v>
      </c>
      <c r="Y5" s="99">
        <f t="shared" si="2"/>
        <v>318439</v>
      </c>
      <c r="Z5" s="376">
        <f t="shared" si="2"/>
        <v>318448</v>
      </c>
    </row>
    <row r="6" spans="1:28" x14ac:dyDescent="0.25">
      <c r="B6" s="136" t="s">
        <v>894</v>
      </c>
      <c r="C6" s="658" t="s">
        <v>261</v>
      </c>
      <c r="D6" s="659"/>
      <c r="E6" s="659"/>
      <c r="F6" s="181">
        <f>F7+F8+F9+F10+F11+F12+F13+F14+F15+F16+F17+F18+F19</f>
        <v>2015000</v>
      </c>
      <c r="G6" s="489">
        <f>G7+G8+G9+G10+G11+G12+G13+G14+G15+G16+G17+G18+G19</f>
        <v>2015280</v>
      </c>
      <c r="H6" s="508">
        <f t="shared" ref="H6:I6" si="5">H7+H8+H9+H10+H11+H12+H13+H14+H15+H16+H17+H18+H19</f>
        <v>2418900</v>
      </c>
      <c r="I6" s="199">
        <f t="shared" si="5"/>
        <v>0</v>
      </c>
      <c r="J6" s="217">
        <f t="shared" ref="J6:J74" si="6">SUM(H6:I6)</f>
        <v>2418900</v>
      </c>
      <c r="K6" s="130">
        <f t="shared" ref="K6:M6" si="7">K7+K8+K9+K10+K11+K12+K13+K14+K15+K16+K17+K18+K19</f>
        <v>0</v>
      </c>
      <c r="L6" s="131">
        <f t="shared" si="7"/>
        <v>0</v>
      </c>
      <c r="M6" s="132">
        <f t="shared" si="7"/>
        <v>2418900</v>
      </c>
      <c r="N6" s="130">
        <f t="shared" ref="N6:Z6" si="8">N7+N8+N9+N10+N11+N12+N13+N14+N15+N16+N17+N18+N19</f>
        <v>167939</v>
      </c>
      <c r="O6" s="131">
        <f t="shared" si="8"/>
        <v>167940</v>
      </c>
      <c r="P6" s="131">
        <f t="shared" si="8"/>
        <v>167940</v>
      </c>
      <c r="Q6" s="131">
        <f t="shared" si="8"/>
        <v>167940</v>
      </c>
      <c r="R6" s="131">
        <f t="shared" si="8"/>
        <v>167940</v>
      </c>
      <c r="S6" s="134">
        <f t="shared" ref="S6" si="9">S7+S8+S9+S10+S11+S12+S13+S14+S15+S16+S17+S18+S19</f>
        <v>167940</v>
      </c>
      <c r="T6" s="131">
        <f t="shared" si="8"/>
        <v>167940</v>
      </c>
      <c r="U6" s="133">
        <f t="shared" si="8"/>
        <v>167940</v>
      </c>
      <c r="V6" s="131">
        <f t="shared" si="8"/>
        <v>167940</v>
      </c>
      <c r="W6" s="364">
        <f t="shared" ref="W6" si="10">W7+W8+W9+W10+W11+W12+W13+W14+W15+W16+W17+W18+W19</f>
        <v>1511459</v>
      </c>
      <c r="X6" s="134">
        <f t="shared" si="8"/>
        <v>270554</v>
      </c>
      <c r="Y6" s="135">
        <f t="shared" si="8"/>
        <v>318439</v>
      </c>
      <c r="Z6" s="377">
        <f t="shared" si="8"/>
        <v>318448</v>
      </c>
    </row>
    <row r="7" spans="1:28" ht="15.75" thickBot="1" x14ac:dyDescent="0.3">
      <c r="A7" s="139" t="s">
        <v>262</v>
      </c>
      <c r="B7" s="59" t="s">
        <v>895</v>
      </c>
      <c r="C7" s="718" t="s">
        <v>263</v>
      </c>
      <c r="D7" s="719"/>
      <c r="E7" s="719"/>
      <c r="F7" s="182">
        <v>2015000</v>
      </c>
      <c r="G7" s="490">
        <v>2015280</v>
      </c>
      <c r="H7" s="509">
        <f>SUM(W7:Z7)</f>
        <v>2418900</v>
      </c>
      <c r="I7" s="200"/>
      <c r="J7" s="219">
        <f t="shared" si="6"/>
        <v>2418900</v>
      </c>
      <c r="K7" s="81"/>
      <c r="L7" s="1"/>
      <c r="M7" s="82">
        <f>J7</f>
        <v>2418900</v>
      </c>
      <c r="N7" s="81">
        <v>167939</v>
      </c>
      <c r="O7" s="1">
        <v>167940</v>
      </c>
      <c r="P7" s="1">
        <v>167940</v>
      </c>
      <c r="Q7" s="1">
        <v>167940</v>
      </c>
      <c r="R7" s="1">
        <v>167940</v>
      </c>
      <c r="S7" s="89">
        <v>167940</v>
      </c>
      <c r="T7" s="1">
        <v>167940</v>
      </c>
      <c r="U7" s="43">
        <v>167940</v>
      </c>
      <c r="V7" s="1">
        <v>167940</v>
      </c>
      <c r="W7" s="366">
        <f>SUM(N7:V7)</f>
        <v>1511459</v>
      </c>
      <c r="X7" s="89">
        <v>270554</v>
      </c>
      <c r="Y7" s="46">
        <v>318439</v>
      </c>
      <c r="Z7" s="378">
        <v>318448</v>
      </c>
    </row>
    <row r="8" spans="1:28" ht="15.75" hidden="1" thickBot="1" x14ac:dyDescent="0.3">
      <c r="A8" s="139" t="s">
        <v>264</v>
      </c>
      <c r="B8" s="59" t="s">
        <v>896</v>
      </c>
      <c r="C8" s="718" t="s">
        <v>265</v>
      </c>
      <c r="D8" s="719"/>
      <c r="E8" s="719"/>
      <c r="F8" s="182"/>
      <c r="G8" s="490"/>
      <c r="H8" s="509"/>
      <c r="I8" s="200"/>
      <c r="J8" s="219">
        <f t="shared" si="6"/>
        <v>0</v>
      </c>
      <c r="K8" s="81"/>
      <c r="L8" s="1"/>
      <c r="M8" s="82"/>
      <c r="N8" s="81"/>
      <c r="O8" s="1"/>
      <c r="P8" s="1"/>
      <c r="Q8" s="1"/>
      <c r="R8" s="1"/>
      <c r="S8" s="89"/>
      <c r="T8" s="1"/>
      <c r="U8" s="43"/>
      <c r="V8" s="1"/>
      <c r="W8" s="366"/>
      <c r="X8" s="89"/>
      <c r="Y8" s="46"/>
      <c r="Z8" s="378"/>
      <c r="AB8" s="18">
        <v>1000</v>
      </c>
    </row>
    <row r="9" spans="1:28" ht="15.75" hidden="1" thickBot="1" x14ac:dyDescent="0.3">
      <c r="A9" s="139" t="s">
        <v>266</v>
      </c>
      <c r="B9" s="59" t="s">
        <v>897</v>
      </c>
      <c r="C9" s="718" t="s">
        <v>267</v>
      </c>
      <c r="D9" s="719"/>
      <c r="E9" s="719"/>
      <c r="F9" s="182"/>
      <c r="G9" s="490"/>
      <c r="H9" s="509"/>
      <c r="I9" s="200"/>
      <c r="J9" s="219">
        <f t="shared" si="6"/>
        <v>0</v>
      </c>
      <c r="K9" s="81"/>
      <c r="L9" s="1"/>
      <c r="M9" s="82"/>
      <c r="N9" s="81"/>
      <c r="O9" s="1"/>
      <c r="P9" s="1"/>
      <c r="Q9" s="1"/>
      <c r="R9" s="1"/>
      <c r="S9" s="89"/>
      <c r="T9" s="1"/>
      <c r="U9" s="43"/>
      <c r="V9" s="1"/>
      <c r="W9" s="366"/>
      <c r="X9" s="89"/>
      <c r="Y9" s="46"/>
      <c r="Z9" s="378"/>
    </row>
    <row r="10" spans="1:28" ht="15.75" hidden="1" thickBot="1" x14ac:dyDescent="0.3">
      <c r="A10" s="139" t="s">
        <v>268</v>
      </c>
      <c r="B10" s="59" t="s">
        <v>898</v>
      </c>
      <c r="C10" s="718" t="s">
        <v>622</v>
      </c>
      <c r="D10" s="719"/>
      <c r="E10" s="719"/>
      <c r="F10" s="182"/>
      <c r="G10" s="490"/>
      <c r="H10" s="509"/>
      <c r="I10" s="200"/>
      <c r="J10" s="219">
        <f t="shared" si="6"/>
        <v>0</v>
      </c>
      <c r="K10" s="81"/>
      <c r="L10" s="1"/>
      <c r="M10" s="82"/>
      <c r="N10" s="81"/>
      <c r="O10" s="1"/>
      <c r="P10" s="1"/>
      <c r="Q10" s="1"/>
      <c r="R10" s="1"/>
      <c r="S10" s="89"/>
      <c r="T10" s="1"/>
      <c r="U10" s="43"/>
      <c r="V10" s="1"/>
      <c r="W10" s="366"/>
      <c r="X10" s="89"/>
      <c r="Y10" s="46"/>
      <c r="Z10" s="378"/>
    </row>
    <row r="11" spans="1:28" ht="15.75" hidden="1" thickBot="1" x14ac:dyDescent="0.3">
      <c r="A11" s="139" t="s">
        <v>269</v>
      </c>
      <c r="B11" s="59" t="s">
        <v>899</v>
      </c>
      <c r="C11" s="718" t="s">
        <v>270</v>
      </c>
      <c r="D11" s="719"/>
      <c r="E11" s="719"/>
      <c r="F11" s="182"/>
      <c r="G11" s="490"/>
      <c r="H11" s="509"/>
      <c r="I11" s="200"/>
      <c r="J11" s="219">
        <f t="shared" si="6"/>
        <v>0</v>
      </c>
      <c r="K11" s="81"/>
      <c r="L11" s="1"/>
      <c r="M11" s="82"/>
      <c r="N11" s="81"/>
      <c r="O11" s="1"/>
      <c r="P11" s="1"/>
      <c r="Q11" s="1"/>
      <c r="R11" s="1"/>
      <c r="S11" s="89"/>
      <c r="T11" s="1"/>
      <c r="U11" s="43"/>
      <c r="V11" s="1"/>
      <c r="W11" s="366"/>
      <c r="X11" s="89"/>
      <c r="Y11" s="46"/>
      <c r="Z11" s="378"/>
    </row>
    <row r="12" spans="1:28" ht="15.75" hidden="1" thickBot="1" x14ac:dyDescent="0.3">
      <c r="A12" s="139" t="s">
        <v>271</v>
      </c>
      <c r="B12" s="59" t="s">
        <v>900</v>
      </c>
      <c r="C12" s="718" t="s">
        <v>272</v>
      </c>
      <c r="D12" s="719"/>
      <c r="E12" s="719"/>
      <c r="F12" s="182"/>
      <c r="G12" s="490"/>
      <c r="H12" s="509"/>
      <c r="I12" s="200"/>
      <c r="J12" s="219">
        <f t="shared" si="6"/>
        <v>0</v>
      </c>
      <c r="K12" s="81"/>
      <c r="L12" s="1"/>
      <c r="M12" s="82"/>
      <c r="N12" s="81"/>
      <c r="O12" s="1"/>
      <c r="P12" s="1"/>
      <c r="Q12" s="1"/>
      <c r="R12" s="1"/>
      <c r="S12" s="89"/>
      <c r="T12" s="1"/>
      <c r="U12" s="43"/>
      <c r="V12" s="1"/>
      <c r="W12" s="366"/>
      <c r="X12" s="89"/>
      <c r="Y12" s="46"/>
      <c r="Z12" s="378"/>
    </row>
    <row r="13" spans="1:28" ht="15.75" hidden="1" thickBot="1" x14ac:dyDescent="0.3">
      <c r="A13" s="139" t="s">
        <v>273</v>
      </c>
      <c r="B13" s="59" t="s">
        <v>901</v>
      </c>
      <c r="C13" s="718" t="s">
        <v>274</v>
      </c>
      <c r="D13" s="719"/>
      <c r="E13" s="719"/>
      <c r="F13" s="182"/>
      <c r="G13" s="490"/>
      <c r="H13" s="509"/>
      <c r="I13" s="200"/>
      <c r="J13" s="219">
        <f t="shared" si="6"/>
        <v>0</v>
      </c>
      <c r="K13" s="81"/>
      <c r="L13" s="1"/>
      <c r="M13" s="82"/>
      <c r="N13" s="81"/>
      <c r="O13" s="1"/>
      <c r="P13" s="1"/>
      <c r="Q13" s="1"/>
      <c r="R13" s="1"/>
      <c r="S13" s="89"/>
      <c r="T13" s="1"/>
      <c r="U13" s="43"/>
      <c r="V13" s="1"/>
      <c r="W13" s="366"/>
      <c r="X13" s="89"/>
      <c r="Y13" s="46"/>
      <c r="Z13" s="378"/>
    </row>
    <row r="14" spans="1:28" ht="15.75" hidden="1" thickBot="1" x14ac:dyDescent="0.3">
      <c r="A14" s="139" t="s">
        <v>275</v>
      </c>
      <c r="B14" s="59" t="s">
        <v>902</v>
      </c>
      <c r="C14" s="718" t="s">
        <v>276</v>
      </c>
      <c r="D14" s="719"/>
      <c r="E14" s="719"/>
      <c r="F14" s="182"/>
      <c r="G14" s="490"/>
      <c r="H14" s="509"/>
      <c r="I14" s="200"/>
      <c r="J14" s="219">
        <f t="shared" si="6"/>
        <v>0</v>
      </c>
      <c r="K14" s="81"/>
      <c r="L14" s="1"/>
      <c r="M14" s="82"/>
      <c r="N14" s="81"/>
      <c r="O14" s="1"/>
      <c r="P14" s="1"/>
      <c r="Q14" s="1"/>
      <c r="R14" s="1"/>
      <c r="S14" s="89"/>
      <c r="T14" s="1"/>
      <c r="U14" s="43"/>
      <c r="V14" s="1"/>
      <c r="W14" s="366"/>
      <c r="X14" s="89"/>
      <c r="Y14" s="46"/>
      <c r="Z14" s="378"/>
    </row>
    <row r="15" spans="1:28" ht="15.75" hidden="1" thickBot="1" x14ac:dyDescent="0.3">
      <c r="A15" s="139" t="s">
        <v>277</v>
      </c>
      <c r="B15" s="59" t="s">
        <v>903</v>
      </c>
      <c r="C15" s="718" t="s">
        <v>278</v>
      </c>
      <c r="D15" s="719"/>
      <c r="E15" s="719"/>
      <c r="F15" s="182"/>
      <c r="G15" s="490"/>
      <c r="H15" s="509"/>
      <c r="I15" s="200"/>
      <c r="J15" s="219">
        <f t="shared" si="6"/>
        <v>0</v>
      </c>
      <c r="K15" s="81"/>
      <c r="L15" s="1"/>
      <c r="M15" s="82"/>
      <c r="N15" s="81"/>
      <c r="O15" s="1"/>
      <c r="P15" s="1"/>
      <c r="Q15" s="1"/>
      <c r="R15" s="1"/>
      <c r="S15" s="89"/>
      <c r="T15" s="1"/>
      <c r="U15" s="43"/>
      <c r="V15" s="1"/>
      <c r="W15" s="366"/>
      <c r="X15" s="89"/>
      <c r="Y15" s="46"/>
      <c r="Z15" s="378"/>
    </row>
    <row r="16" spans="1:28" ht="15.75" hidden="1" thickBot="1" x14ac:dyDescent="0.3">
      <c r="A16" s="139" t="s">
        <v>279</v>
      </c>
      <c r="B16" s="59" t="s">
        <v>904</v>
      </c>
      <c r="C16" s="718" t="s">
        <v>280</v>
      </c>
      <c r="D16" s="719"/>
      <c r="E16" s="719"/>
      <c r="F16" s="182"/>
      <c r="G16" s="490"/>
      <c r="H16" s="509"/>
      <c r="I16" s="200"/>
      <c r="J16" s="219">
        <f t="shared" si="6"/>
        <v>0</v>
      </c>
      <c r="K16" s="81"/>
      <c r="L16" s="1"/>
      <c r="M16" s="82"/>
      <c r="N16" s="81"/>
      <c r="O16" s="1"/>
      <c r="P16" s="1"/>
      <c r="Q16" s="1"/>
      <c r="R16" s="1"/>
      <c r="S16" s="89"/>
      <c r="T16" s="1"/>
      <c r="U16" s="43"/>
      <c r="V16" s="1"/>
      <c r="W16" s="366"/>
      <c r="X16" s="89"/>
      <c r="Y16" s="46"/>
      <c r="Z16" s="378"/>
    </row>
    <row r="17" spans="1:26" ht="15.75" hidden="1" thickBot="1" x14ac:dyDescent="0.3">
      <c r="A17" s="139" t="s">
        <v>281</v>
      </c>
      <c r="B17" s="59" t="s">
        <v>905</v>
      </c>
      <c r="C17" s="718" t="s">
        <v>282</v>
      </c>
      <c r="D17" s="719"/>
      <c r="E17" s="719"/>
      <c r="F17" s="182"/>
      <c r="G17" s="490"/>
      <c r="H17" s="509"/>
      <c r="I17" s="200"/>
      <c r="J17" s="219">
        <f t="shared" si="6"/>
        <v>0</v>
      </c>
      <c r="K17" s="81"/>
      <c r="L17" s="1"/>
      <c r="M17" s="82"/>
      <c r="N17" s="81"/>
      <c r="O17" s="1"/>
      <c r="P17" s="1"/>
      <c r="Q17" s="1"/>
      <c r="R17" s="1"/>
      <c r="S17" s="89"/>
      <c r="T17" s="1"/>
      <c r="U17" s="43"/>
      <c r="V17" s="1"/>
      <c r="W17" s="366"/>
      <c r="X17" s="89"/>
      <c r="Y17" s="46"/>
      <c r="Z17" s="378"/>
    </row>
    <row r="18" spans="1:26" ht="15.75" hidden="1" thickBot="1" x14ac:dyDescent="0.3">
      <c r="A18" s="139" t="s">
        <v>283</v>
      </c>
      <c r="B18" s="59" t="s">
        <v>906</v>
      </c>
      <c r="C18" s="718" t="s">
        <v>284</v>
      </c>
      <c r="D18" s="719"/>
      <c r="E18" s="719"/>
      <c r="F18" s="182"/>
      <c r="G18" s="490"/>
      <c r="H18" s="509"/>
      <c r="I18" s="200"/>
      <c r="J18" s="219">
        <f t="shared" si="6"/>
        <v>0</v>
      </c>
      <c r="K18" s="81"/>
      <c r="L18" s="1"/>
      <c r="M18" s="82"/>
      <c r="N18" s="81"/>
      <c r="O18" s="1"/>
      <c r="P18" s="1"/>
      <c r="Q18" s="1"/>
      <c r="R18" s="1"/>
      <c r="S18" s="89"/>
      <c r="T18" s="1"/>
      <c r="U18" s="43"/>
      <c r="V18" s="1"/>
      <c r="W18" s="366"/>
      <c r="X18" s="89"/>
      <c r="Y18" s="46"/>
      <c r="Z18" s="378"/>
    </row>
    <row r="19" spans="1:26" ht="15.75" hidden="1" thickBot="1" x14ac:dyDescent="0.3">
      <c r="A19" s="139" t="s">
        <v>285</v>
      </c>
      <c r="B19" s="59" t="s">
        <v>907</v>
      </c>
      <c r="C19" s="718" t="s">
        <v>286</v>
      </c>
      <c r="D19" s="719"/>
      <c r="E19" s="719"/>
      <c r="F19" s="182"/>
      <c r="G19" s="490"/>
      <c r="H19" s="509"/>
      <c r="I19" s="200"/>
      <c r="J19" s="219">
        <f t="shared" si="6"/>
        <v>0</v>
      </c>
      <c r="K19" s="81"/>
      <c r="L19" s="1"/>
      <c r="M19" s="82"/>
      <c r="N19" s="81"/>
      <c r="O19" s="1"/>
      <c r="P19" s="1"/>
      <c r="Q19" s="1"/>
      <c r="R19" s="1"/>
      <c r="S19" s="89"/>
      <c r="T19" s="1"/>
      <c r="U19" s="43"/>
      <c r="V19" s="1"/>
      <c r="W19" s="366"/>
      <c r="X19" s="89"/>
      <c r="Y19" s="46"/>
      <c r="Z19" s="378"/>
    </row>
    <row r="20" spans="1:26" ht="15.75" hidden="1" thickBot="1" x14ac:dyDescent="0.3">
      <c r="B20" s="100" t="s">
        <v>908</v>
      </c>
      <c r="C20" s="688" t="s">
        <v>287</v>
      </c>
      <c r="D20" s="689"/>
      <c r="E20" s="689"/>
      <c r="F20" s="183">
        <f>F21+F22+F23</f>
        <v>0</v>
      </c>
      <c r="G20" s="491">
        <f>G21+G22+G23</f>
        <v>0</v>
      </c>
      <c r="H20" s="510">
        <f t="shared" ref="H20:I20" si="11">H21+H22+H23</f>
        <v>0</v>
      </c>
      <c r="I20" s="201">
        <f t="shared" si="11"/>
        <v>0</v>
      </c>
      <c r="J20" s="218">
        <f t="shared" si="6"/>
        <v>0</v>
      </c>
      <c r="K20" s="103">
        <f t="shared" ref="K20:M20" si="12">K21+K22+K23</f>
        <v>0</v>
      </c>
      <c r="L20" s="104">
        <f t="shared" si="12"/>
        <v>0</v>
      </c>
      <c r="M20" s="105">
        <f t="shared" si="12"/>
        <v>0</v>
      </c>
      <c r="N20" s="103">
        <f t="shared" ref="N20:Z20" si="13">N21+N22+N23</f>
        <v>0</v>
      </c>
      <c r="O20" s="104">
        <f t="shared" si="13"/>
        <v>0</v>
      </c>
      <c r="P20" s="104">
        <f t="shared" si="13"/>
        <v>0</v>
      </c>
      <c r="Q20" s="104">
        <f t="shared" si="13"/>
        <v>0</v>
      </c>
      <c r="R20" s="104">
        <f t="shared" si="13"/>
        <v>0</v>
      </c>
      <c r="S20" s="107">
        <f t="shared" ref="S20" si="14">S21+S22+S23</f>
        <v>0</v>
      </c>
      <c r="T20" s="104">
        <f t="shared" si="13"/>
        <v>0</v>
      </c>
      <c r="U20" s="106">
        <f t="shared" si="13"/>
        <v>0</v>
      </c>
      <c r="V20" s="104">
        <f t="shared" si="13"/>
        <v>0</v>
      </c>
      <c r="W20" s="367">
        <f t="shared" ref="W20" si="15">W21+W22+W23</f>
        <v>0</v>
      </c>
      <c r="X20" s="107">
        <f t="shared" si="13"/>
        <v>0</v>
      </c>
      <c r="Y20" s="108">
        <f t="shared" si="13"/>
        <v>0</v>
      </c>
      <c r="Z20" s="379">
        <f t="shared" si="13"/>
        <v>0</v>
      </c>
    </row>
    <row r="21" spans="1:26" ht="15.75" hidden="1" thickBot="1" x14ac:dyDescent="0.3">
      <c r="A21" s="139" t="s">
        <v>288</v>
      </c>
      <c r="B21" s="59" t="s">
        <v>909</v>
      </c>
      <c r="C21" s="718" t="s">
        <v>289</v>
      </c>
      <c r="D21" s="719"/>
      <c r="E21" s="719"/>
      <c r="F21" s="182"/>
      <c r="G21" s="490"/>
      <c r="H21" s="509"/>
      <c r="I21" s="200"/>
      <c r="J21" s="219">
        <f t="shared" si="6"/>
        <v>0</v>
      </c>
      <c r="K21" s="81"/>
      <c r="L21" s="1"/>
      <c r="M21" s="82"/>
      <c r="N21" s="81"/>
      <c r="O21" s="1"/>
      <c r="P21" s="1"/>
      <c r="Q21" s="1"/>
      <c r="R21" s="1"/>
      <c r="S21" s="89"/>
      <c r="T21" s="1"/>
      <c r="U21" s="43"/>
      <c r="V21" s="1"/>
      <c r="W21" s="366"/>
      <c r="X21" s="89"/>
      <c r="Y21" s="46"/>
      <c r="Z21" s="378"/>
    </row>
    <row r="22" spans="1:26" ht="15.75" hidden="1" thickBot="1" x14ac:dyDescent="0.3">
      <c r="A22" s="139" t="s">
        <v>290</v>
      </c>
      <c r="B22" s="59" t="s">
        <v>910</v>
      </c>
      <c r="C22" s="718" t="s">
        <v>291</v>
      </c>
      <c r="D22" s="719"/>
      <c r="E22" s="719"/>
      <c r="F22" s="182"/>
      <c r="G22" s="490"/>
      <c r="H22" s="509"/>
      <c r="I22" s="200"/>
      <c r="J22" s="219">
        <f t="shared" si="6"/>
        <v>0</v>
      </c>
      <c r="K22" s="81"/>
      <c r="L22" s="1"/>
      <c r="M22" s="82"/>
      <c r="N22" s="81"/>
      <c r="O22" s="1"/>
      <c r="P22" s="1"/>
      <c r="Q22" s="1"/>
      <c r="R22" s="1"/>
      <c r="S22" s="89"/>
      <c r="T22" s="1"/>
      <c r="U22" s="43"/>
      <c r="V22" s="1"/>
      <c r="W22" s="366"/>
      <c r="X22" s="89"/>
      <c r="Y22" s="46"/>
      <c r="Z22" s="378"/>
    </row>
    <row r="23" spans="1:26" ht="15.75" hidden="1" thickBot="1" x14ac:dyDescent="0.3">
      <c r="A23" s="139" t="s">
        <v>292</v>
      </c>
      <c r="B23" s="61" t="s">
        <v>911</v>
      </c>
      <c r="C23" s="748" t="s">
        <v>293</v>
      </c>
      <c r="D23" s="749"/>
      <c r="E23" s="749"/>
      <c r="F23" s="184"/>
      <c r="G23" s="492"/>
      <c r="H23" s="511"/>
      <c r="I23" s="202"/>
      <c r="J23" s="219">
        <f t="shared" si="6"/>
        <v>0</v>
      </c>
      <c r="K23" s="81"/>
      <c r="L23" s="1"/>
      <c r="M23" s="82"/>
      <c r="N23" s="81"/>
      <c r="O23" s="1"/>
      <c r="P23" s="1"/>
      <c r="Q23" s="1"/>
      <c r="R23" s="1"/>
      <c r="S23" s="89"/>
      <c r="T23" s="1"/>
      <c r="U23" s="43"/>
      <c r="V23" s="1"/>
      <c r="W23" s="366"/>
      <c r="X23" s="89"/>
      <c r="Y23" s="46"/>
      <c r="Z23" s="378"/>
    </row>
    <row r="24" spans="1:26" ht="15.75" thickBot="1" x14ac:dyDescent="0.3">
      <c r="B24" s="91" t="s">
        <v>294</v>
      </c>
      <c r="C24" s="656" t="s">
        <v>1089</v>
      </c>
      <c r="D24" s="656"/>
      <c r="E24" s="657"/>
      <c r="F24" s="185">
        <f>F25+F26+F27+F28+F29+F30+F31</f>
        <v>544000</v>
      </c>
      <c r="G24" s="493">
        <f>G25+G26+G27+G28+G29+G30+G31</f>
        <v>544128</v>
      </c>
      <c r="H24" s="512">
        <f t="shared" ref="H24:I24" si="16">H25+H26+H27+H28+H29+H30+H31</f>
        <v>653110</v>
      </c>
      <c r="I24" s="203">
        <f t="shared" si="16"/>
        <v>0</v>
      </c>
      <c r="J24" s="216">
        <f t="shared" si="6"/>
        <v>653110</v>
      </c>
      <c r="K24" s="94">
        <f t="shared" ref="K24:M24" si="17">K25+K26+K27+K28+K29+K30+K31</f>
        <v>0</v>
      </c>
      <c r="L24" s="95">
        <f t="shared" si="17"/>
        <v>0</v>
      </c>
      <c r="M24" s="96">
        <f t="shared" si="17"/>
        <v>653110</v>
      </c>
      <c r="N24" s="94">
        <f t="shared" ref="N24:Z24" si="18">N25+N26+N27+N28+N29+N30+N31</f>
        <v>45344</v>
      </c>
      <c r="O24" s="95">
        <f t="shared" si="18"/>
        <v>45344</v>
      </c>
      <c r="P24" s="95">
        <f t="shared" si="18"/>
        <v>45344</v>
      </c>
      <c r="Q24" s="95">
        <f t="shared" si="18"/>
        <v>45344</v>
      </c>
      <c r="R24" s="95">
        <f t="shared" si="18"/>
        <v>45344</v>
      </c>
      <c r="S24" s="98">
        <f t="shared" ref="S24" si="19">S25+S26+S27+S28+S29+S30+S31</f>
        <v>45344</v>
      </c>
      <c r="T24" s="95">
        <f t="shared" si="18"/>
        <v>45344</v>
      </c>
      <c r="U24" s="97">
        <f t="shared" si="18"/>
        <v>45344</v>
      </c>
      <c r="V24" s="95">
        <f t="shared" si="18"/>
        <v>45344</v>
      </c>
      <c r="W24" s="363">
        <f t="shared" ref="W24" si="20">W25+W26+W27+W28+W29+W30+W31</f>
        <v>408096</v>
      </c>
      <c r="X24" s="98">
        <f t="shared" si="18"/>
        <v>73050</v>
      </c>
      <c r="Y24" s="99">
        <f t="shared" si="18"/>
        <v>85979</v>
      </c>
      <c r="Z24" s="376">
        <f t="shared" si="18"/>
        <v>85985</v>
      </c>
    </row>
    <row r="25" spans="1:26" ht="15.75" thickBot="1" x14ac:dyDescent="0.3">
      <c r="A25" s="139" t="s">
        <v>296</v>
      </c>
      <c r="B25" s="65"/>
      <c r="C25" s="750" t="s">
        <v>297</v>
      </c>
      <c r="D25" s="751"/>
      <c r="E25" s="751"/>
      <c r="F25" s="186">
        <v>544000</v>
      </c>
      <c r="G25" s="494">
        <v>544128</v>
      </c>
      <c r="H25" s="513">
        <f>SUM(W25:Z25)</f>
        <v>653110</v>
      </c>
      <c r="I25" s="204"/>
      <c r="J25" s="219">
        <f t="shared" si="6"/>
        <v>653110</v>
      </c>
      <c r="K25" s="81"/>
      <c r="L25" s="1"/>
      <c r="M25" s="82">
        <f>J25</f>
        <v>653110</v>
      </c>
      <c r="N25" s="81">
        <v>45344</v>
      </c>
      <c r="O25" s="1">
        <v>45344</v>
      </c>
      <c r="P25" s="1">
        <v>45344</v>
      </c>
      <c r="Q25" s="1">
        <v>45344</v>
      </c>
      <c r="R25" s="1">
        <v>45344</v>
      </c>
      <c r="S25" s="89">
        <v>45344</v>
      </c>
      <c r="T25" s="1">
        <v>45344</v>
      </c>
      <c r="U25" s="43">
        <v>45344</v>
      </c>
      <c r="V25" s="1">
        <v>45344</v>
      </c>
      <c r="W25" s="366">
        <f>SUM(N25:V25)</f>
        <v>408096</v>
      </c>
      <c r="X25" s="89">
        <v>73050</v>
      </c>
      <c r="Y25" s="46">
        <v>85979</v>
      </c>
      <c r="Z25" s="378">
        <v>85985</v>
      </c>
    </row>
    <row r="26" spans="1:26" ht="15.75" hidden="1" thickBot="1" x14ac:dyDescent="0.3">
      <c r="A26" s="139" t="s">
        <v>298</v>
      </c>
      <c r="B26" s="66"/>
      <c r="C26" s="735" t="s">
        <v>299</v>
      </c>
      <c r="D26" s="736"/>
      <c r="E26" s="736"/>
      <c r="F26" s="187"/>
      <c r="G26" s="495"/>
      <c r="H26" s="514"/>
      <c r="I26" s="205"/>
      <c r="J26" s="219">
        <f t="shared" si="6"/>
        <v>0</v>
      </c>
      <c r="K26" s="81"/>
      <c r="L26" s="1"/>
      <c r="M26" s="82"/>
      <c r="N26" s="81"/>
      <c r="O26" s="1"/>
      <c r="P26" s="1"/>
      <c r="Q26" s="1"/>
      <c r="R26" s="1"/>
      <c r="S26" s="89"/>
      <c r="T26" s="1"/>
      <c r="U26" s="43"/>
      <c r="V26" s="1"/>
      <c r="W26" s="366"/>
      <c r="X26" s="89"/>
      <c r="Y26" s="46"/>
      <c r="Z26" s="378"/>
    </row>
    <row r="27" spans="1:26" ht="15.75" hidden="1" thickBot="1" x14ac:dyDescent="0.3">
      <c r="A27" s="139" t="s">
        <v>300</v>
      </c>
      <c r="B27" s="66"/>
      <c r="C27" s="735" t="s">
        <v>301</v>
      </c>
      <c r="D27" s="736"/>
      <c r="E27" s="736"/>
      <c r="F27" s="187"/>
      <c r="G27" s="495"/>
      <c r="H27" s="514"/>
      <c r="I27" s="205"/>
      <c r="J27" s="219">
        <f t="shared" si="6"/>
        <v>0</v>
      </c>
      <c r="K27" s="81"/>
      <c r="L27" s="1"/>
      <c r="M27" s="82"/>
      <c r="N27" s="81"/>
      <c r="O27" s="1"/>
      <c r="P27" s="1"/>
      <c r="Q27" s="1"/>
      <c r="R27" s="1"/>
      <c r="S27" s="89"/>
      <c r="T27" s="1"/>
      <c r="U27" s="43"/>
      <c r="V27" s="1"/>
      <c r="W27" s="366"/>
      <c r="X27" s="89"/>
      <c r="Y27" s="46"/>
      <c r="Z27" s="378"/>
    </row>
    <row r="28" spans="1:26" ht="15.75" hidden="1" thickBot="1" x14ac:dyDescent="0.3">
      <c r="A28" s="139" t="s">
        <v>302</v>
      </c>
      <c r="B28" s="66"/>
      <c r="C28" s="735" t="s">
        <v>303</v>
      </c>
      <c r="D28" s="736"/>
      <c r="E28" s="736"/>
      <c r="F28" s="187"/>
      <c r="G28" s="495"/>
      <c r="H28" s="514"/>
      <c r="I28" s="205"/>
      <c r="J28" s="219">
        <f t="shared" si="6"/>
        <v>0</v>
      </c>
      <c r="K28" s="81"/>
      <c r="L28" s="1"/>
      <c r="M28" s="82"/>
      <c r="N28" s="81"/>
      <c r="O28" s="1"/>
      <c r="P28" s="1"/>
      <c r="Q28" s="1"/>
      <c r="R28" s="1"/>
      <c r="S28" s="89"/>
      <c r="T28" s="1"/>
      <c r="U28" s="43"/>
      <c r="V28" s="1"/>
      <c r="W28" s="366"/>
      <c r="X28" s="89"/>
      <c r="Y28" s="46"/>
      <c r="Z28" s="378"/>
    </row>
    <row r="29" spans="1:26" ht="15.75" hidden="1" thickBot="1" x14ac:dyDescent="0.3">
      <c r="A29" s="139" t="s">
        <v>304</v>
      </c>
      <c r="B29" s="66"/>
      <c r="C29" s="735" t="s">
        <v>305</v>
      </c>
      <c r="D29" s="736"/>
      <c r="E29" s="736"/>
      <c r="F29" s="187"/>
      <c r="G29" s="495"/>
      <c r="H29" s="514"/>
      <c r="I29" s="205"/>
      <c r="J29" s="219">
        <f t="shared" si="6"/>
        <v>0</v>
      </c>
      <c r="K29" s="81"/>
      <c r="L29" s="1"/>
      <c r="M29" s="82"/>
      <c r="N29" s="81"/>
      <c r="O29" s="1"/>
      <c r="P29" s="1"/>
      <c r="Q29" s="1"/>
      <c r="R29" s="1"/>
      <c r="S29" s="89"/>
      <c r="T29" s="1"/>
      <c r="U29" s="43"/>
      <c r="V29" s="1"/>
      <c r="W29" s="366"/>
      <c r="X29" s="89"/>
      <c r="Y29" s="46"/>
      <c r="Z29" s="378"/>
    </row>
    <row r="30" spans="1:26" ht="15.75" hidden="1" thickBot="1" x14ac:dyDescent="0.3">
      <c r="A30" s="139" t="s">
        <v>306</v>
      </c>
      <c r="B30" s="66"/>
      <c r="C30" s="735" t="s">
        <v>307</v>
      </c>
      <c r="D30" s="736"/>
      <c r="E30" s="736"/>
      <c r="F30" s="187"/>
      <c r="G30" s="495"/>
      <c r="H30" s="514"/>
      <c r="I30" s="205"/>
      <c r="J30" s="219">
        <f t="shared" si="6"/>
        <v>0</v>
      </c>
      <c r="K30" s="81"/>
      <c r="L30" s="1"/>
      <c r="M30" s="82"/>
      <c r="N30" s="81"/>
      <c r="O30" s="1"/>
      <c r="P30" s="1"/>
      <c r="Q30" s="1"/>
      <c r="R30" s="1"/>
      <c r="S30" s="89"/>
      <c r="T30" s="1"/>
      <c r="U30" s="43"/>
      <c r="V30" s="1"/>
      <c r="W30" s="366"/>
      <c r="X30" s="89"/>
      <c r="Y30" s="46"/>
      <c r="Z30" s="378"/>
    </row>
    <row r="31" spans="1:26" ht="15.75" hidden="1" thickBot="1" x14ac:dyDescent="0.3">
      <c r="A31" s="139" t="s">
        <v>308</v>
      </c>
      <c r="B31" s="67"/>
      <c r="C31" s="737" t="s">
        <v>309</v>
      </c>
      <c r="D31" s="738"/>
      <c r="E31" s="738"/>
      <c r="F31" s="188"/>
      <c r="G31" s="496"/>
      <c r="H31" s="515"/>
      <c r="I31" s="206"/>
      <c r="J31" s="219">
        <f t="shared" si="6"/>
        <v>0</v>
      </c>
      <c r="K31" s="81"/>
      <c r="L31" s="1"/>
      <c r="M31" s="82"/>
      <c r="N31" s="81"/>
      <c r="O31" s="1"/>
      <c r="P31" s="1"/>
      <c r="Q31" s="1"/>
      <c r="R31" s="1"/>
      <c r="S31" s="89"/>
      <c r="T31" s="1"/>
      <c r="U31" s="43"/>
      <c r="V31" s="1"/>
      <c r="W31" s="366"/>
      <c r="X31" s="89"/>
      <c r="Y31" s="46"/>
      <c r="Z31" s="378"/>
    </row>
    <row r="32" spans="1:26" ht="15.75" thickBot="1" x14ac:dyDescent="0.3">
      <c r="B32" s="91" t="s">
        <v>310</v>
      </c>
      <c r="C32" s="657" t="s">
        <v>311</v>
      </c>
      <c r="D32" s="699"/>
      <c r="E32" s="699"/>
      <c r="F32" s="185">
        <f t="shared" ref="F32" si="21">F33+F37+F40+F57+F60</f>
        <v>2477000</v>
      </c>
      <c r="G32" s="493">
        <f t="shared" ref="G32:Z32" si="22">G33+G37+G40+G57+G60</f>
        <v>2638888</v>
      </c>
      <c r="H32" s="512">
        <f t="shared" si="22"/>
        <v>2883501</v>
      </c>
      <c r="I32" s="203">
        <f t="shared" si="22"/>
        <v>0</v>
      </c>
      <c r="J32" s="216">
        <f t="shared" si="6"/>
        <v>2883501</v>
      </c>
      <c r="K32" s="94">
        <f t="shared" ref="K32:M32" si="23">K33+K37+K40+K57+K60</f>
        <v>84396</v>
      </c>
      <c r="L32" s="95">
        <f t="shared" si="23"/>
        <v>1802739</v>
      </c>
      <c r="M32" s="96">
        <f t="shared" si="23"/>
        <v>996366</v>
      </c>
      <c r="N32" s="94">
        <f t="shared" si="22"/>
        <v>297205</v>
      </c>
      <c r="O32" s="95">
        <f t="shared" si="22"/>
        <v>137625</v>
      </c>
      <c r="P32" s="95">
        <f t="shared" si="22"/>
        <v>170440</v>
      </c>
      <c r="Q32" s="95">
        <f t="shared" si="22"/>
        <v>223951</v>
      </c>
      <c r="R32" s="95">
        <f t="shared" si="22"/>
        <v>69153</v>
      </c>
      <c r="S32" s="98">
        <f t="shared" ref="S32" si="24">S33+S37+S40+S57+S60</f>
        <v>589517</v>
      </c>
      <c r="T32" s="95">
        <f t="shared" si="22"/>
        <v>260207</v>
      </c>
      <c r="U32" s="97">
        <f t="shared" si="22"/>
        <v>233018</v>
      </c>
      <c r="V32" s="95">
        <f t="shared" si="22"/>
        <v>168444</v>
      </c>
      <c r="W32" s="363">
        <f t="shared" ref="W32" si="25">W33+W37+W40+W57+W60</f>
        <v>2149560</v>
      </c>
      <c r="X32" s="98">
        <f t="shared" si="22"/>
        <v>191343</v>
      </c>
      <c r="Y32" s="99">
        <f t="shared" si="22"/>
        <v>271088</v>
      </c>
      <c r="Z32" s="376">
        <f t="shared" si="22"/>
        <v>271510</v>
      </c>
    </row>
    <row r="33" spans="1:29" x14ac:dyDescent="0.25">
      <c r="B33" s="136" t="s">
        <v>912</v>
      </c>
      <c r="C33" s="658" t="s">
        <v>312</v>
      </c>
      <c r="D33" s="659"/>
      <c r="E33" s="659"/>
      <c r="F33" s="181">
        <f t="shared" ref="F33" si="26">F34+F35+F36</f>
        <v>563000</v>
      </c>
      <c r="G33" s="489">
        <f t="shared" ref="G33:Z33" si="27">G34+G35+G36</f>
        <v>443220</v>
      </c>
      <c r="H33" s="508">
        <f t="shared" si="27"/>
        <v>483100</v>
      </c>
      <c r="I33" s="199">
        <f t="shared" si="27"/>
        <v>0</v>
      </c>
      <c r="J33" s="217">
        <f t="shared" si="6"/>
        <v>483100</v>
      </c>
      <c r="K33" s="130">
        <f t="shared" ref="K33:M33" si="28">K34+K35+K36</f>
        <v>0</v>
      </c>
      <c r="L33" s="131">
        <f t="shared" si="28"/>
        <v>0</v>
      </c>
      <c r="M33" s="132">
        <f t="shared" si="28"/>
        <v>483100</v>
      </c>
      <c r="N33" s="130">
        <f t="shared" si="27"/>
        <v>36331</v>
      </c>
      <c r="O33" s="131">
        <f t="shared" si="27"/>
        <v>9150</v>
      </c>
      <c r="P33" s="131">
        <f t="shared" si="27"/>
        <v>34337</v>
      </c>
      <c r="Q33" s="131">
        <f t="shared" si="27"/>
        <v>50371</v>
      </c>
      <c r="R33" s="131">
        <f t="shared" si="27"/>
        <v>35776</v>
      </c>
      <c r="S33" s="134">
        <f t="shared" ref="S33" si="29">S34+S35+S36</f>
        <v>106924</v>
      </c>
      <c r="T33" s="131">
        <f t="shared" si="27"/>
        <v>35996</v>
      </c>
      <c r="U33" s="133">
        <f t="shared" si="27"/>
        <v>76838</v>
      </c>
      <c r="V33" s="131">
        <f t="shared" si="27"/>
        <v>22083</v>
      </c>
      <c r="W33" s="364">
        <f t="shared" ref="W33" si="30">W34+W35+W36</f>
        <v>407806</v>
      </c>
      <c r="X33" s="134">
        <f t="shared" si="27"/>
        <v>19681</v>
      </c>
      <c r="Y33" s="135">
        <f t="shared" si="27"/>
        <v>21015</v>
      </c>
      <c r="Z33" s="377">
        <f t="shared" si="27"/>
        <v>34598</v>
      </c>
    </row>
    <row r="34" spans="1:29" hidden="1" x14ac:dyDescent="0.25">
      <c r="A34" s="139" t="s">
        <v>313</v>
      </c>
      <c r="B34" s="59" t="s">
        <v>913</v>
      </c>
      <c r="C34" s="718" t="s">
        <v>314</v>
      </c>
      <c r="D34" s="719"/>
      <c r="E34" s="719"/>
      <c r="F34" s="182"/>
      <c r="G34" s="490"/>
      <c r="H34" s="509"/>
      <c r="I34" s="200"/>
      <c r="J34" s="219">
        <f t="shared" si="6"/>
        <v>0</v>
      </c>
      <c r="K34" s="81"/>
      <c r="L34" s="1"/>
      <c r="M34" s="82"/>
      <c r="N34" s="81"/>
      <c r="O34" s="1"/>
      <c r="P34" s="1"/>
      <c r="Q34" s="1"/>
      <c r="R34" s="1"/>
      <c r="S34" s="89"/>
      <c r="T34" s="1"/>
      <c r="U34" s="43"/>
      <c r="V34" s="1"/>
      <c r="W34" s="366"/>
      <c r="X34" s="89"/>
      <c r="Y34" s="46"/>
      <c r="Z34" s="378"/>
    </row>
    <row r="35" spans="1:29" x14ac:dyDescent="0.25">
      <c r="A35" s="139" t="s">
        <v>315</v>
      </c>
      <c r="B35" s="59" t="s">
        <v>914</v>
      </c>
      <c r="C35" s="718" t="s">
        <v>316</v>
      </c>
      <c r="D35" s="719"/>
      <c r="E35" s="719"/>
      <c r="F35" s="182">
        <v>563000</v>
      </c>
      <c r="G35" s="490">
        <v>443220</v>
      </c>
      <c r="H35" s="509">
        <f>SUM(W35:Z35)</f>
        <v>483100</v>
      </c>
      <c r="I35" s="200"/>
      <c r="J35" s="219">
        <f t="shared" si="6"/>
        <v>483100</v>
      </c>
      <c r="K35" s="81"/>
      <c r="L35" s="1"/>
      <c r="M35" s="82">
        <f>J35</f>
        <v>483100</v>
      </c>
      <c r="N35" s="81">
        <v>36331</v>
      </c>
      <c r="O35" s="1">
        <v>9150</v>
      </c>
      <c r="P35" s="1">
        <v>34337</v>
      </c>
      <c r="Q35" s="1">
        <v>50371</v>
      </c>
      <c r="R35" s="1">
        <v>35776</v>
      </c>
      <c r="S35" s="89">
        <v>106924</v>
      </c>
      <c r="T35" s="1">
        <v>35996</v>
      </c>
      <c r="U35" s="43">
        <v>76838</v>
      </c>
      <c r="V35" s="1">
        <v>22083</v>
      </c>
      <c r="W35" s="366">
        <f>SUM(N35:V35)</f>
        <v>407806</v>
      </c>
      <c r="X35" s="89">
        <v>19681</v>
      </c>
      <c r="Y35" s="46">
        <v>21015</v>
      </c>
      <c r="Z35" s="378">
        <v>34598</v>
      </c>
    </row>
    <row r="36" spans="1:29" hidden="1" x14ac:dyDescent="0.25">
      <c r="A36" s="139" t="s">
        <v>317</v>
      </c>
      <c r="B36" s="59" t="s">
        <v>915</v>
      </c>
      <c r="C36" s="718" t="s">
        <v>318</v>
      </c>
      <c r="D36" s="719"/>
      <c r="E36" s="719"/>
      <c r="F36" s="182"/>
      <c r="G36" s="490"/>
      <c r="H36" s="509"/>
      <c r="I36" s="200"/>
      <c r="J36" s="219">
        <f t="shared" si="6"/>
        <v>0</v>
      </c>
      <c r="K36" s="81"/>
      <c r="L36" s="1"/>
      <c r="M36" s="82"/>
      <c r="N36" s="81"/>
      <c r="O36" s="1"/>
      <c r="P36" s="1"/>
      <c r="Q36" s="1"/>
      <c r="R36" s="1"/>
      <c r="S36" s="89"/>
      <c r="T36" s="1"/>
      <c r="U36" s="43"/>
      <c r="V36" s="1"/>
      <c r="W36" s="366"/>
      <c r="X36" s="89"/>
      <c r="Y36" s="46"/>
      <c r="Z36" s="378"/>
    </row>
    <row r="37" spans="1:29" hidden="1" x14ac:dyDescent="0.25">
      <c r="B37" s="100" t="s">
        <v>916</v>
      </c>
      <c r="C37" s="688" t="s">
        <v>319</v>
      </c>
      <c r="D37" s="689"/>
      <c r="E37" s="689"/>
      <c r="F37" s="183">
        <f t="shared" ref="F37" si="31">F38+F39</f>
        <v>0</v>
      </c>
      <c r="G37" s="491">
        <f t="shared" ref="G37:Z37" si="32">G38+G39</f>
        <v>0</v>
      </c>
      <c r="H37" s="510">
        <f t="shared" si="32"/>
        <v>0</v>
      </c>
      <c r="I37" s="201">
        <f t="shared" si="32"/>
        <v>0</v>
      </c>
      <c r="J37" s="218">
        <f t="shared" si="6"/>
        <v>0</v>
      </c>
      <c r="K37" s="103">
        <f t="shared" ref="K37:M37" si="33">K38+K39</f>
        <v>0</v>
      </c>
      <c r="L37" s="104">
        <f t="shared" si="33"/>
        <v>0</v>
      </c>
      <c r="M37" s="105">
        <f t="shared" si="33"/>
        <v>0</v>
      </c>
      <c r="N37" s="103">
        <f t="shared" si="32"/>
        <v>0</v>
      </c>
      <c r="O37" s="104">
        <f t="shared" si="32"/>
        <v>0</v>
      </c>
      <c r="P37" s="104">
        <f t="shared" si="32"/>
        <v>0</v>
      </c>
      <c r="Q37" s="104">
        <f t="shared" si="32"/>
        <v>0</v>
      </c>
      <c r="R37" s="104">
        <f t="shared" si="32"/>
        <v>0</v>
      </c>
      <c r="S37" s="107">
        <f t="shared" ref="S37" si="34">S38+S39</f>
        <v>0</v>
      </c>
      <c r="T37" s="104">
        <f t="shared" si="32"/>
        <v>0</v>
      </c>
      <c r="U37" s="106">
        <f t="shared" si="32"/>
        <v>0</v>
      </c>
      <c r="V37" s="104">
        <f t="shared" si="32"/>
        <v>0</v>
      </c>
      <c r="W37" s="367">
        <f t="shared" ref="W37" si="35">W38+W39</f>
        <v>0</v>
      </c>
      <c r="X37" s="107">
        <f t="shared" si="32"/>
        <v>0</v>
      </c>
      <c r="Y37" s="108">
        <f t="shared" si="32"/>
        <v>0</v>
      </c>
      <c r="Z37" s="379">
        <f t="shared" si="32"/>
        <v>0</v>
      </c>
    </row>
    <row r="38" spans="1:29" hidden="1" x14ac:dyDescent="0.25">
      <c r="A38" s="139" t="s">
        <v>320</v>
      </c>
      <c r="B38" s="59" t="s">
        <v>917</v>
      </c>
      <c r="C38" s="718" t="s">
        <v>321</v>
      </c>
      <c r="D38" s="719"/>
      <c r="E38" s="719"/>
      <c r="F38" s="182"/>
      <c r="G38" s="490"/>
      <c r="H38" s="509"/>
      <c r="I38" s="200"/>
      <c r="J38" s="219">
        <f t="shared" si="6"/>
        <v>0</v>
      </c>
      <c r="K38" s="81"/>
      <c r="L38" s="1"/>
      <c r="M38" s="82"/>
      <c r="N38" s="81"/>
      <c r="O38" s="1"/>
      <c r="P38" s="1"/>
      <c r="Q38" s="1"/>
      <c r="R38" s="1"/>
      <c r="S38" s="89"/>
      <c r="T38" s="1"/>
      <c r="U38" s="43"/>
      <c r="V38" s="1"/>
      <c r="W38" s="366"/>
      <c r="X38" s="89"/>
      <c r="Y38" s="46"/>
      <c r="Z38" s="378"/>
    </row>
    <row r="39" spans="1:29" hidden="1" x14ac:dyDescent="0.25">
      <c r="A39" s="139" t="s">
        <v>322</v>
      </c>
      <c r="B39" s="59" t="s">
        <v>918</v>
      </c>
      <c r="C39" s="718" t="s">
        <v>323</v>
      </c>
      <c r="D39" s="719"/>
      <c r="E39" s="719"/>
      <c r="F39" s="182"/>
      <c r="G39" s="490"/>
      <c r="H39" s="509"/>
      <c r="I39" s="200"/>
      <c r="J39" s="219">
        <f t="shared" si="6"/>
        <v>0</v>
      </c>
      <c r="K39" s="81"/>
      <c r="L39" s="1"/>
      <c r="M39" s="82"/>
      <c r="N39" s="81"/>
      <c r="O39" s="1"/>
      <c r="P39" s="1"/>
      <c r="Q39" s="1"/>
      <c r="R39" s="1"/>
      <c r="S39" s="89"/>
      <c r="T39" s="1"/>
      <c r="U39" s="43"/>
      <c r="V39" s="1"/>
      <c r="W39" s="366"/>
      <c r="X39" s="89"/>
      <c r="Y39" s="46"/>
      <c r="Z39" s="378"/>
    </row>
    <row r="40" spans="1:29" x14ac:dyDescent="0.25">
      <c r="B40" s="100" t="s">
        <v>919</v>
      </c>
      <c r="C40" s="688" t="s">
        <v>324</v>
      </c>
      <c r="D40" s="689"/>
      <c r="E40" s="689"/>
      <c r="F40" s="183">
        <f>F41+F47+F48+F49+F50+F53+F54</f>
        <v>1914000</v>
      </c>
      <c r="G40" s="491">
        <f>G41+G47+G48+G49+G50+G53+G54</f>
        <v>1638188</v>
      </c>
      <c r="H40" s="510">
        <f t="shared" ref="H40:I40" si="36">H41+H47+H48+H49+H50+H53+H54</f>
        <v>1800662</v>
      </c>
      <c r="I40" s="201">
        <f t="shared" si="36"/>
        <v>0</v>
      </c>
      <c r="J40" s="218">
        <f t="shared" si="6"/>
        <v>1800662</v>
      </c>
      <c r="K40" s="103">
        <f t="shared" ref="K40:M40" si="37">K41+K47+K48+K49+K50+K53+K54</f>
        <v>53396</v>
      </c>
      <c r="L40" s="104">
        <f t="shared" si="37"/>
        <v>1430000</v>
      </c>
      <c r="M40" s="105">
        <f t="shared" si="37"/>
        <v>317266</v>
      </c>
      <c r="N40" s="103">
        <f t="shared" ref="N40:Z40" si="38">N41+N47+N48+N49+N50+N53+N54</f>
        <v>198879</v>
      </c>
      <c r="O40" s="104">
        <f t="shared" si="38"/>
        <v>100202</v>
      </c>
      <c r="P40" s="104">
        <f t="shared" si="38"/>
        <v>100845</v>
      </c>
      <c r="Q40" s="104">
        <f t="shared" si="38"/>
        <v>126991</v>
      </c>
      <c r="R40" s="104">
        <f t="shared" si="38"/>
        <v>21084</v>
      </c>
      <c r="S40" s="107">
        <f t="shared" ref="S40" si="39">S41+S47+S48+S49+S50+S53+S54</f>
        <v>369493</v>
      </c>
      <c r="T40" s="104">
        <f t="shared" si="38"/>
        <v>170924</v>
      </c>
      <c r="U40" s="106">
        <f t="shared" si="38"/>
        <v>108994</v>
      </c>
      <c r="V40" s="104">
        <f t="shared" si="38"/>
        <v>112771</v>
      </c>
      <c r="W40" s="367">
        <f t="shared" ref="W40" si="40">W41+W47+W48+W49+W50+W53+W54</f>
        <v>1310183</v>
      </c>
      <c r="X40" s="107">
        <f t="shared" si="38"/>
        <v>132958</v>
      </c>
      <c r="Y40" s="108">
        <f t="shared" si="38"/>
        <v>196289</v>
      </c>
      <c r="Z40" s="379">
        <f t="shared" si="38"/>
        <v>161232</v>
      </c>
      <c r="AB40" s="259"/>
      <c r="AC40" s="259"/>
    </row>
    <row r="41" spans="1:29" s="42" customFormat="1" x14ac:dyDescent="0.25">
      <c r="A41" s="139" t="s">
        <v>325</v>
      </c>
      <c r="B41" s="57" t="s">
        <v>920</v>
      </c>
      <c r="C41" s="696" t="s">
        <v>326</v>
      </c>
      <c r="D41" s="697"/>
      <c r="E41" s="697"/>
      <c r="F41" s="189">
        <f>SUM(F42:F46)</f>
        <v>1679000</v>
      </c>
      <c r="G41" s="497">
        <f>SUM(G42:G46)</f>
        <v>1448370</v>
      </c>
      <c r="H41" s="516">
        <f t="shared" ref="H41:Z41" si="41">SUM(H42:H46)</f>
        <v>1487810</v>
      </c>
      <c r="I41" s="207">
        <f t="shared" si="41"/>
        <v>0</v>
      </c>
      <c r="J41" s="220">
        <f t="shared" si="6"/>
        <v>1487810</v>
      </c>
      <c r="K41" s="83">
        <f t="shared" si="41"/>
        <v>9450</v>
      </c>
      <c r="L41" s="13">
        <f t="shared" si="41"/>
        <v>1430000</v>
      </c>
      <c r="M41" s="84">
        <f t="shared" si="41"/>
        <v>48360</v>
      </c>
      <c r="N41" s="83">
        <f t="shared" si="41"/>
        <v>198879</v>
      </c>
      <c r="O41" s="13">
        <f t="shared" si="41"/>
        <v>100202</v>
      </c>
      <c r="P41" s="13">
        <f t="shared" si="41"/>
        <v>100845</v>
      </c>
      <c r="Q41" s="13">
        <f t="shared" si="41"/>
        <v>104050</v>
      </c>
      <c r="R41" s="13">
        <f t="shared" si="41"/>
        <v>4235</v>
      </c>
      <c r="S41" s="90">
        <f t="shared" ref="S41" si="42">SUM(S42:S46)</f>
        <v>313474</v>
      </c>
      <c r="T41" s="13">
        <f t="shared" si="41"/>
        <v>107085</v>
      </c>
      <c r="U41" s="44">
        <f t="shared" si="41"/>
        <v>108994</v>
      </c>
      <c r="V41" s="13">
        <f t="shared" si="41"/>
        <v>112771</v>
      </c>
      <c r="W41" s="365">
        <f t="shared" ref="W41" si="43">SUM(W42:W46)</f>
        <v>1150535</v>
      </c>
      <c r="X41" s="90">
        <f t="shared" si="41"/>
        <v>120021</v>
      </c>
      <c r="Y41" s="47">
        <f t="shared" si="41"/>
        <v>110917</v>
      </c>
      <c r="Z41" s="380">
        <f t="shared" si="41"/>
        <v>106337</v>
      </c>
    </row>
    <row r="42" spans="1:29" x14ac:dyDescent="0.25">
      <c r="B42" s="59"/>
      <c r="C42" s="360"/>
      <c r="D42" s="686" t="s">
        <v>1246</v>
      </c>
      <c r="E42" s="698"/>
      <c r="F42" s="182">
        <v>1623000</v>
      </c>
      <c r="G42" s="490">
        <v>1390560</v>
      </c>
      <c r="H42" s="509">
        <f t="shared" ref="H42:H56" si="44">SUM(W42:Z42)</f>
        <v>1430000</v>
      </c>
      <c r="I42" s="200"/>
      <c r="J42" s="219">
        <f t="shared" si="6"/>
        <v>1430000</v>
      </c>
      <c r="K42" s="81"/>
      <c r="L42" s="1">
        <f>J42</f>
        <v>1430000</v>
      </c>
      <c r="M42" s="82"/>
      <c r="N42" s="81">
        <v>196781</v>
      </c>
      <c r="O42" s="1">
        <v>99354</v>
      </c>
      <c r="P42" s="1">
        <v>94648</v>
      </c>
      <c r="Q42" s="1">
        <v>99354</v>
      </c>
      <c r="R42" s="1"/>
      <c r="S42" s="89">
        <v>309840</v>
      </c>
      <c r="T42" s="1">
        <v>106346</v>
      </c>
      <c r="U42" s="43">
        <v>108994</v>
      </c>
      <c r="V42" s="1">
        <v>108995</v>
      </c>
      <c r="W42" s="366">
        <f t="shared" ref="W42:W56" si="45">SUM(N42:V42)</f>
        <v>1124312</v>
      </c>
      <c r="X42" s="89">
        <v>106314</v>
      </c>
      <c r="Y42" s="46">
        <v>108995</v>
      </c>
      <c r="Z42" s="378">
        <v>90379</v>
      </c>
    </row>
    <row r="43" spans="1:29" x14ac:dyDescent="0.25">
      <c r="B43" s="59"/>
      <c r="C43" s="360"/>
      <c r="D43" s="686" t="s">
        <v>1247</v>
      </c>
      <c r="E43" s="698"/>
      <c r="F43" s="182">
        <v>1000</v>
      </c>
      <c r="G43" s="490">
        <v>1000</v>
      </c>
      <c r="H43" s="509">
        <f t="shared" si="44"/>
        <v>1000</v>
      </c>
      <c r="I43" s="200"/>
      <c r="J43" s="219">
        <f t="shared" si="6"/>
        <v>1000</v>
      </c>
      <c r="K43" s="81"/>
      <c r="L43" s="1"/>
      <c r="M43" s="82">
        <f>J43</f>
        <v>1000</v>
      </c>
      <c r="N43" s="81">
        <v>40</v>
      </c>
      <c r="O43" s="1"/>
      <c r="P43" s="1">
        <f>40</f>
        <v>40</v>
      </c>
      <c r="Q43" s="1">
        <v>20</v>
      </c>
      <c r="R43" s="1">
        <v>581</v>
      </c>
      <c r="S43" s="89">
        <v>20</v>
      </c>
      <c r="T43" s="1"/>
      <c r="U43" s="43"/>
      <c r="V43" s="1"/>
      <c r="W43" s="366">
        <f t="shared" si="45"/>
        <v>701</v>
      </c>
      <c r="X43" s="89"/>
      <c r="Y43" s="46"/>
      <c r="Z43" s="378">
        <v>299</v>
      </c>
      <c r="AC43" s="259"/>
    </row>
    <row r="44" spans="1:29" x14ac:dyDescent="0.25">
      <c r="B44" s="59"/>
      <c r="C44" s="360"/>
      <c r="D44" s="686" t="s">
        <v>1248</v>
      </c>
      <c r="E44" s="698"/>
      <c r="F44" s="182">
        <v>12000</v>
      </c>
      <c r="G44" s="490">
        <v>9450</v>
      </c>
      <c r="H44" s="509">
        <f t="shared" si="44"/>
        <v>9450</v>
      </c>
      <c r="I44" s="200"/>
      <c r="J44" s="219">
        <f t="shared" si="6"/>
        <v>9450</v>
      </c>
      <c r="K44" s="81">
        <f>J44</f>
        <v>9450</v>
      </c>
      <c r="L44" s="1"/>
      <c r="M44" s="82"/>
      <c r="N44" s="81">
        <v>874</v>
      </c>
      <c r="O44" s="1">
        <v>848</v>
      </c>
      <c r="P44" s="1">
        <v>1652</v>
      </c>
      <c r="Q44" s="1">
        <v>440</v>
      </c>
      <c r="R44" s="1">
        <v>537</v>
      </c>
      <c r="S44" s="89">
        <v>441</v>
      </c>
      <c r="T44" s="1">
        <v>739</v>
      </c>
      <c r="U44" s="43"/>
      <c r="V44" s="1">
        <v>726</v>
      </c>
      <c r="W44" s="366">
        <f t="shared" si="45"/>
        <v>6257</v>
      </c>
      <c r="X44" s="89"/>
      <c r="Y44" s="46">
        <v>726</v>
      </c>
      <c r="Z44" s="378">
        <v>2467</v>
      </c>
    </row>
    <row r="45" spans="1:29" x14ac:dyDescent="0.25">
      <c r="B45" s="59"/>
      <c r="C45" s="360"/>
      <c r="D45" s="686" t="s">
        <v>1273</v>
      </c>
      <c r="E45" s="698"/>
      <c r="F45" s="182">
        <v>19000</v>
      </c>
      <c r="G45" s="490">
        <v>28460</v>
      </c>
      <c r="H45" s="509">
        <f t="shared" si="44"/>
        <v>28460</v>
      </c>
      <c r="I45" s="200"/>
      <c r="J45" s="219">
        <f t="shared" si="6"/>
        <v>28460</v>
      </c>
      <c r="K45" s="81"/>
      <c r="L45" s="1"/>
      <c r="M45" s="82">
        <f>J45</f>
        <v>28460</v>
      </c>
      <c r="N45" s="81">
        <v>1184</v>
      </c>
      <c r="O45" s="1"/>
      <c r="P45" s="1">
        <v>4505</v>
      </c>
      <c r="Q45" s="1">
        <v>1329</v>
      </c>
      <c r="R45" s="1">
        <v>3117</v>
      </c>
      <c r="S45" s="89">
        <v>3173</v>
      </c>
      <c r="T45" s="1"/>
      <c r="U45" s="43"/>
      <c r="V45" s="1">
        <v>3050</v>
      </c>
      <c r="W45" s="366">
        <f t="shared" si="45"/>
        <v>16358</v>
      </c>
      <c r="X45" s="89"/>
      <c r="Y45" s="46">
        <v>1196</v>
      </c>
      <c r="Z45" s="378">
        <v>10906</v>
      </c>
      <c r="AB45" s="259"/>
      <c r="AC45" s="259"/>
    </row>
    <row r="46" spans="1:29" x14ac:dyDescent="0.25">
      <c r="B46" s="59"/>
      <c r="C46" s="360"/>
      <c r="D46" s="686" t="s">
        <v>1249</v>
      </c>
      <c r="E46" s="698"/>
      <c r="F46" s="182">
        <v>24000</v>
      </c>
      <c r="G46" s="490">
        <v>18900</v>
      </c>
      <c r="H46" s="509">
        <f t="shared" si="44"/>
        <v>18900</v>
      </c>
      <c r="I46" s="200"/>
      <c r="J46" s="219">
        <f t="shared" si="6"/>
        <v>18900</v>
      </c>
      <c r="K46" s="81"/>
      <c r="L46" s="1"/>
      <c r="M46" s="82">
        <f>J46</f>
        <v>18900</v>
      </c>
      <c r="N46" s="81"/>
      <c r="O46" s="1"/>
      <c r="P46" s="1"/>
      <c r="Q46" s="1">
        <v>2907</v>
      </c>
      <c r="R46" s="1"/>
      <c r="S46" s="89"/>
      <c r="T46" s="1"/>
      <c r="U46" s="43"/>
      <c r="V46" s="1"/>
      <c r="W46" s="366">
        <f t="shared" si="45"/>
        <v>2907</v>
      </c>
      <c r="X46" s="89">
        <v>13707</v>
      </c>
      <c r="Y46" s="46"/>
      <c r="Z46" s="378">
        <v>2286</v>
      </c>
      <c r="AB46" s="259"/>
    </row>
    <row r="47" spans="1:29" s="42" customFormat="1" hidden="1" x14ac:dyDescent="0.25">
      <c r="A47" s="139" t="s">
        <v>327</v>
      </c>
      <c r="B47" s="57" t="s">
        <v>921</v>
      </c>
      <c r="C47" s="696" t="s">
        <v>328</v>
      </c>
      <c r="D47" s="697"/>
      <c r="E47" s="697"/>
      <c r="F47" s="189"/>
      <c r="G47" s="497"/>
      <c r="H47" s="516">
        <f t="shared" si="44"/>
        <v>0</v>
      </c>
      <c r="I47" s="207"/>
      <c r="J47" s="220">
        <f t="shared" si="6"/>
        <v>0</v>
      </c>
      <c r="K47" s="83"/>
      <c r="L47" s="13"/>
      <c r="M47" s="84"/>
      <c r="N47" s="313"/>
      <c r="O47" s="283"/>
      <c r="P47" s="283"/>
      <c r="Q47" s="13"/>
      <c r="R47" s="13"/>
      <c r="S47" s="90"/>
      <c r="T47" s="13"/>
      <c r="U47" s="44"/>
      <c r="V47" s="13"/>
      <c r="W47" s="365">
        <f t="shared" si="45"/>
        <v>0</v>
      </c>
      <c r="X47" s="90"/>
      <c r="Y47" s="47"/>
      <c r="Z47" s="380"/>
    </row>
    <row r="48" spans="1:29" s="42" customFormat="1" x14ac:dyDescent="0.25">
      <c r="A48" s="139" t="s">
        <v>329</v>
      </c>
      <c r="B48" s="57" t="s">
        <v>922</v>
      </c>
      <c r="C48" s="696" t="s">
        <v>330</v>
      </c>
      <c r="D48" s="697"/>
      <c r="E48" s="697"/>
      <c r="F48" s="189">
        <v>0</v>
      </c>
      <c r="G48" s="497">
        <v>0</v>
      </c>
      <c r="H48" s="516">
        <f t="shared" si="44"/>
        <v>40000</v>
      </c>
      <c r="I48" s="207"/>
      <c r="J48" s="220">
        <f t="shared" si="6"/>
        <v>40000</v>
      </c>
      <c r="K48" s="83">
        <f>J48</f>
        <v>40000</v>
      </c>
      <c r="L48" s="13"/>
      <c r="M48" s="84"/>
      <c r="N48" s="313"/>
      <c r="O48" s="283"/>
      <c r="P48" s="283"/>
      <c r="Q48" s="13"/>
      <c r="R48" s="13"/>
      <c r="S48" s="90"/>
      <c r="T48" s="13"/>
      <c r="U48" s="44"/>
      <c r="V48" s="13"/>
      <c r="W48" s="365">
        <f t="shared" si="45"/>
        <v>0</v>
      </c>
      <c r="X48" s="90"/>
      <c r="Y48" s="47">
        <v>20000</v>
      </c>
      <c r="Z48" s="380">
        <v>20000</v>
      </c>
    </row>
    <row r="49" spans="1:28" s="42" customFormat="1" x14ac:dyDescent="0.25">
      <c r="A49" s="139" t="s">
        <v>331</v>
      </c>
      <c r="B49" s="57" t="s">
        <v>923</v>
      </c>
      <c r="C49" s="696" t="s">
        <v>332</v>
      </c>
      <c r="D49" s="697"/>
      <c r="E49" s="697"/>
      <c r="F49" s="189">
        <v>216000</v>
      </c>
      <c r="G49" s="497">
        <v>174858</v>
      </c>
      <c r="H49" s="516">
        <f t="shared" si="44"/>
        <v>250000</v>
      </c>
      <c r="I49" s="207"/>
      <c r="J49" s="220">
        <f t="shared" si="6"/>
        <v>250000</v>
      </c>
      <c r="K49" s="83"/>
      <c r="L49" s="13"/>
      <c r="M49" s="84">
        <f>J49</f>
        <v>250000</v>
      </c>
      <c r="N49" s="83"/>
      <c r="O49" s="13"/>
      <c r="P49" s="13"/>
      <c r="Q49" s="13">
        <v>22941</v>
      </c>
      <c r="R49" s="13">
        <v>16849</v>
      </c>
      <c r="S49" s="90">
        <v>47439</v>
      </c>
      <c r="T49" s="13">
        <v>63839</v>
      </c>
      <c r="U49" s="44"/>
      <c r="V49" s="13"/>
      <c r="W49" s="365">
        <f t="shared" si="45"/>
        <v>151068</v>
      </c>
      <c r="X49" s="90">
        <v>12937</v>
      </c>
      <c r="Y49" s="47">
        <v>57480</v>
      </c>
      <c r="Z49" s="380">
        <v>28515</v>
      </c>
      <c r="AB49" s="302"/>
    </row>
    <row r="50" spans="1:28" s="19" customFormat="1" hidden="1" x14ac:dyDescent="0.25">
      <c r="A50" s="139" t="s">
        <v>333</v>
      </c>
      <c r="B50" s="57" t="s">
        <v>924</v>
      </c>
      <c r="C50" s="696" t="s">
        <v>334</v>
      </c>
      <c r="D50" s="697"/>
      <c r="E50" s="697"/>
      <c r="F50" s="189">
        <f t="shared" ref="F50" si="46">F51+F52</f>
        <v>0</v>
      </c>
      <c r="G50" s="497">
        <f t="shared" ref="G50:Q50" si="47">G51+G52</f>
        <v>0</v>
      </c>
      <c r="H50" s="516">
        <f t="shared" si="44"/>
        <v>0</v>
      </c>
      <c r="I50" s="207">
        <f t="shared" si="47"/>
        <v>0</v>
      </c>
      <c r="J50" s="220">
        <f t="shared" si="6"/>
        <v>0</v>
      </c>
      <c r="K50" s="83">
        <f t="shared" ref="K50:M50" si="48">K51+K52</f>
        <v>0</v>
      </c>
      <c r="L50" s="13">
        <f t="shared" si="48"/>
        <v>0</v>
      </c>
      <c r="M50" s="84">
        <f t="shared" si="48"/>
        <v>0</v>
      </c>
      <c r="N50" s="83">
        <f t="shared" si="47"/>
        <v>0</v>
      </c>
      <c r="O50" s="13">
        <f t="shared" si="47"/>
        <v>0</v>
      </c>
      <c r="P50" s="13">
        <f t="shared" si="47"/>
        <v>0</v>
      </c>
      <c r="Q50" s="13">
        <f t="shared" si="47"/>
        <v>0</v>
      </c>
      <c r="R50" s="13"/>
      <c r="S50" s="90"/>
      <c r="T50" s="13"/>
      <c r="U50" s="44"/>
      <c r="V50" s="13"/>
      <c r="W50" s="365">
        <f t="shared" si="45"/>
        <v>0</v>
      </c>
      <c r="X50" s="90"/>
      <c r="Y50" s="47"/>
      <c r="Z50" s="380"/>
    </row>
    <row r="51" spans="1:28" hidden="1" x14ac:dyDescent="0.25">
      <c r="A51" s="139" t="s">
        <v>335</v>
      </c>
      <c r="B51" s="59"/>
      <c r="C51" s="359"/>
      <c r="D51" s="686" t="s">
        <v>336</v>
      </c>
      <c r="E51" s="686"/>
      <c r="F51" s="182"/>
      <c r="G51" s="490"/>
      <c r="H51" s="509">
        <f t="shared" si="44"/>
        <v>0</v>
      </c>
      <c r="I51" s="200"/>
      <c r="J51" s="219">
        <f t="shared" si="6"/>
        <v>0</v>
      </c>
      <c r="K51" s="81"/>
      <c r="L51" s="1"/>
      <c r="M51" s="82"/>
      <c r="N51" s="81"/>
      <c r="O51" s="1"/>
      <c r="P51" s="1"/>
      <c r="Q51" s="1"/>
      <c r="R51" s="1"/>
      <c r="S51" s="89"/>
      <c r="T51" s="1"/>
      <c r="U51" s="43"/>
      <c r="V51" s="1"/>
      <c r="W51" s="366">
        <f t="shared" si="45"/>
        <v>0</v>
      </c>
      <c r="X51" s="89"/>
      <c r="Y51" s="46"/>
      <c r="Z51" s="378"/>
    </row>
    <row r="52" spans="1:28" hidden="1" x14ac:dyDescent="0.25">
      <c r="A52" s="139" t="s">
        <v>337</v>
      </c>
      <c r="B52" s="59"/>
      <c r="C52" s="359"/>
      <c r="D52" s="686" t="s">
        <v>338</v>
      </c>
      <c r="E52" s="686"/>
      <c r="F52" s="182"/>
      <c r="G52" s="490"/>
      <c r="H52" s="509">
        <f t="shared" si="44"/>
        <v>0</v>
      </c>
      <c r="I52" s="200"/>
      <c r="J52" s="219">
        <f t="shared" si="6"/>
        <v>0</v>
      </c>
      <c r="K52" s="81"/>
      <c r="L52" s="1"/>
      <c r="M52" s="82"/>
      <c r="N52" s="81"/>
      <c r="O52" s="1"/>
      <c r="P52" s="1"/>
      <c r="Q52" s="1"/>
      <c r="R52" s="1"/>
      <c r="S52" s="89"/>
      <c r="T52" s="1"/>
      <c r="U52" s="43"/>
      <c r="V52" s="1"/>
      <c r="W52" s="366">
        <f t="shared" si="45"/>
        <v>0</v>
      </c>
      <c r="X52" s="89"/>
      <c r="Y52" s="46"/>
      <c r="Z52" s="378"/>
    </row>
    <row r="53" spans="1:28" s="42" customFormat="1" hidden="1" x14ac:dyDescent="0.25">
      <c r="A53" s="139" t="s">
        <v>339</v>
      </c>
      <c r="B53" s="57" t="s">
        <v>925</v>
      </c>
      <c r="C53" s="653" t="s">
        <v>340</v>
      </c>
      <c r="D53" s="654"/>
      <c r="E53" s="654"/>
      <c r="F53" s="189"/>
      <c r="G53" s="497"/>
      <c r="H53" s="516">
        <f t="shared" si="44"/>
        <v>0</v>
      </c>
      <c r="I53" s="207"/>
      <c r="J53" s="220">
        <f t="shared" si="6"/>
        <v>0</v>
      </c>
      <c r="K53" s="83"/>
      <c r="L53" s="13"/>
      <c r="M53" s="84"/>
      <c r="N53" s="83"/>
      <c r="O53" s="13"/>
      <c r="P53" s="13"/>
      <c r="Q53" s="13"/>
      <c r="R53" s="13"/>
      <c r="S53" s="90"/>
      <c r="T53" s="13"/>
      <c r="U53" s="44"/>
      <c r="V53" s="13"/>
      <c r="W53" s="365">
        <f t="shared" si="45"/>
        <v>0</v>
      </c>
      <c r="X53" s="90"/>
      <c r="Y53" s="47"/>
      <c r="Z53" s="380"/>
    </row>
    <row r="54" spans="1:28" s="42" customFormat="1" x14ac:dyDescent="0.25">
      <c r="A54" s="139" t="s">
        <v>341</v>
      </c>
      <c r="B54" s="57" t="s">
        <v>926</v>
      </c>
      <c r="C54" s="653" t="s">
        <v>342</v>
      </c>
      <c r="D54" s="654"/>
      <c r="E54" s="654"/>
      <c r="F54" s="189">
        <f>SUM(F55:F56)</f>
        <v>19000</v>
      </c>
      <c r="G54" s="497">
        <f t="shared" ref="G54:Z54" si="49">SUM(G55:G56)</f>
        <v>14960</v>
      </c>
      <c r="H54" s="516">
        <f t="shared" si="49"/>
        <v>22852</v>
      </c>
      <c r="I54" s="207">
        <f t="shared" si="49"/>
        <v>0</v>
      </c>
      <c r="J54" s="220">
        <f t="shared" si="49"/>
        <v>22852</v>
      </c>
      <c r="K54" s="83">
        <f t="shared" si="49"/>
        <v>3946</v>
      </c>
      <c r="L54" s="13">
        <f t="shared" si="49"/>
        <v>0</v>
      </c>
      <c r="M54" s="84">
        <f t="shared" si="49"/>
        <v>18906</v>
      </c>
      <c r="N54" s="83">
        <f t="shared" si="49"/>
        <v>0</v>
      </c>
      <c r="O54" s="13">
        <f t="shared" si="49"/>
        <v>0</v>
      </c>
      <c r="P54" s="13">
        <f t="shared" si="49"/>
        <v>0</v>
      </c>
      <c r="Q54" s="13">
        <f t="shared" si="49"/>
        <v>0</v>
      </c>
      <c r="R54" s="13">
        <f t="shared" si="49"/>
        <v>0</v>
      </c>
      <c r="S54" s="90">
        <f t="shared" si="49"/>
        <v>8580</v>
      </c>
      <c r="T54" s="13">
        <f t="shared" si="49"/>
        <v>0</v>
      </c>
      <c r="U54" s="44">
        <f t="shared" si="49"/>
        <v>0</v>
      </c>
      <c r="V54" s="13">
        <f t="shared" si="49"/>
        <v>0</v>
      </c>
      <c r="W54" s="365">
        <f t="shared" si="49"/>
        <v>8580</v>
      </c>
      <c r="X54" s="90">
        <f t="shared" si="49"/>
        <v>0</v>
      </c>
      <c r="Y54" s="47">
        <f t="shared" si="49"/>
        <v>7892</v>
      </c>
      <c r="Z54" s="380">
        <f t="shared" si="49"/>
        <v>6380</v>
      </c>
    </row>
    <row r="55" spans="1:28" x14ac:dyDescent="0.25">
      <c r="B55" s="59"/>
      <c r="C55" s="432"/>
      <c r="D55" s="686" t="s">
        <v>1162</v>
      </c>
      <c r="E55" s="708"/>
      <c r="F55" s="182">
        <v>0</v>
      </c>
      <c r="G55" s="490">
        <v>0</v>
      </c>
      <c r="H55" s="509">
        <f t="shared" si="44"/>
        <v>3946</v>
      </c>
      <c r="I55" s="200"/>
      <c r="J55" s="219">
        <f t="shared" si="6"/>
        <v>3946</v>
      </c>
      <c r="K55" s="81">
        <f>J55</f>
        <v>3946</v>
      </c>
      <c r="L55" s="1"/>
      <c r="M55" s="82"/>
      <c r="N55" s="81"/>
      <c r="O55" s="1"/>
      <c r="P55" s="1"/>
      <c r="Q55" s="1"/>
      <c r="R55" s="1"/>
      <c r="S55" s="89"/>
      <c r="T55" s="1"/>
      <c r="U55" s="43"/>
      <c r="V55" s="1"/>
      <c r="W55" s="366">
        <f t="shared" si="45"/>
        <v>0</v>
      </c>
      <c r="X55" s="89"/>
      <c r="Y55" s="46">
        <v>3946</v>
      </c>
      <c r="Z55" s="378"/>
    </row>
    <row r="56" spans="1:28" x14ac:dyDescent="0.25">
      <c r="B56" s="59"/>
      <c r="C56" s="432"/>
      <c r="D56" s="686" t="s">
        <v>1163</v>
      </c>
      <c r="E56" s="708"/>
      <c r="F56" s="182">
        <v>19000</v>
      </c>
      <c r="G56" s="490">
        <v>14960</v>
      </c>
      <c r="H56" s="509">
        <f t="shared" si="44"/>
        <v>18906</v>
      </c>
      <c r="I56" s="200"/>
      <c r="J56" s="219">
        <f t="shared" si="6"/>
        <v>18906</v>
      </c>
      <c r="K56" s="81"/>
      <c r="L56" s="1"/>
      <c r="M56" s="82">
        <f>J56</f>
        <v>18906</v>
      </c>
      <c r="N56" s="81"/>
      <c r="O56" s="1"/>
      <c r="P56" s="1"/>
      <c r="Q56" s="1"/>
      <c r="R56" s="1"/>
      <c r="S56" s="89">
        <v>8580</v>
      </c>
      <c r="T56" s="1"/>
      <c r="U56" s="43"/>
      <c r="V56" s="1"/>
      <c r="W56" s="366">
        <f t="shared" si="45"/>
        <v>8580</v>
      </c>
      <c r="X56" s="89"/>
      <c r="Y56" s="46">
        <v>3946</v>
      </c>
      <c r="Z56" s="378">
        <v>6380</v>
      </c>
    </row>
    <row r="57" spans="1:28" hidden="1" x14ac:dyDescent="0.25">
      <c r="B57" s="100" t="s">
        <v>927</v>
      </c>
      <c r="C57" s="694" t="s">
        <v>343</v>
      </c>
      <c r="D57" s="695"/>
      <c r="E57" s="695"/>
      <c r="F57" s="183">
        <f>F58+F59</f>
        <v>0</v>
      </c>
      <c r="G57" s="491">
        <f>G58+G59</f>
        <v>0</v>
      </c>
      <c r="H57" s="510">
        <f t="shared" ref="H57:I57" si="50">H58+H59</f>
        <v>0</v>
      </c>
      <c r="I57" s="201">
        <f t="shared" si="50"/>
        <v>0</v>
      </c>
      <c r="J57" s="218">
        <f t="shared" si="6"/>
        <v>0</v>
      </c>
      <c r="K57" s="103">
        <f t="shared" ref="K57:M57" si="51">K58+K59</f>
        <v>0</v>
      </c>
      <c r="L57" s="104">
        <f t="shared" si="51"/>
        <v>0</v>
      </c>
      <c r="M57" s="105">
        <f t="shared" si="51"/>
        <v>0</v>
      </c>
      <c r="N57" s="103">
        <f t="shared" ref="N57:Z57" si="52">N58+N59</f>
        <v>0</v>
      </c>
      <c r="O57" s="104">
        <f t="shared" si="52"/>
        <v>0</v>
      </c>
      <c r="P57" s="104">
        <f t="shared" si="52"/>
        <v>0</v>
      </c>
      <c r="Q57" s="104">
        <f t="shared" si="52"/>
        <v>0</v>
      </c>
      <c r="R57" s="104">
        <f t="shared" si="52"/>
        <v>0</v>
      </c>
      <c r="S57" s="107">
        <f t="shared" ref="S57" si="53">S58+S59</f>
        <v>0</v>
      </c>
      <c r="T57" s="104">
        <f t="shared" si="52"/>
        <v>0</v>
      </c>
      <c r="U57" s="106">
        <f t="shared" si="52"/>
        <v>0</v>
      </c>
      <c r="V57" s="104">
        <f t="shared" si="52"/>
        <v>0</v>
      </c>
      <c r="W57" s="367">
        <f t="shared" ref="W57" si="54">W58+W59</f>
        <v>0</v>
      </c>
      <c r="X57" s="107">
        <f t="shared" si="52"/>
        <v>0</v>
      </c>
      <c r="Y57" s="108">
        <f t="shared" si="52"/>
        <v>0</v>
      </c>
      <c r="Z57" s="379">
        <f t="shared" si="52"/>
        <v>0</v>
      </c>
    </row>
    <row r="58" spans="1:28" hidden="1" x14ac:dyDescent="0.25">
      <c r="A58" s="139" t="s">
        <v>344</v>
      </c>
      <c r="B58" s="59" t="s">
        <v>928</v>
      </c>
      <c r="C58" s="720" t="s">
        <v>345</v>
      </c>
      <c r="D58" s="686"/>
      <c r="E58" s="686"/>
      <c r="F58" s="182"/>
      <c r="G58" s="490"/>
      <c r="H58" s="509"/>
      <c r="I58" s="200"/>
      <c r="J58" s="219">
        <f t="shared" si="6"/>
        <v>0</v>
      </c>
      <c r="K58" s="81"/>
      <c r="L58" s="1"/>
      <c r="M58" s="82"/>
      <c r="N58" s="81"/>
      <c r="O58" s="1"/>
      <c r="P58" s="1"/>
      <c r="Q58" s="1"/>
      <c r="R58" s="1"/>
      <c r="S58" s="89"/>
      <c r="T58" s="1"/>
      <c r="U58" s="43"/>
      <c r="V58" s="1"/>
      <c r="W58" s="366"/>
      <c r="X58" s="89"/>
      <c r="Y58" s="46"/>
      <c r="Z58" s="378"/>
    </row>
    <row r="59" spans="1:28" hidden="1" x14ac:dyDescent="0.25">
      <c r="A59" s="139" t="s">
        <v>346</v>
      </c>
      <c r="B59" s="59" t="s">
        <v>929</v>
      </c>
      <c r="C59" s="720" t="s">
        <v>347</v>
      </c>
      <c r="D59" s="686"/>
      <c r="E59" s="686"/>
      <c r="F59" s="182"/>
      <c r="G59" s="490"/>
      <c r="H59" s="509"/>
      <c r="I59" s="200"/>
      <c r="J59" s="219">
        <f t="shared" si="6"/>
        <v>0</v>
      </c>
      <c r="K59" s="81"/>
      <c r="L59" s="1"/>
      <c r="M59" s="82"/>
      <c r="N59" s="81"/>
      <c r="O59" s="1"/>
      <c r="P59" s="1"/>
      <c r="Q59" s="1"/>
      <c r="R59" s="1"/>
      <c r="S59" s="89"/>
      <c r="T59" s="1"/>
      <c r="U59" s="43"/>
      <c r="V59" s="1"/>
      <c r="W59" s="366"/>
      <c r="X59" s="89"/>
      <c r="Y59" s="46"/>
      <c r="Z59" s="378"/>
    </row>
    <row r="60" spans="1:28" x14ac:dyDescent="0.25">
      <c r="B60" s="100" t="s">
        <v>930</v>
      </c>
      <c r="C60" s="694" t="s">
        <v>348</v>
      </c>
      <c r="D60" s="695"/>
      <c r="E60" s="695"/>
      <c r="F60" s="183">
        <f>F61+F65+F66+F67+F68</f>
        <v>0</v>
      </c>
      <c r="G60" s="491">
        <f>G61+G65+G66+G67+G68</f>
        <v>557480</v>
      </c>
      <c r="H60" s="510">
        <f t="shared" ref="H60:I60" si="55">H61+H65+H66+H67+H68</f>
        <v>599739</v>
      </c>
      <c r="I60" s="201">
        <f t="shared" si="55"/>
        <v>0</v>
      </c>
      <c r="J60" s="218">
        <f t="shared" si="6"/>
        <v>599739</v>
      </c>
      <c r="K60" s="103">
        <f t="shared" ref="K60:M60" si="56">K61+K65+K66+K67+K68</f>
        <v>31000</v>
      </c>
      <c r="L60" s="104">
        <f t="shared" si="56"/>
        <v>372739</v>
      </c>
      <c r="M60" s="105">
        <f t="shared" si="56"/>
        <v>196000</v>
      </c>
      <c r="N60" s="103">
        <f t="shared" ref="N60:Z60" si="57">N61+N65+N66+N67+N68</f>
        <v>61995</v>
      </c>
      <c r="O60" s="104">
        <f t="shared" si="57"/>
        <v>28273</v>
      </c>
      <c r="P60" s="104">
        <f t="shared" si="57"/>
        <v>35258</v>
      </c>
      <c r="Q60" s="104">
        <f t="shared" si="57"/>
        <v>46589</v>
      </c>
      <c r="R60" s="104">
        <f t="shared" si="57"/>
        <v>12293</v>
      </c>
      <c r="S60" s="107">
        <f t="shared" ref="S60" si="58">S61+S65+S66+S67+S68</f>
        <v>113100</v>
      </c>
      <c r="T60" s="104">
        <f t="shared" si="57"/>
        <v>53287</v>
      </c>
      <c r="U60" s="106">
        <f t="shared" si="57"/>
        <v>47186</v>
      </c>
      <c r="V60" s="104">
        <f t="shared" si="57"/>
        <v>33590</v>
      </c>
      <c r="W60" s="367">
        <f t="shared" ref="W60" si="59">W61+W65+W66+W67+W68</f>
        <v>431571</v>
      </c>
      <c r="X60" s="107">
        <f t="shared" si="57"/>
        <v>38704</v>
      </c>
      <c r="Y60" s="108">
        <f t="shared" si="57"/>
        <v>53784</v>
      </c>
      <c r="Z60" s="379">
        <f t="shared" si="57"/>
        <v>75680</v>
      </c>
    </row>
    <row r="61" spans="1:28" x14ac:dyDescent="0.25">
      <c r="A61" s="139" t="s">
        <v>349</v>
      </c>
      <c r="B61" s="57" t="s">
        <v>931</v>
      </c>
      <c r="C61" s="653" t="s">
        <v>350</v>
      </c>
      <c r="D61" s="654"/>
      <c r="E61" s="654"/>
      <c r="F61" s="189">
        <f>SUM(F62:F64)</f>
        <v>0</v>
      </c>
      <c r="G61" s="497">
        <f>SUM(G62:G64)</f>
        <v>557480</v>
      </c>
      <c r="H61" s="516">
        <f t="shared" ref="H61:Z61" si="60">SUM(H62:H64)</f>
        <v>599739</v>
      </c>
      <c r="I61" s="207">
        <f t="shared" si="60"/>
        <v>0</v>
      </c>
      <c r="J61" s="220">
        <f t="shared" si="60"/>
        <v>599739</v>
      </c>
      <c r="K61" s="83">
        <f t="shared" si="60"/>
        <v>31000</v>
      </c>
      <c r="L61" s="13">
        <f t="shared" si="60"/>
        <v>372739</v>
      </c>
      <c r="M61" s="84">
        <f t="shared" si="60"/>
        <v>196000</v>
      </c>
      <c r="N61" s="83">
        <f t="shared" si="60"/>
        <v>61995</v>
      </c>
      <c r="O61" s="13">
        <f t="shared" si="60"/>
        <v>28273</v>
      </c>
      <c r="P61" s="13">
        <f t="shared" si="60"/>
        <v>35258</v>
      </c>
      <c r="Q61" s="13">
        <f t="shared" si="60"/>
        <v>46589</v>
      </c>
      <c r="R61" s="13">
        <f t="shared" si="60"/>
        <v>12293</v>
      </c>
      <c r="S61" s="90">
        <f t="shared" ref="S61" si="61">SUM(S62:S64)</f>
        <v>113100</v>
      </c>
      <c r="T61" s="13">
        <f t="shared" si="60"/>
        <v>53287</v>
      </c>
      <c r="U61" s="44">
        <f t="shared" si="60"/>
        <v>47186</v>
      </c>
      <c r="V61" s="13">
        <f t="shared" si="60"/>
        <v>33590</v>
      </c>
      <c r="W61" s="365">
        <f t="shared" ref="W61" si="62">SUM(W62:W64)</f>
        <v>431571</v>
      </c>
      <c r="X61" s="90">
        <f t="shared" si="60"/>
        <v>38704</v>
      </c>
      <c r="Y61" s="47">
        <f t="shared" si="60"/>
        <v>53784</v>
      </c>
      <c r="Z61" s="380">
        <f t="shared" si="60"/>
        <v>75680</v>
      </c>
    </row>
    <row r="62" spans="1:28" x14ac:dyDescent="0.25">
      <c r="B62" s="59"/>
      <c r="C62" s="359"/>
      <c r="D62" s="686" t="s">
        <v>1162</v>
      </c>
      <c r="E62" s="708"/>
      <c r="F62" s="182">
        <v>0</v>
      </c>
      <c r="G62" s="490">
        <v>2551</v>
      </c>
      <c r="H62" s="509">
        <f t="shared" ref="H62:H64" si="63">SUM(W62:Z62)</f>
        <v>31000</v>
      </c>
      <c r="I62" s="200"/>
      <c r="J62" s="219">
        <f t="shared" ref="J62:J64" si="64">SUM(H62:I62)</f>
        <v>31000</v>
      </c>
      <c r="K62" s="81">
        <f>J62</f>
        <v>31000</v>
      </c>
      <c r="L62" s="1"/>
      <c r="M62" s="82"/>
      <c r="N62" s="81">
        <v>208</v>
      </c>
      <c r="O62" s="1">
        <v>229</v>
      </c>
      <c r="P62" s="1">
        <v>422</v>
      </c>
      <c r="Q62" s="1">
        <v>106</v>
      </c>
      <c r="R62" s="1">
        <v>117</v>
      </c>
      <c r="S62" s="89">
        <v>89</v>
      </c>
      <c r="T62" s="1">
        <v>200</v>
      </c>
      <c r="U62" s="43"/>
      <c r="V62" s="1">
        <v>196</v>
      </c>
      <c r="W62" s="366">
        <f t="shared" ref="W62:W64" si="65">SUM(N62:V62)</f>
        <v>1567</v>
      </c>
      <c r="X62" s="89"/>
      <c r="Y62" s="46">
        <v>5596</v>
      </c>
      <c r="Z62" s="378">
        <v>23837</v>
      </c>
    </row>
    <row r="63" spans="1:28" x14ac:dyDescent="0.25">
      <c r="B63" s="59"/>
      <c r="C63" s="359"/>
      <c r="D63" s="686" t="s">
        <v>1151</v>
      </c>
      <c r="E63" s="708"/>
      <c r="F63" s="182">
        <v>0</v>
      </c>
      <c r="G63" s="490">
        <v>372739</v>
      </c>
      <c r="H63" s="509">
        <f t="shared" si="63"/>
        <v>372739</v>
      </c>
      <c r="I63" s="200"/>
      <c r="J63" s="219">
        <f t="shared" si="64"/>
        <v>372739</v>
      </c>
      <c r="K63" s="81"/>
      <c r="L63" s="1">
        <f>J63</f>
        <v>372739</v>
      </c>
      <c r="M63" s="82"/>
      <c r="N63" s="81">
        <v>51668</v>
      </c>
      <c r="O63" s="1">
        <v>25574</v>
      </c>
      <c r="P63" s="1">
        <v>24384</v>
      </c>
      <c r="Q63" s="1">
        <v>25574</v>
      </c>
      <c r="R63" s="1"/>
      <c r="S63" s="89">
        <v>75147</v>
      </c>
      <c r="T63" s="1">
        <v>26132</v>
      </c>
      <c r="U63" s="43">
        <v>26439</v>
      </c>
      <c r="V63" s="1">
        <v>26609</v>
      </c>
      <c r="W63" s="366">
        <f t="shared" si="65"/>
        <v>281527</v>
      </c>
      <c r="X63" s="89">
        <v>26196</v>
      </c>
      <c r="Y63" s="46">
        <v>26671</v>
      </c>
      <c r="Z63" s="378">
        <v>38345</v>
      </c>
    </row>
    <row r="64" spans="1:28" ht="15.75" thickBot="1" x14ac:dyDescent="0.3">
      <c r="B64" s="59"/>
      <c r="C64" s="359"/>
      <c r="D64" s="686" t="s">
        <v>1163</v>
      </c>
      <c r="E64" s="708"/>
      <c r="F64" s="182">
        <v>0</v>
      </c>
      <c r="G64" s="490">
        <v>182190</v>
      </c>
      <c r="H64" s="509">
        <f t="shared" si="63"/>
        <v>196000</v>
      </c>
      <c r="I64" s="200"/>
      <c r="J64" s="219">
        <f t="shared" si="64"/>
        <v>196000</v>
      </c>
      <c r="K64" s="81"/>
      <c r="L64" s="1"/>
      <c r="M64" s="82">
        <f>J64</f>
        <v>196000</v>
      </c>
      <c r="N64" s="81">
        <v>10119</v>
      </c>
      <c r="O64" s="1">
        <v>2470</v>
      </c>
      <c r="P64" s="1">
        <v>10452</v>
      </c>
      <c r="Q64" s="1">
        <v>20909</v>
      </c>
      <c r="R64" s="1">
        <v>12176</v>
      </c>
      <c r="S64" s="89">
        <v>37864</v>
      </c>
      <c r="T64" s="1">
        <v>26955</v>
      </c>
      <c r="U64" s="43">
        <v>20747</v>
      </c>
      <c r="V64" s="1">
        <v>6785</v>
      </c>
      <c r="W64" s="366">
        <f t="shared" si="65"/>
        <v>148477</v>
      </c>
      <c r="X64" s="89">
        <v>12508</v>
      </c>
      <c r="Y64" s="46">
        <v>21517</v>
      </c>
      <c r="Z64" s="378">
        <v>13498</v>
      </c>
    </row>
    <row r="65" spans="1:27" ht="15.75" hidden="1" thickBot="1" x14ac:dyDescent="0.3">
      <c r="A65" s="139" t="s">
        <v>351</v>
      </c>
      <c r="B65" s="59" t="s">
        <v>932</v>
      </c>
      <c r="C65" s="720" t="s">
        <v>352</v>
      </c>
      <c r="D65" s="686"/>
      <c r="E65" s="686"/>
      <c r="F65" s="182"/>
      <c r="G65" s="490"/>
      <c r="H65" s="509"/>
      <c r="I65" s="200"/>
      <c r="J65" s="219">
        <f t="shared" si="6"/>
        <v>0</v>
      </c>
      <c r="K65" s="81"/>
      <c r="L65" s="1"/>
      <c r="M65" s="82"/>
      <c r="N65" s="81"/>
      <c r="O65" s="1"/>
      <c r="P65" s="1"/>
      <c r="Q65" s="1"/>
      <c r="R65" s="1"/>
      <c r="S65" s="89"/>
      <c r="T65" s="1"/>
      <c r="U65" s="43"/>
      <c r="V65" s="1"/>
      <c r="W65" s="366"/>
      <c r="X65" s="89"/>
      <c r="Y65" s="46"/>
      <c r="Z65" s="378"/>
    </row>
    <row r="66" spans="1:27" ht="15.75" hidden="1" thickBot="1" x14ac:dyDescent="0.3">
      <c r="A66" s="139" t="s">
        <v>353</v>
      </c>
      <c r="B66" s="59" t="s">
        <v>933</v>
      </c>
      <c r="C66" s="720" t="s">
        <v>354</v>
      </c>
      <c r="D66" s="686"/>
      <c r="E66" s="686"/>
      <c r="F66" s="182"/>
      <c r="G66" s="490"/>
      <c r="H66" s="509"/>
      <c r="I66" s="200"/>
      <c r="J66" s="219">
        <f t="shared" si="6"/>
        <v>0</v>
      </c>
      <c r="K66" s="81"/>
      <c r="L66" s="1"/>
      <c r="M66" s="82"/>
      <c r="N66" s="81"/>
      <c r="O66" s="1"/>
      <c r="P66" s="1"/>
      <c r="Q66" s="1"/>
      <c r="R66" s="1"/>
      <c r="S66" s="89"/>
      <c r="T66" s="1"/>
      <c r="U66" s="43"/>
      <c r="V66" s="1"/>
      <c r="W66" s="366"/>
      <c r="X66" s="89"/>
      <c r="Y66" s="46"/>
      <c r="Z66" s="378"/>
    </row>
    <row r="67" spans="1:27" ht="15.75" hidden="1" thickBot="1" x14ac:dyDescent="0.3">
      <c r="A67" s="139" t="s">
        <v>355</v>
      </c>
      <c r="B67" s="59" t="s">
        <v>934</v>
      </c>
      <c r="C67" s="720" t="s">
        <v>356</v>
      </c>
      <c r="D67" s="686"/>
      <c r="E67" s="686"/>
      <c r="F67" s="182"/>
      <c r="G67" s="490"/>
      <c r="H67" s="509"/>
      <c r="I67" s="200"/>
      <c r="J67" s="219">
        <f t="shared" si="6"/>
        <v>0</v>
      </c>
      <c r="K67" s="81"/>
      <c r="L67" s="1"/>
      <c r="M67" s="82"/>
      <c r="N67" s="81"/>
      <c r="O67" s="1"/>
      <c r="P67" s="1"/>
      <c r="Q67" s="1"/>
      <c r="R67" s="1"/>
      <c r="S67" s="89"/>
      <c r="T67" s="1"/>
      <c r="U67" s="43"/>
      <c r="V67" s="1"/>
      <c r="W67" s="366"/>
      <c r="X67" s="89"/>
      <c r="Y67" s="46"/>
      <c r="Z67" s="378"/>
    </row>
    <row r="68" spans="1:27" ht="15.75" hidden="1" thickBot="1" x14ac:dyDescent="0.3">
      <c r="A68" s="139" t="s">
        <v>357</v>
      </c>
      <c r="B68" s="61" t="s">
        <v>935</v>
      </c>
      <c r="C68" s="722" t="s">
        <v>358</v>
      </c>
      <c r="D68" s="700"/>
      <c r="E68" s="700"/>
      <c r="F68" s="184"/>
      <c r="G68" s="492"/>
      <c r="H68" s="511"/>
      <c r="I68" s="202"/>
      <c r="J68" s="219">
        <f t="shared" si="6"/>
        <v>0</v>
      </c>
      <c r="K68" s="81"/>
      <c r="L68" s="1"/>
      <c r="M68" s="82"/>
      <c r="N68" s="81"/>
      <c r="O68" s="1"/>
      <c r="P68" s="1"/>
      <c r="Q68" s="1"/>
      <c r="R68" s="1"/>
      <c r="S68" s="89"/>
      <c r="T68" s="1"/>
      <c r="U68" s="43"/>
      <c r="V68" s="1"/>
      <c r="W68" s="366"/>
      <c r="X68" s="89"/>
      <c r="Y68" s="46"/>
      <c r="Z68" s="378"/>
    </row>
    <row r="69" spans="1:27" ht="15.75" thickBot="1" x14ac:dyDescent="0.3">
      <c r="B69" s="91" t="s">
        <v>359</v>
      </c>
      <c r="C69" s="701" t="s">
        <v>360</v>
      </c>
      <c r="D69" s="702"/>
      <c r="E69" s="702"/>
      <c r="F69" s="185">
        <f>F70+F71+F72+F73+F74+F75+F79</f>
        <v>0</v>
      </c>
      <c r="G69" s="493">
        <f>G70+G71+G72+G73+G74+G75+G79</f>
        <v>0</v>
      </c>
      <c r="H69" s="512">
        <f t="shared" ref="H69:I69" si="66">H70+H71+H72+H73+H74+H75+H79</f>
        <v>0</v>
      </c>
      <c r="I69" s="203">
        <f t="shared" si="66"/>
        <v>0</v>
      </c>
      <c r="J69" s="216">
        <f t="shared" si="6"/>
        <v>0</v>
      </c>
      <c r="K69" s="94">
        <f t="shared" ref="K69:M69" si="67">K70+K71+K72+K73+K74+K75+K79</f>
        <v>0</v>
      </c>
      <c r="L69" s="95">
        <f t="shared" si="67"/>
        <v>0</v>
      </c>
      <c r="M69" s="96">
        <f t="shared" si="67"/>
        <v>0</v>
      </c>
      <c r="N69" s="94">
        <f t="shared" ref="N69:Z69" si="68">N70+N71+N72+N73+N74+N75+N79</f>
        <v>0</v>
      </c>
      <c r="O69" s="95">
        <f t="shared" si="68"/>
        <v>0</v>
      </c>
      <c r="P69" s="95">
        <f t="shared" si="68"/>
        <v>0</v>
      </c>
      <c r="Q69" s="95">
        <f t="shared" si="68"/>
        <v>0</v>
      </c>
      <c r="R69" s="95">
        <f t="shared" si="68"/>
        <v>0</v>
      </c>
      <c r="S69" s="98">
        <f t="shared" ref="S69" si="69">S70+S71+S72+S73+S74+S75+S79</f>
        <v>0</v>
      </c>
      <c r="T69" s="95">
        <f t="shared" si="68"/>
        <v>0</v>
      </c>
      <c r="U69" s="97">
        <f t="shared" si="68"/>
        <v>0</v>
      </c>
      <c r="V69" s="95">
        <f t="shared" si="68"/>
        <v>0</v>
      </c>
      <c r="W69" s="363">
        <f t="shared" ref="W69" si="70">W70+W71+W72+W73+W74+W75+W79</f>
        <v>0</v>
      </c>
      <c r="X69" s="98">
        <f t="shared" si="68"/>
        <v>0</v>
      </c>
      <c r="Y69" s="99">
        <f t="shared" si="68"/>
        <v>0</v>
      </c>
      <c r="Z69" s="376">
        <f t="shared" si="68"/>
        <v>0</v>
      </c>
    </row>
    <row r="70" spans="1:27" s="19" customFormat="1" ht="15.75" hidden="1" thickBot="1" x14ac:dyDescent="0.3">
      <c r="A70" s="139" t="s">
        <v>361</v>
      </c>
      <c r="B70" s="127" t="s">
        <v>936</v>
      </c>
      <c r="C70" s="714" t="s">
        <v>362</v>
      </c>
      <c r="D70" s="715"/>
      <c r="E70" s="715"/>
      <c r="F70" s="181"/>
      <c r="G70" s="489"/>
      <c r="H70" s="508"/>
      <c r="I70" s="199"/>
      <c r="J70" s="218">
        <f t="shared" si="6"/>
        <v>0</v>
      </c>
      <c r="K70" s="103"/>
      <c r="L70" s="104"/>
      <c r="M70" s="105"/>
      <c r="N70" s="103"/>
      <c r="O70" s="104"/>
      <c r="P70" s="104"/>
      <c r="Q70" s="104"/>
      <c r="R70" s="104"/>
      <c r="S70" s="107"/>
      <c r="T70" s="104"/>
      <c r="U70" s="106"/>
      <c r="V70" s="104"/>
      <c r="W70" s="367"/>
      <c r="X70" s="107"/>
      <c r="Y70" s="108"/>
      <c r="Z70" s="379"/>
    </row>
    <row r="71" spans="1:27" s="19" customFormat="1" ht="15.75" hidden="1" thickBot="1" x14ac:dyDescent="0.3">
      <c r="A71" s="139" t="s">
        <v>363</v>
      </c>
      <c r="B71" s="100" t="s">
        <v>937</v>
      </c>
      <c r="C71" s="694" t="s">
        <v>623</v>
      </c>
      <c r="D71" s="695"/>
      <c r="E71" s="695"/>
      <c r="F71" s="183"/>
      <c r="G71" s="491"/>
      <c r="H71" s="510"/>
      <c r="I71" s="201"/>
      <c r="J71" s="218">
        <f t="shared" si="6"/>
        <v>0</v>
      </c>
      <c r="K71" s="103"/>
      <c r="L71" s="104"/>
      <c r="M71" s="105"/>
      <c r="N71" s="103"/>
      <c r="O71" s="104"/>
      <c r="P71" s="104"/>
      <c r="Q71" s="104"/>
      <c r="R71" s="104"/>
      <c r="S71" s="107"/>
      <c r="T71" s="104"/>
      <c r="U71" s="106"/>
      <c r="V71" s="104"/>
      <c r="W71" s="367"/>
      <c r="X71" s="107"/>
      <c r="Y71" s="108"/>
      <c r="Z71" s="379"/>
    </row>
    <row r="72" spans="1:27" s="19" customFormat="1" ht="15.75" hidden="1" thickBot="1" x14ac:dyDescent="0.3">
      <c r="A72" s="139" t="s">
        <v>364</v>
      </c>
      <c r="B72" s="127" t="s">
        <v>938</v>
      </c>
      <c r="C72" s="694" t="s">
        <v>365</v>
      </c>
      <c r="D72" s="695"/>
      <c r="E72" s="695"/>
      <c r="F72" s="183"/>
      <c r="G72" s="491"/>
      <c r="H72" s="510"/>
      <c r="I72" s="201"/>
      <c r="J72" s="218">
        <f t="shared" si="6"/>
        <v>0</v>
      </c>
      <c r="K72" s="103"/>
      <c r="L72" s="104"/>
      <c r="M72" s="105"/>
      <c r="N72" s="103"/>
      <c r="O72" s="104"/>
      <c r="P72" s="104"/>
      <c r="Q72" s="104"/>
      <c r="R72" s="104"/>
      <c r="S72" s="107"/>
      <c r="T72" s="104"/>
      <c r="U72" s="106"/>
      <c r="V72" s="104"/>
      <c r="W72" s="367"/>
      <c r="X72" s="107"/>
      <c r="Y72" s="108"/>
      <c r="Z72" s="379"/>
    </row>
    <row r="73" spans="1:27" s="19" customFormat="1" ht="15.75" hidden="1" thickBot="1" x14ac:dyDescent="0.3">
      <c r="A73" s="139" t="s">
        <v>366</v>
      </c>
      <c r="B73" s="100" t="s">
        <v>939</v>
      </c>
      <c r="C73" s="694" t="s">
        <v>367</v>
      </c>
      <c r="D73" s="695"/>
      <c r="E73" s="695"/>
      <c r="F73" s="183"/>
      <c r="G73" s="491"/>
      <c r="H73" s="510"/>
      <c r="I73" s="201"/>
      <c r="J73" s="218">
        <f t="shared" si="6"/>
        <v>0</v>
      </c>
      <c r="K73" s="103"/>
      <c r="L73" s="104"/>
      <c r="M73" s="105"/>
      <c r="N73" s="103"/>
      <c r="O73" s="104"/>
      <c r="P73" s="104"/>
      <c r="Q73" s="104"/>
      <c r="R73" s="104"/>
      <c r="S73" s="107"/>
      <c r="T73" s="104"/>
      <c r="U73" s="106"/>
      <c r="V73" s="104"/>
      <c r="W73" s="367"/>
      <c r="X73" s="107"/>
      <c r="Y73" s="108"/>
      <c r="Z73" s="379"/>
    </row>
    <row r="74" spans="1:27" s="19" customFormat="1" ht="15.75" hidden="1" thickBot="1" x14ac:dyDescent="0.3">
      <c r="A74" s="139" t="s">
        <v>368</v>
      </c>
      <c r="B74" s="127" t="s">
        <v>940</v>
      </c>
      <c r="C74" s="694" t="s">
        <v>369</v>
      </c>
      <c r="D74" s="695"/>
      <c r="E74" s="695"/>
      <c r="F74" s="183"/>
      <c r="G74" s="491"/>
      <c r="H74" s="510"/>
      <c r="I74" s="201"/>
      <c r="J74" s="218">
        <f t="shared" si="6"/>
        <v>0</v>
      </c>
      <c r="K74" s="103"/>
      <c r="L74" s="104"/>
      <c r="M74" s="105"/>
      <c r="N74" s="103"/>
      <c r="O74" s="104"/>
      <c r="P74" s="104"/>
      <c r="Q74" s="104"/>
      <c r="R74" s="104"/>
      <c r="S74" s="107"/>
      <c r="T74" s="104"/>
      <c r="U74" s="106"/>
      <c r="V74" s="104"/>
      <c r="W74" s="367"/>
      <c r="X74" s="107"/>
      <c r="Y74" s="108"/>
      <c r="Z74" s="379"/>
    </row>
    <row r="75" spans="1:27" s="19" customFormat="1" ht="15.75" hidden="1" thickBot="1" x14ac:dyDescent="0.3">
      <c r="A75" s="139" t="s">
        <v>370</v>
      </c>
      <c r="B75" s="100" t="s">
        <v>941</v>
      </c>
      <c r="C75" s="694" t="s">
        <v>371</v>
      </c>
      <c r="D75" s="695"/>
      <c r="E75" s="695"/>
      <c r="F75" s="183">
        <f>F76+F77+F78</f>
        <v>0</v>
      </c>
      <c r="G75" s="491">
        <f>G76+G77+G78</f>
        <v>0</v>
      </c>
      <c r="H75" s="510">
        <f t="shared" ref="H75:I75" si="71">H76+H77+H78</f>
        <v>0</v>
      </c>
      <c r="I75" s="201">
        <f t="shared" si="71"/>
        <v>0</v>
      </c>
      <c r="J75" s="218">
        <f t="shared" ref="J75:J138" si="72">SUM(H75:I75)</f>
        <v>0</v>
      </c>
      <c r="K75" s="103">
        <f t="shared" ref="K75:M75" si="73">K76+K77+K78</f>
        <v>0</v>
      </c>
      <c r="L75" s="104">
        <f t="shared" si="73"/>
        <v>0</v>
      </c>
      <c r="M75" s="105">
        <f t="shared" si="73"/>
        <v>0</v>
      </c>
      <c r="N75" s="103">
        <f t="shared" ref="N75:Z75" si="74">N76+N77+N78</f>
        <v>0</v>
      </c>
      <c r="O75" s="104">
        <f t="shared" si="74"/>
        <v>0</v>
      </c>
      <c r="P75" s="104">
        <f t="shared" si="74"/>
        <v>0</v>
      </c>
      <c r="Q75" s="104">
        <f t="shared" si="74"/>
        <v>0</v>
      </c>
      <c r="R75" s="104">
        <f t="shared" si="74"/>
        <v>0</v>
      </c>
      <c r="S75" s="107">
        <f t="shared" ref="S75" si="75">S76+S77+S78</f>
        <v>0</v>
      </c>
      <c r="T75" s="104">
        <f t="shared" si="74"/>
        <v>0</v>
      </c>
      <c r="U75" s="106">
        <f t="shared" si="74"/>
        <v>0</v>
      </c>
      <c r="V75" s="104">
        <f t="shared" si="74"/>
        <v>0</v>
      </c>
      <c r="W75" s="367">
        <f t="shared" ref="W75" si="76">W76+W77+W78</f>
        <v>0</v>
      </c>
      <c r="X75" s="107">
        <f t="shared" si="74"/>
        <v>0</v>
      </c>
      <c r="Y75" s="108">
        <f t="shared" si="74"/>
        <v>0</v>
      </c>
      <c r="Z75" s="379">
        <f t="shared" si="74"/>
        <v>0</v>
      </c>
    </row>
    <row r="76" spans="1:27" ht="15.75" hidden="1" thickBot="1" x14ac:dyDescent="0.3">
      <c r="A76" s="139" t="s">
        <v>372</v>
      </c>
      <c r="B76" s="59"/>
      <c r="C76" s="2"/>
      <c r="D76" s="686" t="s">
        <v>614</v>
      </c>
      <c r="E76" s="686"/>
      <c r="F76" s="182"/>
      <c r="G76" s="490"/>
      <c r="H76" s="509"/>
      <c r="I76" s="200"/>
      <c r="J76" s="219">
        <f t="shared" si="72"/>
        <v>0</v>
      </c>
      <c r="K76" s="81"/>
      <c r="L76" s="1"/>
      <c r="M76" s="82"/>
      <c r="N76" s="81"/>
      <c r="O76" s="1"/>
      <c r="P76" s="1"/>
      <c r="Q76" s="1"/>
      <c r="R76" s="1"/>
      <c r="S76" s="89"/>
      <c r="T76" s="1"/>
      <c r="U76" s="43"/>
      <c r="V76" s="1"/>
      <c r="W76" s="366"/>
      <c r="X76" s="89"/>
      <c r="Y76" s="46"/>
      <c r="Z76" s="378"/>
      <c r="AA76" s="22"/>
    </row>
    <row r="77" spans="1:27" ht="15.75" hidden="1" thickBot="1" x14ac:dyDescent="0.3">
      <c r="A77" s="139" t="s">
        <v>373</v>
      </c>
      <c r="B77" s="59"/>
      <c r="C77" s="2"/>
      <c r="D77" s="686" t="s">
        <v>615</v>
      </c>
      <c r="E77" s="686"/>
      <c r="F77" s="182"/>
      <c r="G77" s="490"/>
      <c r="H77" s="509"/>
      <c r="I77" s="200"/>
      <c r="J77" s="219">
        <f t="shared" si="72"/>
        <v>0</v>
      </c>
      <c r="K77" s="81"/>
      <c r="L77" s="1"/>
      <c r="M77" s="82"/>
      <c r="N77" s="81"/>
      <c r="O77" s="1"/>
      <c r="P77" s="1"/>
      <c r="Q77" s="1"/>
      <c r="R77" s="1"/>
      <c r="S77" s="89"/>
      <c r="T77" s="1"/>
      <c r="U77" s="43"/>
      <c r="V77" s="1"/>
      <c r="W77" s="366"/>
      <c r="X77" s="89"/>
      <c r="Y77" s="46"/>
      <c r="Z77" s="378"/>
    </row>
    <row r="78" spans="1:27" ht="15.75" hidden="1" thickBot="1" x14ac:dyDescent="0.3">
      <c r="A78" s="139" t="s">
        <v>374</v>
      </c>
      <c r="B78" s="59"/>
      <c r="C78" s="2"/>
      <c r="D78" s="686" t="s">
        <v>616</v>
      </c>
      <c r="E78" s="686"/>
      <c r="F78" s="182"/>
      <c r="G78" s="490"/>
      <c r="H78" s="509"/>
      <c r="I78" s="200"/>
      <c r="J78" s="219">
        <f t="shared" si="72"/>
        <v>0</v>
      </c>
      <c r="K78" s="81"/>
      <c r="L78" s="1"/>
      <c r="M78" s="82"/>
      <c r="N78" s="81"/>
      <c r="O78" s="1"/>
      <c r="P78" s="1"/>
      <c r="Q78" s="1"/>
      <c r="R78" s="1"/>
      <c r="S78" s="89"/>
      <c r="T78" s="1"/>
      <c r="U78" s="43"/>
      <c r="V78" s="1"/>
      <c r="W78" s="366"/>
      <c r="X78" s="89"/>
      <c r="Y78" s="46"/>
      <c r="Z78" s="378"/>
    </row>
    <row r="79" spans="1:27" s="19" customFormat="1" ht="15.75" hidden="1" thickBot="1" x14ac:dyDescent="0.3">
      <c r="A79" s="139" t="s">
        <v>375</v>
      </c>
      <c r="B79" s="100" t="s">
        <v>942</v>
      </c>
      <c r="C79" s="694" t="s">
        <v>376</v>
      </c>
      <c r="D79" s="695"/>
      <c r="E79" s="695"/>
      <c r="F79" s="183">
        <f>F80+F81+F82+F83</f>
        <v>0</v>
      </c>
      <c r="G79" s="491">
        <f>G80+G81+G82+G83</f>
        <v>0</v>
      </c>
      <c r="H79" s="510">
        <f t="shared" ref="H79:I79" si="77">H80+H81+H82+H83</f>
        <v>0</v>
      </c>
      <c r="I79" s="201">
        <f t="shared" si="77"/>
        <v>0</v>
      </c>
      <c r="J79" s="218">
        <f t="shared" si="72"/>
        <v>0</v>
      </c>
      <c r="K79" s="103">
        <f t="shared" ref="K79:M79" si="78">K80+K81+K82+K83</f>
        <v>0</v>
      </c>
      <c r="L79" s="104">
        <f t="shared" si="78"/>
        <v>0</v>
      </c>
      <c r="M79" s="105">
        <f t="shared" si="78"/>
        <v>0</v>
      </c>
      <c r="N79" s="103">
        <f t="shared" ref="N79:Z79" si="79">N80+N81+N82+N83</f>
        <v>0</v>
      </c>
      <c r="O79" s="104">
        <f t="shared" si="79"/>
        <v>0</v>
      </c>
      <c r="P79" s="104">
        <f t="shared" si="79"/>
        <v>0</v>
      </c>
      <c r="Q79" s="104">
        <f t="shared" si="79"/>
        <v>0</v>
      </c>
      <c r="R79" s="104">
        <f t="shared" si="79"/>
        <v>0</v>
      </c>
      <c r="S79" s="107">
        <f t="shared" ref="S79" si="80">S80+S81+S82+S83</f>
        <v>0</v>
      </c>
      <c r="T79" s="104">
        <f t="shared" si="79"/>
        <v>0</v>
      </c>
      <c r="U79" s="106">
        <f t="shared" si="79"/>
        <v>0</v>
      </c>
      <c r="V79" s="104">
        <f t="shared" si="79"/>
        <v>0</v>
      </c>
      <c r="W79" s="367">
        <f t="shared" ref="W79" si="81">W80+W81+W82+W83</f>
        <v>0</v>
      </c>
      <c r="X79" s="107">
        <f t="shared" si="79"/>
        <v>0</v>
      </c>
      <c r="Y79" s="108">
        <f t="shared" si="79"/>
        <v>0</v>
      </c>
      <c r="Z79" s="379">
        <f t="shared" si="79"/>
        <v>0</v>
      </c>
    </row>
    <row r="80" spans="1:27" ht="15.75" hidden="1" thickBot="1" x14ac:dyDescent="0.3">
      <c r="A80" s="139" t="s">
        <v>1142</v>
      </c>
      <c r="B80" s="59"/>
      <c r="C80" s="2"/>
      <c r="D80" s="686" t="s">
        <v>1143</v>
      </c>
      <c r="E80" s="686"/>
      <c r="F80" s="182"/>
      <c r="G80" s="490"/>
      <c r="H80" s="509"/>
      <c r="I80" s="200"/>
      <c r="J80" s="219">
        <f t="shared" si="72"/>
        <v>0</v>
      </c>
      <c r="K80" s="81"/>
      <c r="L80" s="1"/>
      <c r="M80" s="82"/>
      <c r="N80" s="81"/>
      <c r="O80" s="1"/>
      <c r="P80" s="1"/>
      <c r="Q80" s="1"/>
      <c r="R80" s="1"/>
      <c r="S80" s="89"/>
      <c r="T80" s="1"/>
      <c r="U80" s="43"/>
      <c r="V80" s="1"/>
      <c r="W80" s="366"/>
      <c r="X80" s="89"/>
      <c r="Y80" s="46"/>
      <c r="Z80" s="378"/>
    </row>
    <row r="81" spans="1:26" ht="15.75" hidden="1" thickBot="1" x14ac:dyDescent="0.3">
      <c r="A81" s="139" t="s">
        <v>1144</v>
      </c>
      <c r="B81" s="59"/>
      <c r="C81" s="2"/>
      <c r="D81" s="686" t="s">
        <v>617</v>
      </c>
      <c r="E81" s="686"/>
      <c r="F81" s="182"/>
      <c r="G81" s="490"/>
      <c r="H81" s="509"/>
      <c r="I81" s="200"/>
      <c r="J81" s="219">
        <f t="shared" si="72"/>
        <v>0</v>
      </c>
      <c r="K81" s="81"/>
      <c r="L81" s="1"/>
      <c r="M81" s="82"/>
      <c r="N81" s="81"/>
      <c r="O81" s="1"/>
      <c r="P81" s="1"/>
      <c r="Q81" s="1"/>
      <c r="R81" s="1"/>
      <c r="S81" s="89"/>
      <c r="T81" s="1"/>
      <c r="U81" s="43"/>
      <c r="V81" s="1"/>
      <c r="W81" s="366"/>
      <c r="X81" s="89"/>
      <c r="Y81" s="46"/>
      <c r="Z81" s="378"/>
    </row>
    <row r="82" spans="1:26" ht="15.75" hidden="1" thickBot="1" x14ac:dyDescent="0.3">
      <c r="A82" s="139" t="s">
        <v>1145</v>
      </c>
      <c r="B82" s="59"/>
      <c r="C82" s="2"/>
      <c r="D82" s="686" t="s">
        <v>1146</v>
      </c>
      <c r="E82" s="686"/>
      <c r="F82" s="182"/>
      <c r="G82" s="490"/>
      <c r="H82" s="509"/>
      <c r="I82" s="200"/>
      <c r="J82" s="219">
        <f t="shared" si="72"/>
        <v>0</v>
      </c>
      <c r="K82" s="81"/>
      <c r="L82" s="1"/>
      <c r="M82" s="82"/>
      <c r="N82" s="81"/>
      <c r="O82" s="1"/>
      <c r="P82" s="1"/>
      <c r="Q82" s="1"/>
      <c r="R82" s="1"/>
      <c r="S82" s="89"/>
      <c r="T82" s="1"/>
      <c r="U82" s="43"/>
      <c r="V82" s="1"/>
      <c r="W82" s="366"/>
      <c r="X82" s="89"/>
      <c r="Y82" s="46"/>
      <c r="Z82" s="378"/>
    </row>
    <row r="83" spans="1:26" ht="15.75" hidden="1" thickBot="1" x14ac:dyDescent="0.3">
      <c r="A83" s="139" t="s">
        <v>1140</v>
      </c>
      <c r="B83" s="59"/>
      <c r="C83" s="2"/>
      <c r="D83" s="686" t="s">
        <v>1141</v>
      </c>
      <c r="E83" s="686"/>
      <c r="F83" s="182"/>
      <c r="G83" s="490"/>
      <c r="H83" s="509"/>
      <c r="I83" s="200"/>
      <c r="J83" s="219">
        <f t="shared" si="72"/>
        <v>0</v>
      </c>
      <c r="K83" s="81"/>
      <c r="L83" s="1"/>
      <c r="M83" s="82"/>
      <c r="N83" s="81"/>
      <c r="O83" s="1"/>
      <c r="P83" s="1"/>
      <c r="Q83" s="1"/>
      <c r="R83" s="1"/>
      <c r="S83" s="89"/>
      <c r="T83" s="1"/>
      <c r="U83" s="43"/>
      <c r="V83" s="1"/>
      <c r="W83" s="366"/>
      <c r="X83" s="89"/>
      <c r="Y83" s="46"/>
      <c r="Z83" s="378"/>
    </row>
    <row r="84" spans="1:26" ht="15.75" hidden="1" thickBot="1" x14ac:dyDescent="0.3">
      <c r="B84" s="109" t="s">
        <v>377</v>
      </c>
      <c r="C84" s="701" t="s">
        <v>378</v>
      </c>
      <c r="D84" s="702"/>
      <c r="E84" s="702"/>
      <c r="F84" s="185">
        <f t="shared" ref="F84" si="82">F85+F89+F90+F91+F92+F103+F114+F125+F128+F140+F141+F142+F143+F154</f>
        <v>0</v>
      </c>
      <c r="G84" s="493">
        <f t="shared" ref="G84:Z84" si="83">G85+G89+G90+G91+G92+G103+G114+G125+G128+G140+G141+G142+G143+G154</f>
        <v>0</v>
      </c>
      <c r="H84" s="512">
        <f t="shared" si="83"/>
        <v>0</v>
      </c>
      <c r="I84" s="203">
        <f t="shared" si="83"/>
        <v>0</v>
      </c>
      <c r="J84" s="216">
        <f t="shared" si="72"/>
        <v>0</v>
      </c>
      <c r="K84" s="94">
        <f t="shared" ref="K84:M84" si="84">K85+K89+K90+K91+K92+K103+K114+K125+K128+K140+K141+K142+K143+K154</f>
        <v>0</v>
      </c>
      <c r="L84" s="95">
        <f t="shared" si="84"/>
        <v>0</v>
      </c>
      <c r="M84" s="96">
        <f t="shared" si="84"/>
        <v>0</v>
      </c>
      <c r="N84" s="94">
        <f t="shared" si="83"/>
        <v>0</v>
      </c>
      <c r="O84" s="95">
        <f t="shared" si="83"/>
        <v>0</v>
      </c>
      <c r="P84" s="95">
        <f t="shared" si="83"/>
        <v>0</v>
      </c>
      <c r="Q84" s="95">
        <f t="shared" si="83"/>
        <v>0</v>
      </c>
      <c r="R84" s="95">
        <f t="shared" si="83"/>
        <v>0</v>
      </c>
      <c r="S84" s="98">
        <f t="shared" ref="S84" si="85">S85+S89+S90+S91+S92+S103+S114+S125+S128+S140+S141+S142+S143+S154</f>
        <v>0</v>
      </c>
      <c r="T84" s="95">
        <f t="shared" si="83"/>
        <v>0</v>
      </c>
      <c r="U84" s="97">
        <f t="shared" si="83"/>
        <v>0</v>
      </c>
      <c r="V84" s="95">
        <f t="shared" si="83"/>
        <v>0</v>
      </c>
      <c r="W84" s="363">
        <f t="shared" ref="W84" si="86">W85+W89+W90+W91+W92+W103+W114+W125+W128+W140+W141+W142+W143+W154</f>
        <v>0</v>
      </c>
      <c r="X84" s="98">
        <f t="shared" si="83"/>
        <v>0</v>
      </c>
      <c r="Y84" s="99">
        <f t="shared" si="83"/>
        <v>0</v>
      </c>
      <c r="Z84" s="376">
        <f t="shared" si="83"/>
        <v>0</v>
      </c>
    </row>
    <row r="85" spans="1:26" s="42" customFormat="1" ht="15.75" hidden="1" thickBot="1" x14ac:dyDescent="0.3">
      <c r="A85" s="139" t="s">
        <v>379</v>
      </c>
      <c r="B85" s="137" t="s">
        <v>943</v>
      </c>
      <c r="C85" s="703" t="s">
        <v>380</v>
      </c>
      <c r="D85" s="704"/>
      <c r="E85" s="704"/>
      <c r="F85" s="190">
        <f>F86+F87</f>
        <v>0</v>
      </c>
      <c r="G85" s="498">
        <f>G86+G87</f>
        <v>0</v>
      </c>
      <c r="H85" s="517">
        <f t="shared" ref="H85:I85" si="87">H86+H87</f>
        <v>0</v>
      </c>
      <c r="I85" s="208">
        <f t="shared" si="87"/>
        <v>0</v>
      </c>
      <c r="J85" s="221">
        <f t="shared" si="72"/>
        <v>0</v>
      </c>
      <c r="K85" s="224">
        <f t="shared" ref="K85:M85" si="88">K86+K87</f>
        <v>0</v>
      </c>
      <c r="L85" s="146">
        <f t="shared" si="88"/>
        <v>0</v>
      </c>
      <c r="M85" s="144">
        <f t="shared" si="88"/>
        <v>0</v>
      </c>
      <c r="N85" s="224">
        <f t="shared" ref="N85:Z85" si="89">N86+N87</f>
        <v>0</v>
      </c>
      <c r="O85" s="146">
        <f t="shared" si="89"/>
        <v>0</v>
      </c>
      <c r="P85" s="146">
        <f t="shared" si="89"/>
        <v>0</v>
      </c>
      <c r="Q85" s="146">
        <f t="shared" si="89"/>
        <v>0</v>
      </c>
      <c r="R85" s="146">
        <f t="shared" si="89"/>
        <v>0</v>
      </c>
      <c r="S85" s="371">
        <f t="shared" ref="S85" si="90">S86+S87</f>
        <v>0</v>
      </c>
      <c r="T85" s="146">
        <f t="shared" si="89"/>
        <v>0</v>
      </c>
      <c r="U85" s="145">
        <f t="shared" si="89"/>
        <v>0</v>
      </c>
      <c r="V85" s="146">
        <f t="shared" si="89"/>
        <v>0</v>
      </c>
      <c r="W85" s="385">
        <f t="shared" ref="W85" si="91">W86+W87</f>
        <v>0</v>
      </c>
      <c r="X85" s="371">
        <f t="shared" si="89"/>
        <v>0</v>
      </c>
      <c r="Y85" s="147">
        <f t="shared" si="89"/>
        <v>0</v>
      </c>
      <c r="Z85" s="381">
        <f t="shared" si="89"/>
        <v>0</v>
      </c>
    </row>
    <row r="86" spans="1:26" ht="15.75" hidden="1" thickBot="1" x14ac:dyDescent="0.3">
      <c r="A86" s="139" t="s">
        <v>381</v>
      </c>
      <c r="B86" s="59"/>
      <c r="C86" s="2"/>
      <c r="D86" s="686" t="s">
        <v>618</v>
      </c>
      <c r="E86" s="686"/>
      <c r="F86" s="182"/>
      <c r="G86" s="490"/>
      <c r="H86" s="509"/>
      <c r="I86" s="200"/>
      <c r="J86" s="219">
        <f t="shared" si="72"/>
        <v>0</v>
      </c>
      <c r="K86" s="81"/>
      <c r="L86" s="1"/>
      <c r="M86" s="82"/>
      <c r="N86" s="81"/>
      <c r="O86" s="1"/>
      <c r="P86" s="1"/>
      <c r="Q86" s="1"/>
      <c r="R86" s="1"/>
      <c r="S86" s="89"/>
      <c r="T86" s="1"/>
      <c r="U86" s="43"/>
      <c r="V86" s="1"/>
      <c r="W86" s="366"/>
      <c r="X86" s="89"/>
      <c r="Y86" s="46"/>
      <c r="Z86" s="378"/>
    </row>
    <row r="87" spans="1:26" ht="15.75" hidden="1" thickBot="1" x14ac:dyDescent="0.3">
      <c r="A87" s="139" t="s">
        <v>382</v>
      </c>
      <c r="B87" s="59"/>
      <c r="C87" s="2"/>
      <c r="D87" s="686" t="s">
        <v>619</v>
      </c>
      <c r="E87" s="686"/>
      <c r="F87" s="182"/>
      <c r="G87" s="490"/>
      <c r="H87" s="509"/>
      <c r="I87" s="200"/>
      <c r="J87" s="219">
        <f t="shared" si="72"/>
        <v>0</v>
      </c>
      <c r="K87" s="81"/>
      <c r="L87" s="1"/>
      <c r="M87" s="82"/>
      <c r="N87" s="81"/>
      <c r="O87" s="1"/>
      <c r="P87" s="1"/>
      <c r="Q87" s="1"/>
      <c r="R87" s="1"/>
      <c r="S87" s="89"/>
      <c r="T87" s="1"/>
      <c r="U87" s="43"/>
      <c r="V87" s="1"/>
      <c r="W87" s="366"/>
      <c r="X87" s="89"/>
      <c r="Y87" s="46"/>
      <c r="Z87" s="378"/>
    </row>
    <row r="88" spans="1:26" ht="15.75" hidden="1" thickBot="1" x14ac:dyDescent="0.3">
      <c r="B88" s="137" t="s">
        <v>1147</v>
      </c>
      <c r="C88" s="703" t="s">
        <v>1148</v>
      </c>
      <c r="D88" s="704"/>
      <c r="E88" s="704"/>
      <c r="F88" s="190">
        <f>F89+F90</f>
        <v>0</v>
      </c>
      <c r="G88" s="498">
        <f>G89+G90</f>
        <v>0</v>
      </c>
      <c r="H88" s="517">
        <f t="shared" ref="H88:I88" si="92">H89+H90</f>
        <v>0</v>
      </c>
      <c r="I88" s="208">
        <f t="shared" si="92"/>
        <v>0</v>
      </c>
      <c r="J88" s="221">
        <f t="shared" si="72"/>
        <v>0</v>
      </c>
      <c r="K88" s="224">
        <f t="shared" ref="K88:M88" si="93">K89+K90</f>
        <v>0</v>
      </c>
      <c r="L88" s="146">
        <f t="shared" si="93"/>
        <v>0</v>
      </c>
      <c r="M88" s="144">
        <f t="shared" si="93"/>
        <v>0</v>
      </c>
      <c r="N88" s="224">
        <f t="shared" ref="N88:Z88" si="94">N89+N90</f>
        <v>0</v>
      </c>
      <c r="O88" s="146">
        <f t="shared" si="94"/>
        <v>0</v>
      </c>
      <c r="P88" s="146">
        <f t="shared" si="94"/>
        <v>0</v>
      </c>
      <c r="Q88" s="146">
        <f t="shared" si="94"/>
        <v>0</v>
      </c>
      <c r="R88" s="146">
        <f t="shared" si="94"/>
        <v>0</v>
      </c>
      <c r="S88" s="371">
        <f t="shared" ref="S88" si="95">S89+S90</f>
        <v>0</v>
      </c>
      <c r="T88" s="146">
        <f t="shared" si="94"/>
        <v>0</v>
      </c>
      <c r="U88" s="145">
        <f t="shared" si="94"/>
        <v>0</v>
      </c>
      <c r="V88" s="146">
        <f t="shared" si="94"/>
        <v>0</v>
      </c>
      <c r="W88" s="385">
        <f t="shared" ref="W88" si="96">W89+W90</f>
        <v>0</v>
      </c>
      <c r="X88" s="371">
        <f t="shared" si="94"/>
        <v>0</v>
      </c>
      <c r="Y88" s="147">
        <f t="shared" si="94"/>
        <v>0</v>
      </c>
      <c r="Z88" s="381">
        <f t="shared" si="94"/>
        <v>0</v>
      </c>
    </row>
    <row r="89" spans="1:26" ht="15.75" hidden="1" thickBot="1" x14ac:dyDescent="0.3">
      <c r="A89" s="139" t="s">
        <v>383</v>
      </c>
      <c r="B89" s="59" t="s">
        <v>944</v>
      </c>
      <c r="C89" s="720" t="s">
        <v>384</v>
      </c>
      <c r="D89" s="686"/>
      <c r="E89" s="686"/>
      <c r="F89" s="182"/>
      <c r="G89" s="490"/>
      <c r="H89" s="509"/>
      <c r="I89" s="200"/>
      <c r="J89" s="219">
        <f t="shared" si="72"/>
        <v>0</v>
      </c>
      <c r="K89" s="81"/>
      <c r="L89" s="1"/>
      <c r="M89" s="82"/>
      <c r="N89" s="81"/>
      <c r="O89" s="1"/>
      <c r="P89" s="1"/>
      <c r="Q89" s="1"/>
      <c r="R89" s="1"/>
      <c r="S89" s="89"/>
      <c r="T89" s="1"/>
      <c r="U89" s="43"/>
      <c r="V89" s="1"/>
      <c r="W89" s="366"/>
      <c r="X89" s="89"/>
      <c r="Y89" s="46"/>
      <c r="Z89" s="378"/>
    </row>
    <row r="90" spans="1:26" ht="15.75" hidden="1" thickBot="1" x14ac:dyDescent="0.3">
      <c r="A90" s="139" t="s">
        <v>385</v>
      </c>
      <c r="B90" s="59" t="s">
        <v>945</v>
      </c>
      <c r="C90" s="720" t="s">
        <v>386</v>
      </c>
      <c r="D90" s="686"/>
      <c r="E90" s="686"/>
      <c r="F90" s="182"/>
      <c r="G90" s="490"/>
      <c r="H90" s="509"/>
      <c r="I90" s="200"/>
      <c r="J90" s="219">
        <f t="shared" si="72"/>
        <v>0</v>
      </c>
      <c r="K90" s="81"/>
      <c r="L90" s="1"/>
      <c r="M90" s="82"/>
      <c r="N90" s="81"/>
      <c r="O90" s="1"/>
      <c r="P90" s="1"/>
      <c r="Q90" s="1"/>
      <c r="R90" s="1"/>
      <c r="S90" s="89"/>
      <c r="T90" s="1"/>
      <c r="U90" s="43"/>
      <c r="V90" s="1"/>
      <c r="W90" s="366"/>
      <c r="X90" s="89"/>
      <c r="Y90" s="46"/>
      <c r="Z90" s="378"/>
    </row>
    <row r="91" spans="1:26" s="42" customFormat="1" ht="27.75" hidden="1" customHeight="1" x14ac:dyDescent="0.25">
      <c r="A91" s="139" t="s">
        <v>387</v>
      </c>
      <c r="B91" s="118" t="s">
        <v>946</v>
      </c>
      <c r="C91" s="733" t="s">
        <v>624</v>
      </c>
      <c r="D91" s="734"/>
      <c r="E91" s="734"/>
      <c r="F91" s="191"/>
      <c r="G91" s="499"/>
      <c r="H91" s="518"/>
      <c r="I91" s="209"/>
      <c r="J91" s="222">
        <f t="shared" si="72"/>
        <v>0</v>
      </c>
      <c r="K91" s="121"/>
      <c r="L91" s="122"/>
      <c r="M91" s="123"/>
      <c r="N91" s="121"/>
      <c r="O91" s="122"/>
      <c r="P91" s="122"/>
      <c r="Q91" s="122"/>
      <c r="R91" s="122"/>
      <c r="S91" s="125"/>
      <c r="T91" s="122"/>
      <c r="U91" s="124"/>
      <c r="V91" s="122"/>
      <c r="W91" s="368"/>
      <c r="X91" s="125"/>
      <c r="Y91" s="126"/>
      <c r="Z91" s="382"/>
    </row>
    <row r="92" spans="1:26" s="42" customFormat="1" ht="15.75" hidden="1" thickBot="1" x14ac:dyDescent="0.3">
      <c r="A92" s="139" t="s">
        <v>388</v>
      </c>
      <c r="B92" s="118" t="s">
        <v>947</v>
      </c>
      <c r="C92" s="733" t="s">
        <v>1090</v>
      </c>
      <c r="D92" s="734"/>
      <c r="E92" s="734"/>
      <c r="F92" s="191">
        <f>F93+F94+F95+F96+F97+F98+F99+F100+F101+F102</f>
        <v>0</v>
      </c>
      <c r="G92" s="499">
        <f>G93+G94+G95+G96+G97+G98+G99+G100+G101+G102</f>
        <v>0</v>
      </c>
      <c r="H92" s="518">
        <f t="shared" ref="H92:I92" si="97">H93+H94+H95+H96+H97+H98+H99+H100+H101+H102</f>
        <v>0</v>
      </c>
      <c r="I92" s="209">
        <f t="shared" si="97"/>
        <v>0</v>
      </c>
      <c r="J92" s="222">
        <f t="shared" si="72"/>
        <v>0</v>
      </c>
      <c r="K92" s="121">
        <f t="shared" ref="K92:M92" si="98">K93+K94+K95+K96+K97+K98+K99+K100+K101+K102</f>
        <v>0</v>
      </c>
      <c r="L92" s="122">
        <f t="shared" si="98"/>
        <v>0</v>
      </c>
      <c r="M92" s="123">
        <f t="shared" si="98"/>
        <v>0</v>
      </c>
      <c r="N92" s="121">
        <f t="shared" ref="N92:Z92" si="99">N93+N94+N95+N96+N97+N98+N99+N100+N101+N102</f>
        <v>0</v>
      </c>
      <c r="O92" s="122">
        <f t="shared" si="99"/>
        <v>0</v>
      </c>
      <c r="P92" s="122">
        <f t="shared" si="99"/>
        <v>0</v>
      </c>
      <c r="Q92" s="122">
        <f t="shared" si="99"/>
        <v>0</v>
      </c>
      <c r="R92" s="122">
        <f t="shared" si="99"/>
        <v>0</v>
      </c>
      <c r="S92" s="125">
        <f t="shared" ref="S92" si="100">S93+S94+S95+S96+S97+S98+S99+S100+S101+S102</f>
        <v>0</v>
      </c>
      <c r="T92" s="122">
        <f t="shared" si="99"/>
        <v>0</v>
      </c>
      <c r="U92" s="124">
        <f t="shared" si="99"/>
        <v>0</v>
      </c>
      <c r="V92" s="122">
        <f t="shared" si="99"/>
        <v>0</v>
      </c>
      <c r="W92" s="368">
        <f t="shared" ref="W92" si="101">W93+W94+W95+W96+W97+W98+W99+W100+W101+W102</f>
        <v>0</v>
      </c>
      <c r="X92" s="125">
        <f t="shared" si="99"/>
        <v>0</v>
      </c>
      <c r="Y92" s="126">
        <f t="shared" si="99"/>
        <v>0</v>
      </c>
      <c r="Z92" s="382">
        <f t="shared" si="99"/>
        <v>0</v>
      </c>
    </row>
    <row r="93" spans="1:26" ht="15.75" hidden="1" thickBot="1" x14ac:dyDescent="0.3">
      <c r="A93" s="139" t="s">
        <v>389</v>
      </c>
      <c r="B93" s="59"/>
      <c r="C93" s="2"/>
      <c r="D93" s="686" t="s">
        <v>641</v>
      </c>
      <c r="E93" s="686"/>
      <c r="F93" s="182"/>
      <c r="G93" s="490"/>
      <c r="H93" s="509"/>
      <c r="I93" s="200"/>
      <c r="J93" s="219">
        <f t="shared" si="72"/>
        <v>0</v>
      </c>
      <c r="K93" s="81"/>
      <c r="L93" s="1"/>
      <c r="M93" s="82"/>
      <c r="N93" s="81"/>
      <c r="O93" s="1"/>
      <c r="P93" s="1"/>
      <c r="Q93" s="1"/>
      <c r="R93" s="1"/>
      <c r="S93" s="89"/>
      <c r="T93" s="1"/>
      <c r="U93" s="43"/>
      <c r="V93" s="1"/>
      <c r="W93" s="366"/>
      <c r="X93" s="89"/>
      <c r="Y93" s="46"/>
      <c r="Z93" s="378"/>
    </row>
    <row r="94" spans="1:26" ht="15.75" hidden="1" thickBot="1" x14ac:dyDescent="0.3">
      <c r="A94" s="139" t="s">
        <v>390</v>
      </c>
      <c r="B94" s="59"/>
      <c r="C94" s="2"/>
      <c r="D94" s="686" t="s">
        <v>791</v>
      </c>
      <c r="E94" s="686"/>
      <c r="F94" s="182"/>
      <c r="G94" s="490"/>
      <c r="H94" s="509"/>
      <c r="I94" s="200"/>
      <c r="J94" s="219">
        <f t="shared" si="72"/>
        <v>0</v>
      </c>
      <c r="K94" s="81"/>
      <c r="L94" s="1"/>
      <c r="M94" s="82"/>
      <c r="N94" s="81"/>
      <c r="O94" s="1"/>
      <c r="P94" s="1"/>
      <c r="Q94" s="1"/>
      <c r="R94" s="1"/>
      <c r="S94" s="89"/>
      <c r="T94" s="1"/>
      <c r="U94" s="43"/>
      <c r="V94" s="1"/>
      <c r="W94" s="366"/>
      <c r="X94" s="89"/>
      <c r="Y94" s="46"/>
      <c r="Z94" s="378"/>
    </row>
    <row r="95" spans="1:26" ht="15.75" hidden="1" thickBot="1" x14ac:dyDescent="0.3">
      <c r="A95" s="139" t="s">
        <v>391</v>
      </c>
      <c r="B95" s="59"/>
      <c r="C95" s="2"/>
      <c r="D95" s="686" t="s">
        <v>792</v>
      </c>
      <c r="E95" s="686"/>
      <c r="F95" s="182"/>
      <c r="G95" s="490"/>
      <c r="H95" s="509"/>
      <c r="I95" s="200"/>
      <c r="J95" s="219">
        <f t="shared" si="72"/>
        <v>0</v>
      </c>
      <c r="K95" s="81"/>
      <c r="L95" s="1"/>
      <c r="M95" s="82"/>
      <c r="N95" s="81"/>
      <c r="O95" s="1"/>
      <c r="P95" s="1"/>
      <c r="Q95" s="1"/>
      <c r="R95" s="1"/>
      <c r="S95" s="89"/>
      <c r="T95" s="1"/>
      <c r="U95" s="43"/>
      <c r="V95" s="1"/>
      <c r="W95" s="366"/>
      <c r="X95" s="89"/>
      <c r="Y95" s="46"/>
      <c r="Z95" s="378"/>
    </row>
    <row r="96" spans="1:26" ht="15.75" hidden="1" thickBot="1" x14ac:dyDescent="0.3">
      <c r="A96" s="139" t="s">
        <v>392</v>
      </c>
      <c r="B96" s="59"/>
      <c r="C96" s="2"/>
      <c r="D96" s="686" t="s">
        <v>793</v>
      </c>
      <c r="E96" s="686"/>
      <c r="F96" s="182"/>
      <c r="G96" s="490"/>
      <c r="H96" s="509"/>
      <c r="I96" s="200"/>
      <c r="J96" s="219">
        <f t="shared" si="72"/>
        <v>0</v>
      </c>
      <c r="K96" s="81"/>
      <c r="L96" s="1"/>
      <c r="M96" s="82"/>
      <c r="N96" s="81"/>
      <c r="O96" s="1"/>
      <c r="P96" s="1"/>
      <c r="Q96" s="1"/>
      <c r="R96" s="1"/>
      <c r="S96" s="89"/>
      <c r="T96" s="1"/>
      <c r="U96" s="43"/>
      <c r="V96" s="1"/>
      <c r="W96" s="366"/>
      <c r="X96" s="89"/>
      <c r="Y96" s="46"/>
      <c r="Z96" s="378"/>
    </row>
    <row r="97" spans="1:26" ht="15.75" hidden="1" thickBot="1" x14ac:dyDescent="0.3">
      <c r="A97" s="139" t="s">
        <v>393</v>
      </c>
      <c r="B97" s="59"/>
      <c r="C97" s="2"/>
      <c r="D97" s="686" t="s">
        <v>794</v>
      </c>
      <c r="E97" s="686"/>
      <c r="F97" s="182"/>
      <c r="G97" s="490"/>
      <c r="H97" s="509"/>
      <c r="I97" s="200"/>
      <c r="J97" s="219">
        <f t="shared" si="72"/>
        <v>0</v>
      </c>
      <c r="K97" s="81"/>
      <c r="L97" s="1"/>
      <c r="M97" s="82"/>
      <c r="N97" s="81"/>
      <c r="O97" s="1"/>
      <c r="P97" s="1"/>
      <c r="Q97" s="1"/>
      <c r="R97" s="1"/>
      <c r="S97" s="89"/>
      <c r="T97" s="1"/>
      <c r="U97" s="43"/>
      <c r="V97" s="1"/>
      <c r="W97" s="366"/>
      <c r="X97" s="89"/>
      <c r="Y97" s="46"/>
      <c r="Z97" s="378"/>
    </row>
    <row r="98" spans="1:26" ht="15.75" hidden="1" thickBot="1" x14ac:dyDescent="0.3">
      <c r="A98" s="139" t="s">
        <v>394</v>
      </c>
      <c r="B98" s="59"/>
      <c r="C98" s="2"/>
      <c r="D98" s="686" t="s">
        <v>795</v>
      </c>
      <c r="E98" s="686"/>
      <c r="F98" s="182"/>
      <c r="G98" s="490"/>
      <c r="H98" s="509"/>
      <c r="I98" s="200"/>
      <c r="J98" s="219">
        <f t="shared" si="72"/>
        <v>0</v>
      </c>
      <c r="K98" s="81"/>
      <c r="L98" s="1"/>
      <c r="M98" s="82"/>
      <c r="N98" s="81"/>
      <c r="O98" s="1"/>
      <c r="P98" s="1"/>
      <c r="Q98" s="1"/>
      <c r="R98" s="1"/>
      <c r="S98" s="89"/>
      <c r="T98" s="1"/>
      <c r="U98" s="43"/>
      <c r="V98" s="1"/>
      <c r="W98" s="366"/>
      <c r="X98" s="89"/>
      <c r="Y98" s="46"/>
      <c r="Z98" s="378"/>
    </row>
    <row r="99" spans="1:26" ht="25.5" hidden="1" customHeight="1" x14ac:dyDescent="0.25">
      <c r="A99" s="139" t="s">
        <v>395</v>
      </c>
      <c r="B99" s="59"/>
      <c r="C99" s="2"/>
      <c r="D99" s="685" t="s">
        <v>796</v>
      </c>
      <c r="E99" s="685"/>
      <c r="F99" s="192"/>
      <c r="G99" s="500"/>
      <c r="H99" s="519"/>
      <c r="I99" s="210"/>
      <c r="J99" s="219">
        <f t="shared" si="72"/>
        <v>0</v>
      </c>
      <c r="K99" s="81"/>
      <c r="L99" s="1"/>
      <c r="M99" s="82"/>
      <c r="N99" s="81"/>
      <c r="O99" s="1"/>
      <c r="P99" s="1"/>
      <c r="Q99" s="1"/>
      <c r="R99" s="1"/>
      <c r="S99" s="89"/>
      <c r="T99" s="1"/>
      <c r="U99" s="43"/>
      <c r="V99" s="1"/>
      <c r="W99" s="366"/>
      <c r="X99" s="89"/>
      <c r="Y99" s="46"/>
      <c r="Z99" s="378"/>
    </row>
    <row r="100" spans="1:26" ht="15.75" hidden="1" thickBot="1" x14ac:dyDescent="0.3">
      <c r="A100" s="139" t="s">
        <v>396</v>
      </c>
      <c r="B100" s="59"/>
      <c r="C100" s="2"/>
      <c r="D100" s="686" t="s">
        <v>1091</v>
      </c>
      <c r="E100" s="686"/>
      <c r="F100" s="182"/>
      <c r="G100" s="490"/>
      <c r="H100" s="509"/>
      <c r="I100" s="200"/>
      <c r="J100" s="219">
        <f t="shared" si="72"/>
        <v>0</v>
      </c>
      <c r="K100" s="81"/>
      <c r="L100" s="1"/>
      <c r="M100" s="82"/>
      <c r="N100" s="81"/>
      <c r="O100" s="1"/>
      <c r="P100" s="1"/>
      <c r="Q100" s="1"/>
      <c r="R100" s="1"/>
      <c r="S100" s="89"/>
      <c r="T100" s="1"/>
      <c r="U100" s="43"/>
      <c r="V100" s="1"/>
      <c r="W100" s="366"/>
      <c r="X100" s="89"/>
      <c r="Y100" s="46"/>
      <c r="Z100" s="378"/>
    </row>
    <row r="101" spans="1:26" ht="25.5" hidden="1" customHeight="1" x14ac:dyDescent="0.25">
      <c r="A101" s="139" t="s">
        <v>397</v>
      </c>
      <c r="B101" s="59"/>
      <c r="C101" s="2"/>
      <c r="D101" s="685" t="s">
        <v>797</v>
      </c>
      <c r="E101" s="685"/>
      <c r="F101" s="192"/>
      <c r="G101" s="500"/>
      <c r="H101" s="519"/>
      <c r="I101" s="210"/>
      <c r="J101" s="219">
        <f t="shared" si="72"/>
        <v>0</v>
      </c>
      <c r="K101" s="81"/>
      <c r="L101" s="1"/>
      <c r="M101" s="82"/>
      <c r="N101" s="81"/>
      <c r="O101" s="1"/>
      <c r="P101" s="1"/>
      <c r="Q101" s="1"/>
      <c r="R101" s="1"/>
      <c r="S101" s="89"/>
      <c r="T101" s="1"/>
      <c r="U101" s="43"/>
      <c r="V101" s="1"/>
      <c r="W101" s="366"/>
      <c r="X101" s="89"/>
      <c r="Y101" s="46"/>
      <c r="Z101" s="378"/>
    </row>
    <row r="102" spans="1:26" ht="25.5" hidden="1" customHeight="1" x14ac:dyDescent="0.25">
      <c r="A102" s="139" t="s">
        <v>398</v>
      </c>
      <c r="B102" s="59"/>
      <c r="C102" s="2"/>
      <c r="D102" s="685" t="s">
        <v>798</v>
      </c>
      <c r="E102" s="685"/>
      <c r="F102" s="192"/>
      <c r="G102" s="500"/>
      <c r="H102" s="519"/>
      <c r="I102" s="210"/>
      <c r="J102" s="219">
        <f t="shared" si="72"/>
        <v>0</v>
      </c>
      <c r="K102" s="81"/>
      <c r="L102" s="1"/>
      <c r="M102" s="82"/>
      <c r="N102" s="81"/>
      <c r="O102" s="1"/>
      <c r="P102" s="1"/>
      <c r="Q102" s="1"/>
      <c r="R102" s="1"/>
      <c r="S102" s="89"/>
      <c r="T102" s="1"/>
      <c r="U102" s="43"/>
      <c r="V102" s="1"/>
      <c r="W102" s="366"/>
      <c r="X102" s="89"/>
      <c r="Y102" s="46"/>
      <c r="Z102" s="378"/>
    </row>
    <row r="103" spans="1:26" s="42" customFormat="1" ht="15" hidden="1" customHeight="1" x14ac:dyDescent="0.25">
      <c r="A103" s="139" t="s">
        <v>399</v>
      </c>
      <c r="B103" s="118" t="s">
        <v>948</v>
      </c>
      <c r="C103" s="733" t="s">
        <v>1092</v>
      </c>
      <c r="D103" s="734"/>
      <c r="E103" s="734"/>
      <c r="F103" s="191">
        <f>F104+F105+F106+F107+F108+F109+F110+F111+F112+F113</f>
        <v>0</v>
      </c>
      <c r="G103" s="499">
        <f>G104+G105+G106+G107+G108+G109+G110+G111+G112+G113</f>
        <v>0</v>
      </c>
      <c r="H103" s="518">
        <f t="shared" ref="H103:I103" si="102">H104+H105+H106+H107+H108+H109+H110+H111+H112+H113</f>
        <v>0</v>
      </c>
      <c r="I103" s="209">
        <f t="shared" si="102"/>
        <v>0</v>
      </c>
      <c r="J103" s="222">
        <f t="shared" si="72"/>
        <v>0</v>
      </c>
      <c r="K103" s="121">
        <f t="shared" ref="K103:M103" si="103">K104+K105+K106+K107+K108+K109+K110+K111+K112+K113</f>
        <v>0</v>
      </c>
      <c r="L103" s="122">
        <f t="shared" si="103"/>
        <v>0</v>
      </c>
      <c r="M103" s="123">
        <f t="shared" si="103"/>
        <v>0</v>
      </c>
      <c r="N103" s="121">
        <f t="shared" ref="N103:Z103" si="104">N104+N105+N106+N107+N108+N109+N110+N111+N112+N113</f>
        <v>0</v>
      </c>
      <c r="O103" s="122">
        <f t="shared" si="104"/>
        <v>0</v>
      </c>
      <c r="P103" s="122">
        <f t="shared" si="104"/>
        <v>0</v>
      </c>
      <c r="Q103" s="122">
        <f t="shared" si="104"/>
        <v>0</v>
      </c>
      <c r="R103" s="122">
        <f t="shared" si="104"/>
        <v>0</v>
      </c>
      <c r="S103" s="125">
        <f t="shared" ref="S103" si="105">S104+S105+S106+S107+S108+S109+S110+S111+S112+S113</f>
        <v>0</v>
      </c>
      <c r="T103" s="122">
        <f t="shared" si="104"/>
        <v>0</v>
      </c>
      <c r="U103" s="124">
        <f t="shared" si="104"/>
        <v>0</v>
      </c>
      <c r="V103" s="122">
        <f t="shared" si="104"/>
        <v>0</v>
      </c>
      <c r="W103" s="368">
        <f t="shared" ref="W103" si="106">W104+W105+W106+W107+W108+W109+W110+W111+W112+W113</f>
        <v>0</v>
      </c>
      <c r="X103" s="125">
        <f t="shared" si="104"/>
        <v>0</v>
      </c>
      <c r="Y103" s="126">
        <f t="shared" si="104"/>
        <v>0</v>
      </c>
      <c r="Z103" s="382">
        <f t="shared" si="104"/>
        <v>0</v>
      </c>
    </row>
    <row r="104" spans="1:26" ht="15.75" hidden="1" thickBot="1" x14ac:dyDescent="0.3">
      <c r="A104" s="139" t="s">
        <v>400</v>
      </c>
      <c r="B104" s="59"/>
      <c r="C104" s="2"/>
      <c r="D104" s="686" t="s">
        <v>640</v>
      </c>
      <c r="E104" s="686"/>
      <c r="F104" s="182"/>
      <c r="G104" s="490"/>
      <c r="H104" s="509"/>
      <c r="I104" s="200"/>
      <c r="J104" s="219">
        <f t="shared" si="72"/>
        <v>0</v>
      </c>
      <c r="K104" s="81"/>
      <c r="L104" s="1"/>
      <c r="M104" s="82"/>
      <c r="N104" s="81"/>
      <c r="O104" s="1"/>
      <c r="P104" s="1"/>
      <c r="Q104" s="1"/>
      <c r="R104" s="1"/>
      <c r="S104" s="89"/>
      <c r="T104" s="1"/>
      <c r="U104" s="43"/>
      <c r="V104" s="1"/>
      <c r="W104" s="366"/>
      <c r="X104" s="89"/>
      <c r="Y104" s="46"/>
      <c r="Z104" s="378"/>
    </row>
    <row r="105" spans="1:26" ht="15.75" hidden="1" thickBot="1" x14ac:dyDescent="0.3">
      <c r="A105" s="139" t="s">
        <v>401</v>
      </c>
      <c r="B105" s="59"/>
      <c r="C105" s="2"/>
      <c r="D105" s="686" t="s">
        <v>799</v>
      </c>
      <c r="E105" s="686"/>
      <c r="F105" s="182"/>
      <c r="G105" s="490"/>
      <c r="H105" s="509"/>
      <c r="I105" s="200"/>
      <c r="J105" s="219">
        <f t="shared" si="72"/>
        <v>0</v>
      </c>
      <c r="K105" s="81"/>
      <c r="L105" s="1"/>
      <c r="M105" s="82"/>
      <c r="N105" s="81"/>
      <c r="O105" s="1"/>
      <c r="P105" s="1"/>
      <c r="Q105" s="1"/>
      <c r="R105" s="1"/>
      <c r="S105" s="89"/>
      <c r="T105" s="1"/>
      <c r="U105" s="43"/>
      <c r="V105" s="1"/>
      <c r="W105" s="366"/>
      <c r="X105" s="89"/>
      <c r="Y105" s="46"/>
      <c r="Z105" s="378"/>
    </row>
    <row r="106" spans="1:26" ht="15.75" hidden="1" thickBot="1" x14ac:dyDescent="0.3">
      <c r="A106" s="139" t="s">
        <v>402</v>
      </c>
      <c r="B106" s="59"/>
      <c r="C106" s="2"/>
      <c r="D106" s="686" t="s">
        <v>801</v>
      </c>
      <c r="E106" s="686"/>
      <c r="F106" s="182"/>
      <c r="G106" s="490"/>
      <c r="H106" s="509"/>
      <c r="I106" s="200"/>
      <c r="J106" s="219">
        <f t="shared" si="72"/>
        <v>0</v>
      </c>
      <c r="K106" s="81"/>
      <c r="L106" s="1"/>
      <c r="M106" s="82"/>
      <c r="N106" s="81"/>
      <c r="O106" s="1"/>
      <c r="P106" s="1"/>
      <c r="Q106" s="1"/>
      <c r="R106" s="1"/>
      <c r="S106" s="89"/>
      <c r="T106" s="1"/>
      <c r="U106" s="43"/>
      <c r="V106" s="1"/>
      <c r="W106" s="366"/>
      <c r="X106" s="89"/>
      <c r="Y106" s="46"/>
      <c r="Z106" s="378"/>
    </row>
    <row r="107" spans="1:26" ht="15.75" hidden="1" thickBot="1" x14ac:dyDescent="0.3">
      <c r="A107" s="139" t="s">
        <v>403</v>
      </c>
      <c r="B107" s="59"/>
      <c r="C107" s="2"/>
      <c r="D107" s="686" t="s">
        <v>1094</v>
      </c>
      <c r="E107" s="686"/>
      <c r="F107" s="182"/>
      <c r="G107" s="490"/>
      <c r="H107" s="509"/>
      <c r="I107" s="200"/>
      <c r="J107" s="219">
        <f t="shared" si="72"/>
        <v>0</v>
      </c>
      <c r="K107" s="81"/>
      <c r="L107" s="1"/>
      <c r="M107" s="82"/>
      <c r="N107" s="81"/>
      <c r="O107" s="1"/>
      <c r="P107" s="1"/>
      <c r="Q107" s="1"/>
      <c r="R107" s="1"/>
      <c r="S107" s="89"/>
      <c r="T107" s="1"/>
      <c r="U107" s="43"/>
      <c r="V107" s="1"/>
      <c r="W107" s="366"/>
      <c r="X107" s="89"/>
      <c r="Y107" s="46"/>
      <c r="Z107" s="378"/>
    </row>
    <row r="108" spans="1:26" ht="15.75" hidden="1" thickBot="1" x14ac:dyDescent="0.3">
      <c r="A108" s="139" t="s">
        <v>404</v>
      </c>
      <c r="B108" s="59"/>
      <c r="C108" s="2"/>
      <c r="D108" s="686" t="s">
        <v>806</v>
      </c>
      <c r="E108" s="686"/>
      <c r="F108" s="182"/>
      <c r="G108" s="490"/>
      <c r="H108" s="509"/>
      <c r="I108" s="200"/>
      <c r="J108" s="219">
        <f t="shared" si="72"/>
        <v>0</v>
      </c>
      <c r="K108" s="81"/>
      <c r="L108" s="1"/>
      <c r="M108" s="82"/>
      <c r="N108" s="81"/>
      <c r="O108" s="1"/>
      <c r="P108" s="1"/>
      <c r="Q108" s="1"/>
      <c r="R108" s="1"/>
      <c r="S108" s="89"/>
      <c r="T108" s="1"/>
      <c r="U108" s="43"/>
      <c r="V108" s="1"/>
      <c r="W108" s="366"/>
      <c r="X108" s="89"/>
      <c r="Y108" s="46"/>
      <c r="Z108" s="378"/>
    </row>
    <row r="109" spans="1:26" ht="15.75" hidden="1" thickBot="1" x14ac:dyDescent="0.3">
      <c r="A109" s="139" t="s">
        <v>405</v>
      </c>
      <c r="B109" s="59"/>
      <c r="C109" s="2"/>
      <c r="D109" s="686" t="s">
        <v>804</v>
      </c>
      <c r="E109" s="686"/>
      <c r="F109" s="182"/>
      <c r="G109" s="490"/>
      <c r="H109" s="509"/>
      <c r="I109" s="200"/>
      <c r="J109" s="219">
        <f t="shared" si="72"/>
        <v>0</v>
      </c>
      <c r="K109" s="81"/>
      <c r="L109" s="1"/>
      <c r="M109" s="82"/>
      <c r="N109" s="81"/>
      <c r="O109" s="1"/>
      <c r="P109" s="1"/>
      <c r="Q109" s="1"/>
      <c r="R109" s="1"/>
      <c r="S109" s="89"/>
      <c r="T109" s="1"/>
      <c r="U109" s="43"/>
      <c r="V109" s="1"/>
      <c r="W109" s="366"/>
      <c r="X109" s="89"/>
      <c r="Y109" s="46"/>
      <c r="Z109" s="378"/>
    </row>
    <row r="110" spans="1:26" ht="25.5" hidden="1" customHeight="1" x14ac:dyDescent="0.25">
      <c r="A110" s="139" t="s">
        <v>406</v>
      </c>
      <c r="B110" s="59"/>
      <c r="C110" s="2"/>
      <c r="D110" s="685" t="s">
        <v>808</v>
      </c>
      <c r="E110" s="685"/>
      <c r="F110" s="192"/>
      <c r="G110" s="500"/>
      <c r="H110" s="519"/>
      <c r="I110" s="210"/>
      <c r="J110" s="219">
        <f t="shared" si="72"/>
        <v>0</v>
      </c>
      <c r="K110" s="81"/>
      <c r="L110" s="1"/>
      <c r="M110" s="82"/>
      <c r="N110" s="81"/>
      <c r="O110" s="1"/>
      <c r="P110" s="1"/>
      <c r="Q110" s="1"/>
      <c r="R110" s="1"/>
      <c r="S110" s="89"/>
      <c r="T110" s="1"/>
      <c r="U110" s="43"/>
      <c r="V110" s="1"/>
      <c r="W110" s="366"/>
      <c r="X110" s="89"/>
      <c r="Y110" s="46"/>
      <c r="Z110" s="378"/>
    </row>
    <row r="111" spans="1:26" ht="15.75" hidden="1" thickBot="1" x14ac:dyDescent="0.3">
      <c r="A111" s="139" t="s">
        <v>407</v>
      </c>
      <c r="B111" s="59"/>
      <c r="C111" s="2"/>
      <c r="D111" s="686" t="s">
        <v>1093</v>
      </c>
      <c r="E111" s="686"/>
      <c r="F111" s="182"/>
      <c r="G111" s="490"/>
      <c r="H111" s="509"/>
      <c r="I111" s="200"/>
      <c r="J111" s="219">
        <f t="shared" si="72"/>
        <v>0</v>
      </c>
      <c r="K111" s="81"/>
      <c r="L111" s="1"/>
      <c r="M111" s="82"/>
      <c r="N111" s="81"/>
      <c r="O111" s="1"/>
      <c r="P111" s="1"/>
      <c r="Q111" s="1"/>
      <c r="R111" s="1"/>
      <c r="S111" s="89"/>
      <c r="T111" s="1"/>
      <c r="U111" s="43"/>
      <c r="V111" s="1"/>
      <c r="W111" s="366"/>
      <c r="X111" s="89"/>
      <c r="Y111" s="46"/>
      <c r="Z111" s="378"/>
    </row>
    <row r="112" spans="1:26" ht="25.5" hidden="1" customHeight="1" x14ac:dyDescent="0.25">
      <c r="A112" s="139" t="s">
        <v>408</v>
      </c>
      <c r="B112" s="59"/>
      <c r="C112" s="2"/>
      <c r="D112" s="685" t="s">
        <v>811</v>
      </c>
      <c r="E112" s="685"/>
      <c r="F112" s="192"/>
      <c r="G112" s="500"/>
      <c r="H112" s="519"/>
      <c r="I112" s="210"/>
      <c r="J112" s="219">
        <f t="shared" si="72"/>
        <v>0</v>
      </c>
      <c r="K112" s="81"/>
      <c r="L112" s="1"/>
      <c r="M112" s="82"/>
      <c r="N112" s="81"/>
      <c r="O112" s="1"/>
      <c r="P112" s="1"/>
      <c r="Q112" s="1"/>
      <c r="R112" s="1"/>
      <c r="S112" s="89"/>
      <c r="T112" s="1"/>
      <c r="U112" s="43"/>
      <c r="V112" s="1"/>
      <c r="W112" s="366"/>
      <c r="X112" s="89"/>
      <c r="Y112" s="46"/>
      <c r="Z112" s="378"/>
    </row>
    <row r="113" spans="1:26" ht="25.5" hidden="1" customHeight="1" x14ac:dyDescent="0.25">
      <c r="A113" s="139" t="s">
        <v>409</v>
      </c>
      <c r="B113" s="59"/>
      <c r="C113" s="2"/>
      <c r="D113" s="685" t="s">
        <v>813</v>
      </c>
      <c r="E113" s="685"/>
      <c r="F113" s="192"/>
      <c r="G113" s="500"/>
      <c r="H113" s="519"/>
      <c r="I113" s="210"/>
      <c r="J113" s="219">
        <f t="shared" si="72"/>
        <v>0</v>
      </c>
      <c r="K113" s="81"/>
      <c r="L113" s="1"/>
      <c r="M113" s="82"/>
      <c r="N113" s="81"/>
      <c r="O113" s="1"/>
      <c r="P113" s="1"/>
      <c r="Q113" s="1"/>
      <c r="R113" s="1"/>
      <c r="S113" s="89"/>
      <c r="T113" s="1"/>
      <c r="U113" s="43"/>
      <c r="V113" s="1"/>
      <c r="W113" s="366"/>
      <c r="X113" s="89"/>
      <c r="Y113" s="46"/>
      <c r="Z113" s="378"/>
    </row>
    <row r="114" spans="1:26" s="42" customFormat="1" ht="15.75" hidden="1" thickBot="1" x14ac:dyDescent="0.3">
      <c r="A114" s="139" t="s">
        <v>410</v>
      </c>
      <c r="B114" s="118" t="s">
        <v>949</v>
      </c>
      <c r="C114" s="705" t="s">
        <v>411</v>
      </c>
      <c r="D114" s="706"/>
      <c r="E114" s="706"/>
      <c r="F114" s="193">
        <f>F115+F116+F117+F118+F119+F120+F121+F122+F123+F124</f>
        <v>0</v>
      </c>
      <c r="G114" s="501">
        <f>G115+G116+G117+G118+G119+G120+G121+G122+G123+G124</f>
        <v>0</v>
      </c>
      <c r="H114" s="520">
        <f t="shared" ref="H114:I114" si="107">H115+H116+H117+H118+H119+H120+H121+H122+H123+H124</f>
        <v>0</v>
      </c>
      <c r="I114" s="211">
        <f t="shared" si="107"/>
        <v>0</v>
      </c>
      <c r="J114" s="222">
        <f t="shared" si="72"/>
        <v>0</v>
      </c>
      <c r="K114" s="121">
        <f t="shared" ref="K114:M114" si="108">K115+K116+K117+K118+K119+K120+K121+K122+K123+K124</f>
        <v>0</v>
      </c>
      <c r="L114" s="122">
        <f t="shared" si="108"/>
        <v>0</v>
      </c>
      <c r="M114" s="123">
        <f t="shared" si="108"/>
        <v>0</v>
      </c>
      <c r="N114" s="121">
        <f t="shared" ref="N114:Z114" si="109">N115+N116+N117+N118+N119+N120+N121+N122+N123+N124</f>
        <v>0</v>
      </c>
      <c r="O114" s="122">
        <f t="shared" si="109"/>
        <v>0</v>
      </c>
      <c r="P114" s="122">
        <f t="shared" si="109"/>
        <v>0</v>
      </c>
      <c r="Q114" s="122">
        <f t="shared" si="109"/>
        <v>0</v>
      </c>
      <c r="R114" s="122">
        <f t="shared" si="109"/>
        <v>0</v>
      </c>
      <c r="S114" s="125">
        <f t="shared" ref="S114" si="110">S115+S116+S117+S118+S119+S120+S121+S122+S123+S124</f>
        <v>0</v>
      </c>
      <c r="T114" s="122">
        <f t="shared" si="109"/>
        <v>0</v>
      </c>
      <c r="U114" s="124">
        <f t="shared" si="109"/>
        <v>0</v>
      </c>
      <c r="V114" s="122">
        <f t="shared" si="109"/>
        <v>0</v>
      </c>
      <c r="W114" s="368">
        <f t="shared" ref="W114" si="111">W115+W116+W117+W118+W119+W120+W121+W122+W123+W124</f>
        <v>0</v>
      </c>
      <c r="X114" s="125">
        <f t="shared" si="109"/>
        <v>0</v>
      </c>
      <c r="Y114" s="126">
        <f t="shared" si="109"/>
        <v>0</v>
      </c>
      <c r="Z114" s="382">
        <f t="shared" si="109"/>
        <v>0</v>
      </c>
    </row>
    <row r="115" spans="1:26" ht="15.75" hidden="1" thickBot="1" x14ac:dyDescent="0.3">
      <c r="A115" s="139" t="s">
        <v>412</v>
      </c>
      <c r="B115" s="59"/>
      <c r="C115" s="2"/>
      <c r="D115" s="686" t="s">
        <v>639</v>
      </c>
      <c r="E115" s="686"/>
      <c r="F115" s="182"/>
      <c r="G115" s="490"/>
      <c r="H115" s="509"/>
      <c r="I115" s="200"/>
      <c r="J115" s="219">
        <f t="shared" si="72"/>
        <v>0</v>
      </c>
      <c r="K115" s="81"/>
      <c r="L115" s="1"/>
      <c r="M115" s="82"/>
      <c r="N115" s="81"/>
      <c r="O115" s="1"/>
      <c r="P115" s="1"/>
      <c r="Q115" s="1"/>
      <c r="R115" s="1"/>
      <c r="S115" s="89"/>
      <c r="T115" s="1"/>
      <c r="U115" s="43"/>
      <c r="V115" s="1"/>
      <c r="W115" s="366"/>
      <c r="X115" s="89"/>
      <c r="Y115" s="46"/>
      <c r="Z115" s="378"/>
    </row>
    <row r="116" spans="1:26" ht="15.75" hidden="1" thickBot="1" x14ac:dyDescent="0.3">
      <c r="A116" s="139" t="s">
        <v>413</v>
      </c>
      <c r="B116" s="59"/>
      <c r="C116" s="2"/>
      <c r="D116" s="686" t="s">
        <v>800</v>
      </c>
      <c r="E116" s="686"/>
      <c r="F116" s="182"/>
      <c r="G116" s="490"/>
      <c r="H116" s="509"/>
      <c r="I116" s="200"/>
      <c r="J116" s="219">
        <f t="shared" si="72"/>
        <v>0</v>
      </c>
      <c r="K116" s="81"/>
      <c r="L116" s="1"/>
      <c r="M116" s="82"/>
      <c r="N116" s="81"/>
      <c r="O116" s="1"/>
      <c r="P116" s="1"/>
      <c r="Q116" s="1"/>
      <c r="R116" s="1"/>
      <c r="S116" s="89"/>
      <c r="T116" s="1"/>
      <c r="U116" s="43"/>
      <c r="V116" s="1"/>
      <c r="W116" s="366"/>
      <c r="X116" s="89"/>
      <c r="Y116" s="46"/>
      <c r="Z116" s="378"/>
    </row>
    <row r="117" spans="1:26" ht="15.75" hidden="1" thickBot="1" x14ac:dyDescent="0.3">
      <c r="A117" s="139" t="s">
        <v>414</v>
      </c>
      <c r="B117" s="59"/>
      <c r="C117" s="2"/>
      <c r="D117" s="686" t="s">
        <v>802</v>
      </c>
      <c r="E117" s="686"/>
      <c r="F117" s="182"/>
      <c r="G117" s="490"/>
      <c r="H117" s="509"/>
      <c r="I117" s="200"/>
      <c r="J117" s="219">
        <f t="shared" si="72"/>
        <v>0</v>
      </c>
      <c r="K117" s="81"/>
      <c r="L117" s="1"/>
      <c r="M117" s="82"/>
      <c r="N117" s="81"/>
      <c r="O117" s="1"/>
      <c r="P117" s="1"/>
      <c r="Q117" s="1"/>
      <c r="R117" s="1"/>
      <c r="S117" s="89"/>
      <c r="T117" s="1"/>
      <c r="U117" s="43"/>
      <c r="V117" s="1"/>
      <c r="W117" s="366"/>
      <c r="X117" s="89"/>
      <c r="Y117" s="46"/>
      <c r="Z117" s="378"/>
    </row>
    <row r="118" spans="1:26" ht="15.75" hidden="1" thickBot="1" x14ac:dyDescent="0.3">
      <c r="A118" s="139" t="s">
        <v>415</v>
      </c>
      <c r="B118" s="59"/>
      <c r="C118" s="2"/>
      <c r="D118" s="686" t="s">
        <v>803</v>
      </c>
      <c r="E118" s="686"/>
      <c r="F118" s="182"/>
      <c r="G118" s="490"/>
      <c r="H118" s="509"/>
      <c r="I118" s="200"/>
      <c r="J118" s="219">
        <f t="shared" si="72"/>
        <v>0</v>
      </c>
      <c r="K118" s="81"/>
      <c r="L118" s="1"/>
      <c r="M118" s="82"/>
      <c r="N118" s="81"/>
      <c r="O118" s="1"/>
      <c r="P118" s="1"/>
      <c r="Q118" s="1"/>
      <c r="R118" s="1"/>
      <c r="S118" s="89"/>
      <c r="T118" s="1"/>
      <c r="U118" s="43"/>
      <c r="V118" s="1"/>
      <c r="W118" s="366"/>
      <c r="X118" s="89"/>
      <c r="Y118" s="46"/>
      <c r="Z118" s="378"/>
    </row>
    <row r="119" spans="1:26" ht="15.75" hidden="1" thickBot="1" x14ac:dyDescent="0.3">
      <c r="A119" s="139" t="s">
        <v>416</v>
      </c>
      <c r="B119" s="59"/>
      <c r="C119" s="2"/>
      <c r="D119" s="686" t="s">
        <v>807</v>
      </c>
      <c r="E119" s="686"/>
      <c r="F119" s="182"/>
      <c r="G119" s="490"/>
      <c r="H119" s="509"/>
      <c r="I119" s="200"/>
      <c r="J119" s="219">
        <f t="shared" si="72"/>
        <v>0</v>
      </c>
      <c r="K119" s="81"/>
      <c r="L119" s="1"/>
      <c r="M119" s="82"/>
      <c r="N119" s="81"/>
      <c r="O119" s="1"/>
      <c r="P119" s="1"/>
      <c r="Q119" s="1"/>
      <c r="R119" s="1"/>
      <c r="S119" s="89"/>
      <c r="T119" s="1"/>
      <c r="U119" s="43"/>
      <c r="V119" s="1"/>
      <c r="W119" s="366"/>
      <c r="X119" s="89"/>
      <c r="Y119" s="46"/>
      <c r="Z119" s="378"/>
    </row>
    <row r="120" spans="1:26" ht="15.75" hidden="1" thickBot="1" x14ac:dyDescent="0.3">
      <c r="A120" s="139" t="s">
        <v>417</v>
      </c>
      <c r="B120" s="59"/>
      <c r="C120" s="2"/>
      <c r="D120" s="686" t="s">
        <v>805</v>
      </c>
      <c r="E120" s="686"/>
      <c r="F120" s="182"/>
      <c r="G120" s="490"/>
      <c r="H120" s="509"/>
      <c r="I120" s="200"/>
      <c r="J120" s="219">
        <f t="shared" si="72"/>
        <v>0</v>
      </c>
      <c r="K120" s="81"/>
      <c r="L120" s="1"/>
      <c r="M120" s="82"/>
      <c r="N120" s="81"/>
      <c r="O120" s="1"/>
      <c r="P120" s="1"/>
      <c r="Q120" s="1"/>
      <c r="R120" s="1"/>
      <c r="S120" s="89"/>
      <c r="T120" s="1"/>
      <c r="U120" s="43"/>
      <c r="V120" s="1"/>
      <c r="W120" s="366"/>
      <c r="X120" s="89"/>
      <c r="Y120" s="46"/>
      <c r="Z120" s="378"/>
    </row>
    <row r="121" spans="1:26" ht="25.5" hidden="1" customHeight="1" x14ac:dyDescent="0.25">
      <c r="A121" s="139" t="s">
        <v>418</v>
      </c>
      <c r="B121" s="59"/>
      <c r="C121" s="2"/>
      <c r="D121" s="685" t="s">
        <v>809</v>
      </c>
      <c r="E121" s="685"/>
      <c r="F121" s="192"/>
      <c r="G121" s="500"/>
      <c r="H121" s="519"/>
      <c r="I121" s="210"/>
      <c r="J121" s="219">
        <f t="shared" si="72"/>
        <v>0</v>
      </c>
      <c r="K121" s="81"/>
      <c r="L121" s="1"/>
      <c r="M121" s="82"/>
      <c r="N121" s="81"/>
      <c r="O121" s="1"/>
      <c r="P121" s="1"/>
      <c r="Q121" s="1"/>
      <c r="R121" s="1"/>
      <c r="S121" s="89"/>
      <c r="T121" s="1"/>
      <c r="U121" s="43"/>
      <c r="V121" s="1"/>
      <c r="W121" s="366"/>
      <c r="X121" s="89"/>
      <c r="Y121" s="46"/>
      <c r="Z121" s="378"/>
    </row>
    <row r="122" spans="1:26" ht="15.75" hidden="1" thickBot="1" x14ac:dyDescent="0.3">
      <c r="A122" s="139" t="s">
        <v>419</v>
      </c>
      <c r="B122" s="59"/>
      <c r="C122" s="2"/>
      <c r="D122" s="686" t="s">
        <v>810</v>
      </c>
      <c r="E122" s="686"/>
      <c r="F122" s="182"/>
      <c r="G122" s="490"/>
      <c r="H122" s="509"/>
      <c r="I122" s="200"/>
      <c r="J122" s="219">
        <f t="shared" si="72"/>
        <v>0</v>
      </c>
      <c r="K122" s="81"/>
      <c r="L122" s="1"/>
      <c r="M122" s="82"/>
      <c r="N122" s="81"/>
      <c r="O122" s="1"/>
      <c r="P122" s="1"/>
      <c r="Q122" s="1"/>
      <c r="R122" s="1"/>
      <c r="S122" s="89"/>
      <c r="T122" s="1"/>
      <c r="U122" s="43"/>
      <c r="V122" s="1"/>
      <c r="W122" s="366"/>
      <c r="X122" s="89"/>
      <c r="Y122" s="46"/>
      <c r="Z122" s="378"/>
    </row>
    <row r="123" spans="1:26" ht="25.5" hidden="1" customHeight="1" x14ac:dyDescent="0.25">
      <c r="A123" s="139" t="s">
        <v>420</v>
      </c>
      <c r="B123" s="59"/>
      <c r="C123" s="2"/>
      <c r="D123" s="685" t="s">
        <v>812</v>
      </c>
      <c r="E123" s="685"/>
      <c r="F123" s="192"/>
      <c r="G123" s="500"/>
      <c r="H123" s="519"/>
      <c r="I123" s="210"/>
      <c r="J123" s="219">
        <f t="shared" si="72"/>
        <v>0</v>
      </c>
      <c r="K123" s="81"/>
      <c r="L123" s="1"/>
      <c r="M123" s="82"/>
      <c r="N123" s="81"/>
      <c r="O123" s="1"/>
      <c r="P123" s="1"/>
      <c r="Q123" s="1"/>
      <c r="R123" s="1"/>
      <c r="S123" s="89"/>
      <c r="T123" s="1"/>
      <c r="U123" s="43"/>
      <c r="V123" s="1"/>
      <c r="W123" s="366"/>
      <c r="X123" s="89"/>
      <c r="Y123" s="46"/>
      <c r="Z123" s="378"/>
    </row>
    <row r="124" spans="1:26" ht="25.5" hidden="1" customHeight="1" x14ac:dyDescent="0.25">
      <c r="A124" s="139" t="s">
        <v>421</v>
      </c>
      <c r="B124" s="59"/>
      <c r="C124" s="2"/>
      <c r="D124" s="685" t="s">
        <v>814</v>
      </c>
      <c r="E124" s="685"/>
      <c r="F124" s="192"/>
      <c r="G124" s="500"/>
      <c r="H124" s="519"/>
      <c r="I124" s="210"/>
      <c r="J124" s="219">
        <f t="shared" si="72"/>
        <v>0</v>
      </c>
      <c r="K124" s="81"/>
      <c r="L124" s="1"/>
      <c r="M124" s="82"/>
      <c r="N124" s="81"/>
      <c r="O124" s="1"/>
      <c r="P124" s="1"/>
      <c r="Q124" s="1"/>
      <c r="R124" s="1"/>
      <c r="S124" s="89"/>
      <c r="T124" s="1"/>
      <c r="U124" s="43"/>
      <c r="V124" s="1"/>
      <c r="W124" s="366"/>
      <c r="X124" s="89"/>
      <c r="Y124" s="46"/>
      <c r="Z124" s="378"/>
    </row>
    <row r="125" spans="1:26" s="42" customFormat="1" ht="27.75" hidden="1" customHeight="1" x14ac:dyDescent="0.25">
      <c r="A125" s="139" t="s">
        <v>422</v>
      </c>
      <c r="B125" s="118" t="s">
        <v>950</v>
      </c>
      <c r="C125" s="733" t="s">
        <v>1095</v>
      </c>
      <c r="D125" s="734"/>
      <c r="E125" s="734"/>
      <c r="F125" s="191">
        <f>F126+F127</f>
        <v>0</v>
      </c>
      <c r="G125" s="499">
        <f>G126+G127</f>
        <v>0</v>
      </c>
      <c r="H125" s="518">
        <f t="shared" ref="H125:I125" si="112">H126+H127</f>
        <v>0</v>
      </c>
      <c r="I125" s="209">
        <f t="shared" si="112"/>
        <v>0</v>
      </c>
      <c r="J125" s="222">
        <f t="shared" si="72"/>
        <v>0</v>
      </c>
      <c r="K125" s="121">
        <f t="shared" ref="K125:M125" si="113">K126+K127</f>
        <v>0</v>
      </c>
      <c r="L125" s="122">
        <f t="shared" si="113"/>
        <v>0</v>
      </c>
      <c r="M125" s="123">
        <f t="shared" si="113"/>
        <v>0</v>
      </c>
      <c r="N125" s="121">
        <f t="shared" ref="N125:Z125" si="114">N126+N127</f>
        <v>0</v>
      </c>
      <c r="O125" s="122">
        <f t="shared" si="114"/>
        <v>0</v>
      </c>
      <c r="P125" s="122">
        <f t="shared" si="114"/>
        <v>0</v>
      </c>
      <c r="Q125" s="122">
        <f t="shared" si="114"/>
        <v>0</v>
      </c>
      <c r="R125" s="122">
        <f t="shared" si="114"/>
        <v>0</v>
      </c>
      <c r="S125" s="125">
        <f t="shared" ref="S125" si="115">S126+S127</f>
        <v>0</v>
      </c>
      <c r="T125" s="122">
        <f t="shared" si="114"/>
        <v>0</v>
      </c>
      <c r="U125" s="124">
        <f t="shared" si="114"/>
        <v>0</v>
      </c>
      <c r="V125" s="122">
        <f t="shared" si="114"/>
        <v>0</v>
      </c>
      <c r="W125" s="368">
        <f t="shared" ref="W125" si="116">W126+W127</f>
        <v>0</v>
      </c>
      <c r="X125" s="125">
        <f t="shared" si="114"/>
        <v>0</v>
      </c>
      <c r="Y125" s="126">
        <f t="shared" si="114"/>
        <v>0</v>
      </c>
      <c r="Z125" s="382">
        <f t="shared" si="114"/>
        <v>0</v>
      </c>
    </row>
    <row r="126" spans="1:26" ht="15.75" hidden="1" thickBot="1" x14ac:dyDescent="0.3">
      <c r="A126" s="139" t="s">
        <v>423</v>
      </c>
      <c r="B126" s="59"/>
      <c r="C126" s="2"/>
      <c r="D126" s="686" t="s">
        <v>816</v>
      </c>
      <c r="E126" s="686"/>
      <c r="F126" s="182"/>
      <c r="G126" s="490"/>
      <c r="H126" s="509"/>
      <c r="I126" s="200"/>
      <c r="J126" s="219">
        <f t="shared" si="72"/>
        <v>0</v>
      </c>
      <c r="K126" s="81"/>
      <c r="L126" s="1"/>
      <c r="M126" s="82"/>
      <c r="N126" s="81"/>
      <c r="O126" s="1"/>
      <c r="P126" s="1"/>
      <c r="Q126" s="1"/>
      <c r="R126" s="1"/>
      <c r="S126" s="89"/>
      <c r="T126" s="1"/>
      <c r="U126" s="43"/>
      <c r="V126" s="1"/>
      <c r="W126" s="366"/>
      <c r="X126" s="89"/>
      <c r="Y126" s="46"/>
      <c r="Z126" s="378"/>
    </row>
    <row r="127" spans="1:26" ht="25.5" hidden="1" customHeight="1" x14ac:dyDescent="0.25">
      <c r="A127" s="139" t="s">
        <v>424</v>
      </c>
      <c r="B127" s="59"/>
      <c r="C127" s="2"/>
      <c r="D127" s="685" t="s">
        <v>815</v>
      </c>
      <c r="E127" s="685"/>
      <c r="F127" s="192"/>
      <c r="G127" s="500"/>
      <c r="H127" s="519"/>
      <c r="I127" s="210"/>
      <c r="J127" s="219">
        <f t="shared" si="72"/>
        <v>0</v>
      </c>
      <c r="K127" s="81"/>
      <c r="L127" s="1"/>
      <c r="M127" s="82"/>
      <c r="N127" s="81"/>
      <c r="O127" s="1"/>
      <c r="P127" s="1"/>
      <c r="Q127" s="1"/>
      <c r="R127" s="1"/>
      <c r="S127" s="89"/>
      <c r="T127" s="1"/>
      <c r="U127" s="43"/>
      <c r="V127" s="1"/>
      <c r="W127" s="366"/>
      <c r="X127" s="89"/>
      <c r="Y127" s="46"/>
      <c r="Z127" s="378"/>
    </row>
    <row r="128" spans="1:26" s="42" customFormat="1" ht="15.75" hidden="1" thickBot="1" x14ac:dyDescent="0.3">
      <c r="A128" s="139" t="s">
        <v>425</v>
      </c>
      <c r="B128" s="118" t="s">
        <v>952</v>
      </c>
      <c r="C128" s="733" t="s">
        <v>1096</v>
      </c>
      <c r="D128" s="734"/>
      <c r="E128" s="734"/>
      <c r="F128" s="191">
        <f>F129+F130+F131+F132+F133+F134+F135+F136+F137+F138+F139</f>
        <v>0</v>
      </c>
      <c r="G128" s="499">
        <f>G129+G130+G131+G132+G133+G134+G135+G136+G137+G138+G139</f>
        <v>0</v>
      </c>
      <c r="H128" s="518">
        <f t="shared" ref="H128:I128" si="117">H129+H130+H131+H132+H133+H134+H135+H136+H137+H138+H139</f>
        <v>0</v>
      </c>
      <c r="I128" s="209">
        <f t="shared" si="117"/>
        <v>0</v>
      </c>
      <c r="J128" s="222">
        <f t="shared" si="72"/>
        <v>0</v>
      </c>
      <c r="K128" s="121">
        <f t="shared" ref="K128:M128" si="118">K129+K130+K131+K132+K133+K134+K135+K136+K137+K138+K139</f>
        <v>0</v>
      </c>
      <c r="L128" s="122">
        <f t="shared" si="118"/>
        <v>0</v>
      </c>
      <c r="M128" s="123">
        <f t="shared" si="118"/>
        <v>0</v>
      </c>
      <c r="N128" s="121">
        <f t="shared" ref="N128:Z128" si="119">N129+N130+N131+N132+N133+N134+N135+N136+N137+N138+N139</f>
        <v>0</v>
      </c>
      <c r="O128" s="122">
        <f t="shared" si="119"/>
        <v>0</v>
      </c>
      <c r="P128" s="122">
        <f t="shared" si="119"/>
        <v>0</v>
      </c>
      <c r="Q128" s="122">
        <f t="shared" si="119"/>
        <v>0</v>
      </c>
      <c r="R128" s="122">
        <f t="shared" si="119"/>
        <v>0</v>
      </c>
      <c r="S128" s="125">
        <f t="shared" ref="S128" si="120">S129+S130+S131+S132+S133+S134+S135+S136+S137+S138+S139</f>
        <v>0</v>
      </c>
      <c r="T128" s="122">
        <f t="shared" si="119"/>
        <v>0</v>
      </c>
      <c r="U128" s="124">
        <f t="shared" si="119"/>
        <v>0</v>
      </c>
      <c r="V128" s="122">
        <f t="shared" si="119"/>
        <v>0</v>
      </c>
      <c r="W128" s="368">
        <f t="shared" ref="W128" si="121">W129+W130+W131+W132+W133+W134+W135+W136+W137+W138+W139</f>
        <v>0</v>
      </c>
      <c r="X128" s="125">
        <f t="shared" si="119"/>
        <v>0</v>
      </c>
      <c r="Y128" s="126">
        <f t="shared" si="119"/>
        <v>0</v>
      </c>
      <c r="Z128" s="382">
        <f t="shared" si="119"/>
        <v>0</v>
      </c>
    </row>
    <row r="129" spans="1:26" ht="15.75" hidden="1" thickBot="1" x14ac:dyDescent="0.3">
      <c r="A129" s="139" t="s">
        <v>426</v>
      </c>
      <c r="B129" s="59"/>
      <c r="C129" s="2"/>
      <c r="D129" s="686" t="s">
        <v>625</v>
      </c>
      <c r="E129" s="686"/>
      <c r="F129" s="182"/>
      <c r="G129" s="490"/>
      <c r="H129" s="509"/>
      <c r="I129" s="200"/>
      <c r="J129" s="219">
        <f t="shared" si="72"/>
        <v>0</v>
      </c>
      <c r="K129" s="81"/>
      <c r="L129" s="1"/>
      <c r="M129" s="82"/>
      <c r="N129" s="81"/>
      <c r="O129" s="1"/>
      <c r="P129" s="1"/>
      <c r="Q129" s="1"/>
      <c r="R129" s="1"/>
      <c r="S129" s="89"/>
      <c r="T129" s="1"/>
      <c r="U129" s="43"/>
      <c r="V129" s="1"/>
      <c r="W129" s="366"/>
      <c r="X129" s="89"/>
      <c r="Y129" s="46"/>
      <c r="Z129" s="378"/>
    </row>
    <row r="130" spans="1:26" ht="15.75" hidden="1" thickBot="1" x14ac:dyDescent="0.3">
      <c r="A130" s="139" t="s">
        <v>427</v>
      </c>
      <c r="B130" s="59"/>
      <c r="C130" s="2"/>
      <c r="D130" s="686" t="s">
        <v>628</v>
      </c>
      <c r="E130" s="686"/>
      <c r="F130" s="182"/>
      <c r="G130" s="490"/>
      <c r="H130" s="509"/>
      <c r="I130" s="200"/>
      <c r="J130" s="219">
        <f t="shared" si="72"/>
        <v>0</v>
      </c>
      <c r="K130" s="81"/>
      <c r="L130" s="1"/>
      <c r="M130" s="82"/>
      <c r="N130" s="81"/>
      <c r="O130" s="1"/>
      <c r="P130" s="1"/>
      <c r="Q130" s="1"/>
      <c r="R130" s="1"/>
      <c r="S130" s="89"/>
      <c r="T130" s="1"/>
      <c r="U130" s="43"/>
      <c r="V130" s="1"/>
      <c r="W130" s="366"/>
      <c r="X130" s="89"/>
      <c r="Y130" s="46"/>
      <c r="Z130" s="378"/>
    </row>
    <row r="131" spans="1:26" ht="15.75" hidden="1" thickBot="1" x14ac:dyDescent="0.3">
      <c r="A131" s="139" t="s">
        <v>428</v>
      </c>
      <c r="B131" s="59"/>
      <c r="C131" s="2"/>
      <c r="D131" s="686" t="s">
        <v>629</v>
      </c>
      <c r="E131" s="686"/>
      <c r="F131" s="182"/>
      <c r="G131" s="490"/>
      <c r="H131" s="509"/>
      <c r="I131" s="200"/>
      <c r="J131" s="219">
        <f t="shared" si="72"/>
        <v>0</v>
      </c>
      <c r="K131" s="81"/>
      <c r="L131" s="1"/>
      <c r="M131" s="82"/>
      <c r="N131" s="81"/>
      <c r="O131" s="1"/>
      <c r="P131" s="1"/>
      <c r="Q131" s="1"/>
      <c r="R131" s="1"/>
      <c r="S131" s="89"/>
      <c r="T131" s="1"/>
      <c r="U131" s="43"/>
      <c r="V131" s="1"/>
      <c r="W131" s="366"/>
      <c r="X131" s="89"/>
      <c r="Y131" s="46"/>
      <c r="Z131" s="378"/>
    </row>
    <row r="132" spans="1:26" ht="15.75" hidden="1" thickBot="1" x14ac:dyDescent="0.3">
      <c r="A132" s="139" t="s">
        <v>429</v>
      </c>
      <c r="B132" s="59"/>
      <c r="C132" s="2"/>
      <c r="D132" s="686" t="s">
        <v>626</v>
      </c>
      <c r="E132" s="686"/>
      <c r="F132" s="182"/>
      <c r="G132" s="490"/>
      <c r="H132" s="509"/>
      <c r="I132" s="200"/>
      <c r="J132" s="219">
        <f t="shared" si="72"/>
        <v>0</v>
      </c>
      <c r="K132" s="81"/>
      <c r="L132" s="1"/>
      <c r="M132" s="82"/>
      <c r="N132" s="81"/>
      <c r="O132" s="1"/>
      <c r="P132" s="1"/>
      <c r="Q132" s="1"/>
      <c r="R132" s="1"/>
      <c r="S132" s="89"/>
      <c r="T132" s="1"/>
      <c r="U132" s="43"/>
      <c r="V132" s="1"/>
      <c r="W132" s="366"/>
      <c r="X132" s="89"/>
      <c r="Y132" s="46"/>
      <c r="Z132" s="378"/>
    </row>
    <row r="133" spans="1:26" ht="15.75" hidden="1" thickBot="1" x14ac:dyDescent="0.3">
      <c r="A133" s="139" t="s">
        <v>430</v>
      </c>
      <c r="B133" s="59"/>
      <c r="C133" s="2"/>
      <c r="D133" s="686" t="s">
        <v>1097</v>
      </c>
      <c r="E133" s="686"/>
      <c r="F133" s="182"/>
      <c r="G133" s="490"/>
      <c r="H133" s="509"/>
      <c r="I133" s="200"/>
      <c r="J133" s="219">
        <f t="shared" si="72"/>
        <v>0</v>
      </c>
      <c r="K133" s="81"/>
      <c r="L133" s="1"/>
      <c r="M133" s="82"/>
      <c r="N133" s="81"/>
      <c r="O133" s="1"/>
      <c r="P133" s="1"/>
      <c r="Q133" s="1"/>
      <c r="R133" s="1"/>
      <c r="S133" s="89"/>
      <c r="T133" s="1"/>
      <c r="U133" s="43"/>
      <c r="V133" s="1"/>
      <c r="W133" s="366"/>
      <c r="X133" s="89"/>
      <c r="Y133" s="46"/>
      <c r="Z133" s="378"/>
    </row>
    <row r="134" spans="1:26" ht="25.5" hidden="1" customHeight="1" x14ac:dyDescent="0.25">
      <c r="A134" s="139" t="s">
        <v>431</v>
      </c>
      <c r="B134" s="59"/>
      <c r="C134" s="2"/>
      <c r="D134" s="685" t="s">
        <v>817</v>
      </c>
      <c r="E134" s="685"/>
      <c r="F134" s="192"/>
      <c r="G134" s="500"/>
      <c r="H134" s="519"/>
      <c r="I134" s="210"/>
      <c r="J134" s="219">
        <f t="shared" si="72"/>
        <v>0</v>
      </c>
      <c r="K134" s="81"/>
      <c r="L134" s="1"/>
      <c r="M134" s="82"/>
      <c r="N134" s="81"/>
      <c r="O134" s="1"/>
      <c r="P134" s="1"/>
      <c r="Q134" s="1"/>
      <c r="R134" s="1"/>
      <c r="S134" s="89"/>
      <c r="T134" s="1"/>
      <c r="U134" s="43"/>
      <c r="V134" s="1"/>
      <c r="W134" s="366"/>
      <c r="X134" s="89"/>
      <c r="Y134" s="46"/>
      <c r="Z134" s="378"/>
    </row>
    <row r="135" spans="1:26" ht="25.5" hidden="1" customHeight="1" x14ac:dyDescent="0.25">
      <c r="A135" s="139" t="s">
        <v>432</v>
      </c>
      <c r="B135" s="59"/>
      <c r="C135" s="2"/>
      <c r="D135" s="685" t="s">
        <v>818</v>
      </c>
      <c r="E135" s="685"/>
      <c r="F135" s="192"/>
      <c r="G135" s="500"/>
      <c r="H135" s="519"/>
      <c r="I135" s="210"/>
      <c r="J135" s="219">
        <f t="shared" si="72"/>
        <v>0</v>
      </c>
      <c r="K135" s="81"/>
      <c r="L135" s="1"/>
      <c r="M135" s="82"/>
      <c r="N135" s="81"/>
      <c r="O135" s="1"/>
      <c r="P135" s="1"/>
      <c r="Q135" s="1"/>
      <c r="R135" s="1"/>
      <c r="S135" s="89"/>
      <c r="T135" s="1"/>
      <c r="U135" s="43"/>
      <c r="V135" s="1"/>
      <c r="W135" s="366"/>
      <c r="X135" s="89"/>
      <c r="Y135" s="46"/>
      <c r="Z135" s="378"/>
    </row>
    <row r="136" spans="1:26" ht="15.75" hidden="1" thickBot="1" x14ac:dyDescent="0.3">
      <c r="A136" s="139" t="s">
        <v>433</v>
      </c>
      <c r="B136" s="59"/>
      <c r="C136" s="2"/>
      <c r="D136" s="686" t="s">
        <v>635</v>
      </c>
      <c r="E136" s="686"/>
      <c r="F136" s="182"/>
      <c r="G136" s="490"/>
      <c r="H136" s="509"/>
      <c r="I136" s="200"/>
      <c r="J136" s="219">
        <f t="shared" si="72"/>
        <v>0</v>
      </c>
      <c r="K136" s="81"/>
      <c r="L136" s="1"/>
      <c r="M136" s="82"/>
      <c r="N136" s="81"/>
      <c r="O136" s="1"/>
      <c r="P136" s="1"/>
      <c r="Q136" s="1"/>
      <c r="R136" s="1"/>
      <c r="S136" s="89"/>
      <c r="T136" s="1"/>
      <c r="U136" s="43"/>
      <c r="V136" s="1"/>
      <c r="W136" s="366"/>
      <c r="X136" s="89"/>
      <c r="Y136" s="46"/>
      <c r="Z136" s="378"/>
    </row>
    <row r="137" spans="1:26" ht="15.75" hidden="1" thickBot="1" x14ac:dyDescent="0.3">
      <c r="A137" s="139" t="s">
        <v>434</v>
      </c>
      <c r="B137" s="59"/>
      <c r="C137" s="2"/>
      <c r="D137" s="686" t="s">
        <v>627</v>
      </c>
      <c r="E137" s="686"/>
      <c r="F137" s="182"/>
      <c r="G137" s="490"/>
      <c r="H137" s="509"/>
      <c r="I137" s="200"/>
      <c r="J137" s="219">
        <f t="shared" si="72"/>
        <v>0</v>
      </c>
      <c r="K137" s="81"/>
      <c r="L137" s="1"/>
      <c r="M137" s="82"/>
      <c r="N137" s="81"/>
      <c r="O137" s="1"/>
      <c r="P137" s="1"/>
      <c r="Q137" s="1"/>
      <c r="R137" s="1"/>
      <c r="S137" s="89"/>
      <c r="T137" s="1"/>
      <c r="U137" s="43"/>
      <c r="V137" s="1"/>
      <c r="W137" s="366"/>
      <c r="X137" s="89"/>
      <c r="Y137" s="46"/>
      <c r="Z137" s="378"/>
    </row>
    <row r="138" spans="1:26" ht="25.5" hidden="1" customHeight="1" x14ac:dyDescent="0.25">
      <c r="A138" s="139" t="s">
        <v>435</v>
      </c>
      <c r="B138" s="59"/>
      <c r="C138" s="2"/>
      <c r="D138" s="685" t="s">
        <v>819</v>
      </c>
      <c r="E138" s="685"/>
      <c r="F138" s="192"/>
      <c r="G138" s="500"/>
      <c r="H138" s="519"/>
      <c r="I138" s="210"/>
      <c r="J138" s="219">
        <f t="shared" si="72"/>
        <v>0</v>
      </c>
      <c r="K138" s="81"/>
      <c r="L138" s="1"/>
      <c r="M138" s="82"/>
      <c r="N138" s="81"/>
      <c r="O138" s="1"/>
      <c r="P138" s="1"/>
      <c r="Q138" s="1"/>
      <c r="R138" s="1"/>
      <c r="S138" s="89"/>
      <c r="T138" s="1"/>
      <c r="U138" s="43"/>
      <c r="V138" s="1"/>
      <c r="W138" s="366"/>
      <c r="X138" s="89"/>
      <c r="Y138" s="46"/>
      <c r="Z138" s="378"/>
    </row>
    <row r="139" spans="1:26" ht="15.75" hidden="1" thickBot="1" x14ac:dyDescent="0.3">
      <c r="A139" s="139" t="s">
        <v>436</v>
      </c>
      <c r="B139" s="59"/>
      <c r="C139" s="2"/>
      <c r="D139" s="686" t="s">
        <v>820</v>
      </c>
      <c r="E139" s="686"/>
      <c r="F139" s="182"/>
      <c r="G139" s="490"/>
      <c r="H139" s="509"/>
      <c r="I139" s="200"/>
      <c r="J139" s="219">
        <f t="shared" ref="J139:J206" si="122">SUM(H139:I139)</f>
        <v>0</v>
      </c>
      <c r="K139" s="81"/>
      <c r="L139" s="1"/>
      <c r="M139" s="82"/>
      <c r="N139" s="81"/>
      <c r="O139" s="1"/>
      <c r="P139" s="1"/>
      <c r="Q139" s="1"/>
      <c r="R139" s="1"/>
      <c r="S139" s="89"/>
      <c r="T139" s="1"/>
      <c r="U139" s="43"/>
      <c r="V139" s="1"/>
      <c r="W139" s="366"/>
      <c r="X139" s="89"/>
      <c r="Y139" s="46"/>
      <c r="Z139" s="378"/>
    </row>
    <row r="140" spans="1:26" s="42" customFormat="1" ht="15.75" hidden="1" thickBot="1" x14ac:dyDescent="0.3">
      <c r="A140" s="139" t="s">
        <v>437</v>
      </c>
      <c r="B140" s="118" t="s">
        <v>951</v>
      </c>
      <c r="C140" s="705" t="s">
        <v>438</v>
      </c>
      <c r="D140" s="706"/>
      <c r="E140" s="706"/>
      <c r="F140" s="193"/>
      <c r="G140" s="501"/>
      <c r="H140" s="520"/>
      <c r="I140" s="211"/>
      <c r="J140" s="222">
        <f t="shared" si="122"/>
        <v>0</v>
      </c>
      <c r="K140" s="121"/>
      <c r="L140" s="122"/>
      <c r="M140" s="123"/>
      <c r="N140" s="121"/>
      <c r="O140" s="122"/>
      <c r="P140" s="122"/>
      <c r="Q140" s="122"/>
      <c r="R140" s="122"/>
      <c r="S140" s="125"/>
      <c r="T140" s="122"/>
      <c r="U140" s="124"/>
      <c r="V140" s="122"/>
      <c r="W140" s="368"/>
      <c r="X140" s="125"/>
      <c r="Y140" s="126"/>
      <c r="Z140" s="382"/>
    </row>
    <row r="141" spans="1:26" s="42" customFormat="1" ht="15.75" hidden="1" thickBot="1" x14ac:dyDescent="0.3">
      <c r="A141" s="139" t="s">
        <v>439</v>
      </c>
      <c r="B141" s="118" t="s">
        <v>953</v>
      </c>
      <c r="C141" s="705" t="s">
        <v>440</v>
      </c>
      <c r="D141" s="706"/>
      <c r="E141" s="706"/>
      <c r="F141" s="193"/>
      <c r="G141" s="501"/>
      <c r="H141" s="520"/>
      <c r="I141" s="211"/>
      <c r="J141" s="222">
        <f t="shared" si="122"/>
        <v>0</v>
      </c>
      <c r="K141" s="121"/>
      <c r="L141" s="122"/>
      <c r="M141" s="123"/>
      <c r="N141" s="121"/>
      <c r="O141" s="122"/>
      <c r="P141" s="122"/>
      <c r="Q141" s="122"/>
      <c r="R141" s="122"/>
      <c r="S141" s="125"/>
      <c r="T141" s="122"/>
      <c r="U141" s="124"/>
      <c r="V141" s="122"/>
      <c r="W141" s="368"/>
      <c r="X141" s="125"/>
      <c r="Y141" s="126"/>
      <c r="Z141" s="382"/>
    </row>
    <row r="142" spans="1:26" s="42" customFormat="1" ht="15.75" hidden="1" thickBot="1" x14ac:dyDescent="0.3">
      <c r="A142" s="139" t="s">
        <v>441</v>
      </c>
      <c r="B142" s="118" t="s">
        <v>954</v>
      </c>
      <c r="C142" s="705" t="s">
        <v>442</v>
      </c>
      <c r="D142" s="706"/>
      <c r="E142" s="706"/>
      <c r="F142" s="193"/>
      <c r="G142" s="501"/>
      <c r="H142" s="520"/>
      <c r="I142" s="211"/>
      <c r="J142" s="222">
        <f t="shared" si="122"/>
        <v>0</v>
      </c>
      <c r="K142" s="121"/>
      <c r="L142" s="122"/>
      <c r="M142" s="123"/>
      <c r="N142" s="121"/>
      <c r="O142" s="122"/>
      <c r="P142" s="122"/>
      <c r="Q142" s="122"/>
      <c r="R142" s="122"/>
      <c r="S142" s="125"/>
      <c r="T142" s="122"/>
      <c r="U142" s="124"/>
      <c r="V142" s="122"/>
      <c r="W142" s="368"/>
      <c r="X142" s="125"/>
      <c r="Y142" s="126"/>
      <c r="Z142" s="382"/>
    </row>
    <row r="143" spans="1:26" s="42" customFormat="1" ht="15.75" hidden="1" thickBot="1" x14ac:dyDescent="0.3">
      <c r="A143" s="139" t="s">
        <v>443</v>
      </c>
      <c r="B143" s="118" t="s">
        <v>955</v>
      </c>
      <c r="C143" s="705" t="s">
        <v>444</v>
      </c>
      <c r="D143" s="706"/>
      <c r="E143" s="706"/>
      <c r="F143" s="193">
        <f t="shared" ref="F143" si="123">F144+F145+F146+F147+F148+F149+F150+F151+F152+F153</f>
        <v>0</v>
      </c>
      <c r="G143" s="501">
        <f t="shared" ref="G143:Z143" si="124">G144+G145+G146+G147+G148+G149+G150+G151+G152+G153</f>
        <v>0</v>
      </c>
      <c r="H143" s="520">
        <f t="shared" si="124"/>
        <v>0</v>
      </c>
      <c r="I143" s="211">
        <f t="shared" si="124"/>
        <v>0</v>
      </c>
      <c r="J143" s="222">
        <f t="shared" si="122"/>
        <v>0</v>
      </c>
      <c r="K143" s="121">
        <f t="shared" ref="K143:M143" si="125">K144+K145+K146+K147+K148+K149+K150+K151+K152+K153</f>
        <v>0</v>
      </c>
      <c r="L143" s="122">
        <f t="shared" si="125"/>
        <v>0</v>
      </c>
      <c r="M143" s="123">
        <f t="shared" si="125"/>
        <v>0</v>
      </c>
      <c r="N143" s="121">
        <f t="shared" si="124"/>
        <v>0</v>
      </c>
      <c r="O143" s="122">
        <f t="shared" si="124"/>
        <v>0</v>
      </c>
      <c r="P143" s="122">
        <f t="shared" si="124"/>
        <v>0</v>
      </c>
      <c r="Q143" s="122">
        <f t="shared" si="124"/>
        <v>0</v>
      </c>
      <c r="R143" s="122">
        <f t="shared" si="124"/>
        <v>0</v>
      </c>
      <c r="S143" s="125">
        <f t="shared" ref="S143" si="126">S144+S145+S146+S147+S148+S149+S150+S151+S152+S153</f>
        <v>0</v>
      </c>
      <c r="T143" s="122">
        <f t="shared" si="124"/>
        <v>0</v>
      </c>
      <c r="U143" s="124">
        <f t="shared" si="124"/>
        <v>0</v>
      </c>
      <c r="V143" s="122">
        <f t="shared" si="124"/>
        <v>0</v>
      </c>
      <c r="W143" s="368">
        <f t="shared" ref="W143" si="127">W144+W145+W146+W147+W148+W149+W150+W151+W152+W153</f>
        <v>0</v>
      </c>
      <c r="X143" s="125">
        <f t="shared" si="124"/>
        <v>0</v>
      </c>
      <c r="Y143" s="126">
        <f t="shared" si="124"/>
        <v>0</v>
      </c>
      <c r="Z143" s="382">
        <f t="shared" si="124"/>
        <v>0</v>
      </c>
    </row>
    <row r="144" spans="1:26" ht="15.75" hidden="1" thickBot="1" x14ac:dyDescent="0.3">
      <c r="A144" s="139" t="s">
        <v>445</v>
      </c>
      <c r="B144" s="59"/>
      <c r="C144" s="2"/>
      <c r="D144" s="686" t="s">
        <v>630</v>
      </c>
      <c r="E144" s="686"/>
      <c r="F144" s="182"/>
      <c r="G144" s="490"/>
      <c r="H144" s="509"/>
      <c r="I144" s="200"/>
      <c r="J144" s="219">
        <f t="shared" si="122"/>
        <v>0</v>
      </c>
      <c r="K144" s="81"/>
      <c r="L144" s="1"/>
      <c r="M144" s="82"/>
      <c r="N144" s="81"/>
      <c r="O144" s="1"/>
      <c r="P144" s="1"/>
      <c r="Q144" s="1"/>
      <c r="R144" s="1"/>
      <c r="S144" s="89"/>
      <c r="T144" s="1"/>
      <c r="U144" s="43"/>
      <c r="V144" s="1"/>
      <c r="W144" s="366"/>
      <c r="X144" s="89"/>
      <c r="Y144" s="46"/>
      <c r="Z144" s="378"/>
    </row>
    <row r="145" spans="1:26" ht="15.75" hidden="1" thickBot="1" x14ac:dyDescent="0.3">
      <c r="A145" s="139" t="s">
        <v>446</v>
      </c>
      <c r="B145" s="59"/>
      <c r="C145" s="2"/>
      <c r="D145" s="686" t="s">
        <v>631</v>
      </c>
      <c r="E145" s="686"/>
      <c r="F145" s="182"/>
      <c r="G145" s="490"/>
      <c r="H145" s="509"/>
      <c r="I145" s="200"/>
      <c r="J145" s="219">
        <f t="shared" si="122"/>
        <v>0</v>
      </c>
      <c r="K145" s="81"/>
      <c r="L145" s="1"/>
      <c r="M145" s="82"/>
      <c r="N145" s="81"/>
      <c r="O145" s="1"/>
      <c r="P145" s="1"/>
      <c r="Q145" s="1"/>
      <c r="R145" s="1"/>
      <c r="S145" s="89"/>
      <c r="T145" s="1"/>
      <c r="U145" s="43"/>
      <c r="V145" s="1"/>
      <c r="W145" s="366"/>
      <c r="X145" s="89"/>
      <c r="Y145" s="46"/>
      <c r="Z145" s="378"/>
    </row>
    <row r="146" spans="1:26" ht="15.75" hidden="1" thickBot="1" x14ac:dyDescent="0.3">
      <c r="A146" s="139" t="s">
        <v>447</v>
      </c>
      <c r="B146" s="59"/>
      <c r="C146" s="2"/>
      <c r="D146" s="686" t="s">
        <v>632</v>
      </c>
      <c r="E146" s="686"/>
      <c r="F146" s="182"/>
      <c r="G146" s="490"/>
      <c r="H146" s="509"/>
      <c r="I146" s="200"/>
      <c r="J146" s="219">
        <f t="shared" si="122"/>
        <v>0</v>
      </c>
      <c r="K146" s="81"/>
      <c r="L146" s="1"/>
      <c r="M146" s="82"/>
      <c r="N146" s="81"/>
      <c r="O146" s="1"/>
      <c r="P146" s="1"/>
      <c r="Q146" s="1"/>
      <c r="R146" s="1"/>
      <c r="S146" s="89"/>
      <c r="T146" s="1"/>
      <c r="U146" s="43"/>
      <c r="V146" s="1"/>
      <c r="W146" s="366"/>
      <c r="X146" s="89"/>
      <c r="Y146" s="46"/>
      <c r="Z146" s="378"/>
    </row>
    <row r="147" spans="1:26" ht="15.75" hidden="1" thickBot="1" x14ac:dyDescent="0.3">
      <c r="A147" s="139" t="s">
        <v>448</v>
      </c>
      <c r="B147" s="59"/>
      <c r="C147" s="2"/>
      <c r="D147" s="686" t="s">
        <v>633</v>
      </c>
      <c r="E147" s="686"/>
      <c r="F147" s="182"/>
      <c r="G147" s="490"/>
      <c r="H147" s="509"/>
      <c r="I147" s="200"/>
      <c r="J147" s="219">
        <f t="shared" si="122"/>
        <v>0</v>
      </c>
      <c r="K147" s="81"/>
      <c r="L147" s="1"/>
      <c r="M147" s="82"/>
      <c r="N147" s="81"/>
      <c r="O147" s="1"/>
      <c r="P147" s="1"/>
      <c r="Q147" s="1"/>
      <c r="R147" s="1"/>
      <c r="S147" s="89"/>
      <c r="T147" s="1"/>
      <c r="U147" s="43"/>
      <c r="V147" s="1"/>
      <c r="W147" s="366"/>
      <c r="X147" s="89"/>
      <c r="Y147" s="46"/>
      <c r="Z147" s="378"/>
    </row>
    <row r="148" spans="1:26" ht="15.75" hidden="1" thickBot="1" x14ac:dyDescent="0.3">
      <c r="A148" s="139" t="s">
        <v>449</v>
      </c>
      <c r="B148" s="59"/>
      <c r="C148" s="2"/>
      <c r="D148" s="686" t="s">
        <v>634</v>
      </c>
      <c r="E148" s="686"/>
      <c r="F148" s="182"/>
      <c r="G148" s="490"/>
      <c r="H148" s="509"/>
      <c r="I148" s="200"/>
      <c r="J148" s="219">
        <f t="shared" si="122"/>
        <v>0</v>
      </c>
      <c r="K148" s="81"/>
      <c r="L148" s="1"/>
      <c r="M148" s="82"/>
      <c r="N148" s="81"/>
      <c r="O148" s="1"/>
      <c r="P148" s="1"/>
      <c r="Q148" s="1"/>
      <c r="R148" s="1"/>
      <c r="S148" s="89"/>
      <c r="T148" s="1"/>
      <c r="U148" s="43"/>
      <c r="V148" s="1"/>
      <c r="W148" s="366"/>
      <c r="X148" s="89"/>
      <c r="Y148" s="46"/>
      <c r="Z148" s="378"/>
    </row>
    <row r="149" spans="1:26" ht="25.5" hidden="1" customHeight="1" x14ac:dyDescent="0.25">
      <c r="A149" s="139" t="s">
        <v>450</v>
      </c>
      <c r="B149" s="59"/>
      <c r="C149" s="2"/>
      <c r="D149" s="685" t="s">
        <v>821</v>
      </c>
      <c r="E149" s="685"/>
      <c r="F149" s="192"/>
      <c r="G149" s="500"/>
      <c r="H149" s="519"/>
      <c r="I149" s="210"/>
      <c r="J149" s="219">
        <f t="shared" si="122"/>
        <v>0</v>
      </c>
      <c r="K149" s="81"/>
      <c r="L149" s="1"/>
      <c r="M149" s="82"/>
      <c r="N149" s="81"/>
      <c r="O149" s="1"/>
      <c r="P149" s="1"/>
      <c r="Q149" s="1"/>
      <c r="R149" s="1"/>
      <c r="S149" s="89"/>
      <c r="T149" s="1"/>
      <c r="U149" s="43"/>
      <c r="V149" s="1"/>
      <c r="W149" s="366"/>
      <c r="X149" s="89"/>
      <c r="Y149" s="46"/>
      <c r="Z149" s="378"/>
    </row>
    <row r="150" spans="1:26" ht="25.5" hidden="1" customHeight="1" x14ac:dyDescent="0.25">
      <c r="A150" s="139" t="s">
        <v>451</v>
      </c>
      <c r="B150" s="59"/>
      <c r="C150" s="2"/>
      <c r="D150" s="685" t="s">
        <v>824</v>
      </c>
      <c r="E150" s="685"/>
      <c r="F150" s="192"/>
      <c r="G150" s="500"/>
      <c r="H150" s="519"/>
      <c r="I150" s="210"/>
      <c r="J150" s="219">
        <f t="shared" si="122"/>
        <v>0</v>
      </c>
      <c r="K150" s="81"/>
      <c r="L150" s="1"/>
      <c r="M150" s="82"/>
      <c r="N150" s="81"/>
      <c r="O150" s="1"/>
      <c r="P150" s="1"/>
      <c r="Q150" s="1"/>
      <c r="R150" s="1"/>
      <c r="S150" s="89"/>
      <c r="T150" s="1"/>
      <c r="U150" s="43"/>
      <c r="V150" s="1"/>
      <c r="W150" s="366"/>
      <c r="X150" s="89"/>
      <c r="Y150" s="46"/>
      <c r="Z150" s="378"/>
    </row>
    <row r="151" spans="1:26" ht="15.75" hidden="1" thickBot="1" x14ac:dyDescent="0.3">
      <c r="A151" s="139" t="s">
        <v>452</v>
      </c>
      <c r="B151" s="59"/>
      <c r="C151" s="2"/>
      <c r="D151" s="686" t="s">
        <v>636</v>
      </c>
      <c r="E151" s="686"/>
      <c r="F151" s="182"/>
      <c r="G151" s="490"/>
      <c r="H151" s="509"/>
      <c r="I151" s="200"/>
      <c r="J151" s="219">
        <f t="shared" si="122"/>
        <v>0</v>
      </c>
      <c r="K151" s="81"/>
      <c r="L151" s="1"/>
      <c r="M151" s="82"/>
      <c r="N151" s="81"/>
      <c r="O151" s="1"/>
      <c r="P151" s="1"/>
      <c r="Q151" s="1"/>
      <c r="R151" s="1"/>
      <c r="S151" s="89"/>
      <c r="T151" s="1"/>
      <c r="U151" s="43"/>
      <c r="V151" s="1"/>
      <c r="W151" s="366"/>
      <c r="X151" s="89"/>
      <c r="Y151" s="46"/>
      <c r="Z151" s="378"/>
    </row>
    <row r="152" spans="1:26" ht="25.5" hidden="1" customHeight="1" x14ac:dyDescent="0.25">
      <c r="A152" s="139" t="s">
        <v>453</v>
      </c>
      <c r="B152" s="59"/>
      <c r="C152" s="2"/>
      <c r="D152" s="685" t="s">
        <v>827</v>
      </c>
      <c r="E152" s="685"/>
      <c r="F152" s="192"/>
      <c r="G152" s="500"/>
      <c r="H152" s="519"/>
      <c r="I152" s="210"/>
      <c r="J152" s="219">
        <f t="shared" si="122"/>
        <v>0</v>
      </c>
      <c r="K152" s="81"/>
      <c r="L152" s="1"/>
      <c r="M152" s="82"/>
      <c r="N152" s="81"/>
      <c r="O152" s="1"/>
      <c r="P152" s="1"/>
      <c r="Q152" s="1"/>
      <c r="R152" s="1"/>
      <c r="S152" s="89"/>
      <c r="T152" s="1"/>
      <c r="U152" s="43"/>
      <c r="V152" s="1"/>
      <c r="W152" s="366"/>
      <c r="X152" s="89"/>
      <c r="Y152" s="46"/>
      <c r="Z152" s="378"/>
    </row>
    <row r="153" spans="1:26" ht="15.75" hidden="1" thickBot="1" x14ac:dyDescent="0.3">
      <c r="A153" s="139" t="s">
        <v>454</v>
      </c>
      <c r="B153" s="59"/>
      <c r="C153" s="2"/>
      <c r="D153" s="686" t="s">
        <v>828</v>
      </c>
      <c r="E153" s="686"/>
      <c r="F153" s="182"/>
      <c r="G153" s="490"/>
      <c r="H153" s="509"/>
      <c r="I153" s="200"/>
      <c r="J153" s="219">
        <f t="shared" si="122"/>
        <v>0</v>
      </c>
      <c r="K153" s="81"/>
      <c r="L153" s="1"/>
      <c r="M153" s="82"/>
      <c r="N153" s="81"/>
      <c r="O153" s="1"/>
      <c r="P153" s="1"/>
      <c r="Q153" s="1"/>
      <c r="R153" s="1"/>
      <c r="S153" s="89"/>
      <c r="T153" s="1"/>
      <c r="U153" s="43"/>
      <c r="V153" s="1"/>
      <c r="W153" s="366"/>
      <c r="X153" s="89"/>
      <c r="Y153" s="46"/>
      <c r="Z153" s="378"/>
    </row>
    <row r="154" spans="1:26" s="42" customFormat="1" ht="15.75" hidden="1" thickBot="1" x14ac:dyDescent="0.3">
      <c r="A154" s="139" t="s">
        <v>455</v>
      </c>
      <c r="B154" s="148" t="s">
        <v>956</v>
      </c>
      <c r="C154" s="731" t="s">
        <v>456</v>
      </c>
      <c r="D154" s="732"/>
      <c r="E154" s="732"/>
      <c r="F154" s="194"/>
      <c r="G154" s="502"/>
      <c r="H154" s="521"/>
      <c r="I154" s="212"/>
      <c r="J154" s="222">
        <f t="shared" si="122"/>
        <v>0</v>
      </c>
      <c r="K154" s="121"/>
      <c r="L154" s="122"/>
      <c r="M154" s="123"/>
      <c r="N154" s="121"/>
      <c r="O154" s="122"/>
      <c r="P154" s="122"/>
      <c r="Q154" s="122"/>
      <c r="R154" s="122"/>
      <c r="S154" s="125"/>
      <c r="T154" s="122"/>
      <c r="U154" s="124"/>
      <c r="V154" s="122"/>
      <c r="W154" s="368"/>
      <c r="X154" s="125"/>
      <c r="Y154" s="126"/>
      <c r="Z154" s="382"/>
    </row>
    <row r="155" spans="1:26" ht="15.75" thickBot="1" x14ac:dyDescent="0.3">
      <c r="B155" s="109" t="s">
        <v>457</v>
      </c>
      <c r="C155" s="701" t="s">
        <v>458</v>
      </c>
      <c r="D155" s="702"/>
      <c r="E155" s="702"/>
      <c r="F155" s="185">
        <f>F156+F157+F162+F163+F164+F165+F166</f>
        <v>2030000</v>
      </c>
      <c r="G155" s="493">
        <f>G156+G157+G162+G163+G164+G165+G166</f>
        <v>3039100</v>
      </c>
      <c r="H155" s="512">
        <f t="shared" ref="H155:I155" si="128">H156+H157+H162+H163+H164+H165+H166</f>
        <v>2912100</v>
      </c>
      <c r="I155" s="203">
        <f t="shared" si="128"/>
        <v>0</v>
      </c>
      <c r="J155" s="216">
        <f t="shared" si="122"/>
        <v>2912100</v>
      </c>
      <c r="K155" s="94">
        <f t="shared" ref="K155:M155" si="129">K156+K157+K162+K163+K164+K165+K166</f>
        <v>773000</v>
      </c>
      <c r="L155" s="95">
        <f t="shared" si="129"/>
        <v>0</v>
      </c>
      <c r="M155" s="96">
        <f t="shared" si="129"/>
        <v>2139100</v>
      </c>
      <c r="N155" s="94">
        <f t="shared" ref="N155:Z155" si="130">N156+N157+N162+N163+N164+N165+N166</f>
        <v>14500</v>
      </c>
      <c r="O155" s="95">
        <f t="shared" si="130"/>
        <v>114700</v>
      </c>
      <c r="P155" s="95">
        <f t="shared" si="130"/>
        <v>0</v>
      </c>
      <c r="Q155" s="95">
        <f t="shared" si="130"/>
        <v>0</v>
      </c>
      <c r="R155" s="95">
        <f t="shared" si="130"/>
        <v>0</v>
      </c>
      <c r="S155" s="98">
        <f t="shared" ref="S155" si="131">S156+S157+S162+S163+S164+S165+S166</f>
        <v>159900</v>
      </c>
      <c r="T155" s="95">
        <f t="shared" si="130"/>
        <v>850000</v>
      </c>
      <c r="U155" s="97">
        <f t="shared" si="130"/>
        <v>0</v>
      </c>
      <c r="V155" s="95">
        <f t="shared" si="130"/>
        <v>0</v>
      </c>
      <c r="W155" s="363">
        <f t="shared" ref="W155" si="132">W156+W157+W162+W163+W164+W165+W166</f>
        <v>1139100</v>
      </c>
      <c r="X155" s="98">
        <f t="shared" si="130"/>
        <v>0</v>
      </c>
      <c r="Y155" s="99">
        <f t="shared" si="130"/>
        <v>0</v>
      </c>
      <c r="Z155" s="376">
        <f t="shared" si="130"/>
        <v>1773000</v>
      </c>
    </row>
    <row r="156" spans="1:26" s="19" customFormat="1" hidden="1" x14ac:dyDescent="0.25">
      <c r="A156" s="139" t="s">
        <v>459</v>
      </c>
      <c r="B156" s="127" t="s">
        <v>957</v>
      </c>
      <c r="C156" s="714" t="s">
        <v>460</v>
      </c>
      <c r="D156" s="715"/>
      <c r="E156" s="715"/>
      <c r="F156" s="181"/>
      <c r="G156" s="489"/>
      <c r="H156" s="508"/>
      <c r="I156" s="199"/>
      <c r="J156" s="218">
        <f t="shared" si="122"/>
        <v>0</v>
      </c>
      <c r="K156" s="103"/>
      <c r="L156" s="104"/>
      <c r="M156" s="105"/>
      <c r="N156" s="103"/>
      <c r="O156" s="104"/>
      <c r="P156" s="104"/>
      <c r="Q156" s="104"/>
      <c r="R156" s="104"/>
      <c r="S156" s="107"/>
      <c r="T156" s="104"/>
      <c r="U156" s="106"/>
      <c r="V156" s="104"/>
      <c r="W156" s="367"/>
      <c r="X156" s="107"/>
      <c r="Y156" s="108"/>
      <c r="Z156" s="379"/>
    </row>
    <row r="157" spans="1:26" s="19" customFormat="1" x14ac:dyDescent="0.25">
      <c r="A157" s="139" t="s">
        <v>461</v>
      </c>
      <c r="B157" s="100" t="s">
        <v>958</v>
      </c>
      <c r="C157" s="694" t="s">
        <v>462</v>
      </c>
      <c r="D157" s="695"/>
      <c r="E157" s="695"/>
      <c r="F157" s="183">
        <f>F158+F161</f>
        <v>1900000</v>
      </c>
      <c r="G157" s="491">
        <f>G158+G161</f>
        <v>1496060</v>
      </c>
      <c r="H157" s="510">
        <f t="shared" ref="H157:I157" si="133">H158+H161</f>
        <v>1396060</v>
      </c>
      <c r="I157" s="201">
        <f t="shared" si="133"/>
        <v>0</v>
      </c>
      <c r="J157" s="218">
        <f t="shared" si="122"/>
        <v>1396060</v>
      </c>
      <c r="K157" s="103">
        <f t="shared" ref="K157:M157" si="134">K158+K161</f>
        <v>608660</v>
      </c>
      <c r="L157" s="104">
        <f t="shared" si="134"/>
        <v>0</v>
      </c>
      <c r="M157" s="105">
        <f t="shared" si="134"/>
        <v>787400</v>
      </c>
      <c r="N157" s="103">
        <f t="shared" ref="N157:Z157" si="135">N158+N161</f>
        <v>0</v>
      </c>
      <c r="O157" s="104">
        <f t="shared" si="135"/>
        <v>0</v>
      </c>
      <c r="P157" s="104">
        <f t="shared" si="135"/>
        <v>0</v>
      </c>
      <c r="Q157" s="104">
        <f t="shared" si="135"/>
        <v>0</v>
      </c>
      <c r="R157" s="104">
        <f t="shared" si="135"/>
        <v>0</v>
      </c>
      <c r="S157" s="107">
        <f t="shared" ref="S157" si="136">S158+S161</f>
        <v>0</v>
      </c>
      <c r="T157" s="104">
        <f t="shared" si="135"/>
        <v>0</v>
      </c>
      <c r="U157" s="106">
        <f t="shared" si="135"/>
        <v>0</v>
      </c>
      <c r="V157" s="104">
        <f t="shared" si="135"/>
        <v>0</v>
      </c>
      <c r="W157" s="367">
        <f t="shared" ref="W157" si="137">W158+W161</f>
        <v>0</v>
      </c>
      <c r="X157" s="107">
        <f t="shared" si="135"/>
        <v>0</v>
      </c>
      <c r="Y157" s="108">
        <f t="shared" si="135"/>
        <v>0</v>
      </c>
      <c r="Z157" s="379">
        <f t="shared" si="135"/>
        <v>1396060</v>
      </c>
    </row>
    <row r="158" spans="1:26" s="42" customFormat="1" x14ac:dyDescent="0.25">
      <c r="A158" s="139" t="s">
        <v>463</v>
      </c>
      <c r="B158" s="57"/>
      <c r="C158" s="351"/>
      <c r="D158" s="654" t="s">
        <v>462</v>
      </c>
      <c r="E158" s="654"/>
      <c r="F158" s="189">
        <f>SUM(F159:F160)</f>
        <v>1900000</v>
      </c>
      <c r="G158" s="497">
        <f>SUM(G159:G160)</f>
        <v>1496060</v>
      </c>
      <c r="H158" s="516">
        <f t="shared" ref="H158:I158" si="138">SUM(H159:H160)</f>
        <v>1396060</v>
      </c>
      <c r="I158" s="207">
        <f t="shared" si="138"/>
        <v>0</v>
      </c>
      <c r="J158" s="220">
        <f t="shared" si="122"/>
        <v>1396060</v>
      </c>
      <c r="K158" s="83">
        <f t="shared" ref="K158:Z158" si="139">SUM(K159:K160)</f>
        <v>608660</v>
      </c>
      <c r="L158" s="13">
        <f t="shared" si="139"/>
        <v>0</v>
      </c>
      <c r="M158" s="84">
        <f t="shared" si="139"/>
        <v>787400</v>
      </c>
      <c r="N158" s="83">
        <f t="shared" si="139"/>
        <v>0</v>
      </c>
      <c r="O158" s="13">
        <f t="shared" si="139"/>
        <v>0</v>
      </c>
      <c r="P158" s="13">
        <f t="shared" si="139"/>
        <v>0</v>
      </c>
      <c r="Q158" s="13">
        <f t="shared" si="139"/>
        <v>0</v>
      </c>
      <c r="R158" s="13">
        <f t="shared" si="139"/>
        <v>0</v>
      </c>
      <c r="S158" s="90">
        <f t="shared" ref="S158" si="140">SUM(S159:S160)</f>
        <v>0</v>
      </c>
      <c r="T158" s="13">
        <f t="shared" si="139"/>
        <v>0</v>
      </c>
      <c r="U158" s="44">
        <f t="shared" si="139"/>
        <v>0</v>
      </c>
      <c r="V158" s="13">
        <f t="shared" si="139"/>
        <v>0</v>
      </c>
      <c r="W158" s="365">
        <f t="shared" ref="W158" si="141">SUM(W159:W160)</f>
        <v>0</v>
      </c>
      <c r="X158" s="90">
        <f t="shared" si="139"/>
        <v>0</v>
      </c>
      <c r="Y158" s="47">
        <f t="shared" si="139"/>
        <v>0</v>
      </c>
      <c r="Z158" s="380">
        <f t="shared" si="139"/>
        <v>1396060</v>
      </c>
    </row>
    <row r="159" spans="1:26" x14ac:dyDescent="0.25">
      <c r="B159" s="59"/>
      <c r="C159" s="2"/>
      <c r="D159" s="358"/>
      <c r="E159" s="358" t="s">
        <v>1162</v>
      </c>
      <c r="F159" s="182">
        <v>900000</v>
      </c>
      <c r="G159" s="490">
        <v>708660</v>
      </c>
      <c r="H159" s="509">
        <f t="shared" ref="H159:H160" si="142">SUM(W159:Z159)</f>
        <v>608660</v>
      </c>
      <c r="I159" s="200"/>
      <c r="J159" s="219">
        <f t="shared" ref="J159:J160" si="143">SUM(H159:I159)</f>
        <v>608660</v>
      </c>
      <c r="K159" s="81">
        <f>J159</f>
        <v>608660</v>
      </c>
      <c r="L159" s="1"/>
      <c r="M159" s="82"/>
      <c r="N159" s="81"/>
      <c r="O159" s="1"/>
      <c r="P159" s="1"/>
      <c r="Q159" s="1"/>
      <c r="R159" s="1"/>
      <c r="S159" s="89"/>
      <c r="T159" s="1"/>
      <c r="U159" s="43"/>
      <c r="V159" s="1"/>
      <c r="W159" s="366">
        <f t="shared" ref="W159:W160" si="144">SUM(N159:V159)</f>
        <v>0</v>
      </c>
      <c r="X159" s="89"/>
      <c r="Y159" s="46"/>
      <c r="Z159" s="378">
        <v>608660</v>
      </c>
    </row>
    <row r="160" spans="1:26" x14ac:dyDescent="0.25">
      <c r="B160" s="59"/>
      <c r="C160" s="2"/>
      <c r="D160" s="358"/>
      <c r="E160" s="358" t="s">
        <v>1163</v>
      </c>
      <c r="F160" s="182">
        <v>1000000</v>
      </c>
      <c r="G160" s="490">
        <v>787400</v>
      </c>
      <c r="H160" s="509">
        <f t="shared" si="142"/>
        <v>787400</v>
      </c>
      <c r="I160" s="200"/>
      <c r="J160" s="219">
        <f t="shared" si="143"/>
        <v>787400</v>
      </c>
      <c r="K160" s="81"/>
      <c r="L160" s="1"/>
      <c r="M160" s="82">
        <f>J160</f>
        <v>787400</v>
      </c>
      <c r="N160" s="81"/>
      <c r="O160" s="1"/>
      <c r="P160" s="1"/>
      <c r="Q160" s="1"/>
      <c r="R160" s="1"/>
      <c r="S160" s="89"/>
      <c r="T160" s="1"/>
      <c r="U160" s="43"/>
      <c r="V160" s="1"/>
      <c r="W160" s="366">
        <f t="shared" si="144"/>
        <v>0</v>
      </c>
      <c r="X160" s="89"/>
      <c r="Y160" s="46"/>
      <c r="Z160" s="378">
        <v>787400</v>
      </c>
    </row>
    <row r="161" spans="1:26" hidden="1" x14ac:dyDescent="0.25">
      <c r="A161" s="139" t="s">
        <v>464</v>
      </c>
      <c r="B161" s="59"/>
      <c r="C161" s="2"/>
      <c r="D161" s="686" t="s">
        <v>620</v>
      </c>
      <c r="E161" s="686"/>
      <c r="F161" s="182"/>
      <c r="G161" s="490"/>
      <c r="H161" s="509"/>
      <c r="I161" s="200"/>
      <c r="J161" s="219">
        <f t="shared" si="122"/>
        <v>0</v>
      </c>
      <c r="K161" s="81"/>
      <c r="L161" s="1"/>
      <c r="M161" s="82"/>
      <c r="N161" s="81"/>
      <c r="O161" s="1"/>
      <c r="P161" s="1"/>
      <c r="Q161" s="1"/>
      <c r="R161" s="1"/>
      <c r="S161" s="89"/>
      <c r="T161" s="1"/>
      <c r="U161" s="43"/>
      <c r="V161" s="1"/>
      <c r="W161" s="366">
        <f t="shared" ref="W161:W162" si="145">SUM(R161:V161)</f>
        <v>0</v>
      </c>
      <c r="X161" s="89"/>
      <c r="Y161" s="46"/>
      <c r="Z161" s="378"/>
    </row>
    <row r="162" spans="1:26" s="19" customFormat="1" hidden="1" x14ac:dyDescent="0.25">
      <c r="A162" s="139" t="s">
        <v>465</v>
      </c>
      <c r="B162" s="100" t="s">
        <v>959</v>
      </c>
      <c r="C162" s="694" t="s">
        <v>466</v>
      </c>
      <c r="D162" s="695"/>
      <c r="E162" s="695"/>
      <c r="F162" s="183"/>
      <c r="G162" s="491"/>
      <c r="H162" s="510"/>
      <c r="I162" s="201"/>
      <c r="J162" s="218">
        <f t="shared" si="122"/>
        <v>0</v>
      </c>
      <c r="K162" s="103"/>
      <c r="L162" s="104"/>
      <c r="M162" s="105"/>
      <c r="N162" s="103"/>
      <c r="O162" s="104"/>
      <c r="P162" s="104"/>
      <c r="Q162" s="104"/>
      <c r="R162" s="104"/>
      <c r="S162" s="107"/>
      <c r="T162" s="104"/>
      <c r="U162" s="106"/>
      <c r="V162" s="104"/>
      <c r="W162" s="367">
        <f t="shared" si="145"/>
        <v>0</v>
      </c>
      <c r="X162" s="107"/>
      <c r="Y162" s="108"/>
      <c r="Z162" s="379"/>
    </row>
    <row r="163" spans="1:26" s="19" customFormat="1" x14ac:dyDescent="0.25">
      <c r="A163" s="139" t="s">
        <v>467</v>
      </c>
      <c r="B163" s="100" t="s">
        <v>960</v>
      </c>
      <c r="C163" s="694" t="s">
        <v>468</v>
      </c>
      <c r="D163" s="695"/>
      <c r="E163" s="695"/>
      <c r="F163" s="183">
        <v>130000</v>
      </c>
      <c r="G163" s="491">
        <v>1077638</v>
      </c>
      <c r="H163" s="510">
        <f>SUM(W163:Z163)</f>
        <v>1077638</v>
      </c>
      <c r="I163" s="201"/>
      <c r="J163" s="218">
        <f t="shared" si="122"/>
        <v>1077638</v>
      </c>
      <c r="K163" s="103"/>
      <c r="L163" s="104"/>
      <c r="M163" s="105">
        <f>J163</f>
        <v>1077638</v>
      </c>
      <c r="N163" s="103">
        <v>11417</v>
      </c>
      <c r="O163" s="104">
        <v>90315</v>
      </c>
      <c r="P163" s="104"/>
      <c r="Q163" s="104"/>
      <c r="R163" s="104"/>
      <c r="S163" s="107">
        <v>125906</v>
      </c>
      <c r="T163" s="104">
        <v>850000</v>
      </c>
      <c r="U163" s="106"/>
      <c r="V163" s="104"/>
      <c r="W163" s="367">
        <f>SUM(N163:V163)</f>
        <v>1077638</v>
      </c>
      <c r="X163" s="107"/>
      <c r="Y163" s="108"/>
      <c r="Z163" s="379"/>
    </row>
    <row r="164" spans="1:26" s="19" customFormat="1" hidden="1" x14ac:dyDescent="0.25">
      <c r="A164" s="139" t="s">
        <v>469</v>
      </c>
      <c r="B164" s="100" t="s">
        <v>961</v>
      </c>
      <c r="C164" s="694" t="s">
        <v>470</v>
      </c>
      <c r="D164" s="695"/>
      <c r="E164" s="695"/>
      <c r="F164" s="183"/>
      <c r="G164" s="491"/>
      <c r="H164" s="510">
        <f t="shared" ref="H164:H165" si="146">SUM(N164:Z164)</f>
        <v>0</v>
      </c>
      <c r="I164" s="201"/>
      <c r="J164" s="218">
        <f t="shared" si="122"/>
        <v>0</v>
      </c>
      <c r="K164" s="103"/>
      <c r="L164" s="104"/>
      <c r="M164" s="105"/>
      <c r="N164" s="103"/>
      <c r="O164" s="104"/>
      <c r="P164" s="104"/>
      <c r="Q164" s="104"/>
      <c r="R164" s="104"/>
      <c r="S164" s="107"/>
      <c r="T164" s="104"/>
      <c r="U164" s="106"/>
      <c r="V164" s="104"/>
      <c r="W164" s="367"/>
      <c r="X164" s="107"/>
      <c r="Y164" s="108"/>
      <c r="Z164" s="379"/>
    </row>
    <row r="165" spans="1:26" s="19" customFormat="1" hidden="1" x14ac:dyDescent="0.25">
      <c r="A165" s="139" t="s">
        <v>471</v>
      </c>
      <c r="B165" s="100" t="s">
        <v>962</v>
      </c>
      <c r="C165" s="694" t="s">
        <v>472</v>
      </c>
      <c r="D165" s="695"/>
      <c r="E165" s="695"/>
      <c r="F165" s="183"/>
      <c r="G165" s="491"/>
      <c r="H165" s="510">
        <f t="shared" si="146"/>
        <v>0</v>
      </c>
      <c r="I165" s="201"/>
      <c r="J165" s="218">
        <f t="shared" si="122"/>
        <v>0</v>
      </c>
      <c r="K165" s="103"/>
      <c r="L165" s="104"/>
      <c r="M165" s="105"/>
      <c r="N165" s="103"/>
      <c r="O165" s="104"/>
      <c r="P165" s="104"/>
      <c r="Q165" s="104"/>
      <c r="R165" s="104"/>
      <c r="S165" s="107"/>
      <c r="T165" s="104"/>
      <c r="U165" s="106"/>
      <c r="V165" s="104"/>
      <c r="W165" s="367"/>
      <c r="X165" s="107"/>
      <c r="Y165" s="108"/>
      <c r="Z165" s="379"/>
    </row>
    <row r="166" spans="1:26" s="19" customFormat="1" x14ac:dyDescent="0.25">
      <c r="A166" s="139" t="s">
        <v>473</v>
      </c>
      <c r="B166" s="138" t="s">
        <v>963</v>
      </c>
      <c r="C166" s="727" t="s">
        <v>474</v>
      </c>
      <c r="D166" s="728"/>
      <c r="E166" s="728"/>
      <c r="F166" s="195">
        <f>SUM(F167:F168)</f>
        <v>0</v>
      </c>
      <c r="G166" s="503">
        <f>SUM(G167:G168)</f>
        <v>465402</v>
      </c>
      <c r="H166" s="522">
        <f t="shared" ref="H166" si="147">SUM(H167:H168)</f>
        <v>438402</v>
      </c>
      <c r="I166" s="213">
        <f t="shared" ref="I166" si="148">SUM(I167:I168)</f>
        <v>0</v>
      </c>
      <c r="J166" s="319">
        <f t="shared" ref="J166" si="149">SUM(H166:I166)</f>
        <v>438402</v>
      </c>
      <c r="K166" s="320">
        <f t="shared" ref="K166" si="150">SUM(K167:K168)</f>
        <v>164340</v>
      </c>
      <c r="L166" s="322">
        <f t="shared" ref="L166" si="151">SUM(L167:L168)</f>
        <v>0</v>
      </c>
      <c r="M166" s="321">
        <f t="shared" ref="M166" si="152">SUM(M167:M168)</f>
        <v>274062</v>
      </c>
      <c r="N166" s="320">
        <f t="shared" ref="N166" si="153">SUM(N167:N168)</f>
        <v>3083</v>
      </c>
      <c r="O166" s="322">
        <f t="shared" ref="O166" si="154">SUM(O167:O168)</f>
        <v>24385</v>
      </c>
      <c r="P166" s="322">
        <f t="shared" ref="P166" si="155">SUM(P167:P168)</f>
        <v>0</v>
      </c>
      <c r="Q166" s="322">
        <f t="shared" ref="Q166" si="156">SUM(Q167:Q168)</f>
        <v>0</v>
      </c>
      <c r="R166" s="322">
        <f t="shared" ref="R166" si="157">SUM(R167:R168)</f>
        <v>0</v>
      </c>
      <c r="S166" s="389">
        <f t="shared" ref="S166" si="158">SUM(S167:S168)</f>
        <v>33994</v>
      </c>
      <c r="T166" s="322">
        <f t="shared" ref="T166" si="159">SUM(T167:T168)</f>
        <v>0</v>
      </c>
      <c r="U166" s="324">
        <f t="shared" ref="U166" si="160">SUM(U167:U168)</f>
        <v>0</v>
      </c>
      <c r="V166" s="322">
        <f t="shared" ref="V166:W166" si="161">SUM(V167:V168)</f>
        <v>0</v>
      </c>
      <c r="W166" s="390">
        <f t="shared" si="161"/>
        <v>61462</v>
      </c>
      <c r="X166" s="389">
        <f t="shared" ref="X166" si="162">SUM(X167:X168)</f>
        <v>0</v>
      </c>
      <c r="Y166" s="323">
        <f t="shared" ref="Y166" si="163">SUM(Y167:Y168)</f>
        <v>0</v>
      </c>
      <c r="Z166" s="551">
        <f t="shared" ref="Z166" si="164">SUM(Z167:Z168)</f>
        <v>376940</v>
      </c>
    </row>
    <row r="167" spans="1:26" x14ac:dyDescent="0.25">
      <c r="B167" s="59"/>
      <c r="C167" s="359"/>
      <c r="D167" s="686" t="s">
        <v>1162</v>
      </c>
      <c r="E167" s="708"/>
      <c r="F167" s="182">
        <v>0</v>
      </c>
      <c r="G167" s="490">
        <v>191340</v>
      </c>
      <c r="H167" s="509">
        <f>SUM(W167:Z167)</f>
        <v>164340</v>
      </c>
      <c r="I167" s="200"/>
      <c r="J167" s="219">
        <f t="shared" si="122"/>
        <v>164340</v>
      </c>
      <c r="K167" s="81">
        <f>J167</f>
        <v>164340</v>
      </c>
      <c r="L167" s="1"/>
      <c r="M167" s="82"/>
      <c r="N167" s="81"/>
      <c r="O167" s="1"/>
      <c r="P167" s="1"/>
      <c r="Q167" s="1"/>
      <c r="R167" s="1"/>
      <c r="S167" s="89"/>
      <c r="T167" s="1"/>
      <c r="U167" s="43"/>
      <c r="V167" s="1"/>
      <c r="W167" s="366">
        <f t="shared" ref="W167:W168" si="165">SUM(N167:V167)</f>
        <v>0</v>
      </c>
      <c r="X167" s="89"/>
      <c r="Y167" s="46"/>
      <c r="Z167" s="378">
        <v>164340</v>
      </c>
    </row>
    <row r="168" spans="1:26" ht="15.75" thickBot="1" x14ac:dyDescent="0.3">
      <c r="B168" s="335"/>
      <c r="C168" s="336"/>
      <c r="D168" s="752" t="s">
        <v>1163</v>
      </c>
      <c r="E168" s="753"/>
      <c r="F168" s="337">
        <v>0</v>
      </c>
      <c r="G168" s="504">
        <v>274062</v>
      </c>
      <c r="H168" s="523">
        <f>SUM(W168:Z168)</f>
        <v>274062</v>
      </c>
      <c r="I168" s="338"/>
      <c r="J168" s="339">
        <f t="shared" si="122"/>
        <v>274062</v>
      </c>
      <c r="K168" s="340"/>
      <c r="L168" s="342"/>
      <c r="M168" s="341">
        <f>J168</f>
        <v>274062</v>
      </c>
      <c r="N168" s="340">
        <v>3083</v>
      </c>
      <c r="O168" s="342">
        <v>24385</v>
      </c>
      <c r="P168" s="342"/>
      <c r="Q168" s="342"/>
      <c r="R168" s="342"/>
      <c r="S168" s="373">
        <v>33994</v>
      </c>
      <c r="T168" s="342"/>
      <c r="U168" s="344"/>
      <c r="V168" s="342"/>
      <c r="W168" s="387">
        <f t="shared" si="165"/>
        <v>61462</v>
      </c>
      <c r="X168" s="373"/>
      <c r="Y168" s="343"/>
      <c r="Z168" s="549">
        <v>212600</v>
      </c>
    </row>
    <row r="169" spans="1:26" ht="15.75" thickBot="1" x14ac:dyDescent="0.3">
      <c r="B169" s="109" t="s">
        <v>475</v>
      </c>
      <c r="C169" s="701" t="s">
        <v>476</v>
      </c>
      <c r="D169" s="702"/>
      <c r="E169" s="702"/>
      <c r="F169" s="185">
        <f>F170+F171+F172+F173</f>
        <v>0</v>
      </c>
      <c r="G169" s="493">
        <f>G170+G171+G172+G173</f>
        <v>0</v>
      </c>
      <c r="H169" s="512">
        <f t="shared" ref="H169:I169" si="166">H170+H171+H172+H173</f>
        <v>0</v>
      </c>
      <c r="I169" s="203">
        <f t="shared" si="166"/>
        <v>0</v>
      </c>
      <c r="J169" s="216">
        <f t="shared" si="122"/>
        <v>0</v>
      </c>
      <c r="K169" s="94">
        <f t="shared" ref="K169:M169" si="167">K170+K171+K172+K173</f>
        <v>0</v>
      </c>
      <c r="L169" s="95">
        <f t="shared" si="167"/>
        <v>0</v>
      </c>
      <c r="M169" s="96">
        <f t="shared" si="167"/>
        <v>0</v>
      </c>
      <c r="N169" s="94">
        <f t="shared" ref="N169:Z169" si="168">N170+N171+N172+N173</f>
        <v>0</v>
      </c>
      <c r="O169" s="95">
        <f t="shared" si="168"/>
        <v>0</v>
      </c>
      <c r="P169" s="95">
        <f t="shared" si="168"/>
        <v>0</v>
      </c>
      <c r="Q169" s="95">
        <f t="shared" si="168"/>
        <v>0</v>
      </c>
      <c r="R169" s="95">
        <f t="shared" si="168"/>
        <v>0</v>
      </c>
      <c r="S169" s="98">
        <f t="shared" ref="S169" si="169">S170+S171+S172+S173</f>
        <v>0</v>
      </c>
      <c r="T169" s="95">
        <f t="shared" si="168"/>
        <v>0</v>
      </c>
      <c r="U169" s="97">
        <f t="shared" si="168"/>
        <v>0</v>
      </c>
      <c r="V169" s="95">
        <f t="shared" si="168"/>
        <v>0</v>
      </c>
      <c r="W169" s="363">
        <f t="shared" ref="W169" si="170">W170+W171+W172+W173</f>
        <v>0</v>
      </c>
      <c r="X169" s="98">
        <f t="shared" si="168"/>
        <v>0</v>
      </c>
      <c r="Y169" s="99">
        <f t="shared" si="168"/>
        <v>0</v>
      </c>
      <c r="Z169" s="376">
        <f t="shared" si="168"/>
        <v>0</v>
      </c>
    </row>
    <row r="170" spans="1:26" ht="15.75" hidden="1" thickBot="1" x14ac:dyDescent="0.3">
      <c r="A170" s="139" t="s">
        <v>477</v>
      </c>
      <c r="B170" s="68" t="s">
        <v>964</v>
      </c>
      <c r="C170" s="729" t="s">
        <v>478</v>
      </c>
      <c r="D170" s="730"/>
      <c r="E170" s="730"/>
      <c r="F170" s="196"/>
      <c r="G170" s="505"/>
      <c r="H170" s="524"/>
      <c r="I170" s="214"/>
      <c r="J170" s="219">
        <f t="shared" si="122"/>
        <v>0</v>
      </c>
      <c r="K170" s="81"/>
      <c r="L170" s="1"/>
      <c r="M170" s="82"/>
      <c r="N170" s="81"/>
      <c r="O170" s="1"/>
      <c r="P170" s="1"/>
      <c r="Q170" s="1"/>
      <c r="R170" s="1"/>
      <c r="S170" s="89"/>
      <c r="T170" s="1"/>
      <c r="U170" s="43"/>
      <c r="V170" s="1"/>
      <c r="W170" s="366"/>
      <c r="X170" s="89"/>
      <c r="Y170" s="46"/>
      <c r="Z170" s="378"/>
    </row>
    <row r="171" spans="1:26" ht="15.75" hidden="1" thickBot="1" x14ac:dyDescent="0.3">
      <c r="A171" s="139" t="s">
        <v>479</v>
      </c>
      <c r="B171" s="59" t="s">
        <v>965</v>
      </c>
      <c r="C171" s="720" t="s">
        <v>480</v>
      </c>
      <c r="D171" s="686"/>
      <c r="E171" s="686"/>
      <c r="F171" s="182"/>
      <c r="G171" s="490"/>
      <c r="H171" s="509"/>
      <c r="I171" s="200"/>
      <c r="J171" s="219">
        <f t="shared" si="122"/>
        <v>0</v>
      </c>
      <c r="K171" s="81"/>
      <c r="L171" s="1"/>
      <c r="M171" s="82"/>
      <c r="N171" s="81"/>
      <c r="O171" s="1"/>
      <c r="P171" s="1"/>
      <c r="Q171" s="1"/>
      <c r="R171" s="1"/>
      <c r="S171" s="89"/>
      <c r="T171" s="1"/>
      <c r="U171" s="43"/>
      <c r="V171" s="1"/>
      <c r="W171" s="366"/>
      <c r="X171" s="89"/>
      <c r="Y171" s="46"/>
      <c r="Z171" s="378"/>
    </row>
    <row r="172" spans="1:26" ht="15.75" hidden="1" thickBot="1" x14ac:dyDescent="0.3">
      <c r="A172" s="139" t="s">
        <v>481</v>
      </c>
      <c r="B172" s="59" t="s">
        <v>966</v>
      </c>
      <c r="C172" s="720" t="s">
        <v>482</v>
      </c>
      <c r="D172" s="686"/>
      <c r="E172" s="686"/>
      <c r="F172" s="182"/>
      <c r="G172" s="490"/>
      <c r="H172" s="509"/>
      <c r="I172" s="200"/>
      <c r="J172" s="219">
        <f t="shared" si="122"/>
        <v>0</v>
      </c>
      <c r="K172" s="81"/>
      <c r="L172" s="1"/>
      <c r="M172" s="82"/>
      <c r="N172" s="81"/>
      <c r="O172" s="1"/>
      <c r="P172" s="1"/>
      <c r="Q172" s="1"/>
      <c r="R172" s="1"/>
      <c r="S172" s="89"/>
      <c r="T172" s="1"/>
      <c r="U172" s="43"/>
      <c r="V172" s="1"/>
      <c r="W172" s="366"/>
      <c r="X172" s="89"/>
      <c r="Y172" s="46"/>
      <c r="Z172" s="378"/>
    </row>
    <row r="173" spans="1:26" ht="15.75" hidden="1" thickBot="1" x14ac:dyDescent="0.3">
      <c r="A173" s="139" t="s">
        <v>483</v>
      </c>
      <c r="B173" s="61" t="s">
        <v>967</v>
      </c>
      <c r="C173" s="722" t="s">
        <v>637</v>
      </c>
      <c r="D173" s="700"/>
      <c r="E173" s="700"/>
      <c r="F173" s="184"/>
      <c r="G173" s="492"/>
      <c r="H173" s="511"/>
      <c r="I173" s="202"/>
      <c r="J173" s="219">
        <f t="shared" si="122"/>
        <v>0</v>
      </c>
      <c r="K173" s="81"/>
      <c r="L173" s="1"/>
      <c r="M173" s="82"/>
      <c r="N173" s="81"/>
      <c r="O173" s="1"/>
      <c r="P173" s="1"/>
      <c r="Q173" s="1"/>
      <c r="R173" s="1"/>
      <c r="S173" s="89"/>
      <c r="T173" s="1"/>
      <c r="U173" s="43"/>
      <c r="V173" s="1"/>
      <c r="W173" s="366"/>
      <c r="X173" s="89"/>
      <c r="Y173" s="46"/>
      <c r="Z173" s="378"/>
    </row>
    <row r="174" spans="1:26" ht="15.75" thickBot="1" x14ac:dyDescent="0.3">
      <c r="B174" s="109" t="s">
        <v>484</v>
      </c>
      <c r="C174" s="701" t="s">
        <v>485</v>
      </c>
      <c r="D174" s="702"/>
      <c r="E174" s="702"/>
      <c r="F174" s="185">
        <f>F175+F176+F187+F198+F209+F212+F224+F225+F226</f>
        <v>0</v>
      </c>
      <c r="G174" s="493">
        <f>G175+G176+G187+G198+G209+G212+G224+G225+G226</f>
        <v>0</v>
      </c>
      <c r="H174" s="512">
        <f t="shared" ref="H174:I174" si="171">H175+H176+H187+H198+H209+H212+H224+H225+H226</f>
        <v>0</v>
      </c>
      <c r="I174" s="203">
        <f t="shared" si="171"/>
        <v>0</v>
      </c>
      <c r="J174" s="216">
        <f t="shared" si="122"/>
        <v>0</v>
      </c>
      <c r="K174" s="94">
        <f t="shared" ref="K174:M174" si="172">K175+K176+K187+K198+K209+K212+K224+K225+K226</f>
        <v>0</v>
      </c>
      <c r="L174" s="95">
        <f t="shared" si="172"/>
        <v>0</v>
      </c>
      <c r="M174" s="96">
        <f t="shared" si="172"/>
        <v>0</v>
      </c>
      <c r="N174" s="94">
        <f t="shared" ref="N174:Z174" si="173">N175+N176+N187+N198+N209+N212+N224+N225+N226</f>
        <v>0</v>
      </c>
      <c r="O174" s="95">
        <f t="shared" si="173"/>
        <v>0</v>
      </c>
      <c r="P174" s="95">
        <f t="shared" si="173"/>
        <v>0</v>
      </c>
      <c r="Q174" s="95">
        <f t="shared" si="173"/>
        <v>0</v>
      </c>
      <c r="R174" s="95">
        <f t="shared" si="173"/>
        <v>0</v>
      </c>
      <c r="S174" s="98">
        <f t="shared" ref="S174" si="174">S175+S176+S187+S198+S209+S212+S224+S225+S226</f>
        <v>0</v>
      </c>
      <c r="T174" s="95">
        <f t="shared" si="173"/>
        <v>0</v>
      </c>
      <c r="U174" s="97">
        <f t="shared" si="173"/>
        <v>0</v>
      </c>
      <c r="V174" s="95">
        <f t="shared" si="173"/>
        <v>0</v>
      </c>
      <c r="W174" s="363">
        <f t="shared" ref="W174" si="175">W175+W176+W187+W198+W209+W212+W224+W225+W226</f>
        <v>0</v>
      </c>
      <c r="X174" s="98">
        <f t="shared" si="173"/>
        <v>0</v>
      </c>
      <c r="Y174" s="99">
        <f t="shared" si="173"/>
        <v>0</v>
      </c>
      <c r="Z174" s="376">
        <f t="shared" si="173"/>
        <v>0</v>
      </c>
    </row>
    <row r="175" spans="1:26" s="19" customFormat="1" ht="25.5" hidden="1" customHeight="1" x14ac:dyDescent="0.25">
      <c r="A175" s="139" t="s">
        <v>486</v>
      </c>
      <c r="B175" s="100" t="s">
        <v>968</v>
      </c>
      <c r="C175" s="683" t="s">
        <v>638</v>
      </c>
      <c r="D175" s="684"/>
      <c r="E175" s="684"/>
      <c r="F175" s="197"/>
      <c r="G175" s="506"/>
      <c r="H175" s="525"/>
      <c r="I175" s="215"/>
      <c r="J175" s="218">
        <f t="shared" si="122"/>
        <v>0</v>
      </c>
      <c r="K175" s="103"/>
      <c r="L175" s="104"/>
      <c r="M175" s="105"/>
      <c r="N175" s="103"/>
      <c r="O175" s="104"/>
      <c r="P175" s="104"/>
      <c r="Q175" s="104"/>
      <c r="R175" s="104"/>
      <c r="S175" s="107"/>
      <c r="T175" s="104"/>
      <c r="U175" s="106"/>
      <c r="V175" s="104"/>
      <c r="W175" s="367"/>
      <c r="X175" s="107"/>
      <c r="Y175" s="108"/>
      <c r="Z175" s="379"/>
    </row>
    <row r="176" spans="1:26" s="19" customFormat="1" ht="16.350000000000001" hidden="1" customHeight="1" x14ac:dyDescent="0.25">
      <c r="A176" s="139" t="s">
        <v>487</v>
      </c>
      <c r="B176" s="100" t="s">
        <v>969</v>
      </c>
      <c r="C176" s="725" t="s">
        <v>1098</v>
      </c>
      <c r="D176" s="726"/>
      <c r="E176" s="726"/>
      <c r="F176" s="197">
        <f>F177+F178+F179+F180+F181+F182+F183+F184+F185+F186</f>
        <v>0</v>
      </c>
      <c r="G176" s="506">
        <f>G177+G178+G179+G180+G181+G182+G183+G184+G185+G186</f>
        <v>0</v>
      </c>
      <c r="H176" s="525">
        <f t="shared" ref="H176:I176" si="176">H177+H178+H179+H180+H181+H182+H183+H184+H185+H186</f>
        <v>0</v>
      </c>
      <c r="I176" s="215">
        <f t="shared" si="176"/>
        <v>0</v>
      </c>
      <c r="J176" s="218">
        <f t="shared" si="122"/>
        <v>0</v>
      </c>
      <c r="K176" s="103">
        <f t="shared" ref="K176:M176" si="177">K177+K178+K179+K180+K181+K182+K183+K184+K185+K186</f>
        <v>0</v>
      </c>
      <c r="L176" s="104">
        <f t="shared" si="177"/>
        <v>0</v>
      </c>
      <c r="M176" s="105">
        <f t="shared" si="177"/>
        <v>0</v>
      </c>
      <c r="N176" s="103">
        <f t="shared" ref="N176:Z176" si="178">N177+N178+N179+N180+N181+N182+N183+N184+N185+N186</f>
        <v>0</v>
      </c>
      <c r="O176" s="104">
        <f t="shared" si="178"/>
        <v>0</v>
      </c>
      <c r="P176" s="104">
        <f t="shared" si="178"/>
        <v>0</v>
      </c>
      <c r="Q176" s="104">
        <f t="shared" si="178"/>
        <v>0</v>
      </c>
      <c r="R176" s="104">
        <f t="shared" si="178"/>
        <v>0</v>
      </c>
      <c r="S176" s="107">
        <f t="shared" ref="S176" si="179">S177+S178+S179+S180+S181+S182+S183+S184+S185+S186</f>
        <v>0</v>
      </c>
      <c r="T176" s="104">
        <f t="shared" si="178"/>
        <v>0</v>
      </c>
      <c r="U176" s="106">
        <f t="shared" si="178"/>
        <v>0</v>
      </c>
      <c r="V176" s="104">
        <f t="shared" si="178"/>
        <v>0</v>
      </c>
      <c r="W176" s="367">
        <f t="shared" ref="W176" si="180">W177+W178+W179+W180+W181+W182+W183+W184+W185+W186</f>
        <v>0</v>
      </c>
      <c r="X176" s="107">
        <f t="shared" si="178"/>
        <v>0</v>
      </c>
      <c r="Y176" s="108">
        <f t="shared" si="178"/>
        <v>0</v>
      </c>
      <c r="Z176" s="379">
        <f t="shared" si="178"/>
        <v>0</v>
      </c>
    </row>
    <row r="177" spans="1:26" ht="15.75" hidden="1" thickBot="1" x14ac:dyDescent="0.3">
      <c r="A177" s="139" t="s">
        <v>488</v>
      </c>
      <c r="B177" s="59"/>
      <c r="C177" s="2"/>
      <c r="D177" s="686" t="s">
        <v>1099</v>
      </c>
      <c r="E177" s="686"/>
      <c r="F177" s="182"/>
      <c r="G177" s="490"/>
      <c r="H177" s="509"/>
      <c r="I177" s="200"/>
      <c r="J177" s="219">
        <f t="shared" si="122"/>
        <v>0</v>
      </c>
      <c r="K177" s="81"/>
      <c r="L177" s="1"/>
      <c r="M177" s="82"/>
      <c r="N177" s="81"/>
      <c r="O177" s="1"/>
      <c r="P177" s="1"/>
      <c r="Q177" s="1"/>
      <c r="R177" s="1"/>
      <c r="S177" s="89"/>
      <c r="T177" s="1"/>
      <c r="U177" s="43"/>
      <c r="V177" s="1"/>
      <c r="W177" s="366"/>
      <c r="X177" s="89"/>
      <c r="Y177" s="46"/>
      <c r="Z177" s="378"/>
    </row>
    <row r="178" spans="1:26" ht="15.75" hidden="1" thickBot="1" x14ac:dyDescent="0.3">
      <c r="A178" s="139" t="s">
        <v>489</v>
      </c>
      <c r="B178" s="59"/>
      <c r="C178" s="2"/>
      <c r="D178" s="686" t="s">
        <v>1100</v>
      </c>
      <c r="E178" s="686"/>
      <c r="F178" s="182"/>
      <c r="G178" s="490"/>
      <c r="H178" s="509"/>
      <c r="I178" s="200"/>
      <c r="J178" s="219">
        <f t="shared" si="122"/>
        <v>0</v>
      </c>
      <c r="K178" s="81"/>
      <c r="L178" s="1"/>
      <c r="M178" s="82"/>
      <c r="N178" s="81"/>
      <c r="O178" s="1"/>
      <c r="P178" s="1"/>
      <c r="Q178" s="1"/>
      <c r="R178" s="1"/>
      <c r="S178" s="89"/>
      <c r="T178" s="1"/>
      <c r="U178" s="43"/>
      <c r="V178" s="1"/>
      <c r="W178" s="366"/>
      <c r="X178" s="89"/>
      <c r="Y178" s="46"/>
      <c r="Z178" s="378"/>
    </row>
    <row r="179" spans="1:26" ht="15.75" hidden="1" thickBot="1" x14ac:dyDescent="0.3">
      <c r="A179" s="139" t="s">
        <v>490</v>
      </c>
      <c r="B179" s="59"/>
      <c r="C179" s="2"/>
      <c r="D179" s="686" t="s">
        <v>830</v>
      </c>
      <c r="E179" s="686"/>
      <c r="F179" s="182"/>
      <c r="G179" s="490"/>
      <c r="H179" s="509"/>
      <c r="I179" s="200"/>
      <c r="J179" s="219">
        <f t="shared" si="122"/>
        <v>0</v>
      </c>
      <c r="K179" s="81"/>
      <c r="L179" s="1"/>
      <c r="M179" s="82"/>
      <c r="N179" s="81"/>
      <c r="O179" s="1"/>
      <c r="P179" s="1"/>
      <c r="Q179" s="1"/>
      <c r="R179" s="1"/>
      <c r="S179" s="89"/>
      <c r="T179" s="1"/>
      <c r="U179" s="43"/>
      <c r="V179" s="1"/>
      <c r="W179" s="366"/>
      <c r="X179" s="89"/>
      <c r="Y179" s="46"/>
      <c r="Z179" s="378"/>
    </row>
    <row r="180" spans="1:26" ht="25.5" hidden="1" customHeight="1" x14ac:dyDescent="0.25">
      <c r="A180" s="139" t="s">
        <v>491</v>
      </c>
      <c r="B180" s="59"/>
      <c r="C180" s="2"/>
      <c r="D180" s="685" t="s">
        <v>833</v>
      </c>
      <c r="E180" s="685"/>
      <c r="F180" s="192"/>
      <c r="G180" s="500"/>
      <c r="H180" s="519"/>
      <c r="I180" s="210"/>
      <c r="J180" s="219">
        <f t="shared" si="122"/>
        <v>0</v>
      </c>
      <c r="K180" s="81"/>
      <c r="L180" s="1"/>
      <c r="M180" s="82"/>
      <c r="N180" s="81"/>
      <c r="O180" s="1"/>
      <c r="P180" s="1"/>
      <c r="Q180" s="1"/>
      <c r="R180" s="1"/>
      <c r="S180" s="89"/>
      <c r="T180" s="1"/>
      <c r="U180" s="43"/>
      <c r="V180" s="1"/>
      <c r="W180" s="366"/>
      <c r="X180" s="89"/>
      <c r="Y180" s="46"/>
      <c r="Z180" s="378"/>
    </row>
    <row r="181" spans="1:26" ht="15.75" hidden="1" thickBot="1" x14ac:dyDescent="0.3">
      <c r="A181" s="139" t="s">
        <v>492</v>
      </c>
      <c r="B181" s="59"/>
      <c r="C181" s="2"/>
      <c r="D181" s="686" t="s">
        <v>835</v>
      </c>
      <c r="E181" s="686"/>
      <c r="F181" s="182"/>
      <c r="G181" s="490"/>
      <c r="H181" s="509"/>
      <c r="I181" s="200"/>
      <c r="J181" s="219">
        <f t="shared" si="122"/>
        <v>0</v>
      </c>
      <c r="K181" s="81"/>
      <c r="L181" s="1"/>
      <c r="M181" s="82"/>
      <c r="N181" s="81"/>
      <c r="O181" s="1"/>
      <c r="P181" s="1"/>
      <c r="Q181" s="1"/>
      <c r="R181" s="1"/>
      <c r="S181" s="89"/>
      <c r="T181" s="1"/>
      <c r="U181" s="43"/>
      <c r="V181" s="1"/>
      <c r="W181" s="366"/>
      <c r="X181" s="89"/>
      <c r="Y181" s="46"/>
      <c r="Z181" s="378"/>
    </row>
    <row r="182" spans="1:26" ht="15.75" hidden="1" thickBot="1" x14ac:dyDescent="0.3">
      <c r="A182" s="139" t="s">
        <v>493</v>
      </c>
      <c r="B182" s="59"/>
      <c r="C182" s="2"/>
      <c r="D182" s="686" t="s">
        <v>836</v>
      </c>
      <c r="E182" s="686"/>
      <c r="F182" s="182"/>
      <c r="G182" s="490"/>
      <c r="H182" s="509"/>
      <c r="I182" s="200"/>
      <c r="J182" s="219">
        <f t="shared" si="122"/>
        <v>0</v>
      </c>
      <c r="K182" s="81"/>
      <c r="L182" s="1"/>
      <c r="M182" s="82"/>
      <c r="N182" s="81"/>
      <c r="O182" s="1"/>
      <c r="P182" s="1"/>
      <c r="Q182" s="1"/>
      <c r="R182" s="1"/>
      <c r="S182" s="89"/>
      <c r="T182" s="1"/>
      <c r="U182" s="43"/>
      <c r="V182" s="1"/>
      <c r="W182" s="366"/>
      <c r="X182" s="89"/>
      <c r="Y182" s="46"/>
      <c r="Z182" s="378"/>
    </row>
    <row r="183" spans="1:26" ht="25.5" hidden="1" customHeight="1" x14ac:dyDescent="0.25">
      <c r="A183" s="139" t="s">
        <v>494</v>
      </c>
      <c r="B183" s="59"/>
      <c r="C183" s="2"/>
      <c r="D183" s="685" t="s">
        <v>840</v>
      </c>
      <c r="E183" s="685"/>
      <c r="F183" s="192"/>
      <c r="G183" s="500"/>
      <c r="H183" s="519"/>
      <c r="I183" s="210"/>
      <c r="J183" s="219">
        <f t="shared" si="122"/>
        <v>0</v>
      </c>
      <c r="K183" s="81"/>
      <c r="L183" s="1"/>
      <c r="M183" s="82"/>
      <c r="N183" s="81"/>
      <c r="O183" s="1"/>
      <c r="P183" s="1"/>
      <c r="Q183" s="1"/>
      <c r="R183" s="1"/>
      <c r="S183" s="89"/>
      <c r="T183" s="1"/>
      <c r="U183" s="43"/>
      <c r="V183" s="1"/>
      <c r="W183" s="366"/>
      <c r="X183" s="89"/>
      <c r="Y183" s="46"/>
      <c r="Z183" s="378"/>
    </row>
    <row r="184" spans="1:26" ht="25.5" hidden="1" customHeight="1" x14ac:dyDescent="0.25">
      <c r="A184" s="139" t="s">
        <v>495</v>
      </c>
      <c r="B184" s="59"/>
      <c r="C184" s="2"/>
      <c r="D184" s="685" t="s">
        <v>843</v>
      </c>
      <c r="E184" s="685"/>
      <c r="F184" s="192"/>
      <c r="G184" s="500"/>
      <c r="H184" s="519"/>
      <c r="I184" s="210"/>
      <c r="J184" s="219">
        <f t="shared" si="122"/>
        <v>0</v>
      </c>
      <c r="K184" s="81"/>
      <c r="L184" s="1"/>
      <c r="M184" s="82"/>
      <c r="N184" s="81"/>
      <c r="O184" s="1"/>
      <c r="P184" s="1"/>
      <c r="Q184" s="1"/>
      <c r="R184" s="1"/>
      <c r="S184" s="89"/>
      <c r="T184" s="1"/>
      <c r="U184" s="43"/>
      <c r="V184" s="1"/>
      <c r="W184" s="366"/>
      <c r="X184" s="89"/>
      <c r="Y184" s="46"/>
      <c r="Z184" s="378"/>
    </row>
    <row r="185" spans="1:26" ht="25.5" hidden="1" customHeight="1" x14ac:dyDescent="0.25">
      <c r="A185" s="139" t="s">
        <v>496</v>
      </c>
      <c r="B185" s="59"/>
      <c r="C185" s="2"/>
      <c r="D185" s="685" t="s">
        <v>845</v>
      </c>
      <c r="E185" s="685"/>
      <c r="F185" s="192"/>
      <c r="G185" s="500"/>
      <c r="H185" s="519"/>
      <c r="I185" s="210"/>
      <c r="J185" s="219">
        <f t="shared" si="122"/>
        <v>0</v>
      </c>
      <c r="K185" s="81"/>
      <c r="L185" s="1"/>
      <c r="M185" s="82"/>
      <c r="N185" s="81"/>
      <c r="O185" s="1"/>
      <c r="P185" s="1"/>
      <c r="Q185" s="1"/>
      <c r="R185" s="1"/>
      <c r="S185" s="89"/>
      <c r="T185" s="1"/>
      <c r="U185" s="43"/>
      <c r="V185" s="1"/>
      <c r="W185" s="366"/>
      <c r="X185" s="89"/>
      <c r="Y185" s="46"/>
      <c r="Z185" s="378"/>
    </row>
    <row r="186" spans="1:26" ht="25.5" hidden="1" customHeight="1" x14ac:dyDescent="0.25">
      <c r="A186" s="139" t="s">
        <v>497</v>
      </c>
      <c r="B186" s="59"/>
      <c r="C186" s="2"/>
      <c r="D186" s="685" t="s">
        <v>848</v>
      </c>
      <c r="E186" s="685"/>
      <c r="F186" s="192"/>
      <c r="G186" s="500"/>
      <c r="H186" s="519"/>
      <c r="I186" s="210"/>
      <c r="J186" s="219">
        <f t="shared" si="122"/>
        <v>0</v>
      </c>
      <c r="K186" s="81"/>
      <c r="L186" s="1"/>
      <c r="M186" s="82"/>
      <c r="N186" s="81"/>
      <c r="O186" s="1"/>
      <c r="P186" s="1"/>
      <c r="Q186" s="1"/>
      <c r="R186" s="1"/>
      <c r="S186" s="89"/>
      <c r="T186" s="1"/>
      <c r="U186" s="43"/>
      <c r="V186" s="1"/>
      <c r="W186" s="366"/>
      <c r="X186" s="89"/>
      <c r="Y186" s="46"/>
      <c r="Z186" s="378"/>
    </row>
    <row r="187" spans="1:26" s="19" customFormat="1" ht="25.5" hidden="1" customHeight="1" x14ac:dyDescent="0.25">
      <c r="A187" s="139" t="s">
        <v>498</v>
      </c>
      <c r="B187" s="100" t="s">
        <v>970</v>
      </c>
      <c r="C187" s="725" t="s">
        <v>891</v>
      </c>
      <c r="D187" s="726"/>
      <c r="E187" s="726"/>
      <c r="F187" s="197">
        <f>F188+F189+F190+F191+F192+F193+F194+F195+F196+F197</f>
        <v>0</v>
      </c>
      <c r="G187" s="506">
        <f>G188+G189+G190+G191+G192+G193+G194+G195+G196+G197</f>
        <v>0</v>
      </c>
      <c r="H187" s="525">
        <f t="shared" ref="H187:I187" si="181">H188+H189+H190+H191+H192+H193+H194+H195+H196+H197</f>
        <v>0</v>
      </c>
      <c r="I187" s="215">
        <f t="shared" si="181"/>
        <v>0</v>
      </c>
      <c r="J187" s="218">
        <f t="shared" si="122"/>
        <v>0</v>
      </c>
      <c r="K187" s="103">
        <f t="shared" ref="K187:M187" si="182">K188+K189+K190+K191+K192+K193+K194+K195+K196+K197</f>
        <v>0</v>
      </c>
      <c r="L187" s="104">
        <f t="shared" si="182"/>
        <v>0</v>
      </c>
      <c r="M187" s="105">
        <f t="shared" si="182"/>
        <v>0</v>
      </c>
      <c r="N187" s="103">
        <f t="shared" ref="N187:Z187" si="183">N188+N189+N190+N191+N192+N193+N194+N195+N196+N197</f>
        <v>0</v>
      </c>
      <c r="O187" s="104">
        <f t="shared" si="183"/>
        <v>0</v>
      </c>
      <c r="P187" s="104">
        <f t="shared" si="183"/>
        <v>0</v>
      </c>
      <c r="Q187" s="104">
        <f t="shared" si="183"/>
        <v>0</v>
      </c>
      <c r="R187" s="104">
        <f t="shared" si="183"/>
        <v>0</v>
      </c>
      <c r="S187" s="107">
        <f t="shared" ref="S187" si="184">S188+S189+S190+S191+S192+S193+S194+S195+S196+S197</f>
        <v>0</v>
      </c>
      <c r="T187" s="104">
        <f t="shared" si="183"/>
        <v>0</v>
      </c>
      <c r="U187" s="106">
        <f t="shared" si="183"/>
        <v>0</v>
      </c>
      <c r="V187" s="104">
        <f t="shared" si="183"/>
        <v>0</v>
      </c>
      <c r="W187" s="367">
        <f t="shared" ref="W187" si="185">W188+W189+W190+W191+W192+W193+W194+W195+W196+W197</f>
        <v>0</v>
      </c>
      <c r="X187" s="107">
        <f t="shared" si="183"/>
        <v>0</v>
      </c>
      <c r="Y187" s="108">
        <f t="shared" si="183"/>
        <v>0</v>
      </c>
      <c r="Z187" s="379">
        <f t="shared" si="183"/>
        <v>0</v>
      </c>
    </row>
    <row r="188" spans="1:26" ht="15.75" hidden="1" thickBot="1" x14ac:dyDescent="0.3">
      <c r="A188" s="139" t="s">
        <v>499</v>
      </c>
      <c r="B188" s="59"/>
      <c r="C188" s="2"/>
      <c r="D188" s="686" t="s">
        <v>1101</v>
      </c>
      <c r="E188" s="686"/>
      <c r="F188" s="182"/>
      <c r="G188" s="490"/>
      <c r="H188" s="509"/>
      <c r="I188" s="200"/>
      <c r="J188" s="219">
        <f t="shared" si="122"/>
        <v>0</v>
      </c>
      <c r="K188" s="81"/>
      <c r="L188" s="1"/>
      <c r="M188" s="82"/>
      <c r="N188" s="81"/>
      <c r="O188" s="1"/>
      <c r="P188" s="1"/>
      <c r="Q188" s="1"/>
      <c r="R188" s="1"/>
      <c r="S188" s="89"/>
      <c r="T188" s="1"/>
      <c r="U188" s="43"/>
      <c r="V188" s="1"/>
      <c r="W188" s="366"/>
      <c r="X188" s="89"/>
      <c r="Y188" s="46"/>
      <c r="Z188" s="378"/>
    </row>
    <row r="189" spans="1:26" ht="15.75" hidden="1" thickBot="1" x14ac:dyDescent="0.3">
      <c r="A189" s="139" t="s">
        <v>500</v>
      </c>
      <c r="B189" s="59"/>
      <c r="C189" s="2"/>
      <c r="D189" s="686" t="s">
        <v>1102</v>
      </c>
      <c r="E189" s="686"/>
      <c r="F189" s="182"/>
      <c r="G189" s="490"/>
      <c r="H189" s="509"/>
      <c r="I189" s="200"/>
      <c r="J189" s="219">
        <f t="shared" si="122"/>
        <v>0</v>
      </c>
      <c r="K189" s="81"/>
      <c r="L189" s="1"/>
      <c r="M189" s="82"/>
      <c r="N189" s="81"/>
      <c r="O189" s="1"/>
      <c r="P189" s="1"/>
      <c r="Q189" s="1"/>
      <c r="R189" s="1"/>
      <c r="S189" s="89"/>
      <c r="T189" s="1"/>
      <c r="U189" s="43"/>
      <c r="V189" s="1"/>
      <c r="W189" s="366"/>
      <c r="X189" s="89"/>
      <c r="Y189" s="46"/>
      <c r="Z189" s="378"/>
    </row>
    <row r="190" spans="1:26" ht="15.75" hidden="1" thickBot="1" x14ac:dyDescent="0.3">
      <c r="A190" s="139" t="s">
        <v>501</v>
      </c>
      <c r="B190" s="59"/>
      <c r="C190" s="2"/>
      <c r="D190" s="686" t="s">
        <v>831</v>
      </c>
      <c r="E190" s="686"/>
      <c r="F190" s="182"/>
      <c r="G190" s="490"/>
      <c r="H190" s="509"/>
      <c r="I190" s="200"/>
      <c r="J190" s="219">
        <f t="shared" si="122"/>
        <v>0</v>
      </c>
      <c r="K190" s="81"/>
      <c r="L190" s="1"/>
      <c r="M190" s="82"/>
      <c r="N190" s="81"/>
      <c r="O190" s="1"/>
      <c r="P190" s="1"/>
      <c r="Q190" s="1"/>
      <c r="R190" s="1"/>
      <c r="S190" s="89"/>
      <c r="T190" s="1"/>
      <c r="U190" s="43"/>
      <c r="V190" s="1"/>
      <c r="W190" s="366"/>
      <c r="X190" s="89"/>
      <c r="Y190" s="46"/>
      <c r="Z190" s="378"/>
    </row>
    <row r="191" spans="1:26" ht="25.5" hidden="1" customHeight="1" x14ac:dyDescent="0.25">
      <c r="A191" s="139" t="s">
        <v>502</v>
      </c>
      <c r="B191" s="59"/>
      <c r="C191" s="2"/>
      <c r="D191" s="685" t="s">
        <v>834</v>
      </c>
      <c r="E191" s="685"/>
      <c r="F191" s="192"/>
      <c r="G191" s="500"/>
      <c r="H191" s="519"/>
      <c r="I191" s="210"/>
      <c r="J191" s="219">
        <f t="shared" si="122"/>
        <v>0</v>
      </c>
      <c r="K191" s="81"/>
      <c r="L191" s="1"/>
      <c r="M191" s="82"/>
      <c r="N191" s="81"/>
      <c r="O191" s="1"/>
      <c r="P191" s="1"/>
      <c r="Q191" s="1"/>
      <c r="R191" s="1"/>
      <c r="S191" s="89"/>
      <c r="T191" s="1"/>
      <c r="U191" s="43"/>
      <c r="V191" s="1"/>
      <c r="W191" s="366"/>
      <c r="X191" s="89"/>
      <c r="Y191" s="46"/>
      <c r="Z191" s="378"/>
    </row>
    <row r="192" spans="1:26" ht="15.75" hidden="1" thickBot="1" x14ac:dyDescent="0.3">
      <c r="A192" s="139" t="s">
        <v>503</v>
      </c>
      <c r="B192" s="59"/>
      <c r="C192" s="2"/>
      <c r="D192" s="686" t="s">
        <v>837</v>
      </c>
      <c r="E192" s="686"/>
      <c r="F192" s="182"/>
      <c r="G192" s="490"/>
      <c r="H192" s="509"/>
      <c r="I192" s="200"/>
      <c r="J192" s="219">
        <f t="shared" si="122"/>
        <v>0</v>
      </c>
      <c r="K192" s="81"/>
      <c r="L192" s="1"/>
      <c r="M192" s="82"/>
      <c r="N192" s="81"/>
      <c r="O192" s="1"/>
      <c r="P192" s="1"/>
      <c r="Q192" s="1"/>
      <c r="R192" s="1"/>
      <c r="S192" s="89"/>
      <c r="T192" s="1"/>
      <c r="U192" s="43"/>
      <c r="V192" s="1"/>
      <c r="W192" s="366"/>
      <c r="X192" s="89"/>
      <c r="Y192" s="46"/>
      <c r="Z192" s="378"/>
    </row>
    <row r="193" spans="1:26" ht="15.75" hidden="1" thickBot="1" x14ac:dyDescent="0.3">
      <c r="A193" s="139" t="s">
        <v>504</v>
      </c>
      <c r="B193" s="59"/>
      <c r="C193" s="2"/>
      <c r="D193" s="686" t="s">
        <v>1103</v>
      </c>
      <c r="E193" s="686"/>
      <c r="F193" s="182"/>
      <c r="G193" s="490"/>
      <c r="H193" s="509"/>
      <c r="I193" s="200"/>
      <c r="J193" s="219">
        <f t="shared" si="122"/>
        <v>0</v>
      </c>
      <c r="K193" s="81"/>
      <c r="L193" s="1"/>
      <c r="M193" s="82"/>
      <c r="N193" s="81"/>
      <c r="O193" s="1"/>
      <c r="P193" s="1"/>
      <c r="Q193" s="1"/>
      <c r="R193" s="1"/>
      <c r="S193" s="89"/>
      <c r="T193" s="1"/>
      <c r="U193" s="43"/>
      <c r="V193" s="1"/>
      <c r="W193" s="366"/>
      <c r="X193" s="89"/>
      <c r="Y193" s="46"/>
      <c r="Z193" s="378"/>
    </row>
    <row r="194" spans="1:26" ht="25.5" hidden="1" customHeight="1" x14ac:dyDescent="0.25">
      <c r="A194" s="139" t="s">
        <v>505</v>
      </c>
      <c r="B194" s="59"/>
      <c r="C194" s="2"/>
      <c r="D194" s="685" t="s">
        <v>841</v>
      </c>
      <c r="E194" s="685"/>
      <c r="F194" s="192"/>
      <c r="G194" s="500"/>
      <c r="H194" s="519"/>
      <c r="I194" s="210"/>
      <c r="J194" s="219">
        <f t="shared" si="122"/>
        <v>0</v>
      </c>
      <c r="K194" s="81"/>
      <c r="L194" s="1"/>
      <c r="M194" s="82"/>
      <c r="N194" s="81"/>
      <c r="O194" s="1"/>
      <c r="P194" s="1"/>
      <c r="Q194" s="1"/>
      <c r="R194" s="1"/>
      <c r="S194" s="89"/>
      <c r="T194" s="1"/>
      <c r="U194" s="43"/>
      <c r="V194" s="1"/>
      <c r="W194" s="366"/>
      <c r="X194" s="89"/>
      <c r="Y194" s="46"/>
      <c r="Z194" s="378"/>
    </row>
    <row r="195" spans="1:26" ht="25.5" hidden="1" customHeight="1" x14ac:dyDescent="0.25">
      <c r="A195" s="139" t="s">
        <v>506</v>
      </c>
      <c r="B195" s="59"/>
      <c r="C195" s="2"/>
      <c r="D195" s="685" t="s">
        <v>844</v>
      </c>
      <c r="E195" s="685"/>
      <c r="F195" s="192"/>
      <c r="G195" s="500"/>
      <c r="H195" s="519"/>
      <c r="I195" s="210"/>
      <c r="J195" s="219">
        <f t="shared" si="122"/>
        <v>0</v>
      </c>
      <c r="K195" s="81"/>
      <c r="L195" s="1"/>
      <c r="M195" s="82"/>
      <c r="N195" s="81"/>
      <c r="O195" s="1"/>
      <c r="P195" s="1"/>
      <c r="Q195" s="1"/>
      <c r="R195" s="1"/>
      <c r="S195" s="89"/>
      <c r="T195" s="1"/>
      <c r="U195" s="43"/>
      <c r="V195" s="1"/>
      <c r="W195" s="366"/>
      <c r="X195" s="89"/>
      <c r="Y195" s="46"/>
      <c r="Z195" s="378"/>
    </row>
    <row r="196" spans="1:26" ht="25.5" hidden="1" customHeight="1" x14ac:dyDescent="0.25">
      <c r="A196" s="139" t="s">
        <v>507</v>
      </c>
      <c r="B196" s="59"/>
      <c r="C196" s="2"/>
      <c r="D196" s="685" t="s">
        <v>846</v>
      </c>
      <c r="E196" s="685"/>
      <c r="F196" s="192"/>
      <c r="G196" s="500"/>
      <c r="H196" s="519"/>
      <c r="I196" s="210"/>
      <c r="J196" s="219">
        <f t="shared" si="122"/>
        <v>0</v>
      </c>
      <c r="K196" s="81"/>
      <c r="L196" s="1"/>
      <c r="M196" s="82"/>
      <c r="N196" s="81"/>
      <c r="O196" s="1"/>
      <c r="P196" s="1"/>
      <c r="Q196" s="1"/>
      <c r="R196" s="1"/>
      <c r="S196" s="89"/>
      <c r="T196" s="1"/>
      <c r="U196" s="43"/>
      <c r="V196" s="1"/>
      <c r="W196" s="366"/>
      <c r="X196" s="89"/>
      <c r="Y196" s="46"/>
      <c r="Z196" s="378"/>
    </row>
    <row r="197" spans="1:26" ht="25.5" hidden="1" customHeight="1" x14ac:dyDescent="0.25">
      <c r="A197" s="139" t="s">
        <v>508</v>
      </c>
      <c r="B197" s="59"/>
      <c r="C197" s="2"/>
      <c r="D197" s="685" t="s">
        <v>849</v>
      </c>
      <c r="E197" s="685"/>
      <c r="F197" s="192"/>
      <c r="G197" s="500"/>
      <c r="H197" s="519"/>
      <c r="I197" s="210"/>
      <c r="J197" s="219">
        <f t="shared" si="122"/>
        <v>0</v>
      </c>
      <c r="K197" s="81"/>
      <c r="L197" s="1"/>
      <c r="M197" s="82"/>
      <c r="N197" s="81"/>
      <c r="O197" s="1"/>
      <c r="P197" s="1"/>
      <c r="Q197" s="1"/>
      <c r="R197" s="1"/>
      <c r="S197" s="89"/>
      <c r="T197" s="1"/>
      <c r="U197" s="43"/>
      <c r="V197" s="1"/>
      <c r="W197" s="366"/>
      <c r="X197" s="89"/>
      <c r="Y197" s="46"/>
      <c r="Z197" s="378"/>
    </row>
    <row r="198" spans="1:26" s="19" customFormat="1" ht="15.75" hidden="1" thickBot="1" x14ac:dyDescent="0.3">
      <c r="A198" s="139" t="s">
        <v>509</v>
      </c>
      <c r="B198" s="100" t="s">
        <v>971</v>
      </c>
      <c r="C198" s="694" t="s">
        <v>510</v>
      </c>
      <c r="D198" s="695"/>
      <c r="E198" s="695"/>
      <c r="F198" s="183">
        <f>F199+F200+F201+F202+F203+F204+F205+F206+F207+F208</f>
        <v>0</v>
      </c>
      <c r="G198" s="491">
        <f>G199+G200+G201+G202+G203+G204+G205+G206+G207+G208</f>
        <v>0</v>
      </c>
      <c r="H198" s="510">
        <f t="shared" ref="H198:I198" si="186">H199+H200+H201+H202+H203+H204+H205+H206+H207+H208</f>
        <v>0</v>
      </c>
      <c r="I198" s="201">
        <f t="shared" si="186"/>
        <v>0</v>
      </c>
      <c r="J198" s="218">
        <f t="shared" si="122"/>
        <v>0</v>
      </c>
      <c r="K198" s="103">
        <f t="shared" ref="K198:M198" si="187">K199+K200+K201+K202+K203+K204+K205+K206+K207+K208</f>
        <v>0</v>
      </c>
      <c r="L198" s="104">
        <f t="shared" si="187"/>
        <v>0</v>
      </c>
      <c r="M198" s="105">
        <f t="shared" si="187"/>
        <v>0</v>
      </c>
      <c r="N198" s="103">
        <f t="shared" ref="N198:Z198" si="188">N199+N200+N201+N202+N203+N204+N205+N206+N207+N208</f>
        <v>0</v>
      </c>
      <c r="O198" s="104">
        <f t="shared" si="188"/>
        <v>0</v>
      </c>
      <c r="P198" s="104">
        <f t="shared" si="188"/>
        <v>0</v>
      </c>
      <c r="Q198" s="104">
        <f t="shared" si="188"/>
        <v>0</v>
      </c>
      <c r="R198" s="104">
        <f t="shared" si="188"/>
        <v>0</v>
      </c>
      <c r="S198" s="107">
        <f t="shared" ref="S198" si="189">S199+S200+S201+S202+S203+S204+S205+S206+S207+S208</f>
        <v>0</v>
      </c>
      <c r="T198" s="104">
        <f t="shared" si="188"/>
        <v>0</v>
      </c>
      <c r="U198" s="106">
        <f t="shared" si="188"/>
        <v>0</v>
      </c>
      <c r="V198" s="104">
        <f t="shared" si="188"/>
        <v>0</v>
      </c>
      <c r="W198" s="367">
        <f t="shared" ref="W198" si="190">W199+W200+W201+W202+W203+W204+W205+W206+W207+W208</f>
        <v>0</v>
      </c>
      <c r="X198" s="107">
        <f t="shared" si="188"/>
        <v>0</v>
      </c>
      <c r="Y198" s="108">
        <f t="shared" si="188"/>
        <v>0</v>
      </c>
      <c r="Z198" s="379">
        <f t="shared" si="188"/>
        <v>0</v>
      </c>
    </row>
    <row r="199" spans="1:26" ht="15.75" hidden="1" thickBot="1" x14ac:dyDescent="0.3">
      <c r="A199" s="139" t="s">
        <v>511</v>
      </c>
      <c r="B199" s="59"/>
      <c r="C199" s="2"/>
      <c r="D199" s="686" t="s">
        <v>642</v>
      </c>
      <c r="E199" s="686"/>
      <c r="F199" s="182"/>
      <c r="G199" s="490"/>
      <c r="H199" s="509"/>
      <c r="I199" s="200"/>
      <c r="J199" s="219">
        <f t="shared" si="122"/>
        <v>0</v>
      </c>
      <c r="K199" s="81"/>
      <c r="L199" s="1"/>
      <c r="M199" s="82"/>
      <c r="N199" s="81"/>
      <c r="O199" s="1"/>
      <c r="P199" s="1"/>
      <c r="Q199" s="1"/>
      <c r="R199" s="1"/>
      <c r="S199" s="89"/>
      <c r="T199" s="1"/>
      <c r="U199" s="43"/>
      <c r="V199" s="1"/>
      <c r="W199" s="366"/>
      <c r="X199" s="89"/>
      <c r="Y199" s="46"/>
      <c r="Z199" s="378"/>
    </row>
    <row r="200" spans="1:26" ht="15.75" hidden="1" thickBot="1" x14ac:dyDescent="0.3">
      <c r="A200" s="139" t="s">
        <v>512</v>
      </c>
      <c r="B200" s="59"/>
      <c r="C200" s="2"/>
      <c r="D200" s="686" t="s">
        <v>829</v>
      </c>
      <c r="E200" s="686"/>
      <c r="F200" s="182"/>
      <c r="G200" s="490"/>
      <c r="H200" s="509"/>
      <c r="I200" s="200"/>
      <c r="J200" s="219">
        <f t="shared" si="122"/>
        <v>0</v>
      </c>
      <c r="K200" s="81"/>
      <c r="L200" s="1"/>
      <c r="M200" s="82"/>
      <c r="N200" s="81"/>
      <c r="O200" s="1"/>
      <c r="P200" s="1"/>
      <c r="Q200" s="1"/>
      <c r="R200" s="1"/>
      <c r="S200" s="89"/>
      <c r="T200" s="1"/>
      <c r="U200" s="43"/>
      <c r="V200" s="1"/>
      <c r="W200" s="366"/>
      <c r="X200" s="89"/>
      <c r="Y200" s="46"/>
      <c r="Z200" s="378"/>
    </row>
    <row r="201" spans="1:26" ht="15.75" hidden="1" thickBot="1" x14ac:dyDescent="0.3">
      <c r="A201" s="139" t="s">
        <v>513</v>
      </c>
      <c r="B201" s="59"/>
      <c r="C201" s="2"/>
      <c r="D201" s="686" t="s">
        <v>832</v>
      </c>
      <c r="E201" s="686"/>
      <c r="F201" s="182"/>
      <c r="G201" s="490"/>
      <c r="H201" s="509"/>
      <c r="I201" s="200"/>
      <c r="J201" s="219">
        <f t="shared" si="122"/>
        <v>0</v>
      </c>
      <c r="K201" s="81"/>
      <c r="L201" s="1"/>
      <c r="M201" s="82"/>
      <c r="N201" s="81"/>
      <c r="O201" s="1"/>
      <c r="P201" s="1"/>
      <c r="Q201" s="1"/>
      <c r="R201" s="1"/>
      <c r="S201" s="89"/>
      <c r="T201" s="1"/>
      <c r="U201" s="43"/>
      <c r="V201" s="1"/>
      <c r="W201" s="366"/>
      <c r="X201" s="89"/>
      <c r="Y201" s="46"/>
      <c r="Z201" s="378"/>
    </row>
    <row r="202" spans="1:26" ht="15.75" hidden="1" thickBot="1" x14ac:dyDescent="0.3">
      <c r="A202" s="139" t="s">
        <v>514</v>
      </c>
      <c r="B202" s="59"/>
      <c r="C202" s="2"/>
      <c r="D202" s="685" t="s">
        <v>1104</v>
      </c>
      <c r="E202" s="685"/>
      <c r="F202" s="192"/>
      <c r="G202" s="500"/>
      <c r="H202" s="519"/>
      <c r="I202" s="210"/>
      <c r="J202" s="219">
        <f t="shared" si="122"/>
        <v>0</v>
      </c>
      <c r="K202" s="81"/>
      <c r="L202" s="1"/>
      <c r="M202" s="82"/>
      <c r="N202" s="81"/>
      <c r="O202" s="1"/>
      <c r="P202" s="1"/>
      <c r="Q202" s="1"/>
      <c r="R202" s="1"/>
      <c r="S202" s="89"/>
      <c r="T202" s="1"/>
      <c r="U202" s="43"/>
      <c r="V202" s="1"/>
      <c r="W202" s="366"/>
      <c r="X202" s="89"/>
      <c r="Y202" s="46"/>
      <c r="Z202" s="378"/>
    </row>
    <row r="203" spans="1:26" ht="15.75" hidden="1" thickBot="1" x14ac:dyDescent="0.3">
      <c r="A203" s="139" t="s">
        <v>515</v>
      </c>
      <c r="B203" s="59"/>
      <c r="C203" s="2"/>
      <c r="D203" s="686" t="s">
        <v>839</v>
      </c>
      <c r="E203" s="686"/>
      <c r="F203" s="182"/>
      <c r="G203" s="490"/>
      <c r="H203" s="509"/>
      <c r="I203" s="200"/>
      <c r="J203" s="219">
        <f t="shared" si="122"/>
        <v>0</v>
      </c>
      <c r="K203" s="81"/>
      <c r="L203" s="1"/>
      <c r="M203" s="82"/>
      <c r="N203" s="81"/>
      <c r="O203" s="1"/>
      <c r="P203" s="1"/>
      <c r="Q203" s="1"/>
      <c r="R203" s="1"/>
      <c r="S203" s="89"/>
      <c r="T203" s="1"/>
      <c r="U203" s="43"/>
      <c r="V203" s="1"/>
      <c r="W203" s="366"/>
      <c r="X203" s="89"/>
      <c r="Y203" s="46"/>
      <c r="Z203" s="378"/>
    </row>
    <row r="204" spans="1:26" ht="15.75" hidden="1" thickBot="1" x14ac:dyDescent="0.3">
      <c r="A204" s="139" t="s">
        <v>516</v>
      </c>
      <c r="B204" s="59"/>
      <c r="C204" s="2"/>
      <c r="D204" s="686" t="s">
        <v>838</v>
      </c>
      <c r="E204" s="686"/>
      <c r="F204" s="182"/>
      <c r="G204" s="490"/>
      <c r="H204" s="509"/>
      <c r="I204" s="200"/>
      <c r="J204" s="219">
        <f t="shared" si="122"/>
        <v>0</v>
      </c>
      <c r="K204" s="81"/>
      <c r="L204" s="1"/>
      <c r="M204" s="82"/>
      <c r="N204" s="81"/>
      <c r="O204" s="1"/>
      <c r="P204" s="1"/>
      <c r="Q204" s="1"/>
      <c r="R204" s="1"/>
      <c r="S204" s="89"/>
      <c r="T204" s="1"/>
      <c r="U204" s="43"/>
      <c r="V204" s="1"/>
      <c r="W204" s="366"/>
      <c r="X204" s="89"/>
      <c r="Y204" s="46"/>
      <c r="Z204" s="378"/>
    </row>
    <row r="205" spans="1:26" ht="25.5" hidden="1" customHeight="1" x14ac:dyDescent="0.25">
      <c r="A205" s="139" t="s">
        <v>517</v>
      </c>
      <c r="B205" s="59"/>
      <c r="C205" s="2"/>
      <c r="D205" s="685" t="s">
        <v>842</v>
      </c>
      <c r="E205" s="685"/>
      <c r="F205" s="192"/>
      <c r="G205" s="500"/>
      <c r="H205" s="519"/>
      <c r="I205" s="210"/>
      <c r="J205" s="219">
        <f t="shared" si="122"/>
        <v>0</v>
      </c>
      <c r="K205" s="81"/>
      <c r="L205" s="1"/>
      <c r="M205" s="82"/>
      <c r="N205" s="81"/>
      <c r="O205" s="1"/>
      <c r="P205" s="1"/>
      <c r="Q205" s="1"/>
      <c r="R205" s="1"/>
      <c r="S205" s="89"/>
      <c r="T205" s="1"/>
      <c r="U205" s="43"/>
      <c r="V205" s="1"/>
      <c r="W205" s="366"/>
      <c r="X205" s="89"/>
      <c r="Y205" s="46"/>
      <c r="Z205" s="378"/>
    </row>
    <row r="206" spans="1:26" ht="15.75" hidden="1" thickBot="1" x14ac:dyDescent="0.3">
      <c r="A206" s="139" t="s">
        <v>518</v>
      </c>
      <c r="B206" s="59"/>
      <c r="C206" s="2"/>
      <c r="D206" s="686" t="s">
        <v>1105</v>
      </c>
      <c r="E206" s="686"/>
      <c r="F206" s="182"/>
      <c r="G206" s="490"/>
      <c r="H206" s="509"/>
      <c r="I206" s="200"/>
      <c r="J206" s="219">
        <f t="shared" si="122"/>
        <v>0</v>
      </c>
      <c r="K206" s="81"/>
      <c r="L206" s="1"/>
      <c r="M206" s="82"/>
      <c r="N206" s="81"/>
      <c r="O206" s="1"/>
      <c r="P206" s="1"/>
      <c r="Q206" s="1"/>
      <c r="R206" s="1"/>
      <c r="S206" s="89"/>
      <c r="T206" s="1"/>
      <c r="U206" s="43"/>
      <c r="V206" s="1"/>
      <c r="W206" s="366"/>
      <c r="X206" s="89"/>
      <c r="Y206" s="46"/>
      <c r="Z206" s="378"/>
    </row>
    <row r="207" spans="1:26" ht="25.5" hidden="1" customHeight="1" x14ac:dyDescent="0.25">
      <c r="A207" s="139" t="s">
        <v>519</v>
      </c>
      <c r="B207" s="59"/>
      <c r="C207" s="2"/>
      <c r="D207" s="685" t="s">
        <v>847</v>
      </c>
      <c r="E207" s="685"/>
      <c r="F207" s="192"/>
      <c r="G207" s="500"/>
      <c r="H207" s="519"/>
      <c r="I207" s="210"/>
      <c r="J207" s="219">
        <f t="shared" ref="J207:J260" si="191">SUM(H207:I207)</f>
        <v>0</v>
      </c>
      <c r="K207" s="81"/>
      <c r="L207" s="1"/>
      <c r="M207" s="82"/>
      <c r="N207" s="81"/>
      <c r="O207" s="1"/>
      <c r="P207" s="1"/>
      <c r="Q207" s="1"/>
      <c r="R207" s="1"/>
      <c r="S207" s="89"/>
      <c r="T207" s="1"/>
      <c r="U207" s="43"/>
      <c r="V207" s="1"/>
      <c r="W207" s="366"/>
      <c r="X207" s="89"/>
      <c r="Y207" s="46"/>
      <c r="Z207" s="378"/>
    </row>
    <row r="208" spans="1:26" ht="25.5" hidden="1" customHeight="1" x14ac:dyDescent="0.25">
      <c r="A208" s="139" t="s">
        <v>520</v>
      </c>
      <c r="B208" s="59"/>
      <c r="C208" s="2"/>
      <c r="D208" s="685" t="s">
        <v>850</v>
      </c>
      <c r="E208" s="685"/>
      <c r="F208" s="192"/>
      <c r="G208" s="500"/>
      <c r="H208" s="519"/>
      <c r="I208" s="210"/>
      <c r="J208" s="219">
        <f t="shared" si="191"/>
        <v>0</v>
      </c>
      <c r="K208" s="81"/>
      <c r="L208" s="1"/>
      <c r="M208" s="82"/>
      <c r="N208" s="81"/>
      <c r="O208" s="1"/>
      <c r="P208" s="1"/>
      <c r="Q208" s="1"/>
      <c r="R208" s="1"/>
      <c r="S208" s="89"/>
      <c r="T208" s="1"/>
      <c r="U208" s="43"/>
      <c r="V208" s="1"/>
      <c r="W208" s="366"/>
      <c r="X208" s="89"/>
      <c r="Y208" s="46"/>
      <c r="Z208" s="378"/>
    </row>
    <row r="209" spans="1:26" s="19" customFormat="1" ht="25.5" hidden="1" customHeight="1" x14ac:dyDescent="0.25">
      <c r="A209" s="139" t="s">
        <v>521</v>
      </c>
      <c r="B209" s="100" t="s">
        <v>972</v>
      </c>
      <c r="C209" s="725" t="s">
        <v>892</v>
      </c>
      <c r="D209" s="726"/>
      <c r="E209" s="726"/>
      <c r="F209" s="197">
        <f>F210+F211</f>
        <v>0</v>
      </c>
      <c r="G209" s="506">
        <f>G210+G211</f>
        <v>0</v>
      </c>
      <c r="H209" s="525">
        <f t="shared" ref="H209:I209" si="192">H210+H211</f>
        <v>0</v>
      </c>
      <c r="I209" s="215">
        <f t="shared" si="192"/>
        <v>0</v>
      </c>
      <c r="J209" s="218">
        <f t="shared" si="191"/>
        <v>0</v>
      </c>
      <c r="K209" s="103">
        <f t="shared" ref="K209:M209" si="193">K210+K211</f>
        <v>0</v>
      </c>
      <c r="L209" s="104">
        <f t="shared" si="193"/>
        <v>0</v>
      </c>
      <c r="M209" s="105">
        <f t="shared" si="193"/>
        <v>0</v>
      </c>
      <c r="N209" s="103">
        <f t="shared" ref="N209:Z209" si="194">N210+N211</f>
        <v>0</v>
      </c>
      <c r="O209" s="104">
        <f t="shared" si="194"/>
        <v>0</v>
      </c>
      <c r="P209" s="104">
        <f t="shared" si="194"/>
        <v>0</v>
      </c>
      <c r="Q209" s="104">
        <f t="shared" si="194"/>
        <v>0</v>
      </c>
      <c r="R209" s="104">
        <f t="shared" si="194"/>
        <v>0</v>
      </c>
      <c r="S209" s="107">
        <f t="shared" ref="S209" si="195">S210+S211</f>
        <v>0</v>
      </c>
      <c r="T209" s="104">
        <f t="shared" si="194"/>
        <v>0</v>
      </c>
      <c r="U209" s="106">
        <f t="shared" si="194"/>
        <v>0</v>
      </c>
      <c r="V209" s="104">
        <f t="shared" si="194"/>
        <v>0</v>
      </c>
      <c r="W209" s="367">
        <f t="shared" ref="W209" si="196">W210+W211</f>
        <v>0</v>
      </c>
      <c r="X209" s="107">
        <f t="shared" si="194"/>
        <v>0</v>
      </c>
      <c r="Y209" s="108">
        <f t="shared" si="194"/>
        <v>0</v>
      </c>
      <c r="Z209" s="379">
        <f t="shared" si="194"/>
        <v>0</v>
      </c>
    </row>
    <row r="210" spans="1:26" ht="25.5" hidden="1" customHeight="1" x14ac:dyDescent="0.25">
      <c r="A210" s="139" t="s">
        <v>522</v>
      </c>
      <c r="B210" s="59"/>
      <c r="C210" s="2"/>
      <c r="D210" s="685" t="s">
        <v>853</v>
      </c>
      <c r="E210" s="685"/>
      <c r="F210" s="192"/>
      <c r="G210" s="500"/>
      <c r="H210" s="519"/>
      <c r="I210" s="210"/>
      <c r="J210" s="219">
        <f t="shared" si="191"/>
        <v>0</v>
      </c>
      <c r="K210" s="81"/>
      <c r="L210" s="1"/>
      <c r="M210" s="82"/>
      <c r="N210" s="81"/>
      <c r="O210" s="1"/>
      <c r="P210" s="1"/>
      <c r="Q210" s="1"/>
      <c r="R210" s="1"/>
      <c r="S210" s="89"/>
      <c r="T210" s="1"/>
      <c r="U210" s="43"/>
      <c r="V210" s="1"/>
      <c r="W210" s="366"/>
      <c r="X210" s="89"/>
      <c r="Y210" s="46"/>
      <c r="Z210" s="378"/>
    </row>
    <row r="211" spans="1:26" ht="25.5" hidden="1" customHeight="1" x14ac:dyDescent="0.25">
      <c r="A211" s="139" t="s">
        <v>523</v>
      </c>
      <c r="B211" s="59"/>
      <c r="C211" s="2"/>
      <c r="D211" s="685" t="s">
        <v>854</v>
      </c>
      <c r="E211" s="685"/>
      <c r="F211" s="192"/>
      <c r="G211" s="500"/>
      <c r="H211" s="519"/>
      <c r="I211" s="210"/>
      <c r="J211" s="219">
        <f t="shared" si="191"/>
        <v>0</v>
      </c>
      <c r="K211" s="81"/>
      <c r="L211" s="1"/>
      <c r="M211" s="82"/>
      <c r="N211" s="81"/>
      <c r="O211" s="1"/>
      <c r="P211" s="1"/>
      <c r="Q211" s="1"/>
      <c r="R211" s="1"/>
      <c r="S211" s="89"/>
      <c r="T211" s="1"/>
      <c r="U211" s="43"/>
      <c r="V211" s="1"/>
      <c r="W211" s="366"/>
      <c r="X211" s="89"/>
      <c r="Y211" s="46"/>
      <c r="Z211" s="378"/>
    </row>
    <row r="212" spans="1:26" s="19" customFormat="1" ht="15" hidden="1" customHeight="1" x14ac:dyDescent="0.25">
      <c r="A212" s="139" t="s">
        <v>524</v>
      </c>
      <c r="B212" s="100" t="s">
        <v>973</v>
      </c>
      <c r="C212" s="725" t="s">
        <v>1106</v>
      </c>
      <c r="D212" s="726"/>
      <c r="E212" s="726"/>
      <c r="F212" s="197">
        <f>F213+F214+F215+F216+F217+F218+F219+F220+F221+F222+F223</f>
        <v>0</v>
      </c>
      <c r="G212" s="506">
        <f>G213+G214+G215+G216+G217+G218+G219+G220+G221+G222+G223</f>
        <v>0</v>
      </c>
      <c r="H212" s="525">
        <f t="shared" ref="H212:I212" si="197">H213+H214+H215+H216+H217+H218+H219+H220+H221+H222+H223</f>
        <v>0</v>
      </c>
      <c r="I212" s="215">
        <f t="shared" si="197"/>
        <v>0</v>
      </c>
      <c r="J212" s="218">
        <f t="shared" si="191"/>
        <v>0</v>
      </c>
      <c r="K212" s="103">
        <f t="shared" ref="K212:M212" si="198">K213+K214+K215+K216+K217+K218+K219+K220+K221+K222+K223</f>
        <v>0</v>
      </c>
      <c r="L212" s="104">
        <f t="shared" si="198"/>
        <v>0</v>
      </c>
      <c r="M212" s="105">
        <f t="shared" si="198"/>
        <v>0</v>
      </c>
      <c r="N212" s="103">
        <f t="shared" ref="N212:Z212" si="199">N213+N214+N215+N216+N217+N218+N219+N220+N221+N222+N223</f>
        <v>0</v>
      </c>
      <c r="O212" s="104">
        <f t="shared" si="199"/>
        <v>0</v>
      </c>
      <c r="P212" s="104">
        <f t="shared" si="199"/>
        <v>0</v>
      </c>
      <c r="Q212" s="104">
        <f t="shared" si="199"/>
        <v>0</v>
      </c>
      <c r="R212" s="104">
        <f t="shared" si="199"/>
        <v>0</v>
      </c>
      <c r="S212" s="107">
        <f t="shared" ref="S212" si="200">S213+S214+S215+S216+S217+S218+S219+S220+S221+S222+S223</f>
        <v>0</v>
      </c>
      <c r="T212" s="104">
        <f t="shared" si="199"/>
        <v>0</v>
      </c>
      <c r="U212" s="106">
        <f t="shared" si="199"/>
        <v>0</v>
      </c>
      <c r="V212" s="104">
        <f t="shared" si="199"/>
        <v>0</v>
      </c>
      <c r="W212" s="367">
        <f t="shared" ref="W212" si="201">W213+W214+W215+W216+W217+W218+W219+W220+W221+W222+W223</f>
        <v>0</v>
      </c>
      <c r="X212" s="107">
        <f t="shared" si="199"/>
        <v>0</v>
      </c>
      <c r="Y212" s="108">
        <f t="shared" si="199"/>
        <v>0</v>
      </c>
      <c r="Z212" s="379">
        <f t="shared" si="199"/>
        <v>0</v>
      </c>
    </row>
    <row r="213" spans="1:26" ht="15.75" hidden="1" thickBot="1" x14ac:dyDescent="0.3">
      <c r="A213" s="139" t="s">
        <v>525</v>
      </c>
      <c r="B213" s="59"/>
      <c r="C213" s="2"/>
      <c r="D213" s="686" t="s">
        <v>643</v>
      </c>
      <c r="E213" s="686"/>
      <c r="F213" s="182"/>
      <c r="G213" s="490"/>
      <c r="H213" s="509"/>
      <c r="I213" s="200"/>
      <c r="J213" s="219">
        <f t="shared" si="191"/>
        <v>0</v>
      </c>
      <c r="K213" s="81"/>
      <c r="L213" s="1"/>
      <c r="M213" s="82"/>
      <c r="N213" s="81"/>
      <c r="O213" s="1"/>
      <c r="P213" s="1"/>
      <c r="Q213" s="1"/>
      <c r="R213" s="1"/>
      <c r="S213" s="89"/>
      <c r="T213" s="1"/>
      <c r="U213" s="43"/>
      <c r="V213" s="1"/>
      <c r="W213" s="366"/>
      <c r="X213" s="89"/>
      <c r="Y213" s="46"/>
      <c r="Z213" s="378"/>
    </row>
    <row r="214" spans="1:26" ht="15.75" hidden="1" thickBot="1" x14ac:dyDescent="0.3">
      <c r="A214" s="139" t="s">
        <v>526</v>
      </c>
      <c r="B214" s="59"/>
      <c r="C214" s="2"/>
      <c r="D214" s="686" t="s">
        <v>1107</v>
      </c>
      <c r="E214" s="686"/>
      <c r="F214" s="182"/>
      <c r="G214" s="490"/>
      <c r="H214" s="509"/>
      <c r="I214" s="200"/>
      <c r="J214" s="219">
        <f t="shared" si="191"/>
        <v>0</v>
      </c>
      <c r="K214" s="81"/>
      <c r="L214" s="1"/>
      <c r="M214" s="82"/>
      <c r="N214" s="81"/>
      <c r="O214" s="1"/>
      <c r="P214" s="1"/>
      <c r="Q214" s="1"/>
      <c r="R214" s="1"/>
      <c r="S214" s="89"/>
      <c r="T214" s="1"/>
      <c r="U214" s="43"/>
      <c r="V214" s="1"/>
      <c r="W214" s="366"/>
      <c r="X214" s="89"/>
      <c r="Y214" s="46"/>
      <c r="Z214" s="378"/>
    </row>
    <row r="215" spans="1:26" ht="15.75" hidden="1" thickBot="1" x14ac:dyDescent="0.3">
      <c r="A215" s="139" t="s">
        <v>527</v>
      </c>
      <c r="B215" s="59"/>
      <c r="C215" s="2"/>
      <c r="D215" s="686" t="s">
        <v>646</v>
      </c>
      <c r="E215" s="686"/>
      <c r="F215" s="182"/>
      <c r="G215" s="490"/>
      <c r="H215" s="509"/>
      <c r="I215" s="200"/>
      <c r="J215" s="219">
        <f t="shared" si="191"/>
        <v>0</v>
      </c>
      <c r="K215" s="81"/>
      <c r="L215" s="1"/>
      <c r="M215" s="82"/>
      <c r="N215" s="81"/>
      <c r="O215" s="1"/>
      <c r="P215" s="1"/>
      <c r="Q215" s="1"/>
      <c r="R215" s="1"/>
      <c r="S215" s="89"/>
      <c r="T215" s="1"/>
      <c r="U215" s="43"/>
      <c r="V215" s="1"/>
      <c r="W215" s="366"/>
      <c r="X215" s="89"/>
      <c r="Y215" s="46"/>
      <c r="Z215" s="378"/>
    </row>
    <row r="216" spans="1:26" ht="15.75" hidden="1" thickBot="1" x14ac:dyDescent="0.3">
      <c r="A216" s="139" t="s">
        <v>528</v>
      </c>
      <c r="B216" s="59"/>
      <c r="C216" s="2"/>
      <c r="D216" s="686" t="s">
        <v>644</v>
      </c>
      <c r="E216" s="686"/>
      <c r="F216" s="182"/>
      <c r="G216" s="490"/>
      <c r="H216" s="509"/>
      <c r="I216" s="200"/>
      <c r="J216" s="219">
        <f t="shared" si="191"/>
        <v>0</v>
      </c>
      <c r="K216" s="81"/>
      <c r="L216" s="1"/>
      <c r="M216" s="82"/>
      <c r="N216" s="81"/>
      <c r="O216" s="1"/>
      <c r="P216" s="1"/>
      <c r="Q216" s="1"/>
      <c r="R216" s="1"/>
      <c r="S216" s="89"/>
      <c r="T216" s="1"/>
      <c r="U216" s="43"/>
      <c r="V216" s="1"/>
      <c r="W216" s="366"/>
      <c r="X216" s="89"/>
      <c r="Y216" s="46"/>
      <c r="Z216" s="378"/>
    </row>
    <row r="217" spans="1:26" ht="15.75" hidden="1" thickBot="1" x14ac:dyDescent="0.3">
      <c r="A217" s="139" t="s">
        <v>529</v>
      </c>
      <c r="B217" s="59"/>
      <c r="C217" s="2"/>
      <c r="D217" s="686" t="s">
        <v>1108</v>
      </c>
      <c r="E217" s="686"/>
      <c r="F217" s="182"/>
      <c r="G217" s="490"/>
      <c r="H217" s="509"/>
      <c r="I217" s="200"/>
      <c r="J217" s="219">
        <f t="shared" si="191"/>
        <v>0</v>
      </c>
      <c r="K217" s="81"/>
      <c r="L217" s="1"/>
      <c r="M217" s="82"/>
      <c r="N217" s="81"/>
      <c r="O217" s="1"/>
      <c r="P217" s="1"/>
      <c r="Q217" s="1"/>
      <c r="R217" s="1"/>
      <c r="S217" s="89"/>
      <c r="T217" s="1"/>
      <c r="U217" s="43"/>
      <c r="V217" s="1"/>
      <c r="W217" s="366"/>
      <c r="X217" s="89"/>
      <c r="Y217" s="46"/>
      <c r="Z217" s="378"/>
    </row>
    <row r="218" spans="1:26" ht="25.5" hidden="1" customHeight="1" x14ac:dyDescent="0.25">
      <c r="A218" s="139" t="s">
        <v>530</v>
      </c>
      <c r="B218" s="59"/>
      <c r="C218" s="2"/>
      <c r="D218" s="685" t="s">
        <v>822</v>
      </c>
      <c r="E218" s="685"/>
      <c r="F218" s="192"/>
      <c r="G218" s="500"/>
      <c r="H218" s="519"/>
      <c r="I218" s="210"/>
      <c r="J218" s="219">
        <f t="shared" si="191"/>
        <v>0</v>
      </c>
      <c r="K218" s="81"/>
      <c r="L218" s="1"/>
      <c r="M218" s="82"/>
      <c r="N218" s="81"/>
      <c r="O218" s="1"/>
      <c r="P218" s="1"/>
      <c r="Q218" s="1"/>
      <c r="R218" s="1"/>
      <c r="S218" s="89"/>
      <c r="T218" s="1"/>
      <c r="U218" s="43"/>
      <c r="V218" s="1"/>
      <c r="W218" s="366"/>
      <c r="X218" s="89"/>
      <c r="Y218" s="46"/>
      <c r="Z218" s="378"/>
    </row>
    <row r="219" spans="1:26" ht="25.5" hidden="1" customHeight="1" x14ac:dyDescent="0.25">
      <c r="A219" s="139" t="s">
        <v>531</v>
      </c>
      <c r="B219" s="59"/>
      <c r="C219" s="2"/>
      <c r="D219" s="685" t="s">
        <v>825</v>
      </c>
      <c r="E219" s="685"/>
      <c r="F219" s="192"/>
      <c r="G219" s="500"/>
      <c r="H219" s="519"/>
      <c r="I219" s="210"/>
      <c r="J219" s="219">
        <f t="shared" si="191"/>
        <v>0</v>
      </c>
      <c r="K219" s="81"/>
      <c r="L219" s="1"/>
      <c r="M219" s="82"/>
      <c r="N219" s="81"/>
      <c r="O219" s="1"/>
      <c r="P219" s="1"/>
      <c r="Q219" s="1"/>
      <c r="R219" s="1"/>
      <c r="S219" s="89"/>
      <c r="T219" s="1"/>
      <c r="U219" s="43"/>
      <c r="V219" s="1"/>
      <c r="W219" s="366"/>
      <c r="X219" s="89"/>
      <c r="Y219" s="46"/>
      <c r="Z219" s="378"/>
    </row>
    <row r="220" spans="1:26" ht="15.75" hidden="1" thickBot="1" x14ac:dyDescent="0.3">
      <c r="A220" s="139" t="s">
        <v>532</v>
      </c>
      <c r="B220" s="59"/>
      <c r="C220" s="2"/>
      <c r="D220" s="686" t="s">
        <v>1109</v>
      </c>
      <c r="E220" s="686"/>
      <c r="F220" s="182"/>
      <c r="G220" s="490"/>
      <c r="H220" s="509"/>
      <c r="I220" s="200"/>
      <c r="J220" s="219">
        <f t="shared" si="191"/>
        <v>0</v>
      </c>
      <c r="K220" s="81"/>
      <c r="L220" s="1"/>
      <c r="M220" s="82"/>
      <c r="N220" s="81"/>
      <c r="O220" s="1"/>
      <c r="P220" s="1"/>
      <c r="Q220" s="1"/>
      <c r="R220" s="1"/>
      <c r="S220" s="89"/>
      <c r="T220" s="1"/>
      <c r="U220" s="43"/>
      <c r="V220" s="1"/>
      <c r="W220" s="366"/>
      <c r="X220" s="89"/>
      <c r="Y220" s="46"/>
      <c r="Z220" s="378"/>
    </row>
    <row r="221" spans="1:26" ht="15.75" hidden="1" thickBot="1" x14ac:dyDescent="0.3">
      <c r="A221" s="139" t="s">
        <v>533</v>
      </c>
      <c r="B221" s="59"/>
      <c r="C221" s="2"/>
      <c r="D221" s="686" t="s">
        <v>645</v>
      </c>
      <c r="E221" s="686"/>
      <c r="F221" s="182"/>
      <c r="G221" s="490"/>
      <c r="H221" s="509"/>
      <c r="I221" s="200"/>
      <c r="J221" s="219">
        <f t="shared" si="191"/>
        <v>0</v>
      </c>
      <c r="K221" s="81"/>
      <c r="L221" s="1"/>
      <c r="M221" s="82"/>
      <c r="N221" s="81"/>
      <c r="O221" s="1"/>
      <c r="P221" s="1"/>
      <c r="Q221" s="1"/>
      <c r="R221" s="1"/>
      <c r="S221" s="89"/>
      <c r="T221" s="1"/>
      <c r="U221" s="43"/>
      <c r="V221" s="1"/>
      <c r="W221" s="366"/>
      <c r="X221" s="89"/>
      <c r="Y221" s="46"/>
      <c r="Z221" s="378"/>
    </row>
    <row r="222" spans="1:26" ht="15.75" hidden="1" thickBot="1" x14ac:dyDescent="0.3">
      <c r="A222" s="139" t="s">
        <v>534</v>
      </c>
      <c r="B222" s="59"/>
      <c r="C222" s="2"/>
      <c r="D222" s="686" t="s">
        <v>1110</v>
      </c>
      <c r="E222" s="686"/>
      <c r="F222" s="182"/>
      <c r="G222" s="490"/>
      <c r="H222" s="509"/>
      <c r="I222" s="200"/>
      <c r="J222" s="219">
        <f t="shared" si="191"/>
        <v>0</v>
      </c>
      <c r="K222" s="81"/>
      <c r="L222" s="1"/>
      <c r="M222" s="82"/>
      <c r="N222" s="81"/>
      <c r="O222" s="1"/>
      <c r="P222" s="1"/>
      <c r="Q222" s="1"/>
      <c r="R222" s="1"/>
      <c r="S222" s="89"/>
      <c r="T222" s="1"/>
      <c r="U222" s="43"/>
      <c r="V222" s="1"/>
      <c r="W222" s="366"/>
      <c r="X222" s="89"/>
      <c r="Y222" s="46"/>
      <c r="Z222" s="378"/>
    </row>
    <row r="223" spans="1:26" ht="15.75" hidden="1" thickBot="1" x14ac:dyDescent="0.3">
      <c r="A223" s="139" t="s">
        <v>535</v>
      </c>
      <c r="B223" s="59"/>
      <c r="C223" s="2"/>
      <c r="D223" s="686" t="s">
        <v>851</v>
      </c>
      <c r="E223" s="686"/>
      <c r="F223" s="182"/>
      <c r="G223" s="490"/>
      <c r="H223" s="509"/>
      <c r="I223" s="200"/>
      <c r="J223" s="219">
        <f t="shared" si="191"/>
        <v>0</v>
      </c>
      <c r="K223" s="81"/>
      <c r="L223" s="1"/>
      <c r="M223" s="82"/>
      <c r="N223" s="81"/>
      <c r="O223" s="1"/>
      <c r="P223" s="1"/>
      <c r="Q223" s="1"/>
      <c r="R223" s="1"/>
      <c r="S223" s="89"/>
      <c r="T223" s="1"/>
      <c r="U223" s="43"/>
      <c r="V223" s="1"/>
      <c r="W223" s="366"/>
      <c r="X223" s="89"/>
      <c r="Y223" s="46"/>
      <c r="Z223" s="378"/>
    </row>
    <row r="224" spans="1:26" s="19" customFormat="1" ht="15.75" hidden="1" thickBot="1" x14ac:dyDescent="0.3">
      <c r="A224" s="139" t="s">
        <v>536</v>
      </c>
      <c r="B224" s="100" t="s">
        <v>974</v>
      </c>
      <c r="C224" s="694" t="s">
        <v>537</v>
      </c>
      <c r="D224" s="695"/>
      <c r="E224" s="695"/>
      <c r="F224" s="183"/>
      <c r="G224" s="491"/>
      <c r="H224" s="510"/>
      <c r="I224" s="201"/>
      <c r="J224" s="218">
        <f t="shared" si="191"/>
        <v>0</v>
      </c>
      <c r="K224" s="103"/>
      <c r="L224" s="104"/>
      <c r="M224" s="105"/>
      <c r="N224" s="103"/>
      <c r="O224" s="104"/>
      <c r="P224" s="104"/>
      <c r="Q224" s="104"/>
      <c r="R224" s="104"/>
      <c r="S224" s="107"/>
      <c r="T224" s="104"/>
      <c r="U224" s="106"/>
      <c r="V224" s="104"/>
      <c r="W224" s="367"/>
      <c r="X224" s="107"/>
      <c r="Y224" s="108"/>
      <c r="Z224" s="379"/>
    </row>
    <row r="225" spans="1:26" s="19" customFormat="1" ht="15.75" hidden="1" thickBot="1" x14ac:dyDescent="0.3">
      <c r="A225" s="139" t="s">
        <v>538</v>
      </c>
      <c r="B225" s="100" t="s">
        <v>975</v>
      </c>
      <c r="C225" s="694" t="s">
        <v>539</v>
      </c>
      <c r="D225" s="695"/>
      <c r="E225" s="695"/>
      <c r="F225" s="183"/>
      <c r="G225" s="491"/>
      <c r="H225" s="510"/>
      <c r="I225" s="201"/>
      <c r="J225" s="218">
        <f t="shared" si="191"/>
        <v>0</v>
      </c>
      <c r="K225" s="103"/>
      <c r="L225" s="104"/>
      <c r="M225" s="105"/>
      <c r="N225" s="103"/>
      <c r="O225" s="104"/>
      <c r="P225" s="104"/>
      <c r="Q225" s="104"/>
      <c r="R225" s="104"/>
      <c r="S225" s="107"/>
      <c r="T225" s="104"/>
      <c r="U225" s="106"/>
      <c r="V225" s="104"/>
      <c r="W225" s="367"/>
      <c r="X225" s="107"/>
      <c r="Y225" s="108"/>
      <c r="Z225" s="379"/>
    </row>
    <row r="226" spans="1:26" s="19" customFormat="1" ht="15.75" hidden="1" thickBot="1" x14ac:dyDescent="0.3">
      <c r="A226" s="139" t="s">
        <v>540</v>
      </c>
      <c r="B226" s="100" t="s">
        <v>976</v>
      </c>
      <c r="C226" s="694" t="s">
        <v>541</v>
      </c>
      <c r="D226" s="695"/>
      <c r="E226" s="695"/>
      <c r="F226" s="183">
        <f>F227+F228+F229+F230+F231+F232+F233+F234+F235+F236</f>
        <v>0</v>
      </c>
      <c r="G226" s="491">
        <f>G227+G228+G229+G230+G231+G232+G233+G234+G235+G236</f>
        <v>0</v>
      </c>
      <c r="H226" s="510">
        <f t="shared" ref="H226:I226" si="202">H227+H228+H229+H230+H231+H232+H233+H234+H235+H236</f>
        <v>0</v>
      </c>
      <c r="I226" s="201">
        <f t="shared" si="202"/>
        <v>0</v>
      </c>
      <c r="J226" s="218">
        <f t="shared" si="191"/>
        <v>0</v>
      </c>
      <c r="K226" s="103">
        <f t="shared" ref="K226:M226" si="203">K227+K228+K229+K230+K231+K232+K233+K234+K235+K236</f>
        <v>0</v>
      </c>
      <c r="L226" s="104">
        <f t="shared" si="203"/>
        <v>0</v>
      </c>
      <c r="M226" s="105">
        <f t="shared" si="203"/>
        <v>0</v>
      </c>
      <c r="N226" s="103">
        <f t="shared" ref="N226:Z226" si="204">N227+N228+N229+N230+N231+N232+N233+N234+N235+N236</f>
        <v>0</v>
      </c>
      <c r="O226" s="104">
        <f t="shared" si="204"/>
        <v>0</v>
      </c>
      <c r="P226" s="104">
        <f t="shared" si="204"/>
        <v>0</v>
      </c>
      <c r="Q226" s="104">
        <f t="shared" si="204"/>
        <v>0</v>
      </c>
      <c r="R226" s="104">
        <f t="shared" si="204"/>
        <v>0</v>
      </c>
      <c r="S226" s="107">
        <f t="shared" ref="S226" si="205">S227+S228+S229+S230+S231+S232+S233+S234+S235+S236</f>
        <v>0</v>
      </c>
      <c r="T226" s="104">
        <f t="shared" si="204"/>
        <v>0</v>
      </c>
      <c r="U226" s="106">
        <f t="shared" si="204"/>
        <v>0</v>
      </c>
      <c r="V226" s="104">
        <f t="shared" si="204"/>
        <v>0</v>
      </c>
      <c r="W226" s="367">
        <f t="shared" ref="W226" si="206">W227+W228+W229+W230+W231+W232+W233+W234+W235+W236</f>
        <v>0</v>
      </c>
      <c r="X226" s="107">
        <f t="shared" si="204"/>
        <v>0</v>
      </c>
      <c r="Y226" s="108">
        <f t="shared" si="204"/>
        <v>0</v>
      </c>
      <c r="Z226" s="379">
        <f t="shared" si="204"/>
        <v>0</v>
      </c>
    </row>
    <row r="227" spans="1:26" ht="15.75" hidden="1" thickBot="1" x14ac:dyDescent="0.3">
      <c r="A227" s="139" t="s">
        <v>542</v>
      </c>
      <c r="B227" s="59"/>
      <c r="C227" s="2"/>
      <c r="D227" s="686" t="s">
        <v>647</v>
      </c>
      <c r="E227" s="686"/>
      <c r="F227" s="182"/>
      <c r="G227" s="490"/>
      <c r="H227" s="509"/>
      <c r="I227" s="200"/>
      <c r="J227" s="219">
        <f t="shared" si="191"/>
        <v>0</v>
      </c>
      <c r="K227" s="81"/>
      <c r="L227" s="1"/>
      <c r="M227" s="82"/>
      <c r="N227" s="81"/>
      <c r="O227" s="1"/>
      <c r="P227" s="1"/>
      <c r="Q227" s="1"/>
      <c r="R227" s="1"/>
      <c r="S227" s="89"/>
      <c r="T227" s="1"/>
      <c r="U227" s="43"/>
      <c r="V227" s="1"/>
      <c r="W227" s="366"/>
      <c r="X227" s="89"/>
      <c r="Y227" s="46"/>
      <c r="Z227" s="378"/>
    </row>
    <row r="228" spans="1:26" ht="15.75" hidden="1" thickBot="1" x14ac:dyDescent="0.3">
      <c r="A228" s="139" t="s">
        <v>543</v>
      </c>
      <c r="B228" s="59"/>
      <c r="C228" s="2"/>
      <c r="D228" s="686" t="s">
        <v>648</v>
      </c>
      <c r="E228" s="686"/>
      <c r="F228" s="182"/>
      <c r="G228" s="490"/>
      <c r="H228" s="509"/>
      <c r="I228" s="200"/>
      <c r="J228" s="219">
        <f t="shared" si="191"/>
        <v>0</v>
      </c>
      <c r="K228" s="81"/>
      <c r="L228" s="1"/>
      <c r="M228" s="82"/>
      <c r="N228" s="81"/>
      <c r="O228" s="1"/>
      <c r="P228" s="1"/>
      <c r="Q228" s="1"/>
      <c r="R228" s="1"/>
      <c r="S228" s="89"/>
      <c r="T228" s="1"/>
      <c r="U228" s="43"/>
      <c r="V228" s="1"/>
      <c r="W228" s="366"/>
      <c r="X228" s="89"/>
      <c r="Y228" s="46"/>
      <c r="Z228" s="378"/>
    </row>
    <row r="229" spans="1:26" ht="15.75" hidden="1" thickBot="1" x14ac:dyDescent="0.3">
      <c r="A229" s="139" t="s">
        <v>544</v>
      </c>
      <c r="B229" s="59"/>
      <c r="C229" s="2"/>
      <c r="D229" s="686" t="s">
        <v>649</v>
      </c>
      <c r="E229" s="686"/>
      <c r="F229" s="182"/>
      <c r="G229" s="490"/>
      <c r="H229" s="509"/>
      <c r="I229" s="200"/>
      <c r="J229" s="219">
        <f t="shared" si="191"/>
        <v>0</v>
      </c>
      <c r="K229" s="81"/>
      <c r="L229" s="1"/>
      <c r="M229" s="82"/>
      <c r="N229" s="81"/>
      <c r="O229" s="1"/>
      <c r="P229" s="1"/>
      <c r="Q229" s="1"/>
      <c r="R229" s="1"/>
      <c r="S229" s="89"/>
      <c r="T229" s="1"/>
      <c r="U229" s="43"/>
      <c r="V229" s="1"/>
      <c r="W229" s="366"/>
      <c r="X229" s="89"/>
      <c r="Y229" s="46"/>
      <c r="Z229" s="378"/>
    </row>
    <row r="230" spans="1:26" ht="15.75" hidden="1" thickBot="1" x14ac:dyDescent="0.3">
      <c r="A230" s="139" t="s">
        <v>545</v>
      </c>
      <c r="B230" s="59"/>
      <c r="C230" s="2"/>
      <c r="D230" s="686" t="s">
        <v>650</v>
      </c>
      <c r="E230" s="686"/>
      <c r="F230" s="182"/>
      <c r="G230" s="490"/>
      <c r="H230" s="509"/>
      <c r="I230" s="200"/>
      <c r="J230" s="219">
        <f t="shared" si="191"/>
        <v>0</v>
      </c>
      <c r="K230" s="81"/>
      <c r="L230" s="1"/>
      <c r="M230" s="82"/>
      <c r="N230" s="81"/>
      <c r="O230" s="1"/>
      <c r="P230" s="1"/>
      <c r="Q230" s="1"/>
      <c r="R230" s="1"/>
      <c r="S230" s="89"/>
      <c r="T230" s="1"/>
      <c r="U230" s="43"/>
      <c r="V230" s="1"/>
      <c r="W230" s="366"/>
      <c r="X230" s="89"/>
      <c r="Y230" s="46"/>
      <c r="Z230" s="378"/>
    </row>
    <row r="231" spans="1:26" ht="15.75" hidden="1" thickBot="1" x14ac:dyDescent="0.3">
      <c r="A231" s="139" t="s">
        <v>546</v>
      </c>
      <c r="B231" s="59"/>
      <c r="C231" s="2"/>
      <c r="D231" s="686" t="s">
        <v>651</v>
      </c>
      <c r="E231" s="686"/>
      <c r="F231" s="182"/>
      <c r="G231" s="490"/>
      <c r="H231" s="509"/>
      <c r="I231" s="200"/>
      <c r="J231" s="219">
        <f t="shared" si="191"/>
        <v>0</v>
      </c>
      <c r="K231" s="81"/>
      <c r="L231" s="1"/>
      <c r="M231" s="82"/>
      <c r="N231" s="81"/>
      <c r="O231" s="1"/>
      <c r="P231" s="1"/>
      <c r="Q231" s="1"/>
      <c r="R231" s="1"/>
      <c r="S231" s="89"/>
      <c r="T231" s="1"/>
      <c r="U231" s="43"/>
      <c r="V231" s="1"/>
      <c r="W231" s="366"/>
      <c r="X231" s="89"/>
      <c r="Y231" s="46"/>
      <c r="Z231" s="378"/>
    </row>
    <row r="232" spans="1:26" ht="25.5" hidden="1" customHeight="1" x14ac:dyDescent="0.25">
      <c r="A232" s="139" t="s">
        <v>547</v>
      </c>
      <c r="B232" s="59"/>
      <c r="C232" s="2"/>
      <c r="D232" s="685" t="s">
        <v>823</v>
      </c>
      <c r="E232" s="685"/>
      <c r="F232" s="192"/>
      <c r="G232" s="500"/>
      <c r="H232" s="519"/>
      <c r="I232" s="210"/>
      <c r="J232" s="219">
        <f t="shared" si="191"/>
        <v>0</v>
      </c>
      <c r="K232" s="81"/>
      <c r="L232" s="1"/>
      <c r="M232" s="82"/>
      <c r="N232" s="81"/>
      <c r="O232" s="1"/>
      <c r="P232" s="1"/>
      <c r="Q232" s="1"/>
      <c r="R232" s="1"/>
      <c r="S232" s="89"/>
      <c r="T232" s="1"/>
      <c r="U232" s="43"/>
      <c r="V232" s="1"/>
      <c r="W232" s="366"/>
      <c r="X232" s="89"/>
      <c r="Y232" s="46"/>
      <c r="Z232" s="378"/>
    </row>
    <row r="233" spans="1:26" ht="25.5" hidden="1" customHeight="1" x14ac:dyDescent="0.25">
      <c r="A233" s="139" t="s">
        <v>548</v>
      </c>
      <c r="B233" s="59"/>
      <c r="C233" s="2"/>
      <c r="D233" s="685" t="s">
        <v>826</v>
      </c>
      <c r="E233" s="685"/>
      <c r="F233" s="192"/>
      <c r="G233" s="500"/>
      <c r="H233" s="519"/>
      <c r="I233" s="210"/>
      <c r="J233" s="219">
        <f t="shared" si="191"/>
        <v>0</v>
      </c>
      <c r="K233" s="81"/>
      <c r="L233" s="1"/>
      <c r="M233" s="82"/>
      <c r="N233" s="81"/>
      <c r="O233" s="1"/>
      <c r="P233" s="1"/>
      <c r="Q233" s="1"/>
      <c r="R233" s="1"/>
      <c r="S233" s="89"/>
      <c r="T233" s="1"/>
      <c r="U233" s="43"/>
      <c r="V233" s="1"/>
      <c r="W233" s="366"/>
      <c r="X233" s="89"/>
      <c r="Y233" s="46"/>
      <c r="Z233" s="378"/>
    </row>
    <row r="234" spans="1:26" ht="15.75" hidden="1" thickBot="1" x14ac:dyDescent="0.3">
      <c r="A234" s="139" t="s">
        <v>549</v>
      </c>
      <c r="B234" s="59"/>
      <c r="C234" s="2"/>
      <c r="D234" s="686" t="s">
        <v>652</v>
      </c>
      <c r="E234" s="686"/>
      <c r="F234" s="182"/>
      <c r="G234" s="490"/>
      <c r="H234" s="509"/>
      <c r="I234" s="200"/>
      <c r="J234" s="219">
        <f t="shared" si="191"/>
        <v>0</v>
      </c>
      <c r="K234" s="81"/>
      <c r="L234" s="1"/>
      <c r="M234" s="82"/>
      <c r="N234" s="81"/>
      <c r="O234" s="1"/>
      <c r="P234" s="1"/>
      <c r="Q234" s="1"/>
      <c r="R234" s="1"/>
      <c r="S234" s="89"/>
      <c r="T234" s="1"/>
      <c r="U234" s="43"/>
      <c r="V234" s="1"/>
      <c r="W234" s="366"/>
      <c r="X234" s="89"/>
      <c r="Y234" s="46"/>
      <c r="Z234" s="378"/>
    </row>
    <row r="235" spans="1:26" ht="15.75" hidden="1" thickBot="1" x14ac:dyDescent="0.3">
      <c r="A235" s="139" t="s">
        <v>550</v>
      </c>
      <c r="B235" s="59"/>
      <c r="C235" s="2"/>
      <c r="D235" s="686" t="s">
        <v>653</v>
      </c>
      <c r="E235" s="686"/>
      <c r="F235" s="182"/>
      <c r="G235" s="490"/>
      <c r="H235" s="509"/>
      <c r="I235" s="200"/>
      <c r="J235" s="219">
        <f t="shared" si="191"/>
        <v>0</v>
      </c>
      <c r="K235" s="81"/>
      <c r="L235" s="1"/>
      <c r="M235" s="82"/>
      <c r="N235" s="81"/>
      <c r="O235" s="1"/>
      <c r="P235" s="1"/>
      <c r="Q235" s="1"/>
      <c r="R235" s="1"/>
      <c r="S235" s="89"/>
      <c r="T235" s="1"/>
      <c r="U235" s="43"/>
      <c r="V235" s="1"/>
      <c r="W235" s="366"/>
      <c r="X235" s="89"/>
      <c r="Y235" s="46"/>
      <c r="Z235" s="378"/>
    </row>
    <row r="236" spans="1:26" ht="15.75" hidden="1" thickBot="1" x14ac:dyDescent="0.3">
      <c r="A236" s="139" t="s">
        <v>551</v>
      </c>
      <c r="B236" s="61"/>
      <c r="C236" s="21"/>
      <c r="D236" s="700" t="s">
        <v>852</v>
      </c>
      <c r="E236" s="700"/>
      <c r="F236" s="184"/>
      <c r="G236" s="492"/>
      <c r="H236" s="511"/>
      <c r="I236" s="202"/>
      <c r="J236" s="219">
        <f t="shared" si="191"/>
        <v>0</v>
      </c>
      <c r="K236" s="81"/>
      <c r="L236" s="1"/>
      <c r="M236" s="82"/>
      <c r="N236" s="81"/>
      <c r="O236" s="1"/>
      <c r="P236" s="1"/>
      <c r="Q236" s="1"/>
      <c r="R236" s="1"/>
      <c r="S236" s="89"/>
      <c r="T236" s="1"/>
      <c r="U236" s="43"/>
      <c r="V236" s="1"/>
      <c r="W236" s="366"/>
      <c r="X236" s="89"/>
      <c r="Y236" s="46"/>
      <c r="Z236" s="378"/>
    </row>
    <row r="237" spans="1:26" ht="15.75" thickBot="1" x14ac:dyDescent="0.3">
      <c r="B237" s="109" t="s">
        <v>552</v>
      </c>
      <c r="C237" s="701" t="s">
        <v>553</v>
      </c>
      <c r="D237" s="702"/>
      <c r="E237" s="702"/>
      <c r="F237" s="185">
        <f>F238+F252+F258</f>
        <v>0</v>
      </c>
      <c r="G237" s="493">
        <f>G238+G252+G258</f>
        <v>0</v>
      </c>
      <c r="H237" s="512">
        <f t="shared" ref="H237:I237" si="207">H238+H252+H258</f>
        <v>0</v>
      </c>
      <c r="I237" s="203">
        <f t="shared" si="207"/>
        <v>0</v>
      </c>
      <c r="J237" s="216">
        <f t="shared" si="191"/>
        <v>0</v>
      </c>
      <c r="K237" s="94">
        <f t="shared" ref="K237:M237" si="208">K238+K252+K258</f>
        <v>0</v>
      </c>
      <c r="L237" s="95">
        <f t="shared" si="208"/>
        <v>0</v>
      </c>
      <c r="M237" s="96">
        <f t="shared" si="208"/>
        <v>0</v>
      </c>
      <c r="N237" s="94">
        <f t="shared" ref="N237:Z237" si="209">N238+N252+N258</f>
        <v>0</v>
      </c>
      <c r="O237" s="95">
        <f t="shared" si="209"/>
        <v>0</v>
      </c>
      <c r="P237" s="95">
        <f t="shared" si="209"/>
        <v>0</v>
      </c>
      <c r="Q237" s="95">
        <f t="shared" si="209"/>
        <v>0</v>
      </c>
      <c r="R237" s="95">
        <f t="shared" si="209"/>
        <v>0</v>
      </c>
      <c r="S237" s="98">
        <f t="shared" ref="S237" si="210">S238+S252+S258</f>
        <v>0</v>
      </c>
      <c r="T237" s="95">
        <f t="shared" si="209"/>
        <v>0</v>
      </c>
      <c r="U237" s="97">
        <f t="shared" si="209"/>
        <v>0</v>
      </c>
      <c r="V237" s="95">
        <f t="shared" si="209"/>
        <v>0</v>
      </c>
      <c r="W237" s="363">
        <f t="shared" ref="W237" si="211">W238+W252+W258</f>
        <v>0</v>
      </c>
      <c r="X237" s="98">
        <f t="shared" si="209"/>
        <v>0</v>
      </c>
      <c r="Y237" s="99">
        <f t="shared" si="209"/>
        <v>0</v>
      </c>
      <c r="Z237" s="376">
        <f t="shared" si="209"/>
        <v>0</v>
      </c>
    </row>
    <row r="238" spans="1:26" ht="15.75" hidden="1" thickBot="1" x14ac:dyDescent="0.3">
      <c r="B238" s="127" t="s">
        <v>977</v>
      </c>
      <c r="C238" s="714" t="s">
        <v>554</v>
      </c>
      <c r="D238" s="715"/>
      <c r="E238" s="715"/>
      <c r="F238" s="181">
        <f>F239+F243+F248+F249+F250+F251</f>
        <v>0</v>
      </c>
      <c r="G238" s="489">
        <f>G239+G243+G248+G249+G250+G251</f>
        <v>0</v>
      </c>
      <c r="H238" s="508">
        <f t="shared" ref="H238:I238" si="212">H239+H243+H248+H249+H250+H251</f>
        <v>0</v>
      </c>
      <c r="I238" s="199">
        <f t="shared" si="212"/>
        <v>0</v>
      </c>
      <c r="J238" s="217">
        <f t="shared" si="191"/>
        <v>0</v>
      </c>
      <c r="K238" s="130">
        <f t="shared" ref="K238:M238" si="213">K239+K243+K248+K249+K250+K251</f>
        <v>0</v>
      </c>
      <c r="L238" s="131">
        <f t="shared" si="213"/>
        <v>0</v>
      </c>
      <c r="M238" s="132">
        <f t="shared" si="213"/>
        <v>0</v>
      </c>
      <c r="N238" s="130">
        <f t="shared" ref="N238:Z238" si="214">N239+N243+N248+N249+N250+N251</f>
        <v>0</v>
      </c>
      <c r="O238" s="131">
        <f t="shared" si="214"/>
        <v>0</v>
      </c>
      <c r="P238" s="131">
        <f t="shared" si="214"/>
        <v>0</v>
      </c>
      <c r="Q238" s="131">
        <f t="shared" si="214"/>
        <v>0</v>
      </c>
      <c r="R238" s="131">
        <f t="shared" si="214"/>
        <v>0</v>
      </c>
      <c r="S238" s="134">
        <f t="shared" ref="S238" si="215">S239+S243+S248+S249+S250+S251</f>
        <v>0</v>
      </c>
      <c r="T238" s="131">
        <f t="shared" si="214"/>
        <v>0</v>
      </c>
      <c r="U238" s="133">
        <f t="shared" si="214"/>
        <v>0</v>
      </c>
      <c r="V238" s="131">
        <f t="shared" si="214"/>
        <v>0</v>
      </c>
      <c r="W238" s="364">
        <f t="shared" ref="W238" si="216">W239+W243+W248+W249+W250+W251</f>
        <v>0</v>
      </c>
      <c r="X238" s="134">
        <f t="shared" si="214"/>
        <v>0</v>
      </c>
      <c r="Y238" s="135">
        <f t="shared" si="214"/>
        <v>0</v>
      </c>
      <c r="Z238" s="377">
        <f t="shared" si="214"/>
        <v>0</v>
      </c>
    </row>
    <row r="239" spans="1:26" s="19" customFormat="1" ht="15.75" hidden="1" thickBot="1" x14ac:dyDescent="0.3">
      <c r="A239" s="139"/>
      <c r="B239" s="57" t="s">
        <v>978</v>
      </c>
      <c r="C239" s="653" t="s">
        <v>555</v>
      </c>
      <c r="D239" s="654"/>
      <c r="E239" s="654"/>
      <c r="F239" s="189">
        <f>F240+F241+F242</f>
        <v>0</v>
      </c>
      <c r="G239" s="497">
        <f>G240+G241+G242</f>
        <v>0</v>
      </c>
      <c r="H239" s="516">
        <f t="shared" ref="H239:I239" si="217">H240+H241+H242</f>
        <v>0</v>
      </c>
      <c r="I239" s="207">
        <f t="shared" si="217"/>
        <v>0</v>
      </c>
      <c r="J239" s="220">
        <f t="shared" si="191"/>
        <v>0</v>
      </c>
      <c r="K239" s="83">
        <f t="shared" ref="K239:M239" si="218">K240+K241+K242</f>
        <v>0</v>
      </c>
      <c r="L239" s="13">
        <f t="shared" si="218"/>
        <v>0</v>
      </c>
      <c r="M239" s="84">
        <f t="shared" si="218"/>
        <v>0</v>
      </c>
      <c r="N239" s="83">
        <f t="shared" ref="N239:Z239" si="219">N240+N241+N242</f>
        <v>0</v>
      </c>
      <c r="O239" s="13">
        <f t="shared" si="219"/>
        <v>0</v>
      </c>
      <c r="P239" s="13">
        <f t="shared" si="219"/>
        <v>0</v>
      </c>
      <c r="Q239" s="13">
        <f t="shared" si="219"/>
        <v>0</v>
      </c>
      <c r="R239" s="13">
        <f t="shared" si="219"/>
        <v>0</v>
      </c>
      <c r="S239" s="90">
        <f t="shared" ref="S239" si="220">S240+S241+S242</f>
        <v>0</v>
      </c>
      <c r="T239" s="13">
        <f t="shared" si="219"/>
        <v>0</v>
      </c>
      <c r="U239" s="44">
        <f t="shared" si="219"/>
        <v>0</v>
      </c>
      <c r="V239" s="13">
        <f t="shared" si="219"/>
        <v>0</v>
      </c>
      <c r="W239" s="365">
        <f t="shared" ref="W239" si="221">W240+W241+W242</f>
        <v>0</v>
      </c>
      <c r="X239" s="90">
        <f t="shared" si="219"/>
        <v>0</v>
      </c>
      <c r="Y239" s="47">
        <f t="shared" si="219"/>
        <v>0</v>
      </c>
      <c r="Z239" s="380">
        <f t="shared" si="219"/>
        <v>0</v>
      </c>
    </row>
    <row r="240" spans="1:26" ht="15.75" hidden="1" thickBot="1" x14ac:dyDescent="0.3">
      <c r="A240" s="139" t="s">
        <v>556</v>
      </c>
      <c r="B240" s="59" t="s">
        <v>979</v>
      </c>
      <c r="C240" s="359"/>
      <c r="D240" s="721" t="s">
        <v>991</v>
      </c>
      <c r="E240" s="721"/>
      <c r="F240" s="187"/>
      <c r="G240" s="495"/>
      <c r="H240" s="514"/>
      <c r="I240" s="205"/>
      <c r="J240" s="219">
        <f t="shared" si="191"/>
        <v>0</v>
      </c>
      <c r="K240" s="81"/>
      <c r="L240" s="1"/>
      <c r="M240" s="82"/>
      <c r="N240" s="81"/>
      <c r="O240" s="1"/>
      <c r="P240" s="1"/>
      <c r="Q240" s="1"/>
      <c r="R240" s="1"/>
      <c r="S240" s="89"/>
      <c r="T240" s="1"/>
      <c r="U240" s="43"/>
      <c r="V240" s="1"/>
      <c r="W240" s="366"/>
      <c r="X240" s="89"/>
      <c r="Y240" s="46"/>
      <c r="Z240" s="378"/>
    </row>
    <row r="241" spans="1:26" ht="15.75" hidden="1" thickBot="1" x14ac:dyDescent="0.3">
      <c r="A241" s="139" t="s">
        <v>557</v>
      </c>
      <c r="B241" s="59" t="s">
        <v>980</v>
      </c>
      <c r="C241" s="2"/>
      <c r="D241" s="686" t="s">
        <v>992</v>
      </c>
      <c r="E241" s="686"/>
      <c r="F241" s="182"/>
      <c r="G241" s="490"/>
      <c r="H241" s="509"/>
      <c r="I241" s="200"/>
      <c r="J241" s="219">
        <f t="shared" si="191"/>
        <v>0</v>
      </c>
      <c r="K241" s="81"/>
      <c r="L241" s="1"/>
      <c r="M241" s="82"/>
      <c r="N241" s="81"/>
      <c r="O241" s="1"/>
      <c r="P241" s="1"/>
      <c r="Q241" s="1"/>
      <c r="R241" s="1"/>
      <c r="S241" s="89"/>
      <c r="T241" s="1"/>
      <c r="U241" s="43"/>
      <c r="V241" s="1"/>
      <c r="W241" s="366"/>
      <c r="X241" s="89"/>
      <c r="Y241" s="46"/>
      <c r="Z241" s="378"/>
    </row>
    <row r="242" spans="1:26" ht="15.75" hidden="1" thickBot="1" x14ac:dyDescent="0.3">
      <c r="A242" s="139" t="s">
        <v>558</v>
      </c>
      <c r="B242" s="59" t="s">
        <v>981</v>
      </c>
      <c r="C242" s="2"/>
      <c r="D242" s="686" t="s">
        <v>993</v>
      </c>
      <c r="E242" s="686"/>
      <c r="F242" s="182"/>
      <c r="G242" s="490"/>
      <c r="H242" s="509"/>
      <c r="I242" s="200"/>
      <c r="J242" s="219">
        <f t="shared" si="191"/>
        <v>0</v>
      </c>
      <c r="K242" s="81"/>
      <c r="L242" s="1"/>
      <c r="M242" s="82"/>
      <c r="N242" s="81"/>
      <c r="O242" s="1"/>
      <c r="P242" s="1"/>
      <c r="Q242" s="1"/>
      <c r="R242" s="1"/>
      <c r="S242" s="89"/>
      <c r="T242" s="1"/>
      <c r="U242" s="43"/>
      <c r="V242" s="1"/>
      <c r="W242" s="366"/>
      <c r="X242" s="89"/>
      <c r="Y242" s="46"/>
      <c r="Z242" s="378"/>
    </row>
    <row r="243" spans="1:26" s="19" customFormat="1" ht="15.75" hidden="1" thickBot="1" x14ac:dyDescent="0.3">
      <c r="A243" s="139"/>
      <c r="B243" s="57" t="s">
        <v>982</v>
      </c>
      <c r="C243" s="653" t="s">
        <v>559</v>
      </c>
      <c r="D243" s="654"/>
      <c r="E243" s="654"/>
      <c r="F243" s="189">
        <f>F244+F245+F246+F247</f>
        <v>0</v>
      </c>
      <c r="G243" s="497">
        <f>G244+G245+G246+G247</f>
        <v>0</v>
      </c>
      <c r="H243" s="516">
        <f t="shared" ref="H243:I243" si="222">H244+H245+H246+H247</f>
        <v>0</v>
      </c>
      <c r="I243" s="207">
        <f t="shared" si="222"/>
        <v>0</v>
      </c>
      <c r="J243" s="220">
        <f t="shared" si="191"/>
        <v>0</v>
      </c>
      <c r="K243" s="83">
        <f t="shared" ref="K243:M243" si="223">K244+K245+K246+K247</f>
        <v>0</v>
      </c>
      <c r="L243" s="13">
        <f t="shared" si="223"/>
        <v>0</v>
      </c>
      <c r="M243" s="84">
        <f t="shared" si="223"/>
        <v>0</v>
      </c>
      <c r="N243" s="83">
        <f t="shared" ref="N243:Z243" si="224">N244+N245+N246+N247</f>
        <v>0</v>
      </c>
      <c r="O243" s="13">
        <f t="shared" si="224"/>
        <v>0</v>
      </c>
      <c r="P243" s="13">
        <f t="shared" si="224"/>
        <v>0</v>
      </c>
      <c r="Q243" s="13">
        <f t="shared" si="224"/>
        <v>0</v>
      </c>
      <c r="R243" s="13">
        <f t="shared" si="224"/>
        <v>0</v>
      </c>
      <c r="S243" s="90">
        <f t="shared" ref="S243" si="225">S244+S245+S246+S247</f>
        <v>0</v>
      </c>
      <c r="T243" s="13">
        <f t="shared" si="224"/>
        <v>0</v>
      </c>
      <c r="U243" s="44">
        <f t="shared" si="224"/>
        <v>0</v>
      </c>
      <c r="V243" s="13">
        <f t="shared" si="224"/>
        <v>0</v>
      </c>
      <c r="W243" s="365">
        <f t="shared" ref="W243" si="226">W244+W245+W246+W247</f>
        <v>0</v>
      </c>
      <c r="X243" s="90">
        <f t="shared" si="224"/>
        <v>0</v>
      </c>
      <c r="Y243" s="47">
        <f t="shared" si="224"/>
        <v>0</v>
      </c>
      <c r="Z243" s="380">
        <f t="shared" si="224"/>
        <v>0</v>
      </c>
    </row>
    <row r="244" spans="1:26" ht="15.75" hidden="1" thickBot="1" x14ac:dyDescent="0.3">
      <c r="A244" s="139" t="s">
        <v>560</v>
      </c>
      <c r="B244" s="59" t="s">
        <v>983</v>
      </c>
      <c r="C244" s="2"/>
      <c r="D244" s="686" t="s">
        <v>654</v>
      </c>
      <c r="E244" s="686"/>
      <c r="F244" s="182"/>
      <c r="G244" s="490"/>
      <c r="H244" s="509"/>
      <c r="I244" s="200"/>
      <c r="J244" s="219">
        <f t="shared" si="191"/>
        <v>0</v>
      </c>
      <c r="K244" s="81"/>
      <c r="L244" s="1"/>
      <c r="M244" s="82"/>
      <c r="N244" s="81"/>
      <c r="O244" s="1"/>
      <c r="P244" s="1"/>
      <c r="Q244" s="1"/>
      <c r="R244" s="1"/>
      <c r="S244" s="89"/>
      <c r="T244" s="1"/>
      <c r="U244" s="43"/>
      <c r="V244" s="1"/>
      <c r="W244" s="366"/>
      <c r="X244" s="89"/>
      <c r="Y244" s="46"/>
      <c r="Z244" s="378"/>
    </row>
    <row r="245" spans="1:26" ht="15.75" hidden="1" thickBot="1" x14ac:dyDescent="0.3">
      <c r="A245" s="139" t="s">
        <v>561</v>
      </c>
      <c r="B245" s="59" t="s">
        <v>984</v>
      </c>
      <c r="C245" s="2"/>
      <c r="D245" s="686" t="s">
        <v>655</v>
      </c>
      <c r="E245" s="686"/>
      <c r="F245" s="182"/>
      <c r="G245" s="490"/>
      <c r="H245" s="509"/>
      <c r="I245" s="200"/>
      <c r="J245" s="219">
        <f t="shared" si="191"/>
        <v>0</v>
      </c>
      <c r="K245" s="81"/>
      <c r="L245" s="1"/>
      <c r="M245" s="82"/>
      <c r="N245" s="81"/>
      <c r="O245" s="1"/>
      <c r="P245" s="1"/>
      <c r="Q245" s="1"/>
      <c r="R245" s="1"/>
      <c r="S245" s="89"/>
      <c r="T245" s="1"/>
      <c r="U245" s="43"/>
      <c r="V245" s="1"/>
      <c r="W245" s="366"/>
      <c r="X245" s="89"/>
      <c r="Y245" s="46"/>
      <c r="Z245" s="378"/>
    </row>
    <row r="246" spans="1:26" ht="15.75" hidden="1" thickBot="1" x14ac:dyDescent="0.3">
      <c r="A246" s="139" t="s">
        <v>562</v>
      </c>
      <c r="B246" s="59" t="s">
        <v>985</v>
      </c>
      <c r="C246" s="2"/>
      <c r="D246" s="686" t="s">
        <v>563</v>
      </c>
      <c r="E246" s="686"/>
      <c r="F246" s="182"/>
      <c r="G246" s="490"/>
      <c r="H246" s="509"/>
      <c r="I246" s="200"/>
      <c r="J246" s="219">
        <f t="shared" si="191"/>
        <v>0</v>
      </c>
      <c r="K246" s="81"/>
      <c r="L246" s="1"/>
      <c r="M246" s="82"/>
      <c r="N246" s="81"/>
      <c r="O246" s="1"/>
      <c r="P246" s="1"/>
      <c r="Q246" s="1"/>
      <c r="R246" s="1"/>
      <c r="S246" s="89"/>
      <c r="T246" s="1"/>
      <c r="U246" s="43"/>
      <c r="V246" s="1"/>
      <c r="W246" s="366"/>
      <c r="X246" s="89"/>
      <c r="Y246" s="46"/>
      <c r="Z246" s="378"/>
    </row>
    <row r="247" spans="1:26" ht="15.75" hidden="1" thickBot="1" x14ac:dyDescent="0.3">
      <c r="A247" s="139" t="s">
        <v>564</v>
      </c>
      <c r="B247" s="59" t="s">
        <v>986</v>
      </c>
      <c r="C247" s="2"/>
      <c r="D247" s="686" t="s">
        <v>565</v>
      </c>
      <c r="E247" s="686"/>
      <c r="F247" s="182"/>
      <c r="G247" s="490"/>
      <c r="H247" s="509"/>
      <c r="I247" s="200"/>
      <c r="J247" s="219">
        <f t="shared" si="191"/>
        <v>0</v>
      </c>
      <c r="K247" s="81"/>
      <c r="L247" s="1"/>
      <c r="M247" s="82"/>
      <c r="N247" s="81"/>
      <c r="O247" s="1"/>
      <c r="P247" s="1"/>
      <c r="Q247" s="1"/>
      <c r="R247" s="1"/>
      <c r="S247" s="89"/>
      <c r="T247" s="1"/>
      <c r="U247" s="43"/>
      <c r="V247" s="1"/>
      <c r="W247" s="366"/>
      <c r="X247" s="89"/>
      <c r="Y247" s="46"/>
      <c r="Z247" s="378"/>
    </row>
    <row r="248" spans="1:26" s="42" customFormat="1" ht="15.75" hidden="1" thickBot="1" x14ac:dyDescent="0.3">
      <c r="A248" s="139" t="s">
        <v>566</v>
      </c>
      <c r="B248" s="57" t="s">
        <v>987</v>
      </c>
      <c r="C248" s="653" t="s">
        <v>567</v>
      </c>
      <c r="D248" s="654"/>
      <c r="E248" s="654"/>
      <c r="F248" s="189"/>
      <c r="G248" s="497"/>
      <c r="H248" s="516"/>
      <c r="I248" s="207"/>
      <c r="J248" s="220">
        <f t="shared" si="191"/>
        <v>0</v>
      </c>
      <c r="K248" s="83"/>
      <c r="L248" s="13"/>
      <c r="M248" s="84"/>
      <c r="N248" s="83"/>
      <c r="O248" s="13"/>
      <c r="P248" s="13"/>
      <c r="Q248" s="13"/>
      <c r="R248" s="13"/>
      <c r="S248" s="90"/>
      <c r="T248" s="13"/>
      <c r="U248" s="44"/>
      <c r="V248" s="13"/>
      <c r="W248" s="365"/>
      <c r="X248" s="90"/>
      <c r="Y248" s="47"/>
      <c r="Z248" s="380"/>
    </row>
    <row r="249" spans="1:26" s="42" customFormat="1" ht="15.75" hidden="1" thickBot="1" x14ac:dyDescent="0.3">
      <c r="A249" s="139" t="s">
        <v>568</v>
      </c>
      <c r="B249" s="57" t="s">
        <v>988</v>
      </c>
      <c r="C249" s="653" t="s">
        <v>569</v>
      </c>
      <c r="D249" s="654"/>
      <c r="E249" s="654"/>
      <c r="F249" s="189"/>
      <c r="G249" s="497"/>
      <c r="H249" s="516"/>
      <c r="I249" s="207"/>
      <c r="J249" s="220">
        <f t="shared" si="191"/>
        <v>0</v>
      </c>
      <c r="K249" s="83"/>
      <c r="L249" s="13"/>
      <c r="M249" s="84"/>
      <c r="N249" s="83"/>
      <c r="O249" s="13"/>
      <c r="P249" s="13"/>
      <c r="Q249" s="13"/>
      <c r="R249" s="13"/>
      <c r="S249" s="90"/>
      <c r="T249" s="13"/>
      <c r="U249" s="44"/>
      <c r="V249" s="13"/>
      <c r="W249" s="365"/>
      <c r="X249" s="90"/>
      <c r="Y249" s="47"/>
      <c r="Z249" s="380"/>
    </row>
    <row r="250" spans="1:26" s="42" customFormat="1" ht="15.75" hidden="1" thickBot="1" x14ac:dyDescent="0.3">
      <c r="A250" s="139" t="s">
        <v>570</v>
      </c>
      <c r="B250" s="57" t="s">
        <v>989</v>
      </c>
      <c r="C250" s="653" t="s">
        <v>571</v>
      </c>
      <c r="D250" s="654"/>
      <c r="E250" s="654"/>
      <c r="F250" s="189"/>
      <c r="G250" s="497"/>
      <c r="H250" s="516"/>
      <c r="I250" s="207"/>
      <c r="J250" s="220">
        <f t="shared" si="191"/>
        <v>0</v>
      </c>
      <c r="K250" s="83"/>
      <c r="L250" s="13"/>
      <c r="M250" s="84"/>
      <c r="N250" s="83"/>
      <c r="O250" s="13"/>
      <c r="P250" s="13"/>
      <c r="Q250" s="13"/>
      <c r="R250" s="13"/>
      <c r="S250" s="90"/>
      <c r="T250" s="13"/>
      <c r="U250" s="44"/>
      <c r="V250" s="13"/>
      <c r="W250" s="365"/>
      <c r="X250" s="90"/>
      <c r="Y250" s="47"/>
      <c r="Z250" s="380"/>
    </row>
    <row r="251" spans="1:26" s="42" customFormat="1" ht="15.75" hidden="1" thickBot="1" x14ac:dyDescent="0.3">
      <c r="A251" s="139" t="s">
        <v>572</v>
      </c>
      <c r="B251" s="57" t="s">
        <v>990</v>
      </c>
      <c r="C251" s="653" t="s">
        <v>573</v>
      </c>
      <c r="D251" s="654"/>
      <c r="E251" s="654"/>
      <c r="F251" s="189"/>
      <c r="G251" s="497"/>
      <c r="H251" s="516"/>
      <c r="I251" s="207"/>
      <c r="J251" s="220">
        <f t="shared" si="191"/>
        <v>0</v>
      </c>
      <c r="K251" s="83"/>
      <c r="L251" s="13"/>
      <c r="M251" s="84"/>
      <c r="N251" s="83"/>
      <c r="O251" s="13"/>
      <c r="P251" s="13"/>
      <c r="Q251" s="13"/>
      <c r="R251" s="13"/>
      <c r="S251" s="90"/>
      <c r="T251" s="13"/>
      <c r="U251" s="44"/>
      <c r="V251" s="13"/>
      <c r="W251" s="365"/>
      <c r="X251" s="90"/>
      <c r="Y251" s="47"/>
      <c r="Z251" s="380"/>
    </row>
    <row r="252" spans="1:26" ht="15.75" hidden="1" thickBot="1" x14ac:dyDescent="0.3">
      <c r="B252" s="100" t="s">
        <v>994</v>
      </c>
      <c r="C252" s="694" t="s">
        <v>574</v>
      </c>
      <c r="D252" s="695"/>
      <c r="E252" s="695"/>
      <c r="F252" s="183">
        <f>F253+F254+F255+F256+F257</f>
        <v>0</v>
      </c>
      <c r="G252" s="491">
        <f>G253+G254+G255+G256+G257</f>
        <v>0</v>
      </c>
      <c r="H252" s="510">
        <f t="shared" ref="H252:I252" si="227">H253+H254+H255+H256+H257</f>
        <v>0</v>
      </c>
      <c r="I252" s="201">
        <f t="shared" si="227"/>
        <v>0</v>
      </c>
      <c r="J252" s="218">
        <f t="shared" si="191"/>
        <v>0</v>
      </c>
      <c r="K252" s="103">
        <f t="shared" ref="K252:M252" si="228">K253+K254+K255+K256+K257</f>
        <v>0</v>
      </c>
      <c r="L252" s="104">
        <f t="shared" si="228"/>
        <v>0</v>
      </c>
      <c r="M252" s="105">
        <f t="shared" si="228"/>
        <v>0</v>
      </c>
      <c r="N252" s="103">
        <f t="shared" ref="N252:Z252" si="229">N253+N254+N255+N256+N257</f>
        <v>0</v>
      </c>
      <c r="O252" s="104">
        <f t="shared" si="229"/>
        <v>0</v>
      </c>
      <c r="P252" s="104">
        <f t="shared" si="229"/>
        <v>0</v>
      </c>
      <c r="Q252" s="104">
        <f t="shared" si="229"/>
        <v>0</v>
      </c>
      <c r="R252" s="104">
        <f t="shared" si="229"/>
        <v>0</v>
      </c>
      <c r="S252" s="107">
        <f t="shared" ref="S252" si="230">S253+S254+S255+S256+S257</f>
        <v>0</v>
      </c>
      <c r="T252" s="104">
        <f t="shared" si="229"/>
        <v>0</v>
      </c>
      <c r="U252" s="106">
        <f t="shared" si="229"/>
        <v>0</v>
      </c>
      <c r="V252" s="104">
        <f t="shared" si="229"/>
        <v>0</v>
      </c>
      <c r="W252" s="367">
        <f t="shared" ref="W252" si="231">W253+W254+W255+W256+W257</f>
        <v>0</v>
      </c>
      <c r="X252" s="107">
        <f t="shared" si="229"/>
        <v>0</v>
      </c>
      <c r="Y252" s="108">
        <f t="shared" si="229"/>
        <v>0</v>
      </c>
      <c r="Z252" s="379">
        <f t="shared" si="229"/>
        <v>0</v>
      </c>
    </row>
    <row r="253" spans="1:26" ht="15.75" hidden="1" thickBot="1" x14ac:dyDescent="0.3">
      <c r="A253" s="139" t="s">
        <v>575</v>
      </c>
      <c r="B253" s="61" t="s">
        <v>995</v>
      </c>
      <c r="C253" s="722" t="s">
        <v>656</v>
      </c>
      <c r="D253" s="700"/>
      <c r="E253" s="700"/>
      <c r="F253" s="184"/>
      <c r="G253" s="492"/>
      <c r="H253" s="511"/>
      <c r="I253" s="202"/>
      <c r="J253" s="223">
        <f t="shared" si="191"/>
        <v>0</v>
      </c>
      <c r="K253" s="225"/>
      <c r="L253" s="15"/>
      <c r="M253" s="226"/>
      <c r="N253" s="225"/>
      <c r="O253" s="15"/>
      <c r="P253" s="15"/>
      <c r="Q253" s="15"/>
      <c r="R253" s="15"/>
      <c r="S253" s="374"/>
      <c r="T253" s="15"/>
      <c r="U253" s="45"/>
      <c r="V253" s="15"/>
      <c r="W253" s="388"/>
      <c r="X253" s="374"/>
      <c r="Y253" s="48"/>
      <c r="Z253" s="384"/>
    </row>
    <row r="254" spans="1:26" ht="15.75" hidden="1" thickBot="1" x14ac:dyDescent="0.3">
      <c r="A254" s="139" t="s">
        <v>576</v>
      </c>
      <c r="B254" s="61" t="s">
        <v>996</v>
      </c>
      <c r="C254" s="722" t="s">
        <v>657</v>
      </c>
      <c r="D254" s="700"/>
      <c r="E254" s="700"/>
      <c r="F254" s="184"/>
      <c r="G254" s="492"/>
      <c r="H254" s="511"/>
      <c r="I254" s="202"/>
      <c r="J254" s="223">
        <f t="shared" si="191"/>
        <v>0</v>
      </c>
      <c r="K254" s="225"/>
      <c r="L254" s="15"/>
      <c r="M254" s="226"/>
      <c r="N254" s="225"/>
      <c r="O254" s="15"/>
      <c r="P254" s="15"/>
      <c r="Q254" s="15"/>
      <c r="R254" s="15"/>
      <c r="S254" s="374"/>
      <c r="T254" s="15"/>
      <c r="U254" s="45"/>
      <c r="V254" s="15"/>
      <c r="W254" s="388"/>
      <c r="X254" s="374"/>
      <c r="Y254" s="48"/>
      <c r="Z254" s="384"/>
    </row>
    <row r="255" spans="1:26" ht="15.75" hidden="1" thickBot="1" x14ac:dyDescent="0.3">
      <c r="A255" s="139" t="s">
        <v>577</v>
      </c>
      <c r="B255" s="61" t="s">
        <v>997</v>
      </c>
      <c r="C255" s="722" t="s">
        <v>578</v>
      </c>
      <c r="D255" s="700"/>
      <c r="E255" s="700"/>
      <c r="F255" s="184"/>
      <c r="G255" s="492"/>
      <c r="H255" s="511"/>
      <c r="I255" s="202"/>
      <c r="J255" s="223">
        <f t="shared" si="191"/>
        <v>0</v>
      </c>
      <c r="K255" s="225"/>
      <c r="L255" s="15"/>
      <c r="M255" s="226"/>
      <c r="N255" s="225"/>
      <c r="O255" s="15"/>
      <c r="P255" s="15"/>
      <c r="Q255" s="15"/>
      <c r="R255" s="15"/>
      <c r="S255" s="374"/>
      <c r="T255" s="15"/>
      <c r="U255" s="45"/>
      <c r="V255" s="15"/>
      <c r="W255" s="388"/>
      <c r="X255" s="374"/>
      <c r="Y255" s="48"/>
      <c r="Z255" s="384"/>
    </row>
    <row r="256" spans="1:26" ht="15.75" hidden="1" thickBot="1" x14ac:dyDescent="0.3">
      <c r="A256" s="139" t="s">
        <v>579</v>
      </c>
      <c r="B256" s="61" t="s">
        <v>998</v>
      </c>
      <c r="C256" s="722" t="s">
        <v>580</v>
      </c>
      <c r="D256" s="700"/>
      <c r="E256" s="700"/>
      <c r="F256" s="184"/>
      <c r="G256" s="492"/>
      <c r="H256" s="511"/>
      <c r="I256" s="202"/>
      <c r="J256" s="223">
        <f t="shared" si="191"/>
        <v>0</v>
      </c>
      <c r="K256" s="225"/>
      <c r="L256" s="15"/>
      <c r="M256" s="226"/>
      <c r="N256" s="225"/>
      <c r="O256" s="15"/>
      <c r="P256" s="15"/>
      <c r="Q256" s="15"/>
      <c r="R256" s="15"/>
      <c r="S256" s="374"/>
      <c r="T256" s="15"/>
      <c r="U256" s="45"/>
      <c r="V256" s="15"/>
      <c r="W256" s="388"/>
      <c r="X256" s="374"/>
      <c r="Y256" s="48"/>
      <c r="Z256" s="384"/>
    </row>
    <row r="257" spans="1:26" ht="15.75" hidden="1" thickBot="1" x14ac:dyDescent="0.3">
      <c r="A257" s="139" t="s">
        <v>581</v>
      </c>
      <c r="B257" s="61" t="s">
        <v>999</v>
      </c>
      <c r="C257" s="722" t="s">
        <v>658</v>
      </c>
      <c r="D257" s="700"/>
      <c r="E257" s="700"/>
      <c r="F257" s="184"/>
      <c r="G257" s="492"/>
      <c r="H257" s="511"/>
      <c r="I257" s="202"/>
      <c r="J257" s="223">
        <f t="shared" si="191"/>
        <v>0</v>
      </c>
      <c r="K257" s="225"/>
      <c r="L257" s="15"/>
      <c r="M257" s="226"/>
      <c r="N257" s="225"/>
      <c r="O257" s="15"/>
      <c r="P257" s="15"/>
      <c r="Q257" s="15"/>
      <c r="R257" s="15"/>
      <c r="S257" s="374"/>
      <c r="T257" s="15"/>
      <c r="U257" s="45"/>
      <c r="V257" s="15"/>
      <c r="W257" s="388"/>
      <c r="X257" s="374"/>
      <c r="Y257" s="48"/>
      <c r="Z257" s="384"/>
    </row>
    <row r="258" spans="1:26" ht="15.75" hidden="1" thickBot="1" x14ac:dyDescent="0.3">
      <c r="B258" s="100" t="s">
        <v>1000</v>
      </c>
      <c r="C258" s="694" t="s">
        <v>582</v>
      </c>
      <c r="D258" s="695"/>
      <c r="E258" s="695"/>
      <c r="F258" s="183">
        <f>F259</f>
        <v>0</v>
      </c>
      <c r="G258" s="491">
        <f>G259</f>
        <v>0</v>
      </c>
      <c r="H258" s="510">
        <f t="shared" ref="H258:I258" si="232">H259</f>
        <v>0</v>
      </c>
      <c r="I258" s="201">
        <f t="shared" si="232"/>
        <v>0</v>
      </c>
      <c r="J258" s="218">
        <f t="shared" si="191"/>
        <v>0</v>
      </c>
      <c r="K258" s="103">
        <f t="shared" ref="K258:M258" si="233">K259</f>
        <v>0</v>
      </c>
      <c r="L258" s="104">
        <f t="shared" si="233"/>
        <v>0</v>
      </c>
      <c r="M258" s="105">
        <f t="shared" si="233"/>
        <v>0</v>
      </c>
      <c r="N258" s="103">
        <f t="shared" ref="N258:Z258" si="234">N259</f>
        <v>0</v>
      </c>
      <c r="O258" s="104">
        <f t="shared" si="234"/>
        <v>0</v>
      </c>
      <c r="P258" s="104">
        <f t="shared" si="234"/>
        <v>0</v>
      </c>
      <c r="Q258" s="104">
        <f t="shared" si="234"/>
        <v>0</v>
      </c>
      <c r="R258" s="104">
        <f t="shared" si="234"/>
        <v>0</v>
      </c>
      <c r="S258" s="107">
        <f t="shared" si="234"/>
        <v>0</v>
      </c>
      <c r="T258" s="104">
        <f t="shared" si="234"/>
        <v>0</v>
      </c>
      <c r="U258" s="106">
        <f t="shared" si="234"/>
        <v>0</v>
      </c>
      <c r="V258" s="104">
        <f t="shared" si="234"/>
        <v>0</v>
      </c>
      <c r="W258" s="367">
        <f t="shared" si="234"/>
        <v>0</v>
      </c>
      <c r="X258" s="107">
        <f t="shared" si="234"/>
        <v>0</v>
      </c>
      <c r="Y258" s="108">
        <f t="shared" si="234"/>
        <v>0</v>
      </c>
      <c r="Z258" s="379">
        <f t="shared" si="234"/>
        <v>0</v>
      </c>
    </row>
    <row r="259" spans="1:26" ht="15.75" hidden="1" thickBot="1" x14ac:dyDescent="0.3">
      <c r="A259" s="139" t="s">
        <v>583</v>
      </c>
      <c r="B259" s="61"/>
      <c r="C259" s="722" t="s">
        <v>584</v>
      </c>
      <c r="D259" s="700"/>
      <c r="E259" s="700"/>
      <c r="F259" s="184"/>
      <c r="G259" s="492"/>
      <c r="H259" s="511"/>
      <c r="I259" s="202"/>
      <c r="J259" s="223">
        <f t="shared" si="191"/>
        <v>0</v>
      </c>
      <c r="K259" s="225"/>
      <c r="L259" s="15"/>
      <c r="M259" s="226"/>
      <c r="N259" s="225"/>
      <c r="O259" s="15"/>
      <c r="P259" s="15"/>
      <c r="Q259" s="15"/>
      <c r="R259" s="15"/>
      <c r="S259" s="374"/>
      <c r="T259" s="15"/>
      <c r="U259" s="45"/>
      <c r="V259" s="15"/>
      <c r="W259" s="388"/>
      <c r="X259" s="374"/>
      <c r="Y259" s="48"/>
      <c r="Z259" s="384"/>
    </row>
    <row r="260" spans="1:26" ht="15.75" thickBot="1" x14ac:dyDescent="0.3">
      <c r="B260" s="723" t="s">
        <v>585</v>
      </c>
      <c r="C260" s="724"/>
      <c r="D260" s="724"/>
      <c r="E260" s="724"/>
      <c r="F260" s="180">
        <f t="shared" ref="F260" si="235">F5+F24+F32+F69+F84+F155+F169+F174+F237</f>
        <v>7066000</v>
      </c>
      <c r="G260" s="488">
        <f t="shared" ref="G260:Z260" si="236">G5+G24+G32+G69+G84+G155+G169+G174+G237</f>
        <v>8237396</v>
      </c>
      <c r="H260" s="507">
        <f t="shared" si="236"/>
        <v>8867611</v>
      </c>
      <c r="I260" s="198">
        <f t="shared" si="236"/>
        <v>0</v>
      </c>
      <c r="J260" s="216">
        <f t="shared" si="191"/>
        <v>8867611</v>
      </c>
      <c r="K260" s="94">
        <f t="shared" ref="K260:M260" si="237">K5+K24+K32+K69+K84+K155+K169+K174+K237</f>
        <v>857396</v>
      </c>
      <c r="L260" s="95">
        <f t="shared" si="237"/>
        <v>1802739</v>
      </c>
      <c r="M260" s="96">
        <f t="shared" si="237"/>
        <v>6207476</v>
      </c>
      <c r="N260" s="94">
        <f t="shared" si="236"/>
        <v>524988</v>
      </c>
      <c r="O260" s="95">
        <f t="shared" si="236"/>
        <v>465609</v>
      </c>
      <c r="P260" s="95">
        <f t="shared" si="236"/>
        <v>383724</v>
      </c>
      <c r="Q260" s="95">
        <f t="shared" si="236"/>
        <v>437235</v>
      </c>
      <c r="R260" s="95">
        <f t="shared" si="236"/>
        <v>282437</v>
      </c>
      <c r="S260" s="98">
        <f t="shared" ref="S260" si="238">S5+S24+S32+S69+S84+S155+S169+S174+S237</f>
        <v>962701</v>
      </c>
      <c r="T260" s="95">
        <f t="shared" si="236"/>
        <v>1323491</v>
      </c>
      <c r="U260" s="97">
        <f t="shared" si="236"/>
        <v>446302</v>
      </c>
      <c r="V260" s="95">
        <f t="shared" si="236"/>
        <v>381728</v>
      </c>
      <c r="W260" s="363">
        <f t="shared" ref="W260" si="239">W5+W24+W32+W69+W84+W155+W169+W174+W237</f>
        <v>5208215</v>
      </c>
      <c r="X260" s="98">
        <f t="shared" si="236"/>
        <v>534947</v>
      </c>
      <c r="Y260" s="99">
        <f t="shared" si="236"/>
        <v>675506</v>
      </c>
      <c r="Z260" s="376">
        <f t="shared" si="236"/>
        <v>2448943</v>
      </c>
    </row>
    <row r="261" spans="1:26" x14ac:dyDescent="0.25">
      <c r="B261" s="23"/>
      <c r="C261" s="24"/>
      <c r="D261" s="24"/>
      <c r="E261" s="25"/>
      <c r="F261" s="25"/>
      <c r="G261" s="25"/>
      <c r="H261" s="25"/>
      <c r="I261" s="25"/>
      <c r="J261" s="64"/>
      <c r="K261" s="64"/>
      <c r="L261" s="64"/>
      <c r="M261" s="6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25">
      <c r="B262" s="26"/>
      <c r="C262" s="27"/>
      <c r="D262" s="27"/>
      <c r="E262" s="25"/>
      <c r="F262" s="25"/>
      <c r="G262" s="25"/>
      <c r="H262" s="25"/>
      <c r="I262" s="25"/>
      <c r="J262" s="64"/>
      <c r="K262" s="64"/>
      <c r="L262" s="64"/>
      <c r="M262" s="6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25">
      <c r="B263" s="28"/>
      <c r="C263" s="25"/>
      <c r="D263" s="25"/>
      <c r="E263" s="29"/>
      <c r="F263" s="29"/>
      <c r="G263" s="29"/>
      <c r="H263" s="29"/>
      <c r="I263" s="29"/>
      <c r="J263" s="64"/>
      <c r="K263" s="64"/>
      <c r="L263" s="64"/>
      <c r="M263" s="6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25">
      <c r="B264" s="28"/>
      <c r="C264" s="25"/>
      <c r="D264" s="25"/>
      <c r="E264" s="29"/>
      <c r="F264" s="29"/>
      <c r="G264" s="29"/>
      <c r="H264" s="29"/>
      <c r="I264" s="29"/>
      <c r="J264" s="64"/>
      <c r="K264" s="64"/>
      <c r="L264" s="64"/>
      <c r="M264" s="6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25">
      <c r="B265" s="28"/>
      <c r="C265" s="25"/>
      <c r="D265" s="25"/>
      <c r="E265" s="29"/>
      <c r="F265" s="29"/>
      <c r="G265" s="29"/>
      <c r="H265" s="29"/>
      <c r="I265" s="29"/>
      <c r="J265" s="64"/>
      <c r="K265" s="64"/>
      <c r="L265" s="64"/>
      <c r="M265" s="6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25">
      <c r="B266" s="28"/>
      <c r="C266" s="25"/>
      <c r="D266" s="25"/>
      <c r="E266" s="29"/>
      <c r="F266" s="29"/>
      <c r="G266" s="29"/>
      <c r="H266" s="29"/>
      <c r="I266" s="29"/>
      <c r="J266" s="64"/>
      <c r="K266" s="64"/>
      <c r="L266" s="64"/>
      <c r="M266" s="6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25">
      <c r="B267" s="28"/>
      <c r="C267" s="25"/>
      <c r="D267" s="25"/>
      <c r="E267" s="29"/>
      <c r="F267" s="29"/>
      <c r="G267" s="29"/>
      <c r="H267" s="29"/>
      <c r="I267" s="29"/>
      <c r="J267" s="64"/>
      <c r="K267" s="64"/>
      <c r="L267" s="64"/>
      <c r="M267" s="6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5">
      <c r="B268" s="28"/>
      <c r="C268" s="25"/>
      <c r="D268" s="25"/>
      <c r="E268" s="29"/>
      <c r="F268" s="29"/>
      <c r="G268" s="29"/>
      <c r="H268" s="29"/>
      <c r="I268" s="29"/>
      <c r="J268" s="64"/>
      <c r="K268" s="64"/>
      <c r="L268" s="64"/>
      <c r="M268" s="6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5">
      <c r="B269" s="28"/>
      <c r="C269" s="29"/>
      <c r="D269" s="29"/>
      <c r="E269" s="25"/>
      <c r="F269" s="25"/>
      <c r="G269" s="25"/>
      <c r="H269" s="25"/>
      <c r="I269" s="25"/>
      <c r="J269" s="64"/>
      <c r="K269" s="64"/>
      <c r="L269" s="64"/>
      <c r="M269" s="6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5">
      <c r="B270" s="28"/>
      <c r="C270" s="29"/>
      <c r="D270" s="29"/>
      <c r="E270" s="25"/>
      <c r="F270" s="25"/>
      <c r="G270" s="25"/>
      <c r="H270" s="25"/>
      <c r="I270" s="25"/>
      <c r="J270" s="64"/>
      <c r="K270" s="64"/>
      <c r="L270" s="64"/>
      <c r="M270" s="6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5">
      <c r="B271" s="28"/>
      <c r="C271" s="29"/>
      <c r="D271" s="29"/>
      <c r="E271" s="25"/>
      <c r="F271" s="25"/>
      <c r="G271" s="25"/>
      <c r="H271" s="25"/>
      <c r="I271" s="25"/>
      <c r="J271" s="64"/>
      <c r="K271" s="64"/>
      <c r="L271" s="64"/>
      <c r="M271" s="6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5">
      <c r="B272" s="28"/>
      <c r="C272" s="25"/>
      <c r="D272" s="25"/>
      <c r="E272" s="29"/>
      <c r="F272" s="29"/>
      <c r="G272" s="29"/>
      <c r="H272" s="29"/>
      <c r="I272" s="29"/>
      <c r="J272" s="64"/>
      <c r="K272" s="64"/>
      <c r="L272" s="64"/>
      <c r="M272" s="6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B273" s="28"/>
      <c r="C273" s="25"/>
      <c r="D273" s="25"/>
      <c r="E273" s="29"/>
      <c r="F273" s="29"/>
      <c r="G273" s="29"/>
      <c r="H273" s="29"/>
      <c r="I273" s="29"/>
      <c r="J273" s="64"/>
      <c r="K273" s="64"/>
      <c r="L273" s="64"/>
      <c r="M273" s="6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B274" s="28"/>
      <c r="C274" s="25"/>
      <c r="D274" s="25"/>
      <c r="E274" s="29"/>
      <c r="F274" s="29"/>
      <c r="G274" s="29"/>
      <c r="H274" s="29"/>
      <c r="I274" s="29"/>
      <c r="J274" s="64"/>
      <c r="K274" s="64"/>
      <c r="L274" s="64"/>
      <c r="M274" s="6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A275" s="141"/>
      <c r="B275" s="28"/>
      <c r="C275" s="25"/>
      <c r="D275" s="25"/>
      <c r="E275" s="29"/>
      <c r="F275" s="29"/>
      <c r="G275" s="29"/>
      <c r="H275" s="29"/>
      <c r="I275" s="29"/>
      <c r="J275" s="64"/>
      <c r="K275" s="64"/>
      <c r="L275" s="64"/>
      <c r="M275" s="6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A276" s="141"/>
      <c r="B276" s="28"/>
      <c r="C276" s="25"/>
      <c r="D276" s="25"/>
      <c r="E276" s="29"/>
      <c r="F276" s="29"/>
      <c r="G276" s="29"/>
      <c r="H276" s="29"/>
      <c r="I276" s="29"/>
      <c r="J276" s="64"/>
      <c r="K276" s="64"/>
      <c r="L276" s="64"/>
      <c r="M276" s="6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A277" s="141"/>
      <c r="B277" s="28"/>
      <c r="C277" s="25"/>
      <c r="D277" s="25"/>
      <c r="E277" s="29"/>
      <c r="F277" s="29"/>
      <c r="G277" s="29"/>
      <c r="H277" s="29"/>
      <c r="I277" s="29"/>
      <c r="J277" s="64"/>
      <c r="K277" s="64"/>
      <c r="L277" s="64"/>
      <c r="M277" s="6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A278" s="141"/>
      <c r="B278" s="28"/>
      <c r="C278" s="25"/>
      <c r="D278" s="25"/>
      <c r="E278" s="29"/>
      <c r="F278" s="29"/>
      <c r="G278" s="29"/>
      <c r="H278" s="29"/>
      <c r="I278" s="29"/>
      <c r="J278" s="64"/>
      <c r="K278" s="64"/>
      <c r="L278" s="64"/>
      <c r="M278" s="6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A279" s="141"/>
      <c r="B279" s="28"/>
      <c r="C279" s="25"/>
      <c r="D279" s="25"/>
      <c r="E279" s="29"/>
      <c r="F279" s="29"/>
      <c r="G279" s="29"/>
      <c r="H279" s="29"/>
      <c r="I279" s="29"/>
      <c r="J279" s="64"/>
      <c r="K279" s="64"/>
      <c r="L279" s="64"/>
      <c r="M279" s="6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A280" s="141"/>
      <c r="B280" s="28"/>
      <c r="C280" s="25"/>
      <c r="D280" s="25"/>
      <c r="E280" s="29"/>
      <c r="F280" s="29"/>
      <c r="G280" s="29"/>
      <c r="H280" s="29"/>
      <c r="I280" s="29"/>
      <c r="J280" s="64"/>
      <c r="K280" s="64"/>
      <c r="L280" s="64"/>
      <c r="M280" s="6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41"/>
      <c r="B281" s="28"/>
      <c r="C281" s="25"/>
      <c r="D281" s="25"/>
      <c r="E281" s="29"/>
      <c r="F281" s="29"/>
      <c r="G281" s="29"/>
      <c r="H281" s="29"/>
      <c r="I281" s="29"/>
      <c r="J281" s="64"/>
      <c r="K281" s="64"/>
      <c r="L281" s="64"/>
      <c r="M281" s="6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41"/>
      <c r="B282" s="28"/>
      <c r="C282" s="29"/>
      <c r="D282" s="29"/>
      <c r="E282" s="25"/>
      <c r="F282" s="25"/>
      <c r="G282" s="25"/>
      <c r="H282" s="25"/>
      <c r="I282" s="25"/>
      <c r="J282" s="64"/>
      <c r="K282" s="64"/>
      <c r="L282" s="64"/>
      <c r="M282" s="6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41"/>
      <c r="B283" s="28"/>
      <c r="C283" s="25"/>
      <c r="D283" s="25"/>
      <c r="E283" s="29"/>
      <c r="F283" s="29"/>
      <c r="G283" s="29"/>
      <c r="H283" s="29"/>
      <c r="I283" s="29"/>
      <c r="J283" s="64"/>
      <c r="K283" s="64"/>
      <c r="L283" s="64"/>
      <c r="M283" s="6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41"/>
      <c r="B284" s="28"/>
      <c r="C284" s="25"/>
      <c r="D284" s="25"/>
      <c r="E284" s="29"/>
      <c r="F284" s="29"/>
      <c r="G284" s="29"/>
      <c r="H284" s="29"/>
      <c r="I284" s="29"/>
      <c r="J284" s="64"/>
      <c r="K284" s="64"/>
      <c r="L284" s="64"/>
      <c r="M284" s="6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41"/>
      <c r="B285" s="28"/>
      <c r="C285" s="25"/>
      <c r="D285" s="25"/>
      <c r="E285" s="29"/>
      <c r="F285" s="29"/>
      <c r="G285" s="29"/>
      <c r="H285" s="29"/>
      <c r="I285" s="29"/>
      <c r="J285" s="64"/>
      <c r="K285" s="64"/>
      <c r="L285" s="64"/>
      <c r="M285" s="6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41"/>
      <c r="B286" s="28"/>
      <c r="C286" s="25"/>
      <c r="D286" s="25"/>
      <c r="E286" s="29"/>
      <c r="F286" s="29"/>
      <c r="G286" s="29"/>
      <c r="H286" s="29"/>
      <c r="I286" s="29"/>
      <c r="J286" s="64"/>
      <c r="K286" s="64"/>
      <c r="L286" s="64"/>
      <c r="M286" s="6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41"/>
      <c r="B287" s="28"/>
      <c r="C287" s="25"/>
      <c r="D287" s="25"/>
      <c r="E287" s="29"/>
      <c r="F287" s="29"/>
      <c r="G287" s="29"/>
      <c r="H287" s="29"/>
      <c r="I287" s="29"/>
      <c r="J287" s="64"/>
      <c r="K287" s="64"/>
      <c r="L287" s="64"/>
      <c r="M287" s="6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41"/>
      <c r="B288" s="28"/>
      <c r="C288" s="25"/>
      <c r="D288" s="25"/>
      <c r="E288" s="29"/>
      <c r="F288" s="29"/>
      <c r="G288" s="29"/>
      <c r="H288" s="29"/>
      <c r="I288" s="29"/>
      <c r="J288" s="64"/>
      <c r="K288" s="64"/>
      <c r="L288" s="64"/>
      <c r="M288" s="6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41"/>
      <c r="B289" s="28"/>
      <c r="C289" s="25"/>
      <c r="D289" s="25"/>
      <c r="E289" s="29"/>
      <c r="F289" s="29"/>
      <c r="G289" s="29"/>
      <c r="H289" s="29"/>
      <c r="I289" s="29"/>
      <c r="J289" s="64"/>
      <c r="K289" s="64"/>
      <c r="L289" s="64"/>
      <c r="M289" s="6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41"/>
      <c r="B290" s="28"/>
      <c r="C290" s="25"/>
      <c r="D290" s="25"/>
      <c r="E290" s="29"/>
      <c r="F290" s="29"/>
      <c r="G290" s="29"/>
      <c r="H290" s="29"/>
      <c r="I290" s="29"/>
      <c r="J290" s="64"/>
      <c r="K290" s="64"/>
      <c r="L290" s="64"/>
      <c r="M290" s="6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41"/>
      <c r="B291" s="28"/>
      <c r="C291" s="25"/>
      <c r="D291" s="25"/>
      <c r="E291" s="29"/>
      <c r="F291" s="29"/>
      <c r="G291" s="29"/>
      <c r="H291" s="29"/>
      <c r="I291" s="29"/>
      <c r="J291" s="64"/>
      <c r="K291" s="64"/>
      <c r="L291" s="64"/>
      <c r="M291" s="6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41"/>
      <c r="B292" s="28"/>
      <c r="C292" s="25"/>
      <c r="D292" s="25"/>
      <c r="E292" s="29"/>
      <c r="F292" s="29"/>
      <c r="G292" s="29"/>
      <c r="H292" s="29"/>
      <c r="I292" s="29"/>
      <c r="J292" s="64"/>
      <c r="K292" s="64"/>
      <c r="L292" s="64"/>
      <c r="M292" s="6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41"/>
      <c r="B293" s="28"/>
      <c r="C293" s="29"/>
      <c r="D293" s="29"/>
      <c r="E293" s="25"/>
      <c r="F293" s="25"/>
      <c r="G293" s="25"/>
      <c r="H293" s="25"/>
      <c r="I293" s="25"/>
      <c r="J293" s="64"/>
      <c r="K293" s="64"/>
      <c r="L293" s="64"/>
      <c r="M293" s="6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41"/>
      <c r="B294" s="28"/>
      <c r="C294" s="25"/>
      <c r="D294" s="25"/>
      <c r="E294" s="29"/>
      <c r="F294" s="29"/>
      <c r="G294" s="29"/>
      <c r="H294" s="29"/>
      <c r="I294" s="29"/>
      <c r="J294" s="64"/>
      <c r="K294" s="64"/>
      <c r="L294" s="64"/>
      <c r="M294" s="6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41"/>
      <c r="B295" s="28"/>
      <c r="C295" s="25"/>
      <c r="D295" s="25"/>
      <c r="E295" s="29"/>
      <c r="F295" s="29"/>
      <c r="G295" s="29"/>
      <c r="H295" s="29"/>
      <c r="I295" s="29"/>
      <c r="J295" s="64"/>
      <c r="K295" s="64"/>
      <c r="L295" s="64"/>
      <c r="M295" s="6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41"/>
      <c r="B296" s="28"/>
      <c r="C296" s="25"/>
      <c r="D296" s="25"/>
      <c r="E296" s="29"/>
      <c r="F296" s="29"/>
      <c r="G296" s="29"/>
      <c r="H296" s="29"/>
      <c r="I296" s="29"/>
      <c r="J296" s="64"/>
      <c r="K296" s="64"/>
      <c r="L296" s="64"/>
      <c r="M296" s="6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41"/>
      <c r="B297" s="28"/>
      <c r="C297" s="25"/>
      <c r="D297" s="25"/>
      <c r="E297" s="29"/>
      <c r="F297" s="29"/>
      <c r="G297" s="29"/>
      <c r="H297" s="29"/>
      <c r="I297" s="29"/>
      <c r="J297" s="64"/>
      <c r="K297" s="64"/>
      <c r="L297" s="64"/>
      <c r="M297" s="6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41"/>
      <c r="B298" s="28"/>
      <c r="C298" s="25"/>
      <c r="D298" s="25"/>
      <c r="E298" s="29"/>
      <c r="F298" s="29"/>
      <c r="G298" s="29"/>
      <c r="H298" s="29"/>
      <c r="I298" s="29"/>
      <c r="J298" s="64"/>
      <c r="K298" s="64"/>
      <c r="L298" s="64"/>
      <c r="M298" s="6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41"/>
      <c r="B299" s="28"/>
      <c r="C299" s="25"/>
      <c r="D299" s="25"/>
      <c r="E299" s="29"/>
      <c r="F299" s="29"/>
      <c r="G299" s="29"/>
      <c r="H299" s="29"/>
      <c r="I299" s="29"/>
      <c r="J299" s="64"/>
      <c r="K299" s="64"/>
      <c r="L299" s="64"/>
      <c r="M299" s="6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41"/>
      <c r="B300" s="28"/>
      <c r="C300" s="25"/>
      <c r="D300" s="25"/>
      <c r="E300" s="29"/>
      <c r="F300" s="29"/>
      <c r="G300" s="29"/>
      <c r="H300" s="29"/>
      <c r="I300" s="29"/>
      <c r="J300" s="64"/>
      <c r="K300" s="64"/>
      <c r="L300" s="64"/>
      <c r="M300" s="6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41"/>
      <c r="B301" s="28"/>
      <c r="C301" s="25"/>
      <c r="D301" s="25"/>
      <c r="E301" s="29"/>
      <c r="F301" s="29"/>
      <c r="G301" s="29"/>
      <c r="H301" s="29"/>
      <c r="I301" s="29"/>
      <c r="J301" s="64"/>
      <c r="K301" s="64"/>
      <c r="L301" s="64"/>
      <c r="M301" s="6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41"/>
      <c r="B302" s="28"/>
      <c r="C302" s="25"/>
      <c r="D302" s="25"/>
      <c r="E302" s="29"/>
      <c r="F302" s="29"/>
      <c r="G302" s="29"/>
      <c r="H302" s="29"/>
      <c r="I302" s="29"/>
      <c r="J302" s="64"/>
      <c r="K302" s="64"/>
      <c r="L302" s="64"/>
      <c r="M302" s="6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41"/>
      <c r="B303" s="28"/>
      <c r="C303" s="25"/>
      <c r="D303" s="25"/>
      <c r="E303" s="29"/>
      <c r="F303" s="29"/>
      <c r="G303" s="29"/>
      <c r="H303" s="29"/>
      <c r="I303" s="29"/>
      <c r="J303" s="64"/>
      <c r="K303" s="64"/>
      <c r="L303" s="64"/>
      <c r="M303" s="6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41"/>
      <c r="B304" s="30"/>
      <c r="C304" s="24"/>
      <c r="D304" s="24"/>
      <c r="E304" s="25"/>
      <c r="F304" s="25"/>
      <c r="G304" s="25"/>
      <c r="H304" s="25"/>
      <c r="I304" s="25"/>
      <c r="J304" s="64"/>
      <c r="K304" s="64"/>
      <c r="L304" s="64"/>
      <c r="M304" s="6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41"/>
      <c r="B305" s="28"/>
      <c r="C305" s="29"/>
      <c r="D305" s="29"/>
      <c r="E305" s="25"/>
      <c r="F305" s="25"/>
      <c r="G305" s="25"/>
      <c r="H305" s="25"/>
      <c r="I305" s="25"/>
      <c r="J305" s="64"/>
      <c r="K305" s="64"/>
      <c r="L305" s="64"/>
      <c r="M305" s="6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41"/>
      <c r="B306" s="28"/>
      <c r="C306" s="29"/>
      <c r="D306" s="29"/>
      <c r="E306" s="25"/>
      <c r="F306" s="25"/>
      <c r="G306" s="25"/>
      <c r="H306" s="25"/>
      <c r="I306" s="25"/>
      <c r="J306" s="64"/>
      <c r="K306" s="64"/>
      <c r="L306" s="64"/>
      <c r="M306" s="6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41"/>
      <c r="B307" s="28"/>
      <c r="C307" s="29"/>
      <c r="D307" s="29"/>
      <c r="E307" s="25"/>
      <c r="F307" s="25"/>
      <c r="G307" s="25"/>
      <c r="H307" s="25"/>
      <c r="I307" s="25"/>
      <c r="J307" s="64"/>
      <c r="K307" s="64"/>
      <c r="L307" s="64"/>
      <c r="M307" s="6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41"/>
      <c r="B308" s="28"/>
      <c r="C308" s="25"/>
      <c r="D308" s="25"/>
      <c r="E308" s="29"/>
      <c r="F308" s="29"/>
      <c r="G308" s="29"/>
      <c r="H308" s="29"/>
      <c r="I308" s="29"/>
      <c r="J308" s="64"/>
      <c r="K308" s="64"/>
      <c r="L308" s="64"/>
      <c r="M308" s="6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41"/>
      <c r="B309" s="28"/>
      <c r="C309" s="25"/>
      <c r="D309" s="25"/>
      <c r="E309" s="29"/>
      <c r="F309" s="29"/>
      <c r="G309" s="29"/>
      <c r="H309" s="29"/>
      <c r="I309" s="29"/>
      <c r="J309" s="64"/>
      <c r="K309" s="64"/>
      <c r="L309" s="64"/>
      <c r="M309" s="6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41"/>
      <c r="B310" s="28"/>
      <c r="C310" s="25"/>
      <c r="D310" s="25"/>
      <c r="E310" s="29"/>
      <c r="F310" s="29"/>
      <c r="G310" s="29"/>
      <c r="H310" s="29"/>
      <c r="I310" s="29"/>
      <c r="J310" s="64"/>
      <c r="K310" s="64"/>
      <c r="L310" s="64"/>
      <c r="M310" s="6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41"/>
      <c r="B311" s="28"/>
      <c r="C311" s="25"/>
      <c r="D311" s="25"/>
      <c r="E311" s="29"/>
      <c r="F311" s="29"/>
      <c r="G311" s="29"/>
      <c r="H311" s="29"/>
      <c r="I311" s="29"/>
      <c r="J311" s="64"/>
      <c r="K311" s="64"/>
      <c r="L311" s="64"/>
      <c r="M311" s="6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41"/>
      <c r="B312" s="28"/>
      <c r="C312" s="25"/>
      <c r="D312" s="25"/>
      <c r="E312" s="29"/>
      <c r="F312" s="29"/>
      <c r="G312" s="29"/>
      <c r="H312" s="29"/>
      <c r="I312" s="29"/>
      <c r="J312" s="64"/>
      <c r="K312" s="64"/>
      <c r="L312" s="64"/>
      <c r="M312" s="6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41"/>
      <c r="B313" s="28"/>
      <c r="C313" s="25"/>
      <c r="D313" s="25"/>
      <c r="E313" s="29"/>
      <c r="F313" s="29"/>
      <c r="G313" s="29"/>
      <c r="H313" s="29"/>
      <c r="I313" s="29"/>
      <c r="J313" s="64"/>
      <c r="K313" s="64"/>
      <c r="L313" s="64"/>
      <c r="M313" s="6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41"/>
      <c r="B314" s="28"/>
      <c r="C314" s="25"/>
      <c r="D314" s="25"/>
      <c r="E314" s="29"/>
      <c r="F314" s="29"/>
      <c r="G314" s="29"/>
      <c r="H314" s="29"/>
      <c r="I314" s="29"/>
      <c r="J314" s="64"/>
      <c r="K314" s="64"/>
      <c r="L314" s="64"/>
      <c r="M314" s="6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41"/>
      <c r="B315" s="28"/>
      <c r="C315" s="25"/>
      <c r="D315" s="25"/>
      <c r="E315" s="29"/>
      <c r="F315" s="29"/>
      <c r="G315" s="29"/>
      <c r="H315" s="29"/>
      <c r="I315" s="29"/>
      <c r="J315" s="64"/>
      <c r="K315" s="64"/>
      <c r="L315" s="64"/>
      <c r="M315" s="6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41"/>
      <c r="B316" s="28"/>
      <c r="C316" s="25"/>
      <c r="D316" s="25"/>
      <c r="E316" s="29"/>
      <c r="F316" s="29"/>
      <c r="G316" s="29"/>
      <c r="H316" s="29"/>
      <c r="I316" s="29"/>
      <c r="J316" s="64"/>
      <c r="K316" s="64"/>
      <c r="L316" s="64"/>
      <c r="M316" s="6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41"/>
      <c r="B317" s="28"/>
      <c r="C317" s="25"/>
      <c r="D317" s="25"/>
      <c r="E317" s="29"/>
      <c r="F317" s="29"/>
      <c r="G317" s="29"/>
      <c r="H317" s="29"/>
      <c r="I317" s="29"/>
      <c r="J317" s="64"/>
      <c r="K317" s="64"/>
      <c r="L317" s="64"/>
      <c r="M317" s="6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5">
      <c r="A318" s="141"/>
      <c r="B318" s="28"/>
      <c r="C318" s="29"/>
      <c r="D318" s="29"/>
      <c r="E318" s="25"/>
      <c r="F318" s="25"/>
      <c r="G318" s="25"/>
      <c r="H318" s="25"/>
      <c r="I318" s="25"/>
      <c r="J318" s="64"/>
      <c r="K318" s="64"/>
      <c r="L318" s="64"/>
      <c r="M318" s="6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25">
      <c r="A319" s="141"/>
      <c r="B319" s="28"/>
      <c r="C319" s="25"/>
      <c r="D319" s="25"/>
      <c r="E319" s="29"/>
      <c r="F319" s="29"/>
      <c r="G319" s="29"/>
      <c r="H319" s="29"/>
      <c r="I319" s="29"/>
      <c r="J319" s="64"/>
      <c r="K319" s="64"/>
      <c r="L319" s="64"/>
      <c r="M319" s="6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25">
      <c r="A320" s="141"/>
      <c r="B320" s="28"/>
      <c r="C320" s="25"/>
      <c r="D320" s="25"/>
      <c r="E320" s="29"/>
      <c r="F320" s="29"/>
      <c r="G320" s="29"/>
      <c r="H320" s="29"/>
      <c r="I320" s="29"/>
      <c r="J320" s="64"/>
      <c r="K320" s="64"/>
      <c r="L320" s="64"/>
      <c r="M320" s="6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25">
      <c r="A321" s="141"/>
      <c r="B321" s="28"/>
      <c r="C321" s="25"/>
      <c r="D321" s="25"/>
      <c r="E321" s="29"/>
      <c r="F321" s="29"/>
      <c r="G321" s="29"/>
      <c r="H321" s="29"/>
      <c r="I321" s="29"/>
      <c r="J321" s="64"/>
      <c r="K321" s="64"/>
      <c r="L321" s="64"/>
      <c r="M321" s="6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25">
      <c r="A322" s="141"/>
      <c r="B322" s="28"/>
      <c r="C322" s="25"/>
      <c r="D322" s="25"/>
      <c r="E322" s="29"/>
      <c r="F322" s="29"/>
      <c r="G322" s="29"/>
      <c r="H322" s="29"/>
      <c r="I322" s="29"/>
    </row>
    <row r="323" spans="1:26" x14ac:dyDescent="0.25">
      <c r="B323" s="28"/>
      <c r="C323" s="25"/>
      <c r="D323" s="25"/>
      <c r="E323" s="29"/>
      <c r="F323" s="29"/>
      <c r="G323" s="29"/>
      <c r="H323" s="29"/>
      <c r="I323" s="29"/>
      <c r="J323" s="19"/>
      <c r="K323" s="19"/>
      <c r="L323" s="19"/>
      <c r="M323" s="19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s="12" customFormat="1" x14ac:dyDescent="0.25">
      <c r="A324" s="142"/>
      <c r="B324" s="28"/>
      <c r="C324" s="25"/>
      <c r="D324" s="25"/>
      <c r="E324" s="29"/>
      <c r="F324" s="29"/>
      <c r="G324" s="29"/>
      <c r="H324" s="29"/>
      <c r="I324" s="29"/>
      <c r="J324" s="53"/>
      <c r="K324" s="53"/>
      <c r="L324" s="53"/>
      <c r="M324" s="53"/>
    </row>
    <row r="325" spans="1:26" s="12" customFormat="1" x14ac:dyDescent="0.25">
      <c r="A325" s="142"/>
      <c r="B325" s="28"/>
      <c r="C325" s="25"/>
      <c r="D325" s="25"/>
      <c r="E325" s="29"/>
      <c r="F325" s="29"/>
      <c r="G325" s="29"/>
      <c r="H325" s="29"/>
      <c r="I325" s="29"/>
      <c r="J325" s="53"/>
      <c r="K325" s="53"/>
      <c r="L325" s="53"/>
      <c r="M325" s="53"/>
    </row>
    <row r="326" spans="1:26" s="12" customFormat="1" x14ac:dyDescent="0.25">
      <c r="A326" s="142"/>
      <c r="B326" s="28"/>
      <c r="C326" s="25"/>
      <c r="D326" s="25"/>
      <c r="E326" s="29"/>
      <c r="F326" s="29"/>
      <c r="G326" s="29"/>
      <c r="H326" s="29"/>
      <c r="I326" s="29"/>
      <c r="J326" s="53"/>
      <c r="K326" s="53"/>
      <c r="L326" s="53"/>
      <c r="M326" s="53"/>
    </row>
    <row r="327" spans="1:26" s="12" customFormat="1" x14ac:dyDescent="0.25">
      <c r="A327" s="142"/>
      <c r="B327" s="28"/>
      <c r="C327" s="25"/>
      <c r="D327" s="25"/>
      <c r="E327" s="29"/>
      <c r="F327" s="29"/>
      <c r="G327" s="29"/>
      <c r="H327" s="29"/>
      <c r="I327" s="29"/>
      <c r="J327" s="53"/>
      <c r="K327" s="53"/>
      <c r="L327" s="53"/>
      <c r="M327" s="53"/>
    </row>
    <row r="328" spans="1:26" s="12" customFormat="1" x14ac:dyDescent="0.25">
      <c r="A328" s="142"/>
      <c r="B328" s="28"/>
      <c r="C328" s="25"/>
      <c r="D328" s="25"/>
      <c r="E328" s="29"/>
      <c r="F328" s="29"/>
      <c r="G328" s="29"/>
      <c r="H328" s="29"/>
      <c r="I328" s="29"/>
      <c r="J328" s="53"/>
      <c r="K328" s="53"/>
      <c r="L328" s="53"/>
      <c r="M328" s="53"/>
    </row>
    <row r="329" spans="1:26" s="12" customFormat="1" x14ac:dyDescent="0.25">
      <c r="A329" s="142"/>
      <c r="B329" s="28"/>
      <c r="C329" s="29"/>
      <c r="D329" s="29"/>
      <c r="E329" s="25"/>
      <c r="F329" s="25"/>
      <c r="G329" s="25"/>
      <c r="H329" s="25"/>
      <c r="I329" s="25"/>
      <c r="J329" s="53"/>
      <c r="K329" s="53"/>
      <c r="L329" s="53"/>
      <c r="M329" s="53"/>
    </row>
    <row r="330" spans="1:26" s="12" customFormat="1" x14ac:dyDescent="0.25">
      <c r="A330" s="142"/>
      <c r="B330" s="28"/>
      <c r="C330" s="25"/>
      <c r="D330" s="25"/>
      <c r="E330" s="29"/>
      <c r="F330" s="29"/>
      <c r="G330" s="29"/>
      <c r="H330" s="29"/>
      <c r="I330" s="29"/>
      <c r="J330" s="53"/>
      <c r="K330" s="53"/>
      <c r="L330" s="53"/>
      <c r="M330" s="53"/>
    </row>
    <row r="331" spans="1:26" s="12" customFormat="1" x14ac:dyDescent="0.25">
      <c r="A331" s="142"/>
      <c r="B331" s="28"/>
      <c r="C331" s="25"/>
      <c r="D331" s="25"/>
      <c r="E331" s="29"/>
      <c r="F331" s="29"/>
      <c r="G331" s="29"/>
      <c r="H331" s="29"/>
      <c r="I331" s="29"/>
      <c r="J331" s="53"/>
      <c r="K331" s="53"/>
      <c r="L331" s="53"/>
      <c r="M331" s="53"/>
    </row>
    <row r="332" spans="1:26" s="12" customFormat="1" x14ac:dyDescent="0.25">
      <c r="A332" s="142"/>
      <c r="B332" s="28"/>
      <c r="C332" s="25"/>
      <c r="D332" s="25"/>
      <c r="E332" s="29"/>
      <c r="F332" s="29"/>
      <c r="G332" s="29"/>
      <c r="H332" s="29"/>
      <c r="I332" s="29"/>
      <c r="J332" s="53"/>
      <c r="K332" s="53"/>
      <c r="L332" s="53"/>
      <c r="M332" s="53"/>
    </row>
    <row r="333" spans="1:26" s="12" customFormat="1" x14ac:dyDescent="0.25">
      <c r="A333" s="142"/>
      <c r="B333" s="28"/>
      <c r="C333" s="25"/>
      <c r="D333" s="25"/>
      <c r="E333" s="29"/>
      <c r="F333" s="29"/>
      <c r="G333" s="29"/>
      <c r="H333" s="29"/>
      <c r="I333" s="29"/>
      <c r="J333" s="53"/>
      <c r="K333" s="53"/>
      <c r="L333" s="53"/>
      <c r="M333" s="53"/>
    </row>
    <row r="334" spans="1:26" s="12" customFormat="1" x14ac:dyDescent="0.25">
      <c r="A334" s="142"/>
      <c r="B334" s="28"/>
      <c r="C334" s="25"/>
      <c r="D334" s="25"/>
      <c r="E334" s="29"/>
      <c r="F334" s="29"/>
      <c r="G334" s="29"/>
      <c r="H334" s="29"/>
      <c r="I334" s="29"/>
      <c r="J334" s="53"/>
      <c r="K334" s="53"/>
      <c r="L334" s="53"/>
      <c r="M334" s="53"/>
    </row>
    <row r="335" spans="1:26" s="12" customFormat="1" x14ac:dyDescent="0.25">
      <c r="A335" s="142"/>
      <c r="B335" s="28"/>
      <c r="C335" s="25"/>
      <c r="D335" s="25"/>
      <c r="E335" s="29"/>
      <c r="F335" s="29"/>
      <c r="G335" s="29"/>
      <c r="H335" s="29"/>
      <c r="I335" s="29"/>
      <c r="J335" s="53"/>
      <c r="K335" s="53"/>
      <c r="L335" s="53"/>
      <c r="M335" s="53"/>
    </row>
    <row r="336" spans="1:26" s="12" customFormat="1" x14ac:dyDescent="0.25">
      <c r="A336" s="142"/>
      <c r="B336" s="28"/>
      <c r="C336" s="25"/>
      <c r="D336" s="25"/>
      <c r="E336" s="29"/>
      <c r="F336" s="29"/>
      <c r="G336" s="29"/>
      <c r="H336" s="29"/>
      <c r="I336" s="29"/>
      <c r="J336" s="53"/>
      <c r="K336" s="53"/>
      <c r="L336" s="53"/>
      <c r="M336" s="53"/>
    </row>
    <row r="337" spans="1:26" s="12" customFormat="1" x14ac:dyDescent="0.25">
      <c r="A337" s="142"/>
      <c r="B337" s="28"/>
      <c r="C337" s="25"/>
      <c r="D337" s="25"/>
      <c r="E337" s="29"/>
      <c r="F337" s="29"/>
      <c r="G337" s="29"/>
      <c r="H337" s="29"/>
      <c r="I337" s="29"/>
      <c r="J337" s="53"/>
      <c r="K337" s="53"/>
      <c r="L337" s="53"/>
      <c r="M337" s="53"/>
    </row>
    <row r="338" spans="1:26" s="12" customFormat="1" x14ac:dyDescent="0.25">
      <c r="A338" s="142"/>
      <c r="B338" s="28"/>
      <c r="C338" s="25"/>
      <c r="D338" s="25"/>
      <c r="E338" s="29"/>
      <c r="F338" s="29"/>
      <c r="G338" s="29"/>
      <c r="H338" s="29"/>
      <c r="I338" s="29"/>
      <c r="J338" s="53"/>
      <c r="K338" s="53"/>
      <c r="L338" s="53"/>
      <c r="M338" s="53"/>
    </row>
    <row r="339" spans="1:26" s="12" customFormat="1" x14ac:dyDescent="0.25">
      <c r="A339" s="142"/>
      <c r="B339" s="28"/>
      <c r="C339" s="25"/>
      <c r="D339" s="25"/>
      <c r="E339" s="29"/>
      <c r="F339" s="29"/>
      <c r="G339" s="29"/>
      <c r="H339" s="29"/>
      <c r="I339" s="29"/>
      <c r="J339" s="53"/>
      <c r="K339" s="53"/>
      <c r="L339" s="53"/>
      <c r="M339" s="53"/>
    </row>
    <row r="340" spans="1:26" x14ac:dyDescent="0.25">
      <c r="B340" s="30"/>
      <c r="C340" s="24"/>
      <c r="D340" s="24"/>
      <c r="E340" s="29"/>
      <c r="F340" s="29"/>
      <c r="G340" s="29"/>
      <c r="H340" s="29"/>
      <c r="I340" s="29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x14ac:dyDescent="0.25">
      <c r="B341" s="31"/>
      <c r="C341" s="27"/>
      <c r="D341" s="27"/>
      <c r="E341" s="25"/>
      <c r="F341" s="25"/>
      <c r="G341" s="25"/>
      <c r="H341" s="25"/>
      <c r="I341" s="25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x14ac:dyDescent="0.25">
      <c r="B342" s="28"/>
      <c r="C342" s="25"/>
      <c r="D342" s="25"/>
      <c r="E342" s="29"/>
      <c r="F342" s="29"/>
      <c r="G342" s="29"/>
      <c r="H342" s="29"/>
      <c r="I342" s="29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x14ac:dyDescent="0.25">
      <c r="B343" s="28"/>
      <c r="C343" s="29"/>
      <c r="D343" s="29"/>
      <c r="E343" s="25"/>
      <c r="F343" s="25"/>
      <c r="G343" s="25"/>
      <c r="H343" s="25"/>
      <c r="I343" s="25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x14ac:dyDescent="0.25">
      <c r="B344" s="28"/>
      <c r="C344" s="25"/>
      <c r="D344" s="25"/>
      <c r="E344" s="29"/>
      <c r="F344" s="29"/>
      <c r="G344" s="29"/>
      <c r="H344" s="29"/>
      <c r="I344" s="29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x14ac:dyDescent="0.25">
      <c r="B345" s="28"/>
      <c r="C345" s="25"/>
      <c r="D345" s="25"/>
      <c r="E345" s="29"/>
      <c r="F345" s="29"/>
      <c r="G345" s="29"/>
      <c r="H345" s="29"/>
      <c r="I345" s="29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x14ac:dyDescent="0.25">
      <c r="B346" s="28"/>
      <c r="C346" s="25"/>
      <c r="D346" s="25"/>
      <c r="E346" s="29"/>
      <c r="F346" s="29"/>
      <c r="G346" s="29"/>
      <c r="H346" s="29"/>
      <c r="I346" s="29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x14ac:dyDescent="0.25">
      <c r="B347" s="28"/>
      <c r="C347" s="25"/>
      <c r="D347" s="25"/>
      <c r="E347" s="29"/>
      <c r="F347" s="29"/>
      <c r="G347" s="29"/>
      <c r="H347" s="29"/>
      <c r="I347" s="29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x14ac:dyDescent="0.25">
      <c r="B348" s="28"/>
      <c r="C348" s="29"/>
      <c r="D348" s="29"/>
      <c r="E348" s="25"/>
      <c r="F348" s="25"/>
      <c r="G348" s="25"/>
      <c r="H348" s="25"/>
      <c r="I348" s="25"/>
      <c r="J348" s="64"/>
      <c r="K348" s="64"/>
      <c r="L348" s="64"/>
      <c r="M348" s="6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B349" s="28"/>
      <c r="C349" s="25"/>
      <c r="D349" s="25"/>
      <c r="E349" s="29"/>
      <c r="F349" s="29"/>
      <c r="G349" s="29"/>
      <c r="H349" s="29"/>
      <c r="I349" s="29"/>
      <c r="J349" s="64"/>
      <c r="K349" s="64"/>
      <c r="L349" s="64"/>
      <c r="M349" s="6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B350" s="28"/>
      <c r="C350" s="25"/>
      <c r="D350" s="25"/>
      <c r="E350" s="29"/>
      <c r="F350" s="29"/>
      <c r="G350" s="29"/>
      <c r="H350" s="29"/>
      <c r="I350" s="29"/>
      <c r="J350" s="64"/>
      <c r="K350" s="64"/>
      <c r="L350" s="64"/>
      <c r="M350" s="6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B351" s="28"/>
      <c r="C351" s="29"/>
      <c r="D351" s="29"/>
      <c r="E351" s="25"/>
      <c r="F351" s="25"/>
      <c r="G351" s="25"/>
      <c r="H351" s="25"/>
      <c r="I351" s="25"/>
      <c r="J351" s="64"/>
      <c r="K351" s="64"/>
      <c r="L351" s="64"/>
      <c r="M351" s="6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B352" s="28"/>
      <c r="C352" s="29"/>
      <c r="D352" s="29"/>
      <c r="E352" s="25"/>
      <c r="F352" s="25"/>
      <c r="G352" s="25"/>
      <c r="H352" s="25"/>
      <c r="I352" s="25"/>
      <c r="J352" s="64"/>
      <c r="K352" s="64"/>
      <c r="L352" s="64"/>
      <c r="M352" s="6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B353" s="28"/>
      <c r="C353" s="25"/>
      <c r="D353" s="25"/>
      <c r="E353" s="29"/>
      <c r="F353" s="29"/>
      <c r="G353" s="29"/>
      <c r="H353" s="29"/>
      <c r="I353" s="29"/>
      <c r="J353" s="64"/>
      <c r="K353" s="64"/>
      <c r="L353" s="64"/>
      <c r="M353" s="6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B354" s="28"/>
      <c r="C354" s="25"/>
      <c r="D354" s="25"/>
      <c r="E354" s="29"/>
      <c r="F354" s="29"/>
      <c r="G354" s="29"/>
      <c r="H354" s="29"/>
      <c r="I354" s="29"/>
      <c r="J354" s="64"/>
      <c r="K354" s="64"/>
      <c r="L354" s="64"/>
      <c r="M354" s="6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41"/>
      <c r="B355" s="28"/>
      <c r="C355" s="25"/>
      <c r="D355" s="25"/>
      <c r="E355" s="29"/>
      <c r="F355" s="29"/>
      <c r="G355" s="29"/>
      <c r="H355" s="29"/>
      <c r="I355" s="29"/>
      <c r="J355" s="64"/>
      <c r="K355" s="64"/>
      <c r="L355" s="64"/>
      <c r="M355" s="6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41"/>
      <c r="B356" s="28"/>
      <c r="C356" s="29"/>
      <c r="D356" s="29"/>
      <c r="E356" s="25"/>
      <c r="F356" s="25"/>
      <c r="G356" s="25"/>
      <c r="H356" s="25"/>
      <c r="I356" s="25"/>
      <c r="J356" s="64"/>
      <c r="K356" s="64"/>
      <c r="L356" s="64"/>
      <c r="M356" s="6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41"/>
      <c r="B357" s="28"/>
      <c r="C357" s="25"/>
      <c r="D357" s="25"/>
      <c r="E357" s="29"/>
      <c r="F357" s="29"/>
      <c r="G357" s="29"/>
      <c r="H357" s="29"/>
      <c r="I357" s="29"/>
      <c r="J357" s="64"/>
      <c r="K357" s="64"/>
      <c r="L357" s="64"/>
      <c r="M357" s="6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41"/>
      <c r="B358" s="28"/>
      <c r="C358" s="25"/>
      <c r="D358" s="25"/>
      <c r="E358" s="29"/>
      <c r="F358" s="29"/>
      <c r="G358" s="29"/>
      <c r="H358" s="29"/>
      <c r="I358" s="29"/>
      <c r="J358" s="64"/>
      <c r="K358" s="64"/>
      <c r="L358" s="64"/>
      <c r="M358" s="6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41"/>
      <c r="B359" s="28"/>
      <c r="C359" s="25"/>
      <c r="D359" s="25"/>
      <c r="E359" s="29"/>
      <c r="F359" s="29"/>
      <c r="G359" s="29"/>
      <c r="H359" s="29"/>
      <c r="I359" s="29"/>
      <c r="J359" s="64"/>
      <c r="K359" s="64"/>
      <c r="L359" s="64"/>
      <c r="M359" s="6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41"/>
      <c r="B360" s="28"/>
      <c r="C360" s="25"/>
      <c r="D360" s="25"/>
      <c r="E360" s="29"/>
      <c r="F360" s="29"/>
      <c r="G360" s="29"/>
      <c r="H360" s="29"/>
      <c r="I360" s="29"/>
      <c r="J360" s="64"/>
      <c r="K360" s="64"/>
      <c r="L360" s="64"/>
      <c r="M360" s="6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41"/>
      <c r="B361" s="28"/>
      <c r="C361" s="25"/>
      <c r="D361" s="25"/>
      <c r="E361" s="29"/>
      <c r="F361" s="29"/>
      <c r="G361" s="29"/>
      <c r="H361" s="29"/>
      <c r="I361" s="29"/>
      <c r="J361" s="64"/>
      <c r="K361" s="64"/>
      <c r="L361" s="64"/>
      <c r="M361" s="6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41"/>
      <c r="B362" s="28"/>
      <c r="C362" s="25"/>
      <c r="D362" s="25"/>
      <c r="E362" s="29"/>
      <c r="F362" s="29"/>
      <c r="G362" s="29"/>
      <c r="H362" s="29"/>
      <c r="I362" s="29"/>
      <c r="J362" s="64"/>
      <c r="K362" s="64"/>
      <c r="L362" s="64"/>
      <c r="M362" s="6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41"/>
      <c r="B363" s="28"/>
      <c r="C363" s="25"/>
      <c r="D363" s="25"/>
      <c r="E363" s="29"/>
      <c r="F363" s="29"/>
      <c r="G363" s="29"/>
      <c r="H363" s="29"/>
      <c r="I363" s="29"/>
      <c r="J363" s="64"/>
      <c r="K363" s="64"/>
      <c r="L363" s="64"/>
      <c r="M363" s="6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41"/>
      <c r="B364" s="28"/>
      <c r="C364" s="25"/>
      <c r="D364" s="25"/>
      <c r="E364" s="29"/>
      <c r="F364" s="29"/>
      <c r="G364" s="29"/>
      <c r="H364" s="29"/>
      <c r="I364" s="29"/>
      <c r="J364" s="64"/>
      <c r="K364" s="64"/>
      <c r="L364" s="64"/>
      <c r="M364" s="6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41"/>
      <c r="B365" s="28"/>
      <c r="C365" s="25"/>
      <c r="D365" s="25"/>
      <c r="E365" s="29"/>
      <c r="F365" s="29"/>
      <c r="G365" s="29"/>
      <c r="H365" s="29"/>
      <c r="I365" s="29"/>
      <c r="J365" s="64"/>
      <c r="K365" s="64"/>
      <c r="L365" s="64"/>
      <c r="M365" s="6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41"/>
      <c r="B366" s="28"/>
      <c r="C366" s="25"/>
      <c r="D366" s="25"/>
      <c r="E366" s="29"/>
      <c r="F366" s="29"/>
      <c r="G366" s="29"/>
      <c r="H366" s="29"/>
      <c r="I366" s="29"/>
      <c r="J366" s="64"/>
      <c r="K366" s="64"/>
      <c r="L366" s="64"/>
      <c r="M366" s="6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41"/>
      <c r="B367" s="30"/>
      <c r="C367" s="24"/>
      <c r="D367" s="24"/>
      <c r="E367" s="25"/>
      <c r="F367" s="25"/>
      <c r="G367" s="25"/>
      <c r="H367" s="25"/>
      <c r="I367" s="25"/>
      <c r="J367" s="64"/>
      <c r="K367" s="64"/>
      <c r="L367" s="64"/>
      <c r="M367" s="6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41"/>
      <c r="B368" s="28"/>
      <c r="C368" s="29"/>
      <c r="D368" s="29"/>
      <c r="E368" s="25"/>
      <c r="F368" s="25"/>
      <c r="G368" s="25"/>
      <c r="H368" s="25"/>
      <c r="I368" s="25"/>
      <c r="J368" s="64"/>
      <c r="K368" s="64"/>
      <c r="L368" s="64"/>
      <c r="M368" s="6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41"/>
      <c r="B369" s="28"/>
      <c r="C369" s="29"/>
      <c r="D369" s="29"/>
      <c r="E369" s="25"/>
      <c r="F369" s="25"/>
      <c r="G369" s="25"/>
      <c r="H369" s="25"/>
      <c r="I369" s="25"/>
      <c r="J369" s="64"/>
      <c r="K369" s="64"/>
      <c r="L369" s="64"/>
      <c r="M369" s="6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41"/>
      <c r="B370" s="28"/>
      <c r="C370" s="25"/>
      <c r="D370" s="25"/>
      <c r="E370" s="29"/>
      <c r="F370" s="29"/>
      <c r="G370" s="29"/>
      <c r="H370" s="29"/>
      <c r="I370" s="29"/>
      <c r="J370" s="64"/>
      <c r="K370" s="64"/>
      <c r="L370" s="64"/>
      <c r="M370" s="6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41"/>
      <c r="B371" s="28"/>
      <c r="C371" s="25"/>
      <c r="D371" s="25"/>
      <c r="E371" s="29"/>
      <c r="F371" s="29"/>
      <c r="G371" s="29"/>
      <c r="H371" s="29"/>
      <c r="I371" s="29"/>
      <c r="J371" s="64"/>
      <c r="K371" s="64"/>
      <c r="L371" s="64"/>
      <c r="M371" s="6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41"/>
      <c r="B372" s="28"/>
      <c r="C372" s="25"/>
      <c r="D372" s="25"/>
      <c r="E372" s="29"/>
      <c r="F372" s="29"/>
      <c r="G372" s="29"/>
      <c r="H372" s="29"/>
      <c r="I372" s="29"/>
      <c r="J372" s="64"/>
      <c r="K372" s="64"/>
      <c r="L372" s="64"/>
      <c r="M372" s="6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41"/>
      <c r="B373" s="28"/>
      <c r="C373" s="29"/>
      <c r="D373" s="29"/>
      <c r="E373" s="25"/>
      <c r="F373" s="25"/>
      <c r="G373" s="25"/>
      <c r="H373" s="25"/>
      <c r="I373" s="25"/>
      <c r="J373" s="64"/>
      <c r="K373" s="64"/>
      <c r="L373" s="64"/>
      <c r="M373" s="6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41"/>
      <c r="B374" s="28"/>
      <c r="C374" s="25"/>
      <c r="D374" s="25"/>
      <c r="E374" s="29"/>
      <c r="F374" s="29"/>
      <c r="G374" s="29"/>
      <c r="H374" s="29"/>
      <c r="I374" s="29"/>
      <c r="J374" s="64"/>
      <c r="K374" s="64"/>
      <c r="L374" s="64"/>
      <c r="M374" s="6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41"/>
      <c r="B375" s="28"/>
      <c r="C375" s="25"/>
      <c r="D375" s="25"/>
      <c r="E375" s="29"/>
      <c r="F375" s="29"/>
      <c r="G375" s="29"/>
      <c r="H375" s="29"/>
      <c r="I375" s="29"/>
      <c r="J375" s="64"/>
      <c r="K375" s="64"/>
      <c r="L375" s="64"/>
      <c r="M375" s="6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41"/>
      <c r="B376" s="28"/>
      <c r="C376" s="29"/>
      <c r="D376" s="29"/>
      <c r="E376" s="25"/>
      <c r="F376" s="25"/>
      <c r="G376" s="25"/>
      <c r="H376" s="25"/>
      <c r="I376" s="25"/>
      <c r="J376" s="64"/>
      <c r="K376" s="64"/>
      <c r="L376" s="64"/>
      <c r="M376" s="6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41"/>
      <c r="B377" s="28"/>
      <c r="C377" s="25"/>
      <c r="D377" s="25"/>
      <c r="E377" s="29"/>
      <c r="F377" s="29"/>
      <c r="G377" s="29"/>
      <c r="H377" s="29"/>
      <c r="I377" s="29"/>
      <c r="J377" s="64"/>
      <c r="K377" s="64"/>
      <c r="L377" s="64"/>
      <c r="M377" s="6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41"/>
      <c r="B378" s="28"/>
      <c r="C378" s="25"/>
      <c r="D378" s="25"/>
      <c r="E378" s="29"/>
      <c r="F378" s="29"/>
      <c r="G378" s="29"/>
      <c r="H378" s="29"/>
      <c r="I378" s="29"/>
      <c r="J378" s="64"/>
      <c r="K378" s="64"/>
      <c r="L378" s="64"/>
      <c r="M378" s="6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41"/>
      <c r="B379" s="28"/>
      <c r="C379" s="25"/>
      <c r="D379" s="25"/>
      <c r="E379" s="29"/>
      <c r="F379" s="29"/>
      <c r="G379" s="29"/>
      <c r="H379" s="29"/>
      <c r="I379" s="29"/>
      <c r="J379" s="64"/>
      <c r="K379" s="64"/>
      <c r="L379" s="64"/>
      <c r="M379" s="6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41"/>
      <c r="B380" s="28"/>
      <c r="C380" s="25"/>
      <c r="D380" s="25"/>
      <c r="E380" s="29"/>
      <c r="F380" s="29"/>
      <c r="G380" s="29"/>
      <c r="H380" s="29"/>
      <c r="I380" s="29"/>
      <c r="J380" s="64"/>
      <c r="K380" s="64"/>
      <c r="L380" s="64"/>
      <c r="M380" s="6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41"/>
      <c r="B381" s="28"/>
      <c r="C381" s="25"/>
      <c r="D381" s="25"/>
      <c r="E381" s="29"/>
      <c r="F381" s="29"/>
      <c r="G381" s="29"/>
      <c r="H381" s="29"/>
      <c r="I381" s="29"/>
      <c r="J381" s="64"/>
      <c r="K381" s="64"/>
      <c r="L381" s="64"/>
      <c r="M381" s="6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41"/>
      <c r="B382" s="28"/>
      <c r="C382" s="25"/>
      <c r="D382" s="25"/>
      <c r="E382" s="29"/>
      <c r="F382" s="29"/>
      <c r="G382" s="29"/>
      <c r="H382" s="29"/>
      <c r="I382" s="29"/>
      <c r="J382" s="64"/>
      <c r="K382" s="64"/>
      <c r="L382" s="64"/>
      <c r="M382" s="6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41"/>
      <c r="B383" s="28"/>
      <c r="C383" s="25"/>
      <c r="D383" s="25"/>
      <c r="E383" s="29"/>
      <c r="F383" s="29"/>
      <c r="G383" s="29"/>
      <c r="H383" s="29"/>
      <c r="I383" s="29"/>
      <c r="J383" s="64"/>
      <c r="K383" s="64"/>
      <c r="L383" s="64"/>
      <c r="M383" s="6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41"/>
      <c r="B384" s="28"/>
      <c r="C384" s="29"/>
      <c r="D384" s="29"/>
      <c r="E384" s="25"/>
      <c r="F384" s="25"/>
      <c r="G384" s="25"/>
      <c r="H384" s="25"/>
      <c r="I384" s="25"/>
      <c r="J384" s="64"/>
      <c r="K384" s="64"/>
      <c r="L384" s="64"/>
      <c r="M384" s="6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41"/>
      <c r="B385" s="28"/>
      <c r="C385" s="29"/>
      <c r="D385" s="29"/>
      <c r="E385" s="25"/>
      <c r="F385" s="25"/>
      <c r="G385" s="25"/>
      <c r="H385" s="25"/>
      <c r="I385" s="25"/>
      <c r="J385" s="64"/>
      <c r="K385" s="64"/>
      <c r="L385" s="64"/>
      <c r="M385" s="6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41"/>
      <c r="B386" s="28"/>
      <c r="C386" s="29"/>
      <c r="D386" s="29"/>
      <c r="E386" s="25"/>
      <c r="F386" s="25"/>
      <c r="G386" s="25"/>
      <c r="H386" s="25"/>
      <c r="I386" s="25"/>
      <c r="J386" s="64"/>
      <c r="K386" s="64"/>
      <c r="L386" s="64"/>
      <c r="M386" s="6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41"/>
      <c r="B387" s="28"/>
      <c r="C387" s="29"/>
      <c r="D387" s="29"/>
      <c r="E387" s="25"/>
      <c r="F387" s="25"/>
      <c r="G387" s="25"/>
      <c r="H387" s="25"/>
      <c r="I387" s="25"/>
      <c r="J387" s="64"/>
      <c r="K387" s="64"/>
      <c r="L387" s="64"/>
      <c r="M387" s="6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41"/>
      <c r="B388" s="28"/>
      <c r="C388" s="25"/>
      <c r="D388" s="25"/>
      <c r="E388" s="29"/>
      <c r="F388" s="29"/>
      <c r="G388" s="29"/>
      <c r="H388" s="29"/>
      <c r="I388" s="29"/>
      <c r="J388" s="64"/>
      <c r="K388" s="64"/>
      <c r="L388" s="64"/>
      <c r="M388" s="6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41"/>
      <c r="B389" s="28"/>
      <c r="C389" s="25"/>
      <c r="D389" s="25"/>
      <c r="E389" s="29"/>
      <c r="F389" s="29"/>
      <c r="G389" s="29"/>
      <c r="H389" s="29"/>
      <c r="I389" s="29"/>
      <c r="J389" s="64"/>
      <c r="K389" s="64"/>
      <c r="L389" s="64"/>
      <c r="M389" s="6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41"/>
      <c r="B390" s="28"/>
      <c r="C390" s="25"/>
      <c r="D390" s="25"/>
      <c r="E390" s="29"/>
      <c r="F390" s="29"/>
      <c r="G390" s="29"/>
      <c r="H390" s="29"/>
      <c r="I390" s="29"/>
      <c r="J390" s="64"/>
      <c r="K390" s="64"/>
      <c r="L390" s="64"/>
      <c r="M390" s="6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41"/>
      <c r="B391" s="28"/>
      <c r="C391" s="25"/>
      <c r="D391" s="25"/>
      <c r="E391" s="29"/>
      <c r="F391" s="29"/>
      <c r="G391" s="29"/>
      <c r="H391" s="29"/>
      <c r="I391" s="29"/>
      <c r="J391" s="64"/>
      <c r="K391" s="64"/>
      <c r="L391" s="64"/>
      <c r="M391" s="6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41"/>
      <c r="B392" s="28"/>
      <c r="C392" s="29"/>
      <c r="D392" s="29"/>
      <c r="E392" s="25"/>
      <c r="F392" s="25"/>
      <c r="G392" s="25"/>
      <c r="H392" s="25"/>
      <c r="I392" s="25"/>
      <c r="J392" s="64"/>
      <c r="K392" s="64"/>
      <c r="L392" s="64"/>
      <c r="M392" s="6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41"/>
      <c r="B393" s="28"/>
      <c r="C393" s="25"/>
      <c r="D393" s="25"/>
      <c r="E393" s="29"/>
      <c r="F393" s="29"/>
      <c r="G393" s="29"/>
      <c r="H393" s="29"/>
      <c r="I393" s="29"/>
      <c r="J393" s="64"/>
      <c r="K393" s="64"/>
      <c r="L393" s="64"/>
      <c r="M393" s="6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41"/>
      <c r="B394" s="28"/>
      <c r="C394" s="25"/>
      <c r="D394" s="25"/>
      <c r="E394" s="29"/>
      <c r="F394" s="29"/>
      <c r="G394" s="29"/>
      <c r="H394" s="29"/>
      <c r="I394" s="29"/>
      <c r="J394" s="64"/>
      <c r="K394" s="64"/>
      <c r="L394" s="64"/>
      <c r="M394" s="6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41"/>
      <c r="B395" s="28"/>
      <c r="C395" s="25"/>
      <c r="D395" s="25"/>
      <c r="E395" s="29"/>
      <c r="F395" s="29"/>
      <c r="G395" s="29"/>
      <c r="H395" s="29"/>
      <c r="I395" s="29"/>
      <c r="J395" s="64"/>
      <c r="K395" s="64"/>
      <c r="L395" s="64"/>
      <c r="M395" s="6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41"/>
      <c r="B396" s="28"/>
      <c r="C396" s="25"/>
      <c r="D396" s="25"/>
      <c r="E396" s="29"/>
      <c r="F396" s="29"/>
      <c r="G396" s="29"/>
      <c r="H396" s="29"/>
      <c r="I396" s="29"/>
      <c r="J396" s="64"/>
      <c r="K396" s="64"/>
      <c r="L396" s="64"/>
      <c r="M396" s="6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41"/>
      <c r="B397" s="28"/>
      <c r="C397" s="25"/>
      <c r="D397" s="25"/>
      <c r="E397" s="29"/>
      <c r="F397" s="29"/>
      <c r="G397" s="29"/>
      <c r="H397" s="29"/>
      <c r="I397" s="29"/>
      <c r="J397" s="64"/>
      <c r="K397" s="64"/>
      <c r="L397" s="64"/>
      <c r="M397" s="6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41"/>
      <c r="B398" s="28"/>
      <c r="C398" s="29"/>
      <c r="D398" s="29"/>
      <c r="E398" s="25"/>
      <c r="F398" s="25"/>
      <c r="G398" s="25"/>
      <c r="H398" s="25"/>
      <c r="I398" s="25"/>
      <c r="J398" s="64"/>
      <c r="K398" s="64"/>
      <c r="L398" s="64"/>
      <c r="M398" s="6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41"/>
      <c r="B399" s="28"/>
      <c r="C399" s="29"/>
      <c r="D399" s="29"/>
      <c r="E399" s="25"/>
      <c r="F399" s="25"/>
      <c r="G399" s="25"/>
      <c r="H399" s="25"/>
      <c r="I399" s="25"/>
      <c r="J399" s="64"/>
      <c r="K399" s="64"/>
      <c r="L399" s="64"/>
      <c r="M399" s="6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41"/>
      <c r="B400" s="28"/>
      <c r="C400" s="25"/>
      <c r="D400" s="25"/>
      <c r="E400" s="29"/>
      <c r="F400" s="29"/>
      <c r="G400" s="29"/>
      <c r="H400" s="29"/>
      <c r="I400" s="29"/>
      <c r="J400" s="64"/>
      <c r="K400" s="64"/>
      <c r="L400" s="64"/>
      <c r="M400" s="6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41"/>
      <c r="B401" s="28"/>
      <c r="C401" s="25"/>
      <c r="D401" s="25"/>
      <c r="E401" s="29"/>
      <c r="F401" s="29"/>
      <c r="G401" s="29"/>
      <c r="H401" s="29"/>
      <c r="I401" s="29"/>
      <c r="J401" s="64"/>
      <c r="K401" s="64"/>
      <c r="L401" s="64"/>
      <c r="M401" s="6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41"/>
      <c r="B402" s="28"/>
      <c r="C402" s="25"/>
      <c r="D402" s="25"/>
      <c r="E402" s="29"/>
      <c r="F402" s="29"/>
      <c r="G402" s="29"/>
      <c r="H402" s="29"/>
      <c r="I402" s="29"/>
      <c r="J402" s="64"/>
      <c r="K402" s="64"/>
      <c r="L402" s="64"/>
      <c r="M402" s="6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41"/>
      <c r="B403" s="30"/>
      <c r="C403" s="24"/>
      <c r="D403" s="24"/>
      <c r="E403" s="25"/>
      <c r="F403" s="25"/>
      <c r="G403" s="25"/>
      <c r="H403" s="25"/>
      <c r="I403" s="25"/>
      <c r="J403" s="64"/>
      <c r="K403" s="64"/>
      <c r="L403" s="64"/>
      <c r="M403" s="6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41"/>
      <c r="B404" s="28"/>
      <c r="C404" s="29"/>
      <c r="D404" s="29"/>
      <c r="E404" s="25"/>
      <c r="F404" s="25"/>
      <c r="G404" s="25"/>
      <c r="H404" s="25"/>
      <c r="I404" s="25"/>
      <c r="J404" s="64"/>
      <c r="K404" s="64"/>
      <c r="L404" s="64"/>
      <c r="M404" s="6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41"/>
      <c r="B405" s="28"/>
      <c r="C405" s="29"/>
      <c r="D405" s="29"/>
      <c r="E405" s="25"/>
      <c r="F405" s="25"/>
      <c r="G405" s="25"/>
      <c r="H405" s="25"/>
      <c r="I405" s="25"/>
      <c r="J405" s="64"/>
      <c r="K405" s="64"/>
      <c r="L405" s="64"/>
      <c r="M405" s="6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41"/>
      <c r="B406" s="28"/>
      <c r="C406" s="25"/>
      <c r="D406" s="25"/>
      <c r="E406" s="29"/>
      <c r="F406" s="29"/>
      <c r="G406" s="29"/>
      <c r="H406" s="29"/>
      <c r="I406" s="29"/>
      <c r="J406" s="64"/>
      <c r="K406" s="64"/>
      <c r="L406" s="64"/>
      <c r="M406" s="6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41"/>
      <c r="B407" s="28"/>
      <c r="C407" s="25"/>
      <c r="D407" s="25"/>
      <c r="E407" s="29"/>
      <c r="F407" s="29"/>
      <c r="G407" s="29"/>
      <c r="H407" s="29"/>
      <c r="I407" s="29"/>
      <c r="J407" s="64"/>
      <c r="K407" s="64"/>
      <c r="L407" s="64"/>
      <c r="M407" s="6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41"/>
      <c r="B408" s="28"/>
      <c r="C408" s="29"/>
      <c r="D408" s="29"/>
      <c r="E408" s="25"/>
      <c r="F408" s="25"/>
      <c r="G408" s="25"/>
      <c r="H408" s="25"/>
      <c r="I408" s="25"/>
      <c r="J408" s="64"/>
      <c r="K408" s="64"/>
      <c r="L408" s="64"/>
      <c r="M408" s="6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41"/>
      <c r="B409" s="28"/>
      <c r="C409" s="29"/>
      <c r="D409" s="29"/>
      <c r="E409" s="25"/>
      <c r="F409" s="25"/>
      <c r="G409" s="25"/>
      <c r="H409" s="25"/>
      <c r="I409" s="25"/>
      <c r="J409" s="64"/>
      <c r="K409" s="64"/>
      <c r="L409" s="64"/>
      <c r="M409" s="6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41"/>
      <c r="B410" s="28"/>
      <c r="C410" s="25"/>
      <c r="D410" s="25"/>
      <c r="E410" s="29"/>
      <c r="F410" s="29"/>
      <c r="G410" s="29"/>
      <c r="H410" s="29"/>
      <c r="I410" s="29"/>
      <c r="J410" s="64"/>
      <c r="K410" s="64"/>
      <c r="L410" s="64"/>
      <c r="M410" s="6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41"/>
      <c r="B411" s="28"/>
      <c r="C411" s="25"/>
      <c r="D411" s="25"/>
      <c r="E411" s="29"/>
      <c r="F411" s="29"/>
      <c r="G411" s="29"/>
      <c r="H411" s="29"/>
      <c r="I411" s="29"/>
      <c r="J411" s="64"/>
      <c r="K411" s="64"/>
      <c r="L411" s="64"/>
      <c r="M411" s="6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41"/>
      <c r="B412" s="28"/>
      <c r="C412" s="29"/>
      <c r="D412" s="29"/>
      <c r="E412" s="25"/>
      <c r="F412" s="25"/>
      <c r="G412" s="25"/>
      <c r="H412" s="25"/>
      <c r="I412" s="25"/>
      <c r="J412" s="64"/>
      <c r="K412" s="64"/>
      <c r="L412" s="64"/>
      <c r="M412" s="6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41"/>
      <c r="B413" s="30"/>
      <c r="C413" s="24"/>
      <c r="D413" s="24"/>
      <c r="E413" s="25"/>
      <c r="F413" s="25"/>
      <c r="G413" s="25"/>
      <c r="H413" s="25"/>
      <c r="I413" s="25"/>
      <c r="J413" s="64"/>
      <c r="K413" s="64"/>
      <c r="L413" s="64"/>
      <c r="M413" s="6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41"/>
      <c r="B414" s="28"/>
      <c r="C414" s="29"/>
      <c r="D414" s="29"/>
      <c r="E414" s="25"/>
      <c r="F414" s="25"/>
      <c r="G414" s="25"/>
      <c r="H414" s="25"/>
      <c r="I414" s="25"/>
      <c r="J414" s="64"/>
      <c r="K414" s="64"/>
      <c r="L414" s="64"/>
      <c r="M414" s="6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41"/>
      <c r="B415" s="28"/>
      <c r="C415" s="29"/>
      <c r="D415" s="29"/>
      <c r="E415" s="25"/>
      <c r="F415" s="25"/>
      <c r="G415" s="25"/>
      <c r="H415" s="25"/>
      <c r="I415" s="25"/>
      <c r="J415" s="64"/>
      <c r="K415" s="64"/>
      <c r="L415" s="64"/>
      <c r="M415" s="6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41"/>
      <c r="B416" s="28"/>
      <c r="C416" s="29"/>
      <c r="D416" s="29"/>
      <c r="E416" s="25"/>
      <c r="F416" s="25"/>
      <c r="G416" s="25"/>
      <c r="H416" s="25"/>
      <c r="I416" s="25"/>
      <c r="J416" s="64"/>
      <c r="K416" s="64"/>
      <c r="L416" s="64"/>
      <c r="M416" s="6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41"/>
      <c r="B417" s="28"/>
      <c r="C417" s="29"/>
      <c r="D417" s="29"/>
      <c r="E417" s="25"/>
      <c r="F417" s="25"/>
      <c r="G417" s="25"/>
      <c r="H417" s="25"/>
      <c r="I417" s="25"/>
      <c r="J417" s="64"/>
      <c r="K417" s="64"/>
      <c r="L417" s="64"/>
      <c r="M417" s="6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41"/>
      <c r="B418" s="28"/>
      <c r="C418" s="25"/>
      <c r="D418" s="25"/>
      <c r="E418" s="29"/>
      <c r="F418" s="29"/>
      <c r="G418" s="29"/>
      <c r="H418" s="29"/>
      <c r="I418" s="29"/>
      <c r="J418" s="64"/>
      <c r="K418" s="64"/>
      <c r="L418" s="64"/>
      <c r="M418" s="6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41"/>
      <c r="B419" s="28"/>
      <c r="C419" s="25"/>
      <c r="D419" s="25"/>
      <c r="E419" s="29"/>
      <c r="F419" s="29"/>
      <c r="G419" s="29"/>
      <c r="H419" s="29"/>
      <c r="I419" s="29"/>
      <c r="J419" s="64"/>
      <c r="K419" s="64"/>
      <c r="L419" s="64"/>
      <c r="M419" s="6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41"/>
      <c r="B420" s="28"/>
      <c r="C420" s="25"/>
      <c r="D420" s="25"/>
      <c r="E420" s="29"/>
      <c r="F420" s="29"/>
      <c r="G420" s="29"/>
      <c r="H420" s="29"/>
      <c r="I420" s="29"/>
      <c r="J420" s="64"/>
      <c r="K420" s="64"/>
      <c r="L420" s="64"/>
      <c r="M420" s="6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41"/>
      <c r="B421" s="28"/>
      <c r="C421" s="25"/>
      <c r="D421" s="25"/>
      <c r="E421" s="29"/>
      <c r="F421" s="29"/>
      <c r="G421" s="29"/>
      <c r="H421" s="29"/>
      <c r="I421" s="29"/>
      <c r="J421" s="64"/>
      <c r="K421" s="64"/>
      <c r="L421" s="64"/>
      <c r="M421" s="6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41"/>
      <c r="B422" s="28"/>
      <c r="C422" s="25"/>
      <c r="D422" s="25"/>
      <c r="E422" s="29"/>
      <c r="F422" s="29"/>
      <c r="G422" s="29"/>
      <c r="H422" s="29"/>
      <c r="I422" s="29"/>
      <c r="J422" s="64"/>
      <c r="K422" s="64"/>
      <c r="L422" s="64"/>
      <c r="M422" s="6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41"/>
      <c r="B423" s="28"/>
      <c r="C423" s="25"/>
      <c r="D423" s="25"/>
      <c r="E423" s="29"/>
      <c r="F423" s="29"/>
      <c r="G423" s="29"/>
      <c r="H423" s="29"/>
      <c r="I423" s="29"/>
      <c r="J423" s="64"/>
      <c r="K423" s="64"/>
      <c r="L423" s="64"/>
      <c r="M423" s="6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41"/>
      <c r="B424" s="28"/>
      <c r="C424" s="25"/>
      <c r="D424" s="25"/>
      <c r="E424" s="29"/>
      <c r="F424" s="29"/>
      <c r="G424" s="29"/>
      <c r="H424" s="29"/>
      <c r="I424" s="29"/>
      <c r="J424" s="64"/>
      <c r="K424" s="64"/>
      <c r="L424" s="64"/>
      <c r="M424" s="6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41"/>
      <c r="B425" s="28"/>
      <c r="C425" s="25"/>
      <c r="D425" s="25"/>
      <c r="E425" s="29"/>
      <c r="F425" s="29"/>
      <c r="G425" s="29"/>
      <c r="H425" s="29"/>
      <c r="I425" s="29"/>
      <c r="J425" s="64"/>
      <c r="K425" s="64"/>
      <c r="L425" s="64"/>
      <c r="M425" s="6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41"/>
      <c r="B426" s="28"/>
      <c r="C426" s="25"/>
      <c r="D426" s="25"/>
      <c r="E426" s="29"/>
      <c r="F426" s="29"/>
      <c r="G426" s="29"/>
      <c r="H426" s="29"/>
      <c r="I426" s="29"/>
      <c r="J426" s="64"/>
      <c r="K426" s="64"/>
      <c r="L426" s="64"/>
      <c r="M426" s="6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41"/>
      <c r="B427" s="28"/>
      <c r="C427" s="29"/>
      <c r="D427" s="29"/>
      <c r="E427" s="25"/>
      <c r="F427" s="25"/>
      <c r="G427" s="25"/>
      <c r="H427" s="25"/>
      <c r="I427" s="25"/>
      <c r="J427" s="64"/>
      <c r="K427" s="64"/>
      <c r="L427" s="64"/>
      <c r="M427" s="6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41"/>
      <c r="B428" s="28"/>
      <c r="C428" s="25"/>
      <c r="D428" s="25"/>
      <c r="E428" s="29"/>
      <c r="F428" s="29"/>
      <c r="G428" s="29"/>
      <c r="H428" s="29"/>
      <c r="I428" s="29"/>
      <c r="J428" s="64"/>
      <c r="K428" s="64"/>
      <c r="L428" s="64"/>
      <c r="M428" s="6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41"/>
      <c r="B429" s="28"/>
      <c r="C429" s="25"/>
      <c r="D429" s="25"/>
      <c r="E429" s="29"/>
      <c r="F429" s="29"/>
      <c r="G429" s="29"/>
      <c r="H429" s="29"/>
      <c r="I429" s="29"/>
      <c r="J429" s="64"/>
      <c r="K429" s="64"/>
      <c r="L429" s="64"/>
      <c r="M429" s="6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41"/>
      <c r="B430" s="28"/>
      <c r="C430" s="25"/>
      <c r="D430" s="25"/>
      <c r="E430" s="29"/>
      <c r="F430" s="29"/>
      <c r="G430" s="29"/>
      <c r="H430" s="29"/>
      <c r="I430" s="29"/>
      <c r="J430" s="64"/>
      <c r="K430" s="64"/>
      <c r="L430" s="64"/>
      <c r="M430" s="6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41"/>
      <c r="B431" s="28"/>
      <c r="C431" s="25"/>
      <c r="D431" s="25"/>
      <c r="E431" s="29"/>
      <c r="F431" s="29"/>
      <c r="G431" s="29"/>
      <c r="H431" s="29"/>
      <c r="I431" s="29"/>
      <c r="J431" s="64"/>
      <c r="K431" s="64"/>
      <c r="L431" s="64"/>
      <c r="M431" s="6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41"/>
      <c r="B432" s="28"/>
      <c r="C432" s="25"/>
      <c r="D432" s="25"/>
      <c r="E432" s="29"/>
      <c r="F432" s="29"/>
      <c r="G432" s="29"/>
      <c r="H432" s="29"/>
      <c r="I432" s="29"/>
      <c r="J432" s="64"/>
      <c r="K432" s="64"/>
      <c r="L432" s="64"/>
      <c r="M432" s="6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41"/>
      <c r="B433" s="28"/>
      <c r="C433" s="25"/>
      <c r="D433" s="25"/>
      <c r="E433" s="29"/>
      <c r="F433" s="29"/>
      <c r="G433" s="29"/>
      <c r="H433" s="29"/>
      <c r="I433" s="29"/>
      <c r="J433" s="64"/>
      <c r="K433" s="64"/>
      <c r="L433" s="64"/>
      <c r="M433" s="6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41"/>
      <c r="B434" s="28"/>
      <c r="C434" s="25"/>
      <c r="D434" s="25"/>
      <c r="E434" s="29"/>
      <c r="F434" s="29"/>
      <c r="G434" s="29"/>
      <c r="H434" s="29"/>
      <c r="I434" s="29"/>
      <c r="J434" s="64"/>
      <c r="K434" s="64"/>
      <c r="L434" s="64"/>
      <c r="M434" s="6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41"/>
      <c r="B435" s="28"/>
      <c r="C435" s="25"/>
      <c r="D435" s="25"/>
      <c r="E435" s="29"/>
      <c r="F435" s="29"/>
      <c r="G435" s="29"/>
      <c r="H435" s="29"/>
      <c r="I435" s="29"/>
      <c r="J435" s="64"/>
      <c r="K435" s="64"/>
      <c r="L435" s="64"/>
      <c r="M435" s="6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41"/>
      <c r="B436" s="28"/>
      <c r="C436" s="25"/>
      <c r="D436" s="25"/>
      <c r="E436" s="29"/>
      <c r="F436" s="29"/>
      <c r="G436" s="29"/>
      <c r="H436" s="29"/>
      <c r="I436" s="29"/>
      <c r="J436" s="64"/>
      <c r="K436" s="64"/>
      <c r="L436" s="64"/>
      <c r="M436" s="6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41"/>
      <c r="B437" s="28"/>
      <c r="C437" s="25"/>
      <c r="D437" s="25"/>
      <c r="E437" s="29"/>
      <c r="F437" s="29"/>
      <c r="G437" s="29"/>
      <c r="H437" s="29"/>
      <c r="I437" s="29"/>
      <c r="J437" s="64"/>
      <c r="K437" s="64"/>
      <c r="L437" s="64"/>
      <c r="M437" s="6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41"/>
      <c r="B438" s="28"/>
      <c r="C438" s="25"/>
      <c r="D438" s="25"/>
      <c r="E438" s="29"/>
      <c r="F438" s="29"/>
      <c r="G438" s="29"/>
      <c r="H438" s="29"/>
      <c r="I438" s="29"/>
      <c r="J438" s="64"/>
      <c r="K438" s="64"/>
      <c r="L438" s="64"/>
      <c r="M438" s="6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41"/>
      <c r="B439" s="30"/>
      <c r="C439" s="24"/>
      <c r="D439" s="24"/>
      <c r="E439" s="25"/>
      <c r="F439" s="25"/>
      <c r="G439" s="25"/>
      <c r="H439" s="25"/>
      <c r="I439" s="25"/>
      <c r="J439" s="64"/>
      <c r="K439" s="64"/>
      <c r="L439" s="64"/>
      <c r="M439" s="6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41"/>
      <c r="B440" s="28"/>
      <c r="C440" s="29"/>
      <c r="D440" s="29"/>
      <c r="E440" s="25"/>
      <c r="F440" s="25"/>
      <c r="G440" s="25"/>
      <c r="H440" s="25"/>
      <c r="I440" s="25"/>
      <c r="J440" s="64"/>
      <c r="K440" s="64"/>
      <c r="L440" s="64"/>
      <c r="M440" s="6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41"/>
      <c r="B441" s="28"/>
      <c r="C441" s="29"/>
      <c r="D441" s="29"/>
      <c r="E441" s="25"/>
      <c r="F441" s="25"/>
      <c r="G441" s="25"/>
      <c r="H441" s="25"/>
      <c r="I441" s="25"/>
      <c r="J441" s="64"/>
      <c r="K441" s="64"/>
      <c r="L441" s="64"/>
      <c r="M441" s="6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41"/>
      <c r="B442" s="28"/>
      <c r="C442" s="29"/>
      <c r="D442" s="29"/>
      <c r="E442" s="25"/>
      <c r="F442" s="25"/>
      <c r="G442" s="25"/>
      <c r="H442" s="25"/>
      <c r="I442" s="25"/>
      <c r="J442" s="64"/>
      <c r="K442" s="64"/>
      <c r="L442" s="64"/>
      <c r="M442" s="6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41"/>
      <c r="B443" s="28"/>
      <c r="C443" s="29"/>
      <c r="D443" s="29"/>
      <c r="E443" s="25"/>
      <c r="F443" s="25"/>
      <c r="G443" s="25"/>
      <c r="H443" s="25"/>
      <c r="I443" s="25"/>
      <c r="J443" s="64"/>
      <c r="K443" s="64"/>
      <c r="L443" s="64"/>
      <c r="M443" s="6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41"/>
      <c r="B444" s="28"/>
      <c r="C444" s="25"/>
      <c r="D444" s="25"/>
      <c r="E444" s="29"/>
      <c r="F444" s="29"/>
      <c r="G444" s="29"/>
      <c r="H444" s="29"/>
      <c r="I444" s="29"/>
      <c r="J444" s="64"/>
      <c r="K444" s="64"/>
      <c r="L444" s="64"/>
      <c r="M444" s="6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41"/>
      <c r="B445" s="28"/>
      <c r="C445" s="25"/>
      <c r="D445" s="25"/>
      <c r="E445" s="29"/>
      <c r="F445" s="29"/>
      <c r="G445" s="29"/>
      <c r="H445" s="29"/>
      <c r="I445" s="29"/>
      <c r="J445" s="64"/>
      <c r="K445" s="64"/>
      <c r="L445" s="64"/>
      <c r="M445" s="6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41"/>
      <c r="B446" s="28"/>
      <c r="C446" s="25"/>
      <c r="D446" s="25"/>
      <c r="E446" s="29"/>
      <c r="F446" s="29"/>
      <c r="G446" s="29"/>
      <c r="H446" s="29"/>
      <c r="I446" s="29"/>
      <c r="J446" s="64"/>
      <c r="K446" s="64"/>
      <c r="L446" s="64"/>
      <c r="M446" s="6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41"/>
      <c r="B447" s="28"/>
      <c r="C447" s="25"/>
      <c r="D447" s="25"/>
      <c r="E447" s="29"/>
      <c r="F447" s="29"/>
      <c r="G447" s="29"/>
      <c r="H447" s="29"/>
      <c r="I447" s="29"/>
      <c r="J447" s="64"/>
      <c r="K447" s="64"/>
      <c r="L447" s="64"/>
      <c r="M447" s="6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41"/>
      <c r="B448" s="28"/>
      <c r="C448" s="25"/>
      <c r="D448" s="25"/>
      <c r="E448" s="29"/>
      <c r="F448" s="29"/>
      <c r="G448" s="29"/>
      <c r="H448" s="29"/>
      <c r="I448" s="29"/>
      <c r="J448" s="64"/>
      <c r="K448" s="64"/>
      <c r="L448" s="64"/>
      <c r="M448" s="6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41"/>
      <c r="B449" s="28"/>
      <c r="C449" s="25"/>
      <c r="D449" s="25"/>
      <c r="E449" s="29"/>
      <c r="F449" s="29"/>
      <c r="G449" s="29"/>
      <c r="H449" s="29"/>
      <c r="I449" s="29"/>
      <c r="J449" s="64"/>
      <c r="K449" s="64"/>
      <c r="L449" s="64"/>
      <c r="M449" s="6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41"/>
      <c r="B450" s="28"/>
      <c r="C450" s="25"/>
      <c r="D450" s="25"/>
      <c r="E450" s="29"/>
      <c r="F450" s="29"/>
      <c r="G450" s="29"/>
      <c r="H450" s="29"/>
      <c r="I450" s="29"/>
      <c r="J450" s="64"/>
      <c r="K450" s="64"/>
      <c r="L450" s="64"/>
      <c r="M450" s="6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41"/>
      <c r="B451" s="28"/>
      <c r="C451" s="25"/>
      <c r="D451" s="25"/>
      <c r="E451" s="29"/>
      <c r="F451" s="29"/>
      <c r="G451" s="29"/>
      <c r="H451" s="29"/>
      <c r="I451" s="29"/>
      <c r="J451" s="64"/>
      <c r="K451" s="64"/>
      <c r="L451" s="64"/>
      <c r="M451" s="6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41"/>
      <c r="B452" s="28"/>
      <c r="C452" s="25"/>
      <c r="D452" s="25"/>
      <c r="E452" s="29"/>
      <c r="F452" s="29"/>
      <c r="G452" s="29"/>
      <c r="H452" s="29"/>
      <c r="I452" s="29"/>
      <c r="J452" s="64"/>
      <c r="K452" s="64"/>
      <c r="L452" s="64"/>
      <c r="M452" s="6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41"/>
      <c r="B453" s="28"/>
      <c r="C453" s="29"/>
      <c r="D453" s="29"/>
      <c r="E453" s="25"/>
      <c r="F453" s="25"/>
      <c r="G453" s="25"/>
      <c r="H453" s="25"/>
      <c r="I453" s="25"/>
      <c r="J453" s="64"/>
      <c r="K453" s="64"/>
      <c r="L453" s="64"/>
      <c r="M453" s="6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41"/>
      <c r="B454" s="28"/>
      <c r="C454" s="25"/>
      <c r="D454" s="25"/>
      <c r="E454" s="29"/>
      <c r="F454" s="29"/>
      <c r="G454" s="29"/>
      <c r="H454" s="29"/>
      <c r="I454" s="29"/>
      <c r="J454" s="64"/>
      <c r="K454" s="64"/>
      <c r="L454" s="64"/>
      <c r="M454" s="6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41"/>
      <c r="B455" s="28"/>
      <c r="C455" s="25"/>
      <c r="D455" s="25"/>
      <c r="E455" s="29"/>
      <c r="F455" s="29"/>
      <c r="G455" s="29"/>
      <c r="H455" s="29"/>
      <c r="I455" s="29"/>
      <c r="J455" s="64"/>
      <c r="K455" s="64"/>
      <c r="L455" s="64"/>
      <c r="M455" s="6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41"/>
      <c r="B456" s="28"/>
      <c r="C456" s="25"/>
      <c r="D456" s="25"/>
      <c r="E456" s="29"/>
      <c r="F456" s="29"/>
      <c r="G456" s="29"/>
      <c r="H456" s="29"/>
      <c r="I456" s="29"/>
      <c r="J456" s="64"/>
      <c r="K456" s="64"/>
      <c r="L456" s="64"/>
      <c r="M456" s="6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41"/>
      <c r="B457" s="28"/>
      <c r="C457" s="25"/>
      <c r="D457" s="25"/>
      <c r="E457" s="29"/>
      <c r="F457" s="29"/>
      <c r="G457" s="29"/>
      <c r="H457" s="29"/>
      <c r="I457" s="29"/>
      <c r="J457" s="64"/>
      <c r="K457" s="64"/>
      <c r="L457" s="64"/>
      <c r="M457" s="6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41"/>
      <c r="B458" s="28"/>
      <c r="C458" s="25"/>
      <c r="D458" s="25"/>
      <c r="E458" s="29"/>
      <c r="F458" s="29"/>
      <c r="G458" s="29"/>
      <c r="H458" s="29"/>
      <c r="I458" s="29"/>
      <c r="J458" s="64"/>
      <c r="K458" s="64"/>
      <c r="L458" s="64"/>
      <c r="M458" s="6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41"/>
      <c r="B459" s="28"/>
      <c r="C459" s="25"/>
      <c r="D459" s="25"/>
      <c r="E459" s="29"/>
      <c r="F459" s="29"/>
      <c r="G459" s="29"/>
      <c r="H459" s="29"/>
      <c r="I459" s="29"/>
      <c r="J459" s="64"/>
      <c r="K459" s="64"/>
      <c r="L459" s="64"/>
      <c r="M459" s="6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41"/>
      <c r="B460" s="28"/>
      <c r="C460" s="25"/>
      <c r="D460" s="25"/>
      <c r="E460" s="29"/>
      <c r="F460" s="29"/>
      <c r="G460" s="29"/>
      <c r="H460" s="29"/>
      <c r="I460" s="29"/>
      <c r="J460" s="64"/>
      <c r="K460" s="64"/>
      <c r="L460" s="64"/>
      <c r="M460" s="6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41"/>
      <c r="B461" s="28"/>
      <c r="C461" s="25"/>
      <c r="D461" s="25"/>
      <c r="E461" s="29"/>
      <c r="F461" s="29"/>
      <c r="G461" s="29"/>
      <c r="H461" s="29"/>
      <c r="I461" s="29"/>
      <c r="J461" s="64"/>
      <c r="K461" s="64"/>
      <c r="L461" s="64"/>
      <c r="M461" s="6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41"/>
      <c r="B462" s="28"/>
      <c r="C462" s="25"/>
      <c r="D462" s="25"/>
      <c r="E462" s="29"/>
      <c r="F462" s="29"/>
      <c r="G462" s="29"/>
      <c r="H462" s="29"/>
      <c r="I462" s="29"/>
      <c r="J462" s="64"/>
      <c r="K462" s="64"/>
      <c r="L462" s="64"/>
      <c r="M462" s="6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41"/>
      <c r="B463" s="28"/>
      <c r="C463" s="25"/>
      <c r="D463" s="25"/>
      <c r="E463" s="29"/>
      <c r="F463" s="29"/>
      <c r="G463" s="29"/>
      <c r="H463" s="29"/>
      <c r="I463" s="29"/>
      <c r="J463" s="64"/>
      <c r="K463" s="64"/>
      <c r="L463" s="64"/>
      <c r="M463" s="6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41"/>
      <c r="B464" s="28"/>
      <c r="C464" s="25"/>
      <c r="D464" s="25"/>
      <c r="E464" s="29"/>
      <c r="F464" s="29"/>
      <c r="G464" s="29"/>
      <c r="H464" s="29"/>
      <c r="I464" s="29"/>
      <c r="J464" s="64"/>
      <c r="K464" s="64"/>
      <c r="L464" s="64"/>
      <c r="M464" s="6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41"/>
      <c r="B465" s="30"/>
      <c r="C465" s="24"/>
      <c r="D465" s="24"/>
      <c r="E465" s="25"/>
      <c r="F465" s="25"/>
      <c r="G465" s="25"/>
      <c r="H465" s="25"/>
      <c r="I465" s="25"/>
      <c r="J465" s="64"/>
      <c r="K465" s="64"/>
      <c r="L465" s="64"/>
      <c r="M465" s="6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41"/>
      <c r="B466" s="33"/>
      <c r="C466" s="34"/>
      <c r="D466" s="34"/>
      <c r="E466" s="25"/>
      <c r="F466" s="25"/>
      <c r="G466" s="25"/>
      <c r="H466" s="25"/>
      <c r="I466" s="25"/>
      <c r="J466" s="64"/>
      <c r="K466" s="64"/>
      <c r="L466" s="64"/>
      <c r="M466" s="6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41"/>
      <c r="B467" s="35"/>
      <c r="C467" s="36"/>
      <c r="D467" s="36"/>
      <c r="E467" s="37"/>
      <c r="F467" s="37"/>
      <c r="G467" s="37"/>
      <c r="H467" s="37"/>
      <c r="I467" s="37"/>
      <c r="J467" s="64"/>
      <c r="K467" s="64"/>
      <c r="L467" s="64"/>
      <c r="M467" s="6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41"/>
      <c r="B468" s="20"/>
      <c r="C468" s="38"/>
      <c r="D468" s="38"/>
      <c r="E468" s="25"/>
      <c r="F468" s="25"/>
      <c r="G468" s="25"/>
      <c r="H468" s="25"/>
      <c r="I468" s="25"/>
      <c r="J468" s="64"/>
      <c r="K468" s="64"/>
      <c r="L468" s="64"/>
      <c r="M468" s="6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41"/>
      <c r="B469" s="20"/>
      <c r="C469" s="38"/>
      <c r="D469" s="38"/>
      <c r="E469" s="25"/>
      <c r="F469" s="25"/>
      <c r="G469" s="25"/>
      <c r="H469" s="25"/>
      <c r="I469" s="25"/>
      <c r="J469" s="64"/>
      <c r="K469" s="64"/>
      <c r="L469" s="64"/>
      <c r="M469" s="6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5">
      <c r="A470" s="141"/>
      <c r="B470" s="20"/>
      <c r="C470" s="38"/>
      <c r="D470" s="38"/>
      <c r="E470" s="25"/>
      <c r="F470" s="25"/>
      <c r="G470" s="25"/>
      <c r="H470" s="25"/>
      <c r="I470" s="25"/>
      <c r="J470" s="64"/>
      <c r="K470" s="64"/>
      <c r="L470" s="64"/>
      <c r="M470" s="6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5">
      <c r="A471" s="141"/>
      <c r="B471" s="35"/>
      <c r="C471" s="36"/>
      <c r="D471" s="36"/>
      <c r="E471" s="37"/>
      <c r="F471" s="37"/>
      <c r="G471" s="37"/>
      <c r="H471" s="37"/>
      <c r="I471" s="37"/>
      <c r="J471" s="64"/>
      <c r="K471" s="64"/>
      <c r="L471" s="64"/>
      <c r="M471" s="6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5">
      <c r="A472" s="141"/>
      <c r="B472" s="20"/>
      <c r="C472" s="38"/>
      <c r="D472" s="38"/>
      <c r="E472" s="25"/>
      <c r="F472" s="25"/>
      <c r="G472" s="25"/>
      <c r="H472" s="25"/>
      <c r="I472" s="25"/>
      <c r="J472" s="64"/>
      <c r="K472" s="64"/>
      <c r="L472" s="64"/>
      <c r="M472" s="6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5">
      <c r="A473" s="141"/>
      <c r="B473" s="20"/>
      <c r="C473" s="25"/>
      <c r="D473" s="25"/>
      <c r="E473" s="38"/>
      <c r="F473" s="38"/>
      <c r="G473" s="38"/>
      <c r="H473" s="38"/>
      <c r="I473" s="38"/>
    </row>
    <row r="474" spans="1:26" x14ac:dyDescent="0.25">
      <c r="A474" s="141"/>
      <c r="B474" s="20"/>
      <c r="C474" s="25"/>
      <c r="D474" s="25"/>
      <c r="E474" s="38"/>
      <c r="F474" s="38"/>
      <c r="G474" s="38"/>
      <c r="H474" s="38"/>
      <c r="I474" s="38"/>
    </row>
    <row r="475" spans="1:26" x14ac:dyDescent="0.25">
      <c r="A475" s="141"/>
      <c r="B475" s="20"/>
      <c r="C475" s="25"/>
      <c r="D475" s="25"/>
      <c r="E475" s="38"/>
      <c r="F475" s="38"/>
      <c r="G475" s="38"/>
      <c r="H475" s="38"/>
      <c r="I475" s="38"/>
    </row>
    <row r="476" spans="1:26" x14ac:dyDescent="0.25">
      <c r="A476" s="141"/>
      <c r="B476" s="20"/>
      <c r="C476" s="25"/>
      <c r="D476" s="25"/>
      <c r="E476" s="38"/>
      <c r="F476" s="38"/>
      <c r="G476" s="38"/>
      <c r="H476" s="38"/>
      <c r="I476" s="38"/>
    </row>
    <row r="477" spans="1:26" x14ac:dyDescent="0.25">
      <c r="A477" s="141"/>
      <c r="B477" s="20"/>
      <c r="C477" s="25"/>
      <c r="D477" s="25"/>
      <c r="E477" s="38"/>
      <c r="F477" s="38"/>
      <c r="G477" s="38"/>
      <c r="H477" s="38"/>
      <c r="I477" s="38"/>
    </row>
    <row r="478" spans="1:26" x14ac:dyDescent="0.25">
      <c r="A478" s="141"/>
      <c r="B478" s="20"/>
      <c r="C478" s="25"/>
      <c r="D478" s="25"/>
      <c r="E478" s="38"/>
      <c r="F478" s="38"/>
      <c r="G478" s="38"/>
      <c r="H478" s="38"/>
      <c r="I478" s="38"/>
    </row>
    <row r="479" spans="1:26" x14ac:dyDescent="0.25">
      <c r="A479" s="141"/>
      <c r="B479" s="35"/>
      <c r="C479" s="36"/>
      <c r="D479" s="36"/>
      <c r="E479" s="37"/>
      <c r="F479" s="37"/>
      <c r="G479" s="37"/>
      <c r="H479" s="37"/>
      <c r="I479" s="37"/>
    </row>
    <row r="480" spans="1:26" x14ac:dyDescent="0.25">
      <c r="A480" s="141"/>
      <c r="B480" s="20"/>
      <c r="C480" s="38"/>
      <c r="D480" s="38"/>
      <c r="E480" s="25"/>
      <c r="F480" s="25"/>
      <c r="G480" s="25"/>
      <c r="H480" s="25"/>
      <c r="I480" s="25"/>
    </row>
    <row r="481" spans="1:26" x14ac:dyDescent="0.25">
      <c r="A481" s="141"/>
      <c r="B481" s="20"/>
      <c r="C481" s="38"/>
      <c r="D481" s="38"/>
      <c r="E481" s="25"/>
      <c r="F481" s="25"/>
      <c r="G481" s="25"/>
      <c r="H481" s="25"/>
      <c r="I481" s="25"/>
    </row>
    <row r="482" spans="1:26" x14ac:dyDescent="0.25">
      <c r="A482" s="141"/>
      <c r="B482" s="20"/>
      <c r="C482" s="38"/>
      <c r="D482" s="38"/>
      <c r="E482" s="25"/>
      <c r="F482" s="25"/>
      <c r="G482" s="25"/>
      <c r="H482" s="25"/>
      <c r="I482" s="25"/>
    </row>
    <row r="483" spans="1:26" x14ac:dyDescent="0.25">
      <c r="B483" s="20"/>
      <c r="C483" s="38"/>
      <c r="D483" s="38"/>
      <c r="E483" s="25"/>
      <c r="F483" s="25"/>
      <c r="G483" s="25"/>
      <c r="H483" s="25"/>
      <c r="I483" s="25"/>
      <c r="J483" s="19"/>
      <c r="K483" s="19"/>
      <c r="L483" s="19"/>
      <c r="M483" s="19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s="12" customFormat="1" x14ac:dyDescent="0.25">
      <c r="A484" s="142"/>
      <c r="B484" s="20"/>
      <c r="C484" s="38"/>
      <c r="D484" s="38"/>
      <c r="E484" s="25"/>
      <c r="F484" s="25"/>
      <c r="G484" s="25"/>
      <c r="H484" s="25"/>
      <c r="I484" s="25"/>
      <c r="J484" s="53"/>
      <c r="K484" s="53"/>
      <c r="L484" s="53"/>
      <c r="M484" s="53"/>
    </row>
    <row r="485" spans="1:26" s="12" customFormat="1" x14ac:dyDescent="0.25">
      <c r="A485" s="142"/>
      <c r="B485" s="33"/>
      <c r="C485" s="34"/>
      <c r="D485" s="34"/>
      <c r="E485" s="25"/>
      <c r="F485" s="25"/>
      <c r="G485" s="25"/>
      <c r="H485" s="25"/>
      <c r="I485" s="25"/>
      <c r="J485" s="53"/>
      <c r="K485" s="53"/>
      <c r="L485" s="53"/>
      <c r="M485" s="53"/>
    </row>
    <row r="486" spans="1:26" s="12" customFormat="1" x14ac:dyDescent="0.25">
      <c r="A486" s="142"/>
      <c r="B486" s="20"/>
      <c r="C486" s="38"/>
      <c r="D486" s="38"/>
      <c r="E486" s="25"/>
      <c r="F486" s="25"/>
      <c r="G486" s="25"/>
      <c r="H486" s="25"/>
      <c r="I486" s="25"/>
      <c r="J486" s="53"/>
      <c r="K486" s="53"/>
      <c r="L486" s="53"/>
      <c r="M486" s="53"/>
    </row>
    <row r="487" spans="1:26" s="12" customFormat="1" x14ac:dyDescent="0.25">
      <c r="A487" s="142"/>
      <c r="B487" s="20"/>
      <c r="C487" s="38"/>
      <c r="D487" s="38"/>
      <c r="E487" s="25"/>
      <c r="F487" s="25"/>
      <c r="G487" s="25"/>
      <c r="H487" s="25"/>
      <c r="I487" s="25"/>
      <c r="J487" s="53"/>
      <c r="K487" s="53"/>
      <c r="L487" s="53"/>
      <c r="M487" s="53"/>
    </row>
    <row r="488" spans="1:26" s="12" customFormat="1" x14ac:dyDescent="0.25">
      <c r="A488" s="142"/>
      <c r="B488" s="20"/>
      <c r="C488" s="38"/>
      <c r="D488" s="38"/>
      <c r="E488" s="25"/>
      <c r="F488" s="25"/>
      <c r="G488" s="25"/>
      <c r="H488" s="25"/>
      <c r="I488" s="25"/>
      <c r="J488" s="53"/>
      <c r="K488" s="53"/>
      <c r="L488" s="53"/>
      <c r="M488" s="53"/>
    </row>
    <row r="489" spans="1:26" s="12" customFormat="1" x14ac:dyDescent="0.25">
      <c r="A489" s="142"/>
      <c r="B489" s="20"/>
      <c r="C489" s="38"/>
      <c r="D489" s="38"/>
      <c r="E489" s="25"/>
      <c r="F489" s="25"/>
      <c r="G489" s="25"/>
      <c r="H489" s="25"/>
      <c r="I489" s="25"/>
      <c r="J489" s="53"/>
      <c r="K489" s="53"/>
      <c r="L489" s="53"/>
      <c r="M489" s="53"/>
    </row>
    <row r="490" spans="1:26" s="12" customFormat="1" x14ac:dyDescent="0.25">
      <c r="A490" s="142"/>
      <c r="B490" s="20"/>
      <c r="C490" s="38"/>
      <c r="D490" s="38"/>
      <c r="E490" s="25"/>
      <c r="F490" s="25"/>
      <c r="G490" s="25"/>
      <c r="H490" s="25"/>
      <c r="I490" s="25"/>
      <c r="J490" s="53"/>
      <c r="K490" s="53"/>
      <c r="L490" s="53"/>
      <c r="M490" s="53"/>
    </row>
    <row r="491" spans="1:26" s="12" customFormat="1" x14ac:dyDescent="0.25">
      <c r="A491" s="142"/>
      <c r="B491" s="20"/>
      <c r="C491" s="38"/>
      <c r="D491" s="38"/>
      <c r="E491" s="25"/>
      <c r="F491" s="25"/>
      <c r="G491" s="25"/>
      <c r="H491" s="25"/>
      <c r="I491" s="25"/>
      <c r="J491" s="53"/>
      <c r="K491" s="53"/>
      <c r="L491" s="53"/>
      <c r="M491" s="53"/>
    </row>
    <row r="492" spans="1:26" x14ac:dyDescent="0.25">
      <c r="A492" s="141"/>
      <c r="B492" s="18"/>
      <c r="C492" s="18"/>
      <c r="D492" s="18"/>
      <c r="E492" s="18"/>
      <c r="F492" s="18"/>
      <c r="G492" s="18"/>
      <c r="H492" s="18"/>
      <c r="I492" s="18"/>
      <c r="J492" s="19"/>
      <c r="K492" s="19"/>
      <c r="L492" s="19"/>
      <c r="M492" s="19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x14ac:dyDescent="0.25">
      <c r="A493" s="141"/>
      <c r="B493" s="18"/>
      <c r="C493" s="18"/>
      <c r="D493" s="18"/>
      <c r="E493" s="18"/>
      <c r="F493" s="18"/>
      <c r="G493" s="18"/>
      <c r="H493" s="18"/>
      <c r="I493" s="18"/>
      <c r="J493" s="19"/>
      <c r="K493" s="19"/>
      <c r="L493" s="19"/>
      <c r="M493" s="19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x14ac:dyDescent="0.25">
      <c r="A494" s="141"/>
      <c r="B494" s="18"/>
      <c r="C494" s="18"/>
      <c r="D494" s="18"/>
      <c r="E494" s="18"/>
      <c r="F494" s="18"/>
      <c r="G494" s="18"/>
      <c r="H494" s="18"/>
      <c r="I494" s="18"/>
      <c r="J494" s="19"/>
      <c r="K494" s="19"/>
      <c r="L494" s="19"/>
      <c r="M494" s="19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x14ac:dyDescent="0.25">
      <c r="A495" s="141"/>
      <c r="B495" s="18"/>
      <c r="C495" s="18"/>
      <c r="D495" s="18"/>
      <c r="E495" s="18"/>
      <c r="F495" s="18"/>
      <c r="G495" s="18"/>
      <c r="H495" s="18"/>
      <c r="I495" s="18"/>
      <c r="J495" s="19"/>
      <c r="K495" s="19"/>
      <c r="L495" s="19"/>
      <c r="M495" s="19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x14ac:dyDescent="0.25">
      <c r="A496" s="141"/>
      <c r="B496" s="18"/>
      <c r="C496" s="18"/>
      <c r="D496" s="18"/>
      <c r="E496" s="18"/>
      <c r="F496" s="18"/>
      <c r="G496" s="18"/>
      <c r="H496" s="18"/>
      <c r="I496" s="18"/>
      <c r="J496" s="19"/>
      <c r="K496" s="19"/>
      <c r="L496" s="19"/>
      <c r="M496" s="19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x14ac:dyDescent="0.25">
      <c r="A497" s="141"/>
      <c r="B497" s="18"/>
      <c r="C497" s="18"/>
      <c r="D497" s="18"/>
      <c r="E497" s="18"/>
      <c r="F497" s="18"/>
      <c r="G497" s="18"/>
      <c r="H497" s="18"/>
      <c r="I497" s="18"/>
      <c r="J497" s="19"/>
      <c r="K497" s="19"/>
      <c r="L497" s="19"/>
      <c r="M497" s="19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x14ac:dyDescent="0.25">
      <c r="A498" s="141"/>
      <c r="B498" s="18"/>
      <c r="C498" s="18"/>
      <c r="D498" s="18"/>
      <c r="E498" s="18"/>
      <c r="F498" s="18"/>
      <c r="G498" s="18"/>
      <c r="H498" s="18"/>
      <c r="I498" s="18"/>
      <c r="J498" s="19"/>
      <c r="K498" s="19"/>
      <c r="L498" s="19"/>
      <c r="M498" s="19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x14ac:dyDescent="0.25">
      <c r="A499" s="141"/>
      <c r="B499" s="18"/>
      <c r="C499" s="18"/>
      <c r="D499" s="18"/>
      <c r="E499" s="18"/>
      <c r="F499" s="18"/>
      <c r="G499" s="18"/>
      <c r="H499" s="18"/>
      <c r="I499" s="18"/>
      <c r="J499" s="19"/>
      <c r="K499" s="19"/>
      <c r="L499" s="19"/>
      <c r="M499" s="19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x14ac:dyDescent="0.25">
      <c r="A500" s="141"/>
      <c r="B500" s="18"/>
      <c r="C500" s="18"/>
      <c r="D500" s="18"/>
      <c r="E500" s="18"/>
      <c r="F500" s="18"/>
      <c r="G500" s="18"/>
      <c r="H500" s="18"/>
      <c r="I500" s="18"/>
      <c r="J500" s="19"/>
      <c r="K500" s="19"/>
      <c r="L500" s="19"/>
      <c r="M500" s="19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x14ac:dyDescent="0.25">
      <c r="A501" s="141"/>
      <c r="B501" s="18"/>
      <c r="C501" s="18"/>
      <c r="D501" s="18"/>
      <c r="E501" s="18"/>
      <c r="F501" s="18"/>
      <c r="G501" s="18"/>
      <c r="H501" s="18"/>
      <c r="I501" s="18"/>
      <c r="J501" s="19"/>
      <c r="K501" s="19"/>
      <c r="L501" s="19"/>
      <c r="M501" s="19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x14ac:dyDescent="0.25">
      <c r="A502" s="141"/>
      <c r="B502" s="18"/>
      <c r="C502" s="18"/>
      <c r="D502" s="18"/>
      <c r="E502" s="18"/>
      <c r="F502" s="18"/>
      <c r="G502" s="18"/>
      <c r="H502" s="18"/>
      <c r="I502" s="18"/>
      <c r="J502" s="19"/>
      <c r="K502" s="19"/>
      <c r="L502" s="19"/>
      <c r="M502" s="19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x14ac:dyDescent="0.25">
      <c r="A503" s="141"/>
      <c r="B503" s="18"/>
      <c r="C503" s="18"/>
      <c r="D503" s="18"/>
      <c r="E503" s="18"/>
      <c r="F503" s="18"/>
      <c r="G503" s="18"/>
      <c r="H503" s="18"/>
      <c r="I503" s="18"/>
      <c r="J503" s="19"/>
      <c r="K503" s="19"/>
      <c r="L503" s="19"/>
      <c r="M503" s="19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x14ac:dyDescent="0.25">
      <c r="A504" s="141"/>
      <c r="B504" s="18"/>
      <c r="C504" s="18"/>
      <c r="D504" s="18"/>
      <c r="E504" s="18"/>
      <c r="F504" s="18"/>
      <c r="G504" s="18"/>
      <c r="H504" s="18"/>
      <c r="I504" s="18"/>
      <c r="J504" s="19"/>
      <c r="K504" s="19"/>
      <c r="L504" s="19"/>
      <c r="M504" s="19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x14ac:dyDescent="0.25">
      <c r="A505" s="141"/>
      <c r="B505" s="18"/>
      <c r="C505" s="18"/>
      <c r="D505" s="18"/>
      <c r="E505" s="18"/>
      <c r="F505" s="18"/>
      <c r="G505" s="18"/>
      <c r="H505" s="18"/>
      <c r="I505" s="18"/>
      <c r="J505" s="19"/>
      <c r="K505" s="19"/>
      <c r="L505" s="19"/>
      <c r="M505" s="19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x14ac:dyDescent="0.25">
      <c r="A506" s="141"/>
      <c r="B506" s="18"/>
      <c r="C506" s="18"/>
      <c r="D506" s="18"/>
      <c r="E506" s="18"/>
      <c r="F506" s="18"/>
      <c r="G506" s="18"/>
      <c r="H506" s="18"/>
      <c r="I506" s="18"/>
      <c r="J506" s="19"/>
      <c r="K506" s="19"/>
      <c r="L506" s="19"/>
      <c r="M506" s="19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x14ac:dyDescent="0.25">
      <c r="A507" s="141"/>
      <c r="B507" s="18"/>
      <c r="C507" s="18"/>
      <c r="D507" s="18"/>
      <c r="E507" s="18"/>
      <c r="F507" s="18"/>
      <c r="G507" s="18"/>
      <c r="H507" s="18"/>
      <c r="I507" s="18"/>
      <c r="J507" s="19"/>
      <c r="K507" s="19"/>
      <c r="L507" s="19"/>
      <c r="M507" s="19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x14ac:dyDescent="0.25">
      <c r="A508" s="141"/>
      <c r="B508" s="18"/>
      <c r="C508" s="18"/>
      <c r="D508" s="18"/>
      <c r="E508" s="18"/>
      <c r="F508" s="18"/>
      <c r="G508" s="18"/>
      <c r="H508" s="18"/>
      <c r="I508" s="18"/>
      <c r="J508" s="19"/>
      <c r="K508" s="19"/>
      <c r="L508" s="19"/>
      <c r="M508" s="19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x14ac:dyDescent="0.25">
      <c r="A509" s="141"/>
      <c r="B509" s="18"/>
      <c r="C509" s="18"/>
      <c r="D509" s="18"/>
      <c r="E509" s="18"/>
      <c r="F509" s="18"/>
      <c r="G509" s="18"/>
      <c r="H509" s="18"/>
      <c r="I509" s="18"/>
      <c r="J509" s="19"/>
      <c r="K509" s="19"/>
      <c r="L509" s="19"/>
      <c r="M509" s="19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x14ac:dyDescent="0.25">
      <c r="A510" s="141"/>
      <c r="B510" s="18"/>
      <c r="C510" s="18"/>
      <c r="D510" s="18"/>
      <c r="E510" s="18"/>
      <c r="F510" s="18"/>
      <c r="G510" s="18"/>
      <c r="H510" s="18"/>
      <c r="I510" s="18"/>
      <c r="J510" s="19"/>
      <c r="K510" s="19"/>
      <c r="L510" s="19"/>
      <c r="M510" s="19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x14ac:dyDescent="0.25">
      <c r="A511" s="141"/>
      <c r="B511" s="18"/>
      <c r="C511" s="18"/>
      <c r="D511" s="18"/>
      <c r="E511" s="18"/>
      <c r="F511" s="18"/>
      <c r="G511" s="18"/>
      <c r="H511" s="18"/>
      <c r="I511" s="18"/>
      <c r="J511" s="19"/>
      <c r="K511" s="19"/>
      <c r="L511" s="19"/>
      <c r="M511" s="19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x14ac:dyDescent="0.25">
      <c r="A512" s="141"/>
      <c r="B512" s="18"/>
      <c r="C512" s="18"/>
      <c r="D512" s="18"/>
      <c r="E512" s="18"/>
      <c r="F512" s="18"/>
      <c r="G512" s="18"/>
      <c r="H512" s="18"/>
      <c r="I512" s="18"/>
      <c r="J512" s="19"/>
      <c r="K512" s="19"/>
      <c r="L512" s="19"/>
      <c r="M512" s="19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x14ac:dyDescent="0.25">
      <c r="A513" s="141"/>
      <c r="B513" s="18"/>
      <c r="C513" s="18"/>
      <c r="D513" s="18"/>
      <c r="E513" s="18"/>
      <c r="F513" s="18"/>
      <c r="G513" s="18"/>
      <c r="H513" s="18"/>
      <c r="I513" s="18"/>
      <c r="J513" s="19"/>
      <c r="K513" s="19"/>
      <c r="L513" s="19"/>
      <c r="M513" s="19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x14ac:dyDescent="0.25">
      <c r="A514" s="141"/>
      <c r="B514" s="18"/>
      <c r="C514" s="18"/>
      <c r="D514" s="18"/>
      <c r="E514" s="18"/>
      <c r="F514" s="18"/>
      <c r="G514" s="18"/>
      <c r="H514" s="18"/>
      <c r="I514" s="18"/>
      <c r="J514" s="19"/>
      <c r="K514" s="19"/>
      <c r="L514" s="19"/>
      <c r="M514" s="19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x14ac:dyDescent="0.25">
      <c r="A515" s="141"/>
      <c r="B515" s="18"/>
      <c r="C515" s="18"/>
      <c r="D515" s="18"/>
      <c r="E515" s="18"/>
      <c r="F515" s="18"/>
      <c r="G515" s="18"/>
      <c r="H515" s="18"/>
      <c r="I515" s="18"/>
      <c r="J515" s="19"/>
      <c r="K515" s="19"/>
      <c r="L515" s="19"/>
      <c r="M515" s="19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x14ac:dyDescent="0.25">
      <c r="A516" s="141"/>
      <c r="B516" s="18"/>
      <c r="C516" s="18"/>
      <c r="D516" s="18"/>
      <c r="E516" s="18"/>
      <c r="F516" s="18"/>
      <c r="G516" s="18"/>
      <c r="H516" s="18"/>
      <c r="I516" s="18"/>
      <c r="J516" s="19"/>
      <c r="K516" s="19"/>
      <c r="L516" s="19"/>
      <c r="M516" s="19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x14ac:dyDescent="0.25">
      <c r="A517" s="141"/>
      <c r="B517" s="18"/>
      <c r="C517" s="18"/>
      <c r="D517" s="18"/>
      <c r="E517" s="18"/>
      <c r="F517" s="18"/>
      <c r="G517" s="18"/>
      <c r="H517" s="18"/>
      <c r="I517" s="18"/>
      <c r="J517" s="19"/>
      <c r="K517" s="19"/>
      <c r="L517" s="19"/>
      <c r="M517" s="19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x14ac:dyDescent="0.25">
      <c r="A518" s="141"/>
      <c r="B518" s="18"/>
      <c r="C518" s="18"/>
      <c r="D518" s="18"/>
      <c r="E518" s="18"/>
      <c r="F518" s="18"/>
      <c r="G518" s="18"/>
      <c r="H518" s="18"/>
      <c r="I518" s="18"/>
      <c r="J518" s="19"/>
      <c r="K518" s="19"/>
      <c r="L518" s="19"/>
      <c r="M518" s="19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x14ac:dyDescent="0.25">
      <c r="A519" s="141"/>
      <c r="B519" s="18"/>
      <c r="C519" s="18"/>
      <c r="D519" s="18"/>
      <c r="E519" s="18"/>
      <c r="F519" s="18"/>
      <c r="G519" s="18"/>
      <c r="H519" s="18"/>
      <c r="I519" s="18"/>
      <c r="J519" s="19"/>
      <c r="K519" s="19"/>
      <c r="L519" s="19"/>
      <c r="M519" s="19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x14ac:dyDescent="0.25">
      <c r="A520" s="141"/>
      <c r="B520" s="18"/>
      <c r="C520" s="18"/>
      <c r="D520" s="18"/>
      <c r="E520" s="18"/>
      <c r="F520" s="18"/>
      <c r="G520" s="18"/>
      <c r="H520" s="18"/>
      <c r="I520" s="18"/>
      <c r="J520" s="19"/>
      <c r="K520" s="19"/>
      <c r="L520" s="19"/>
      <c r="M520" s="19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x14ac:dyDescent="0.25">
      <c r="A521" s="141"/>
      <c r="B521" s="18"/>
      <c r="C521" s="18"/>
      <c r="D521" s="18"/>
      <c r="E521" s="18"/>
      <c r="F521" s="18"/>
      <c r="G521" s="18"/>
      <c r="H521" s="18"/>
      <c r="I521" s="18"/>
      <c r="J521" s="19"/>
      <c r="K521" s="19"/>
      <c r="L521" s="19"/>
      <c r="M521" s="19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x14ac:dyDescent="0.25">
      <c r="A522" s="141"/>
      <c r="B522" s="18"/>
      <c r="C522" s="18"/>
      <c r="D522" s="18"/>
      <c r="E522" s="18"/>
      <c r="F522" s="18"/>
      <c r="G522" s="18"/>
      <c r="H522" s="18"/>
      <c r="I522" s="18"/>
      <c r="J522" s="19"/>
      <c r="K522" s="19"/>
      <c r="L522" s="19"/>
      <c r="M522" s="19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x14ac:dyDescent="0.25">
      <c r="A523" s="141"/>
      <c r="B523" s="18"/>
      <c r="C523" s="18"/>
      <c r="D523" s="18"/>
      <c r="E523" s="18"/>
      <c r="F523" s="18"/>
      <c r="G523" s="18"/>
      <c r="H523" s="18"/>
      <c r="I523" s="18"/>
      <c r="J523" s="19"/>
      <c r="K523" s="19"/>
      <c r="L523" s="19"/>
      <c r="M523" s="19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x14ac:dyDescent="0.25">
      <c r="A524" s="141"/>
      <c r="B524" s="18"/>
      <c r="C524" s="18"/>
      <c r="D524" s="18"/>
      <c r="E524" s="18"/>
      <c r="F524" s="18"/>
      <c r="G524" s="18"/>
      <c r="H524" s="18"/>
      <c r="I524" s="18"/>
      <c r="J524" s="19"/>
      <c r="K524" s="19"/>
      <c r="L524" s="19"/>
      <c r="M524" s="19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x14ac:dyDescent="0.25">
      <c r="A525" s="141"/>
      <c r="B525" s="18"/>
      <c r="C525" s="18"/>
      <c r="D525" s="18"/>
      <c r="E525" s="18"/>
      <c r="F525" s="18"/>
      <c r="G525" s="18"/>
      <c r="H525" s="18"/>
      <c r="I525" s="18"/>
      <c r="J525" s="19"/>
      <c r="K525" s="19"/>
      <c r="L525" s="19"/>
      <c r="M525" s="19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x14ac:dyDescent="0.25">
      <c r="A526" s="141"/>
      <c r="B526" s="18"/>
      <c r="C526" s="18"/>
      <c r="D526" s="18"/>
      <c r="E526" s="18"/>
      <c r="F526" s="18"/>
      <c r="G526" s="18"/>
      <c r="H526" s="18"/>
      <c r="I526" s="18"/>
      <c r="J526" s="19"/>
      <c r="K526" s="19"/>
      <c r="L526" s="19"/>
      <c r="M526" s="19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x14ac:dyDescent="0.25">
      <c r="A527" s="141"/>
      <c r="B527" s="18"/>
      <c r="C527" s="18"/>
      <c r="D527" s="18"/>
      <c r="E527" s="18"/>
      <c r="F527" s="18"/>
      <c r="G527" s="18"/>
      <c r="H527" s="18"/>
      <c r="I527" s="18"/>
      <c r="J527" s="19"/>
      <c r="K527" s="19"/>
      <c r="L527" s="19"/>
      <c r="M527" s="19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x14ac:dyDescent="0.25">
      <c r="A528" s="141"/>
      <c r="B528" s="18"/>
      <c r="C528" s="18"/>
      <c r="D528" s="18"/>
      <c r="E528" s="18"/>
      <c r="F528" s="18"/>
      <c r="G528" s="18"/>
      <c r="H528" s="18"/>
      <c r="I528" s="18"/>
      <c r="J528" s="19"/>
      <c r="K528" s="19"/>
      <c r="L528" s="19"/>
      <c r="M528" s="19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x14ac:dyDescent="0.25">
      <c r="A529" s="141"/>
      <c r="B529" s="18"/>
      <c r="C529" s="18"/>
      <c r="D529" s="18"/>
      <c r="E529" s="18"/>
      <c r="F529" s="18"/>
      <c r="G529" s="18"/>
      <c r="H529" s="18"/>
      <c r="I529" s="18"/>
      <c r="J529" s="19"/>
      <c r="K529" s="19"/>
      <c r="L529" s="19"/>
      <c r="M529" s="19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x14ac:dyDescent="0.25">
      <c r="A530" s="141"/>
      <c r="B530" s="18"/>
      <c r="C530" s="18"/>
      <c r="D530" s="18"/>
      <c r="E530" s="18"/>
      <c r="F530" s="18"/>
      <c r="G530" s="18"/>
      <c r="H530" s="18"/>
      <c r="I530" s="18"/>
      <c r="J530" s="19"/>
      <c r="K530" s="19"/>
      <c r="L530" s="19"/>
      <c r="M530" s="19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x14ac:dyDescent="0.25">
      <c r="A531" s="141"/>
      <c r="B531" s="18"/>
      <c r="C531" s="18"/>
      <c r="D531" s="18"/>
      <c r="E531" s="18"/>
      <c r="F531" s="18"/>
      <c r="G531" s="18"/>
      <c r="H531" s="18"/>
      <c r="I531" s="18"/>
      <c r="J531" s="19"/>
      <c r="K531" s="19"/>
      <c r="L531" s="19"/>
      <c r="M531" s="19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x14ac:dyDescent="0.25">
      <c r="A532" s="141"/>
      <c r="B532" s="18"/>
      <c r="C532" s="18"/>
      <c r="D532" s="18"/>
      <c r="E532" s="18"/>
      <c r="F532" s="18"/>
      <c r="G532" s="18"/>
      <c r="H532" s="18"/>
      <c r="I532" s="18"/>
      <c r="J532" s="19"/>
      <c r="K532" s="19"/>
      <c r="L532" s="19"/>
      <c r="M532" s="19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x14ac:dyDescent="0.25">
      <c r="A533" s="141"/>
      <c r="B533" s="18"/>
      <c r="C533" s="18"/>
      <c r="D533" s="18"/>
      <c r="E533" s="18"/>
      <c r="F533" s="18"/>
      <c r="G533" s="18"/>
      <c r="H533" s="18"/>
      <c r="I533" s="18"/>
      <c r="J533" s="19"/>
      <c r="K533" s="19"/>
      <c r="L533" s="19"/>
      <c r="M533" s="19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x14ac:dyDescent="0.25">
      <c r="A534" s="141"/>
      <c r="B534" s="18"/>
      <c r="C534" s="18"/>
      <c r="D534" s="18"/>
      <c r="E534" s="18"/>
      <c r="F534" s="18"/>
      <c r="G534" s="18"/>
      <c r="H534" s="18"/>
      <c r="I534" s="18"/>
      <c r="J534" s="19"/>
      <c r="K534" s="19"/>
      <c r="L534" s="19"/>
      <c r="M534" s="19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x14ac:dyDescent="0.25">
      <c r="A535" s="141"/>
      <c r="B535" s="18"/>
      <c r="C535" s="18"/>
      <c r="D535" s="18"/>
      <c r="E535" s="18"/>
      <c r="F535" s="18"/>
      <c r="G535" s="18"/>
      <c r="H535" s="18"/>
      <c r="I535" s="18"/>
      <c r="J535" s="19"/>
      <c r="K535" s="19"/>
      <c r="L535" s="19"/>
      <c r="M535" s="19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x14ac:dyDescent="0.25">
      <c r="A536" s="141"/>
      <c r="B536" s="18"/>
      <c r="C536" s="18"/>
      <c r="D536" s="18"/>
      <c r="E536" s="18"/>
      <c r="F536" s="18"/>
      <c r="G536" s="18"/>
      <c r="H536" s="18"/>
      <c r="I536" s="18"/>
      <c r="J536" s="19"/>
      <c r="K536" s="19"/>
      <c r="L536" s="19"/>
      <c r="M536" s="19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x14ac:dyDescent="0.25">
      <c r="A537" s="141"/>
      <c r="B537" s="18"/>
      <c r="C537" s="18"/>
      <c r="D537" s="18"/>
      <c r="E537" s="18"/>
      <c r="F537" s="18"/>
      <c r="G537" s="18"/>
      <c r="H537" s="18"/>
      <c r="I537" s="18"/>
      <c r="J537" s="19"/>
      <c r="K537" s="19"/>
      <c r="L537" s="19"/>
      <c r="M537" s="19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x14ac:dyDescent="0.25">
      <c r="A538" s="141"/>
      <c r="B538" s="18"/>
      <c r="C538" s="18"/>
      <c r="D538" s="18"/>
      <c r="E538" s="18"/>
      <c r="F538" s="18"/>
      <c r="G538" s="18"/>
      <c r="H538" s="18"/>
      <c r="I538" s="18"/>
      <c r="J538" s="19"/>
      <c r="K538" s="19"/>
      <c r="L538" s="19"/>
      <c r="M538" s="19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x14ac:dyDescent="0.25">
      <c r="A539" s="141"/>
      <c r="B539" s="18"/>
      <c r="C539" s="18"/>
      <c r="D539" s="18"/>
      <c r="E539" s="18"/>
      <c r="F539" s="18"/>
      <c r="G539" s="18"/>
      <c r="H539" s="18"/>
      <c r="I539" s="18"/>
      <c r="J539" s="19"/>
      <c r="K539" s="19"/>
      <c r="L539" s="19"/>
      <c r="M539" s="19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x14ac:dyDescent="0.25">
      <c r="A540" s="141"/>
      <c r="B540" s="18"/>
      <c r="C540" s="18"/>
      <c r="D540" s="18"/>
      <c r="E540" s="18"/>
      <c r="F540" s="18"/>
      <c r="G540" s="18"/>
      <c r="H540" s="18"/>
      <c r="I540" s="18"/>
      <c r="J540" s="19"/>
      <c r="K540" s="19"/>
      <c r="L540" s="19"/>
      <c r="M540" s="19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x14ac:dyDescent="0.25">
      <c r="A541" s="141"/>
      <c r="B541" s="18"/>
      <c r="C541" s="18"/>
      <c r="D541" s="18"/>
      <c r="E541" s="18"/>
      <c r="F541" s="18"/>
      <c r="G541" s="18"/>
      <c r="H541" s="18"/>
      <c r="I541" s="18"/>
      <c r="J541" s="19"/>
      <c r="K541" s="19"/>
      <c r="L541" s="19"/>
      <c r="M541" s="19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x14ac:dyDescent="0.25">
      <c r="A542" s="141"/>
      <c r="B542" s="18"/>
      <c r="C542" s="18"/>
      <c r="D542" s="18"/>
      <c r="E542" s="18"/>
      <c r="F542" s="18"/>
      <c r="G542" s="18"/>
      <c r="H542" s="18"/>
      <c r="I542" s="18"/>
      <c r="J542" s="19"/>
      <c r="K542" s="19"/>
      <c r="L542" s="19"/>
      <c r="M542" s="19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x14ac:dyDescent="0.25">
      <c r="A543" s="141"/>
      <c r="B543" s="18"/>
      <c r="C543" s="18"/>
      <c r="D543" s="18"/>
      <c r="E543" s="18"/>
      <c r="F543" s="18"/>
      <c r="G543" s="18"/>
      <c r="H543" s="18"/>
      <c r="I543" s="18"/>
      <c r="J543" s="19"/>
      <c r="K543" s="19"/>
      <c r="L543" s="19"/>
      <c r="M543" s="19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x14ac:dyDescent="0.25">
      <c r="A544" s="141"/>
      <c r="B544" s="18"/>
      <c r="C544" s="18"/>
      <c r="D544" s="18"/>
      <c r="E544" s="18"/>
      <c r="F544" s="18"/>
      <c r="G544" s="18"/>
      <c r="H544" s="18"/>
      <c r="I544" s="18"/>
      <c r="J544" s="19"/>
      <c r="K544" s="19"/>
      <c r="L544" s="19"/>
      <c r="M544" s="19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x14ac:dyDescent="0.25">
      <c r="A545" s="141"/>
      <c r="B545" s="18"/>
      <c r="C545" s="18"/>
      <c r="D545" s="18"/>
      <c r="E545" s="18"/>
      <c r="F545" s="18"/>
      <c r="G545" s="18"/>
      <c r="H545" s="18"/>
      <c r="I545" s="18"/>
      <c r="J545" s="19"/>
      <c r="K545" s="19"/>
      <c r="L545" s="19"/>
      <c r="M545" s="19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x14ac:dyDescent="0.25">
      <c r="A546" s="141"/>
      <c r="B546" s="18"/>
      <c r="C546" s="18"/>
      <c r="D546" s="18"/>
      <c r="E546" s="18"/>
      <c r="F546" s="18"/>
      <c r="G546" s="18"/>
      <c r="H546" s="18"/>
      <c r="I546" s="18"/>
      <c r="J546" s="19"/>
      <c r="K546" s="19"/>
      <c r="L546" s="19"/>
      <c r="M546" s="19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x14ac:dyDescent="0.25">
      <c r="A547" s="141"/>
      <c r="B547" s="18"/>
      <c r="C547" s="18"/>
      <c r="D547" s="18"/>
      <c r="E547" s="18"/>
      <c r="F547" s="18"/>
      <c r="G547" s="18"/>
      <c r="H547" s="18"/>
      <c r="I547" s="18"/>
      <c r="J547" s="19"/>
      <c r="K547" s="19"/>
      <c r="L547" s="19"/>
      <c r="M547" s="19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x14ac:dyDescent="0.25">
      <c r="A548" s="141"/>
      <c r="B548" s="18"/>
      <c r="C548" s="18"/>
      <c r="D548" s="18"/>
      <c r="E548" s="18"/>
      <c r="F548" s="18"/>
      <c r="G548" s="18"/>
      <c r="H548" s="18"/>
      <c r="I548" s="18"/>
      <c r="J548" s="19"/>
      <c r="K548" s="19"/>
      <c r="L548" s="19"/>
      <c r="M548" s="19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x14ac:dyDescent="0.25">
      <c r="A549" s="141"/>
      <c r="B549" s="18"/>
      <c r="C549" s="18"/>
      <c r="D549" s="18"/>
      <c r="E549" s="18"/>
      <c r="F549" s="18"/>
      <c r="G549" s="18"/>
      <c r="H549" s="18"/>
      <c r="I549" s="18"/>
      <c r="J549" s="19"/>
      <c r="K549" s="19"/>
      <c r="L549" s="19"/>
      <c r="M549" s="19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x14ac:dyDescent="0.25">
      <c r="A550" s="141"/>
      <c r="B550" s="18"/>
      <c r="C550" s="18"/>
      <c r="D550" s="18"/>
      <c r="E550" s="18"/>
      <c r="F550" s="18"/>
      <c r="G550" s="18"/>
      <c r="H550" s="18"/>
      <c r="I550" s="18"/>
      <c r="J550" s="19"/>
      <c r="K550" s="19"/>
      <c r="L550" s="19"/>
      <c r="M550" s="19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x14ac:dyDescent="0.25">
      <c r="A551" s="141"/>
      <c r="B551" s="18"/>
      <c r="C551" s="18"/>
      <c r="D551" s="18"/>
      <c r="E551" s="18"/>
      <c r="F551" s="18"/>
      <c r="G551" s="18"/>
      <c r="H551" s="18"/>
      <c r="I551" s="18"/>
      <c r="J551" s="19"/>
      <c r="K551" s="19"/>
      <c r="L551" s="19"/>
      <c r="M551" s="19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x14ac:dyDescent="0.25">
      <c r="A552" s="141"/>
      <c r="B552" s="18"/>
      <c r="C552" s="18"/>
      <c r="D552" s="18"/>
      <c r="E552" s="18"/>
      <c r="F552" s="18"/>
      <c r="G552" s="18"/>
      <c r="H552" s="18"/>
      <c r="I552" s="18"/>
      <c r="J552" s="19"/>
      <c r="K552" s="19"/>
      <c r="L552" s="19"/>
      <c r="M552" s="19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x14ac:dyDescent="0.25">
      <c r="A553" s="141"/>
      <c r="B553" s="18"/>
      <c r="C553" s="18"/>
      <c r="D553" s="18"/>
      <c r="E553" s="18"/>
      <c r="F553" s="18"/>
      <c r="G553" s="18"/>
      <c r="H553" s="18"/>
      <c r="I553" s="18"/>
      <c r="J553" s="19"/>
      <c r="K553" s="19"/>
      <c r="L553" s="19"/>
      <c r="M553" s="19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x14ac:dyDescent="0.25">
      <c r="A554" s="141"/>
      <c r="B554" s="18"/>
      <c r="C554" s="18"/>
      <c r="D554" s="18"/>
      <c r="E554" s="18"/>
      <c r="F554" s="18"/>
      <c r="G554" s="18"/>
      <c r="H554" s="18"/>
      <c r="I554" s="18"/>
      <c r="J554" s="19"/>
      <c r="K554" s="19"/>
      <c r="L554" s="19"/>
      <c r="M554" s="19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x14ac:dyDescent="0.25">
      <c r="A555" s="141"/>
      <c r="B555" s="18"/>
      <c r="C555" s="18"/>
      <c r="D555" s="18"/>
      <c r="E555" s="18"/>
      <c r="F555" s="18"/>
      <c r="G555" s="18"/>
      <c r="H555" s="18"/>
      <c r="I555" s="18"/>
      <c r="J555" s="19"/>
      <c r="K555" s="19"/>
      <c r="L555" s="19"/>
      <c r="M555" s="19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x14ac:dyDescent="0.25">
      <c r="A556" s="141"/>
      <c r="B556" s="18"/>
      <c r="C556" s="18"/>
      <c r="D556" s="18"/>
      <c r="E556" s="18"/>
      <c r="F556" s="18"/>
      <c r="G556" s="18"/>
      <c r="H556" s="18"/>
      <c r="I556" s="18"/>
      <c r="J556" s="19"/>
      <c r="K556" s="19"/>
      <c r="L556" s="19"/>
      <c r="M556" s="19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x14ac:dyDescent="0.25">
      <c r="A557" s="141"/>
      <c r="B557" s="18"/>
      <c r="C557" s="18"/>
      <c r="D557" s="18"/>
      <c r="E557" s="18"/>
      <c r="F557" s="18"/>
      <c r="G557" s="18"/>
      <c r="H557" s="18"/>
      <c r="I557" s="18"/>
      <c r="J557" s="19"/>
      <c r="K557" s="19"/>
      <c r="L557" s="19"/>
      <c r="M557" s="19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x14ac:dyDescent="0.25">
      <c r="A558" s="141"/>
      <c r="B558" s="18"/>
      <c r="C558" s="18"/>
      <c r="D558" s="18"/>
      <c r="E558" s="18"/>
      <c r="F558" s="18"/>
      <c r="G558" s="18"/>
      <c r="H558" s="18"/>
      <c r="I558" s="18"/>
      <c r="J558" s="19"/>
      <c r="K558" s="19"/>
      <c r="L558" s="19"/>
      <c r="M558" s="19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x14ac:dyDescent="0.25">
      <c r="A559" s="141"/>
      <c r="B559" s="18"/>
      <c r="C559" s="18"/>
      <c r="D559" s="18"/>
      <c r="E559" s="18"/>
      <c r="F559" s="18"/>
      <c r="G559" s="18"/>
      <c r="H559" s="18"/>
      <c r="I559" s="18"/>
      <c r="J559" s="19"/>
      <c r="K559" s="19"/>
      <c r="L559" s="19"/>
      <c r="M559" s="19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x14ac:dyDescent="0.25">
      <c r="A560" s="141"/>
      <c r="B560" s="18"/>
      <c r="C560" s="18"/>
      <c r="D560" s="18"/>
      <c r="E560" s="18"/>
      <c r="F560" s="18"/>
      <c r="G560" s="18"/>
      <c r="H560" s="18"/>
      <c r="I560" s="18"/>
      <c r="J560" s="19"/>
      <c r="K560" s="19"/>
      <c r="L560" s="19"/>
      <c r="M560" s="19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x14ac:dyDescent="0.25">
      <c r="A561" s="141"/>
      <c r="B561" s="18"/>
      <c r="C561" s="18"/>
      <c r="D561" s="18"/>
      <c r="E561" s="18"/>
      <c r="F561" s="18"/>
      <c r="G561" s="18"/>
      <c r="H561" s="18"/>
      <c r="I561" s="18"/>
      <c r="J561" s="19"/>
      <c r="K561" s="19"/>
      <c r="L561" s="19"/>
      <c r="M561" s="19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x14ac:dyDescent="0.25">
      <c r="A562" s="141"/>
      <c r="B562" s="18"/>
      <c r="C562" s="18"/>
      <c r="D562" s="18"/>
      <c r="E562" s="18"/>
      <c r="F562" s="18"/>
      <c r="G562" s="18"/>
      <c r="H562" s="18"/>
      <c r="I562" s="18"/>
      <c r="J562" s="19"/>
      <c r="K562" s="19"/>
      <c r="L562" s="19"/>
      <c r="M562" s="19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x14ac:dyDescent="0.25">
      <c r="A563" s="141"/>
      <c r="B563" s="18"/>
      <c r="C563" s="18"/>
      <c r="D563" s="18"/>
      <c r="E563" s="18"/>
      <c r="F563" s="18"/>
      <c r="G563" s="18"/>
      <c r="H563" s="18"/>
      <c r="I563" s="18"/>
      <c r="J563" s="19"/>
      <c r="K563" s="19"/>
      <c r="L563" s="19"/>
      <c r="M563" s="19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x14ac:dyDescent="0.25">
      <c r="A564" s="141"/>
      <c r="B564" s="18"/>
      <c r="C564" s="18"/>
      <c r="D564" s="18"/>
      <c r="E564" s="18"/>
      <c r="F564" s="18"/>
      <c r="G564" s="18"/>
      <c r="H564" s="18"/>
      <c r="I564" s="18"/>
      <c r="J564" s="19"/>
      <c r="K564" s="19"/>
      <c r="L564" s="19"/>
      <c r="M564" s="19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x14ac:dyDescent="0.25">
      <c r="A565" s="141"/>
      <c r="B565" s="18"/>
      <c r="C565" s="18"/>
      <c r="D565" s="18"/>
      <c r="E565" s="18"/>
      <c r="F565" s="18"/>
      <c r="G565" s="18"/>
      <c r="H565" s="18"/>
      <c r="I565" s="18"/>
      <c r="J565" s="19"/>
      <c r="K565" s="19"/>
      <c r="L565" s="19"/>
      <c r="M565" s="19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x14ac:dyDescent="0.25">
      <c r="A566" s="141"/>
      <c r="B566" s="18"/>
      <c r="C566" s="18"/>
      <c r="D566" s="18"/>
      <c r="E566" s="18"/>
      <c r="F566" s="18"/>
      <c r="G566" s="18"/>
      <c r="H566" s="18"/>
      <c r="I566" s="18"/>
      <c r="J566" s="19"/>
      <c r="K566" s="19"/>
      <c r="L566" s="19"/>
      <c r="M566" s="19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x14ac:dyDescent="0.25">
      <c r="A567" s="141"/>
      <c r="B567" s="18"/>
      <c r="C567" s="18"/>
      <c r="D567" s="18"/>
      <c r="E567" s="18"/>
      <c r="F567" s="18"/>
      <c r="G567" s="18"/>
      <c r="H567" s="18"/>
      <c r="I567" s="18"/>
      <c r="J567" s="19"/>
      <c r="K567" s="19"/>
      <c r="L567" s="19"/>
      <c r="M567" s="19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x14ac:dyDescent="0.25">
      <c r="A568" s="141"/>
      <c r="B568" s="18"/>
      <c r="C568" s="18"/>
      <c r="D568" s="18"/>
      <c r="E568" s="18"/>
      <c r="F568" s="18"/>
      <c r="G568" s="18"/>
      <c r="H568" s="18"/>
      <c r="I568" s="18"/>
      <c r="J568" s="19"/>
      <c r="K568" s="19"/>
      <c r="L568" s="19"/>
      <c r="M568" s="19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x14ac:dyDescent="0.25">
      <c r="A569" s="141"/>
      <c r="B569" s="18"/>
      <c r="C569" s="18"/>
      <c r="D569" s="18"/>
      <c r="E569" s="18"/>
      <c r="F569" s="18"/>
      <c r="G569" s="18"/>
      <c r="H569" s="18"/>
      <c r="I569" s="18"/>
      <c r="J569" s="19"/>
      <c r="K569" s="19"/>
      <c r="L569" s="19"/>
      <c r="M569" s="19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x14ac:dyDescent="0.25">
      <c r="A570" s="141"/>
      <c r="B570" s="18"/>
      <c r="C570" s="18"/>
      <c r="D570" s="18"/>
      <c r="E570" s="18"/>
      <c r="F570" s="18"/>
      <c r="G570" s="18"/>
      <c r="H570" s="18"/>
      <c r="I570" s="18"/>
      <c r="J570" s="19"/>
      <c r="K570" s="19"/>
      <c r="L570" s="19"/>
      <c r="M570" s="19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x14ac:dyDescent="0.25">
      <c r="A571" s="141"/>
      <c r="B571" s="18"/>
      <c r="C571" s="18"/>
      <c r="D571" s="18"/>
      <c r="E571" s="18"/>
      <c r="F571" s="18"/>
      <c r="G571" s="18"/>
      <c r="H571" s="18"/>
      <c r="I571" s="18"/>
      <c r="J571" s="19"/>
      <c r="K571" s="19"/>
      <c r="L571" s="19"/>
      <c r="M571" s="19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x14ac:dyDescent="0.25">
      <c r="A572" s="141"/>
      <c r="B572" s="18"/>
      <c r="C572" s="18"/>
      <c r="D572" s="18"/>
      <c r="E572" s="18"/>
      <c r="F572" s="18"/>
      <c r="G572" s="18"/>
      <c r="H572" s="18"/>
      <c r="I572" s="18"/>
      <c r="J572" s="19"/>
      <c r="K572" s="19"/>
      <c r="L572" s="19"/>
      <c r="M572" s="19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x14ac:dyDescent="0.25">
      <c r="A573" s="141"/>
      <c r="B573" s="18"/>
      <c r="C573" s="18"/>
      <c r="D573" s="18"/>
      <c r="E573" s="18"/>
      <c r="F573" s="18"/>
      <c r="G573" s="18"/>
      <c r="H573" s="18"/>
      <c r="I573" s="18"/>
      <c r="J573" s="19"/>
      <c r="K573" s="19"/>
      <c r="L573" s="19"/>
      <c r="M573" s="19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x14ac:dyDescent="0.25">
      <c r="A574" s="141"/>
      <c r="B574" s="18"/>
      <c r="C574" s="18"/>
      <c r="D574" s="18"/>
      <c r="E574" s="18"/>
      <c r="F574" s="18"/>
      <c r="G574" s="18"/>
      <c r="H574" s="18"/>
      <c r="I574" s="18"/>
      <c r="J574" s="19"/>
      <c r="K574" s="19"/>
      <c r="L574" s="19"/>
      <c r="M574" s="19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x14ac:dyDescent="0.25">
      <c r="A575" s="141"/>
      <c r="B575" s="18"/>
      <c r="C575" s="18"/>
      <c r="D575" s="18"/>
      <c r="E575" s="18"/>
      <c r="F575" s="18"/>
      <c r="G575" s="18"/>
      <c r="H575" s="18"/>
      <c r="I575" s="18"/>
      <c r="J575" s="19"/>
      <c r="K575" s="19"/>
      <c r="L575" s="19"/>
      <c r="M575" s="19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x14ac:dyDescent="0.25">
      <c r="A576" s="141"/>
      <c r="B576" s="18"/>
      <c r="C576" s="18"/>
      <c r="D576" s="18"/>
      <c r="E576" s="18"/>
      <c r="F576" s="18"/>
      <c r="G576" s="18"/>
      <c r="H576" s="18"/>
      <c r="I576" s="18"/>
      <c r="J576" s="19"/>
      <c r="K576" s="19"/>
      <c r="L576" s="19"/>
      <c r="M576" s="19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x14ac:dyDescent="0.25">
      <c r="A577" s="141"/>
      <c r="B577" s="18"/>
      <c r="C577" s="18"/>
      <c r="D577" s="18"/>
      <c r="E577" s="18"/>
      <c r="F577" s="18"/>
      <c r="G577" s="18"/>
      <c r="H577" s="18"/>
      <c r="I577" s="18"/>
      <c r="J577" s="19"/>
      <c r="K577" s="19"/>
      <c r="L577" s="19"/>
      <c r="M577" s="19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x14ac:dyDescent="0.25">
      <c r="A578" s="141"/>
      <c r="B578" s="18"/>
      <c r="C578" s="18"/>
      <c r="D578" s="18"/>
      <c r="E578" s="18"/>
      <c r="F578" s="18"/>
      <c r="G578" s="18"/>
      <c r="H578" s="18"/>
      <c r="I578" s="18"/>
      <c r="J578" s="19"/>
      <c r="K578" s="19"/>
      <c r="L578" s="19"/>
      <c r="M578" s="19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x14ac:dyDescent="0.25">
      <c r="A579" s="141"/>
      <c r="B579" s="18"/>
      <c r="C579" s="18"/>
      <c r="D579" s="18"/>
      <c r="E579" s="18"/>
      <c r="F579" s="18"/>
      <c r="G579" s="18"/>
      <c r="H579" s="18"/>
      <c r="I579" s="18"/>
      <c r="J579" s="19"/>
      <c r="K579" s="19"/>
      <c r="L579" s="19"/>
      <c r="M579" s="19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x14ac:dyDescent="0.25">
      <c r="A580" s="141"/>
      <c r="B580" s="18"/>
      <c r="C580" s="18"/>
      <c r="D580" s="18"/>
      <c r="E580" s="18"/>
      <c r="F580" s="18"/>
      <c r="G580" s="18"/>
      <c r="H580" s="18"/>
      <c r="I580" s="18"/>
      <c r="J580" s="19"/>
      <c r="K580" s="19"/>
      <c r="L580" s="19"/>
      <c r="M580" s="19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x14ac:dyDescent="0.25">
      <c r="A581" s="141"/>
      <c r="B581" s="18"/>
      <c r="C581" s="18"/>
      <c r="D581" s="18"/>
      <c r="E581" s="18"/>
      <c r="F581" s="18"/>
      <c r="G581" s="18"/>
      <c r="H581" s="18"/>
      <c r="I581" s="18"/>
      <c r="J581" s="19"/>
      <c r="K581" s="19"/>
      <c r="L581" s="19"/>
      <c r="M581" s="19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x14ac:dyDescent="0.25">
      <c r="A582" s="141"/>
      <c r="B582" s="18"/>
      <c r="C582" s="18"/>
      <c r="D582" s="18"/>
      <c r="E582" s="18"/>
      <c r="F582" s="18"/>
      <c r="G582" s="18"/>
      <c r="H582" s="18"/>
      <c r="I582" s="18"/>
      <c r="J582" s="19"/>
      <c r="K582" s="19"/>
      <c r="L582" s="19"/>
      <c r="M582" s="19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x14ac:dyDescent="0.25">
      <c r="A583" s="141"/>
      <c r="B583" s="18"/>
      <c r="C583" s="18"/>
      <c r="D583" s="18"/>
      <c r="E583" s="18"/>
      <c r="F583" s="18"/>
      <c r="G583" s="18"/>
      <c r="H583" s="18"/>
      <c r="I583" s="18"/>
      <c r="J583" s="19"/>
      <c r="K583" s="19"/>
      <c r="L583" s="19"/>
      <c r="M583" s="19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x14ac:dyDescent="0.25">
      <c r="A584" s="141"/>
      <c r="B584" s="18"/>
      <c r="C584" s="18"/>
      <c r="D584" s="18"/>
      <c r="E584" s="18"/>
      <c r="F584" s="18"/>
      <c r="G584" s="18"/>
      <c r="H584" s="18"/>
      <c r="I584" s="18"/>
      <c r="J584" s="19"/>
      <c r="K584" s="19"/>
      <c r="L584" s="19"/>
      <c r="M584" s="19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x14ac:dyDescent="0.25">
      <c r="A585" s="141"/>
      <c r="B585" s="18"/>
      <c r="C585" s="18"/>
      <c r="D585" s="18"/>
      <c r="E585" s="18"/>
      <c r="F585" s="18"/>
      <c r="G585" s="18"/>
      <c r="H585" s="18"/>
      <c r="I585" s="18"/>
      <c r="J585" s="19"/>
      <c r="K585" s="19"/>
      <c r="L585" s="19"/>
      <c r="M585" s="19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x14ac:dyDescent="0.25">
      <c r="A586" s="141"/>
      <c r="B586" s="18"/>
      <c r="C586" s="18"/>
      <c r="D586" s="18"/>
      <c r="E586" s="18"/>
      <c r="F586" s="18"/>
      <c r="G586" s="18"/>
      <c r="H586" s="18"/>
      <c r="I586" s="18"/>
      <c r="J586" s="19"/>
      <c r="K586" s="19"/>
      <c r="L586" s="19"/>
      <c r="M586" s="19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x14ac:dyDescent="0.25">
      <c r="A587" s="141"/>
      <c r="B587" s="18"/>
      <c r="C587" s="18"/>
      <c r="D587" s="18"/>
      <c r="E587" s="18"/>
      <c r="F587" s="18"/>
      <c r="G587" s="18"/>
      <c r="H587" s="18"/>
      <c r="I587" s="18"/>
      <c r="J587" s="19"/>
      <c r="K587" s="19"/>
      <c r="L587" s="19"/>
      <c r="M587" s="19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x14ac:dyDescent="0.25">
      <c r="A588" s="141"/>
      <c r="B588" s="18"/>
      <c r="C588" s="18"/>
      <c r="D588" s="18"/>
      <c r="E588" s="18"/>
      <c r="F588" s="18"/>
      <c r="G588" s="18"/>
      <c r="H588" s="18"/>
      <c r="I588" s="18"/>
      <c r="J588" s="19"/>
      <c r="K588" s="19"/>
      <c r="L588" s="19"/>
      <c r="M588" s="19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x14ac:dyDescent="0.25">
      <c r="A589" s="141"/>
      <c r="B589" s="18"/>
      <c r="C589" s="18"/>
      <c r="D589" s="18"/>
      <c r="E589" s="18"/>
      <c r="F589" s="18"/>
      <c r="G589" s="18"/>
      <c r="H589" s="18"/>
      <c r="I589" s="18"/>
      <c r="J589" s="19"/>
      <c r="K589" s="19"/>
      <c r="L589" s="19"/>
      <c r="M589" s="19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x14ac:dyDescent="0.25">
      <c r="A590" s="141"/>
      <c r="B590" s="18"/>
      <c r="C590" s="18"/>
      <c r="D590" s="18"/>
      <c r="E590" s="18"/>
      <c r="F590" s="18"/>
      <c r="G590" s="18"/>
      <c r="H590" s="18"/>
      <c r="I590" s="18"/>
      <c r="J590" s="19"/>
      <c r="K590" s="19"/>
      <c r="L590" s="19"/>
      <c r="M590" s="19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x14ac:dyDescent="0.25">
      <c r="A591" s="141"/>
      <c r="B591" s="18"/>
      <c r="C591" s="18"/>
      <c r="D591" s="18"/>
      <c r="E591" s="18"/>
      <c r="F591" s="18"/>
      <c r="G591" s="18"/>
      <c r="H591" s="18"/>
      <c r="I591" s="18"/>
      <c r="J591" s="19"/>
      <c r="K591" s="19"/>
      <c r="L591" s="19"/>
      <c r="M591" s="19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x14ac:dyDescent="0.25">
      <c r="A592" s="141"/>
      <c r="B592" s="18"/>
      <c r="C592" s="18"/>
      <c r="D592" s="18"/>
      <c r="E592" s="18"/>
      <c r="F592" s="18"/>
      <c r="G592" s="18"/>
      <c r="H592" s="18"/>
      <c r="I592" s="18"/>
      <c r="J592" s="19"/>
      <c r="K592" s="19"/>
      <c r="L592" s="19"/>
      <c r="M592" s="19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x14ac:dyDescent="0.25">
      <c r="A593" s="141"/>
      <c r="B593" s="18"/>
      <c r="C593" s="18"/>
      <c r="D593" s="18"/>
      <c r="E593" s="18"/>
      <c r="F593" s="18"/>
      <c r="G593" s="18"/>
      <c r="H593" s="18"/>
      <c r="I593" s="18"/>
      <c r="J593" s="19"/>
      <c r="K593" s="19"/>
      <c r="L593" s="19"/>
      <c r="M593" s="19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x14ac:dyDescent="0.25">
      <c r="A594" s="141"/>
      <c r="B594" s="18"/>
      <c r="C594" s="18"/>
      <c r="D594" s="18"/>
      <c r="E594" s="18"/>
      <c r="F594" s="18"/>
      <c r="G594" s="18"/>
      <c r="H594" s="18"/>
      <c r="I594" s="18"/>
      <c r="J594" s="19"/>
      <c r="K594" s="19"/>
      <c r="L594" s="19"/>
      <c r="M594" s="19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x14ac:dyDescent="0.25">
      <c r="A595" s="141"/>
      <c r="B595" s="18"/>
      <c r="C595" s="18"/>
      <c r="D595" s="18"/>
      <c r="E595" s="18"/>
      <c r="F595" s="18"/>
      <c r="G595" s="18"/>
      <c r="H595" s="18"/>
      <c r="I595" s="18"/>
      <c r="J595" s="19"/>
      <c r="K595" s="19"/>
      <c r="L595" s="19"/>
      <c r="M595" s="19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x14ac:dyDescent="0.25">
      <c r="A596" s="141"/>
      <c r="B596" s="18"/>
      <c r="C596" s="18"/>
      <c r="D596" s="18"/>
      <c r="E596" s="18"/>
      <c r="F596" s="18"/>
      <c r="G596" s="18"/>
      <c r="H596" s="18"/>
      <c r="I596" s="18"/>
      <c r="J596" s="19"/>
      <c r="K596" s="19"/>
      <c r="L596" s="19"/>
      <c r="M596" s="19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x14ac:dyDescent="0.25">
      <c r="A597" s="141"/>
      <c r="B597" s="18"/>
      <c r="C597" s="18"/>
      <c r="D597" s="18"/>
      <c r="E597" s="18"/>
      <c r="F597" s="18"/>
      <c r="G597" s="18"/>
      <c r="H597" s="18"/>
      <c r="I597" s="18"/>
      <c r="J597" s="19"/>
      <c r="K597" s="19"/>
      <c r="L597" s="19"/>
      <c r="M597" s="19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x14ac:dyDescent="0.25">
      <c r="A598" s="141"/>
      <c r="B598" s="18"/>
      <c r="C598" s="18"/>
      <c r="D598" s="18"/>
      <c r="E598" s="18"/>
      <c r="F598" s="18"/>
      <c r="G598" s="18"/>
      <c r="H598" s="18"/>
      <c r="I598" s="18"/>
      <c r="J598" s="19"/>
      <c r="K598" s="19"/>
      <c r="L598" s="19"/>
      <c r="M598" s="19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x14ac:dyDescent="0.25">
      <c r="A599" s="141"/>
      <c r="B599" s="18"/>
      <c r="C599" s="18"/>
      <c r="D599" s="18"/>
      <c r="E599" s="18"/>
      <c r="F599" s="18"/>
      <c r="G599" s="18"/>
      <c r="H599" s="18"/>
      <c r="I599" s="18"/>
      <c r="J599" s="19"/>
      <c r="K599" s="19"/>
      <c r="L599" s="19"/>
      <c r="M599" s="19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x14ac:dyDescent="0.25">
      <c r="A600" s="141"/>
      <c r="B600" s="18"/>
      <c r="C600" s="18"/>
      <c r="D600" s="18"/>
      <c r="E600" s="18"/>
      <c r="F600" s="18"/>
      <c r="G600" s="18"/>
      <c r="H600" s="18"/>
      <c r="I600" s="18"/>
      <c r="J600" s="19"/>
      <c r="K600" s="19"/>
      <c r="L600" s="19"/>
      <c r="M600" s="19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x14ac:dyDescent="0.25">
      <c r="A601" s="141"/>
      <c r="B601" s="18"/>
      <c r="C601" s="18"/>
      <c r="D601" s="18"/>
      <c r="E601" s="18"/>
      <c r="F601" s="18"/>
      <c r="G601" s="18"/>
      <c r="H601" s="18"/>
      <c r="I601" s="18"/>
      <c r="J601" s="19"/>
      <c r="K601" s="19"/>
      <c r="L601" s="19"/>
      <c r="M601" s="19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x14ac:dyDescent="0.25">
      <c r="A602" s="141"/>
      <c r="B602" s="18"/>
      <c r="C602" s="18"/>
      <c r="D602" s="18"/>
      <c r="E602" s="18"/>
      <c r="F602" s="18"/>
      <c r="G602" s="18"/>
      <c r="H602" s="18"/>
      <c r="I602" s="18"/>
      <c r="J602" s="19"/>
      <c r="K602" s="19"/>
      <c r="L602" s="19"/>
      <c r="M602" s="19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x14ac:dyDescent="0.25">
      <c r="A603" s="141"/>
      <c r="B603" s="18"/>
      <c r="C603" s="18"/>
      <c r="D603" s="18"/>
      <c r="E603" s="18"/>
      <c r="F603" s="18"/>
      <c r="G603" s="18"/>
      <c r="H603" s="18"/>
      <c r="I603" s="18"/>
      <c r="J603" s="19"/>
      <c r="K603" s="19"/>
      <c r="L603" s="19"/>
      <c r="M603" s="19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x14ac:dyDescent="0.25">
      <c r="A604" s="141"/>
      <c r="B604" s="18"/>
      <c r="C604" s="18"/>
      <c r="D604" s="18"/>
      <c r="E604" s="18"/>
      <c r="F604" s="18"/>
      <c r="G604" s="18"/>
      <c r="H604" s="18"/>
      <c r="I604" s="18"/>
      <c r="J604" s="19"/>
      <c r="K604" s="19"/>
      <c r="L604" s="19"/>
      <c r="M604" s="19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x14ac:dyDescent="0.25">
      <c r="A605" s="141"/>
      <c r="B605" s="18"/>
      <c r="C605" s="18"/>
      <c r="D605" s="18"/>
      <c r="E605" s="18"/>
      <c r="F605" s="18"/>
      <c r="G605" s="18"/>
      <c r="H605" s="18"/>
      <c r="I605" s="18"/>
      <c r="J605" s="19"/>
      <c r="K605" s="19"/>
      <c r="L605" s="19"/>
      <c r="M605" s="19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x14ac:dyDescent="0.25">
      <c r="A606" s="141"/>
      <c r="B606" s="18"/>
      <c r="C606" s="18"/>
      <c r="D606" s="18"/>
      <c r="E606" s="18"/>
      <c r="F606" s="18"/>
      <c r="G606" s="18"/>
      <c r="H606" s="18"/>
      <c r="I606" s="18"/>
      <c r="J606" s="19"/>
      <c r="K606" s="19"/>
      <c r="L606" s="19"/>
      <c r="M606" s="19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x14ac:dyDescent="0.25">
      <c r="A607" s="141"/>
      <c r="B607" s="18"/>
      <c r="C607" s="18"/>
      <c r="D607" s="18"/>
      <c r="E607" s="18"/>
      <c r="F607" s="18"/>
      <c r="G607" s="18"/>
      <c r="H607" s="18"/>
      <c r="I607" s="18"/>
      <c r="J607" s="19"/>
      <c r="K607" s="19"/>
      <c r="L607" s="19"/>
      <c r="M607" s="19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x14ac:dyDescent="0.25">
      <c r="A608" s="141"/>
      <c r="B608" s="18"/>
      <c r="C608" s="18"/>
      <c r="D608" s="18"/>
      <c r="E608" s="18"/>
      <c r="F608" s="18"/>
      <c r="G608" s="18"/>
      <c r="H608" s="18"/>
      <c r="I608" s="18"/>
      <c r="J608" s="19"/>
      <c r="K608" s="19"/>
      <c r="L608" s="19"/>
      <c r="M608" s="19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x14ac:dyDescent="0.25">
      <c r="A609" s="141"/>
      <c r="B609" s="18"/>
      <c r="C609" s="18"/>
      <c r="D609" s="18"/>
      <c r="E609" s="18"/>
      <c r="F609" s="18"/>
      <c r="G609" s="18"/>
      <c r="H609" s="18"/>
      <c r="I609" s="18"/>
      <c r="J609" s="19"/>
      <c r="K609" s="19"/>
      <c r="L609" s="19"/>
      <c r="M609" s="19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x14ac:dyDescent="0.25">
      <c r="A610" s="141"/>
      <c r="B610" s="18"/>
      <c r="C610" s="18"/>
      <c r="D610" s="18"/>
      <c r="E610" s="18"/>
      <c r="F610" s="18"/>
      <c r="G610" s="18"/>
      <c r="H610" s="18"/>
      <c r="I610" s="18"/>
      <c r="J610" s="19"/>
      <c r="K610" s="19"/>
      <c r="L610" s="19"/>
      <c r="M610" s="19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x14ac:dyDescent="0.25">
      <c r="A611" s="141"/>
      <c r="B611" s="18"/>
      <c r="C611" s="18"/>
      <c r="D611" s="18"/>
      <c r="E611" s="18"/>
      <c r="F611" s="18"/>
      <c r="G611" s="18"/>
      <c r="H611" s="18"/>
      <c r="I611" s="18"/>
      <c r="J611" s="19"/>
      <c r="K611" s="19"/>
      <c r="L611" s="19"/>
      <c r="M611" s="19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x14ac:dyDescent="0.25">
      <c r="A612" s="141"/>
      <c r="B612" s="18"/>
      <c r="C612" s="18"/>
      <c r="D612" s="18"/>
      <c r="E612" s="18"/>
      <c r="F612" s="18"/>
      <c r="G612" s="18"/>
      <c r="H612" s="18"/>
      <c r="I612" s="18"/>
      <c r="J612" s="19"/>
      <c r="K612" s="19"/>
      <c r="L612" s="19"/>
      <c r="M612" s="19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x14ac:dyDescent="0.25">
      <c r="A613" s="141"/>
      <c r="B613" s="18"/>
      <c r="C613" s="18"/>
      <c r="D613" s="18"/>
      <c r="E613" s="18"/>
      <c r="F613" s="18"/>
      <c r="G613" s="18"/>
      <c r="H613" s="18"/>
      <c r="I613" s="18"/>
      <c r="J613" s="19"/>
      <c r="K613" s="19"/>
      <c r="L613" s="19"/>
      <c r="M613" s="19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x14ac:dyDescent="0.25">
      <c r="A614" s="141"/>
      <c r="B614" s="18"/>
      <c r="C614" s="18"/>
      <c r="D614" s="18"/>
      <c r="E614" s="18"/>
      <c r="F614" s="18"/>
      <c r="G614" s="18"/>
      <c r="H614" s="18"/>
      <c r="I614" s="18"/>
      <c r="J614" s="19"/>
      <c r="K614" s="19"/>
      <c r="L614" s="19"/>
      <c r="M614" s="19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x14ac:dyDescent="0.25">
      <c r="A615" s="141"/>
      <c r="B615" s="18"/>
      <c r="C615" s="18"/>
      <c r="D615" s="18"/>
      <c r="E615" s="18"/>
      <c r="F615" s="18"/>
      <c r="G615" s="18"/>
      <c r="H615" s="18"/>
      <c r="I615" s="18"/>
      <c r="J615" s="19"/>
      <c r="K615" s="19"/>
      <c r="L615" s="19"/>
      <c r="M615" s="19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x14ac:dyDescent="0.25">
      <c r="A616" s="141"/>
      <c r="B616" s="18"/>
      <c r="C616" s="18"/>
      <c r="D616" s="18"/>
      <c r="E616" s="18"/>
      <c r="F616" s="18"/>
      <c r="G616" s="18"/>
      <c r="H616" s="18"/>
      <c r="I616" s="18"/>
      <c r="J616" s="19"/>
      <c r="K616" s="19"/>
      <c r="L616" s="19"/>
      <c r="M616" s="19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x14ac:dyDescent="0.25">
      <c r="A617" s="141"/>
      <c r="B617" s="18"/>
      <c r="C617" s="18"/>
      <c r="D617" s="18"/>
      <c r="E617" s="18"/>
      <c r="F617" s="18"/>
      <c r="G617" s="18"/>
      <c r="H617" s="18"/>
      <c r="I617" s="18"/>
      <c r="J617" s="19"/>
      <c r="K617" s="19"/>
      <c r="L617" s="19"/>
      <c r="M617" s="19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x14ac:dyDescent="0.25">
      <c r="A618" s="141"/>
      <c r="B618" s="18"/>
      <c r="C618" s="18"/>
      <c r="D618" s="18"/>
      <c r="E618" s="18"/>
      <c r="F618" s="18"/>
      <c r="G618" s="18"/>
      <c r="H618" s="18"/>
      <c r="I618" s="18"/>
      <c r="J618" s="19"/>
      <c r="K618" s="19"/>
      <c r="L618" s="19"/>
      <c r="M618" s="19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x14ac:dyDescent="0.25">
      <c r="A619" s="141"/>
      <c r="B619" s="18"/>
      <c r="C619" s="18"/>
      <c r="D619" s="18"/>
      <c r="E619" s="18"/>
      <c r="F619" s="18"/>
      <c r="G619" s="18"/>
      <c r="H619" s="18"/>
      <c r="I619" s="18"/>
      <c r="J619" s="19"/>
      <c r="K619" s="19"/>
      <c r="L619" s="19"/>
      <c r="M619" s="19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x14ac:dyDescent="0.25">
      <c r="A620" s="141"/>
      <c r="B620" s="18"/>
      <c r="C620" s="18"/>
      <c r="D620" s="18"/>
      <c r="E620" s="18"/>
      <c r="F620" s="18"/>
      <c r="G620" s="18"/>
      <c r="H620" s="18"/>
      <c r="I620" s="18"/>
      <c r="J620" s="19"/>
      <c r="K620" s="19"/>
      <c r="L620" s="19"/>
      <c r="M620" s="19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x14ac:dyDescent="0.25">
      <c r="A621" s="141"/>
      <c r="B621" s="18"/>
      <c r="C621" s="18"/>
      <c r="D621" s="18"/>
      <c r="E621" s="18"/>
      <c r="F621" s="18"/>
      <c r="G621" s="18"/>
      <c r="H621" s="18"/>
      <c r="I621" s="18"/>
      <c r="J621" s="19"/>
      <c r="K621" s="19"/>
      <c r="L621" s="19"/>
      <c r="M621" s="19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x14ac:dyDescent="0.25">
      <c r="A622" s="141"/>
      <c r="B622" s="18"/>
      <c r="C622" s="18"/>
      <c r="D622" s="18"/>
      <c r="E622" s="18"/>
      <c r="F622" s="18"/>
      <c r="G622" s="18"/>
      <c r="H622" s="18"/>
      <c r="I622" s="18"/>
      <c r="J622" s="19"/>
      <c r="K622" s="19"/>
      <c r="L622" s="19"/>
      <c r="M622" s="19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x14ac:dyDescent="0.25">
      <c r="A623" s="141"/>
      <c r="B623" s="18"/>
      <c r="C623" s="18"/>
      <c r="D623" s="18"/>
      <c r="E623" s="18"/>
      <c r="F623" s="18"/>
      <c r="G623" s="18"/>
      <c r="H623" s="18"/>
      <c r="I623" s="18"/>
      <c r="J623" s="19"/>
      <c r="K623" s="19"/>
      <c r="L623" s="19"/>
      <c r="M623" s="19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x14ac:dyDescent="0.25">
      <c r="A624" s="141"/>
      <c r="B624" s="18"/>
      <c r="C624" s="18"/>
      <c r="D624" s="18"/>
      <c r="E624" s="18"/>
      <c r="F624" s="18"/>
      <c r="G624" s="18"/>
      <c r="H624" s="18"/>
      <c r="I624" s="18"/>
      <c r="J624" s="19"/>
      <c r="K624" s="19"/>
      <c r="L624" s="19"/>
      <c r="M624" s="19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x14ac:dyDescent="0.25">
      <c r="A625" s="141"/>
      <c r="B625" s="18"/>
      <c r="C625" s="18"/>
      <c r="D625" s="18"/>
      <c r="E625" s="18"/>
      <c r="F625" s="18"/>
      <c r="G625" s="18"/>
      <c r="H625" s="18"/>
      <c r="I625" s="18"/>
      <c r="J625" s="19"/>
      <c r="K625" s="19"/>
      <c r="L625" s="19"/>
      <c r="M625" s="19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x14ac:dyDescent="0.25">
      <c r="A626" s="141"/>
      <c r="B626" s="18"/>
      <c r="C626" s="18"/>
      <c r="D626" s="18"/>
      <c r="E626" s="18"/>
      <c r="F626" s="18"/>
      <c r="G626" s="18"/>
      <c r="H626" s="18"/>
      <c r="I626" s="18"/>
      <c r="J626" s="19"/>
      <c r="K626" s="19"/>
      <c r="L626" s="19"/>
      <c r="M626" s="19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x14ac:dyDescent="0.25">
      <c r="A627" s="141"/>
      <c r="B627" s="18"/>
      <c r="C627" s="18"/>
      <c r="D627" s="18"/>
      <c r="E627" s="18"/>
      <c r="F627" s="18"/>
      <c r="G627" s="18"/>
      <c r="H627" s="18"/>
      <c r="I627" s="18"/>
      <c r="J627" s="19"/>
      <c r="K627" s="19"/>
      <c r="L627" s="19"/>
      <c r="M627" s="19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x14ac:dyDescent="0.25">
      <c r="A628" s="141"/>
      <c r="B628" s="18"/>
      <c r="C628" s="18"/>
      <c r="D628" s="18"/>
      <c r="E628" s="18"/>
      <c r="F628" s="18"/>
      <c r="G628" s="18"/>
      <c r="H628" s="18"/>
      <c r="I628" s="18"/>
      <c r="J628" s="19"/>
      <c r="K628" s="19"/>
      <c r="L628" s="19"/>
      <c r="M628" s="19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x14ac:dyDescent="0.25">
      <c r="A629" s="141"/>
      <c r="B629" s="18"/>
      <c r="C629" s="18"/>
      <c r="D629" s="18"/>
      <c r="E629" s="18"/>
      <c r="F629" s="18"/>
      <c r="G629" s="18"/>
      <c r="H629" s="18"/>
      <c r="I629" s="18"/>
      <c r="J629" s="19"/>
      <c r="K629" s="19"/>
      <c r="L629" s="19"/>
      <c r="M629" s="19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x14ac:dyDescent="0.25">
      <c r="A630" s="141"/>
      <c r="B630" s="18"/>
      <c r="C630" s="18"/>
      <c r="D630" s="18"/>
      <c r="E630" s="18"/>
      <c r="F630" s="18"/>
      <c r="G630" s="18"/>
      <c r="H630" s="18"/>
      <c r="I630" s="18"/>
      <c r="J630" s="19"/>
      <c r="K630" s="19"/>
      <c r="L630" s="19"/>
      <c r="M630" s="19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x14ac:dyDescent="0.25">
      <c r="A631" s="141"/>
      <c r="B631" s="18"/>
      <c r="C631" s="18"/>
      <c r="D631" s="18"/>
      <c r="E631" s="18"/>
      <c r="F631" s="18"/>
      <c r="G631" s="18"/>
      <c r="H631" s="18"/>
      <c r="I631" s="18"/>
      <c r="J631" s="19"/>
      <c r="K631" s="19"/>
      <c r="L631" s="19"/>
      <c r="M631" s="19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x14ac:dyDescent="0.25">
      <c r="A632" s="141"/>
      <c r="B632" s="18"/>
      <c r="C632" s="18"/>
      <c r="D632" s="18"/>
      <c r="E632" s="18"/>
      <c r="F632" s="18"/>
      <c r="G632" s="18"/>
      <c r="H632" s="18"/>
      <c r="I632" s="18"/>
      <c r="J632" s="19"/>
      <c r="K632" s="19"/>
      <c r="L632" s="19"/>
      <c r="M632" s="19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x14ac:dyDescent="0.25">
      <c r="A633" s="141"/>
      <c r="B633" s="18"/>
      <c r="C633" s="18"/>
      <c r="D633" s="18"/>
      <c r="E633" s="18"/>
      <c r="F633" s="18"/>
      <c r="G633" s="18"/>
      <c r="H633" s="18"/>
      <c r="I633" s="18"/>
      <c r="J633" s="19"/>
      <c r="K633" s="19"/>
      <c r="L633" s="19"/>
      <c r="M633" s="19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x14ac:dyDescent="0.25">
      <c r="A634" s="141"/>
      <c r="B634" s="18"/>
      <c r="C634" s="18"/>
      <c r="D634" s="18"/>
      <c r="E634" s="18"/>
      <c r="F634" s="18"/>
      <c r="G634" s="18"/>
      <c r="H634" s="18"/>
      <c r="I634" s="18"/>
      <c r="J634" s="19"/>
      <c r="K634" s="19"/>
      <c r="L634" s="19"/>
      <c r="M634" s="19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x14ac:dyDescent="0.25">
      <c r="A635" s="141"/>
      <c r="B635" s="18"/>
      <c r="C635" s="18"/>
      <c r="D635" s="18"/>
      <c r="E635" s="18"/>
      <c r="F635" s="18"/>
      <c r="G635" s="18"/>
      <c r="H635" s="18"/>
      <c r="I635" s="18"/>
      <c r="J635" s="19"/>
      <c r="K635" s="19"/>
      <c r="L635" s="19"/>
      <c r="M635" s="19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x14ac:dyDescent="0.25">
      <c r="A636" s="141"/>
      <c r="B636" s="18"/>
      <c r="C636" s="18"/>
      <c r="D636" s="18"/>
      <c r="E636" s="18"/>
      <c r="F636" s="18"/>
      <c r="G636" s="18"/>
      <c r="H636" s="18"/>
      <c r="I636" s="18"/>
      <c r="J636" s="19"/>
      <c r="K636" s="19"/>
      <c r="L636" s="19"/>
      <c r="M636" s="19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x14ac:dyDescent="0.25">
      <c r="A637" s="141"/>
      <c r="B637" s="18"/>
      <c r="C637" s="18"/>
      <c r="D637" s="18"/>
      <c r="E637" s="18"/>
      <c r="F637" s="18"/>
      <c r="G637" s="18"/>
      <c r="H637" s="18"/>
      <c r="I637" s="18"/>
      <c r="J637" s="19"/>
      <c r="K637" s="19"/>
      <c r="L637" s="19"/>
      <c r="M637" s="19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x14ac:dyDescent="0.25">
      <c r="A638" s="141"/>
      <c r="B638" s="18"/>
      <c r="C638" s="18"/>
      <c r="D638" s="18"/>
      <c r="E638" s="18"/>
      <c r="F638" s="18"/>
      <c r="G638" s="18"/>
      <c r="H638" s="18"/>
      <c r="I638" s="18"/>
      <c r="J638" s="19"/>
      <c r="K638" s="19"/>
      <c r="L638" s="19"/>
      <c r="M638" s="19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x14ac:dyDescent="0.25">
      <c r="A639" s="141"/>
      <c r="B639" s="18"/>
      <c r="C639" s="18"/>
      <c r="D639" s="18"/>
      <c r="E639" s="18"/>
      <c r="F639" s="18"/>
      <c r="G639" s="18"/>
      <c r="H639" s="18"/>
      <c r="I639" s="18"/>
      <c r="J639" s="19"/>
      <c r="K639" s="19"/>
      <c r="L639" s="19"/>
      <c r="M639" s="19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x14ac:dyDescent="0.25">
      <c r="A640" s="141"/>
      <c r="B640" s="18"/>
      <c r="C640" s="18"/>
      <c r="D640" s="18"/>
      <c r="E640" s="18"/>
      <c r="F640" s="18"/>
      <c r="G640" s="18"/>
      <c r="H640" s="18"/>
      <c r="I640" s="18"/>
      <c r="J640" s="19"/>
      <c r="K640" s="19"/>
      <c r="L640" s="19"/>
      <c r="M640" s="19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x14ac:dyDescent="0.25">
      <c r="A641" s="141"/>
      <c r="B641" s="18"/>
      <c r="C641" s="18"/>
      <c r="D641" s="18"/>
      <c r="E641" s="18"/>
      <c r="F641" s="18"/>
      <c r="G641" s="18"/>
      <c r="H641" s="18"/>
      <c r="I641" s="18"/>
      <c r="J641" s="19"/>
      <c r="K641" s="19"/>
      <c r="L641" s="19"/>
      <c r="M641" s="19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x14ac:dyDescent="0.25">
      <c r="A642" s="141"/>
      <c r="B642" s="18"/>
      <c r="C642" s="18"/>
      <c r="D642" s="18"/>
      <c r="E642" s="18"/>
      <c r="F642" s="18"/>
      <c r="G642" s="18"/>
      <c r="H642" s="18"/>
      <c r="I642" s="18"/>
      <c r="J642" s="19"/>
      <c r="K642" s="19"/>
      <c r="L642" s="19"/>
      <c r="M642" s="19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x14ac:dyDescent="0.25">
      <c r="A643" s="141"/>
      <c r="B643" s="18"/>
      <c r="C643" s="18"/>
      <c r="D643" s="18"/>
      <c r="E643" s="18"/>
      <c r="F643" s="18"/>
      <c r="G643" s="18"/>
      <c r="H643" s="18"/>
      <c r="I643" s="18"/>
      <c r="J643" s="19"/>
      <c r="K643" s="19"/>
      <c r="L643" s="19"/>
      <c r="M643" s="19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x14ac:dyDescent="0.25">
      <c r="A644" s="141"/>
      <c r="B644" s="18"/>
      <c r="C644" s="18"/>
      <c r="D644" s="18"/>
      <c r="E644" s="18"/>
      <c r="F644" s="18"/>
      <c r="G644" s="18"/>
      <c r="H644" s="18"/>
      <c r="I644" s="18"/>
      <c r="J644" s="19"/>
      <c r="K644" s="19"/>
      <c r="L644" s="19"/>
      <c r="M644" s="19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x14ac:dyDescent="0.25">
      <c r="A645" s="141"/>
      <c r="B645" s="18"/>
      <c r="C645" s="18"/>
      <c r="D645" s="18"/>
      <c r="E645" s="18"/>
      <c r="F645" s="18"/>
      <c r="G645" s="18"/>
      <c r="H645" s="18"/>
      <c r="I645" s="18"/>
      <c r="J645" s="19"/>
      <c r="K645" s="19"/>
      <c r="L645" s="19"/>
      <c r="M645" s="19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x14ac:dyDescent="0.25">
      <c r="A646" s="141"/>
      <c r="B646" s="18"/>
      <c r="C646" s="18"/>
      <c r="D646" s="18"/>
      <c r="E646" s="18"/>
      <c r="F646" s="18"/>
      <c r="G646" s="18"/>
      <c r="H646" s="18"/>
      <c r="I646" s="18"/>
      <c r="J646" s="19"/>
      <c r="K646" s="19"/>
      <c r="L646" s="19"/>
      <c r="M646" s="19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x14ac:dyDescent="0.25">
      <c r="A647" s="141"/>
      <c r="B647" s="18"/>
      <c r="C647" s="18"/>
      <c r="D647" s="18"/>
      <c r="E647" s="18"/>
      <c r="F647" s="18"/>
      <c r="G647" s="18"/>
      <c r="H647" s="18"/>
      <c r="I647" s="18"/>
      <c r="J647" s="19"/>
      <c r="K647" s="19"/>
      <c r="L647" s="19"/>
      <c r="M647" s="19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x14ac:dyDescent="0.25">
      <c r="A648" s="141"/>
      <c r="B648" s="18"/>
      <c r="C648" s="18"/>
      <c r="D648" s="18"/>
      <c r="E648" s="18"/>
      <c r="F648" s="18"/>
      <c r="G648" s="18"/>
      <c r="H648" s="18"/>
      <c r="I648" s="18"/>
      <c r="J648" s="19"/>
      <c r="K648" s="19"/>
      <c r="L648" s="19"/>
      <c r="M648" s="19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x14ac:dyDescent="0.25">
      <c r="A649" s="141"/>
      <c r="B649" s="18"/>
      <c r="C649" s="18"/>
      <c r="D649" s="18"/>
      <c r="E649" s="18"/>
      <c r="F649" s="18"/>
      <c r="G649" s="18"/>
      <c r="H649" s="18"/>
      <c r="I649" s="18"/>
      <c r="J649" s="19"/>
      <c r="K649" s="19"/>
      <c r="L649" s="19"/>
      <c r="M649" s="19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x14ac:dyDescent="0.25">
      <c r="A650" s="141"/>
      <c r="B650" s="18"/>
      <c r="C650" s="18"/>
      <c r="D650" s="18"/>
      <c r="E650" s="18"/>
      <c r="F650" s="18"/>
      <c r="G650" s="18"/>
      <c r="H650" s="18"/>
      <c r="I650" s="18"/>
      <c r="J650" s="19"/>
      <c r="K650" s="19"/>
      <c r="L650" s="19"/>
      <c r="M650" s="19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x14ac:dyDescent="0.25">
      <c r="A651" s="141"/>
      <c r="B651" s="18"/>
      <c r="C651" s="18"/>
      <c r="D651" s="18"/>
      <c r="E651" s="18"/>
      <c r="F651" s="18"/>
      <c r="G651" s="18"/>
      <c r="H651" s="18"/>
      <c r="I651" s="18"/>
      <c r="J651" s="19"/>
      <c r="K651" s="19"/>
      <c r="L651" s="19"/>
      <c r="M651" s="19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x14ac:dyDescent="0.25">
      <c r="A652" s="141"/>
      <c r="B652" s="18"/>
      <c r="C652" s="18"/>
      <c r="D652" s="18"/>
      <c r="E652" s="18"/>
      <c r="F652" s="18"/>
      <c r="G652" s="18"/>
      <c r="H652" s="18"/>
      <c r="I652" s="18"/>
      <c r="J652" s="19"/>
      <c r="K652" s="19"/>
      <c r="L652" s="19"/>
      <c r="M652" s="19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x14ac:dyDescent="0.25">
      <c r="A653" s="141"/>
      <c r="B653" s="18"/>
      <c r="C653" s="18"/>
      <c r="D653" s="18"/>
      <c r="E653" s="18"/>
      <c r="F653" s="18"/>
      <c r="G653" s="18"/>
      <c r="H653" s="18"/>
      <c r="I653" s="18"/>
      <c r="J653" s="19"/>
      <c r="K653" s="19"/>
      <c r="L653" s="19"/>
      <c r="M653" s="19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x14ac:dyDescent="0.25">
      <c r="A654" s="141"/>
      <c r="B654" s="18"/>
      <c r="C654" s="18"/>
      <c r="D654" s="18"/>
      <c r="E654" s="18"/>
      <c r="F654" s="18"/>
      <c r="G654" s="18"/>
      <c r="H654" s="18"/>
      <c r="I654" s="18"/>
      <c r="J654" s="19"/>
      <c r="K654" s="19"/>
      <c r="L654" s="19"/>
      <c r="M654" s="19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x14ac:dyDescent="0.25">
      <c r="A655" s="141"/>
      <c r="B655" s="18"/>
      <c r="C655" s="18"/>
      <c r="D655" s="18"/>
      <c r="E655" s="18"/>
      <c r="F655" s="18"/>
      <c r="G655" s="18"/>
      <c r="H655" s="18"/>
      <c r="I655" s="18"/>
      <c r="J655" s="19"/>
      <c r="K655" s="19"/>
      <c r="L655" s="19"/>
      <c r="M655" s="19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x14ac:dyDescent="0.25">
      <c r="A656" s="141"/>
      <c r="B656" s="18"/>
      <c r="C656" s="18"/>
      <c r="D656" s="18"/>
      <c r="E656" s="18"/>
      <c r="F656" s="18"/>
      <c r="G656" s="18"/>
      <c r="H656" s="18"/>
      <c r="I656" s="18"/>
      <c r="J656" s="19"/>
      <c r="K656" s="19"/>
      <c r="L656" s="19"/>
      <c r="M656" s="19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x14ac:dyDescent="0.25">
      <c r="A657" s="141"/>
      <c r="B657" s="18"/>
      <c r="C657" s="18"/>
      <c r="D657" s="18"/>
      <c r="E657" s="18"/>
      <c r="F657" s="18"/>
      <c r="G657" s="18"/>
      <c r="H657" s="18"/>
      <c r="I657" s="18"/>
      <c r="J657" s="19"/>
      <c r="K657" s="19"/>
      <c r="L657" s="19"/>
      <c r="M657" s="19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x14ac:dyDescent="0.25">
      <c r="A658" s="141"/>
      <c r="B658" s="18"/>
      <c r="C658" s="18"/>
      <c r="D658" s="18"/>
      <c r="E658" s="18"/>
      <c r="F658" s="18"/>
      <c r="G658" s="18"/>
      <c r="H658" s="18"/>
      <c r="I658" s="18"/>
      <c r="J658" s="19"/>
      <c r="K658" s="19"/>
      <c r="L658" s="19"/>
      <c r="M658" s="19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x14ac:dyDescent="0.25">
      <c r="A659" s="141"/>
      <c r="B659" s="18"/>
      <c r="C659" s="18"/>
      <c r="D659" s="18"/>
      <c r="E659" s="18"/>
      <c r="F659" s="18"/>
      <c r="G659" s="18"/>
      <c r="H659" s="18"/>
      <c r="I659" s="18"/>
      <c r="J659" s="19"/>
      <c r="K659" s="19"/>
      <c r="L659" s="19"/>
      <c r="M659" s="19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x14ac:dyDescent="0.25">
      <c r="A660" s="141"/>
      <c r="B660" s="18"/>
      <c r="C660" s="18"/>
      <c r="D660" s="18"/>
      <c r="E660" s="18"/>
      <c r="F660" s="18"/>
      <c r="G660" s="18"/>
      <c r="H660" s="18"/>
      <c r="I660" s="18"/>
      <c r="J660" s="19"/>
      <c r="K660" s="19"/>
      <c r="L660" s="19"/>
      <c r="M660" s="19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x14ac:dyDescent="0.25">
      <c r="A661" s="141"/>
      <c r="B661" s="18"/>
      <c r="C661" s="18"/>
      <c r="D661" s="18"/>
      <c r="E661" s="18"/>
      <c r="F661" s="18"/>
      <c r="G661" s="18"/>
      <c r="H661" s="18"/>
      <c r="I661" s="18"/>
      <c r="J661" s="19"/>
      <c r="K661" s="19"/>
      <c r="L661" s="19"/>
      <c r="M661" s="19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x14ac:dyDescent="0.25">
      <c r="A662" s="141"/>
      <c r="B662" s="18"/>
      <c r="C662" s="18"/>
      <c r="D662" s="18"/>
      <c r="E662" s="18"/>
      <c r="F662" s="18"/>
      <c r="G662" s="18"/>
      <c r="H662" s="18"/>
      <c r="I662" s="18"/>
      <c r="J662" s="19"/>
      <c r="K662" s="19"/>
      <c r="L662" s="19"/>
      <c r="M662" s="19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x14ac:dyDescent="0.25">
      <c r="A663" s="141"/>
      <c r="B663" s="18"/>
      <c r="C663" s="18"/>
      <c r="D663" s="18"/>
      <c r="E663" s="18"/>
      <c r="F663" s="18"/>
      <c r="G663" s="18"/>
      <c r="H663" s="18"/>
      <c r="I663" s="18"/>
      <c r="J663" s="19"/>
      <c r="K663" s="19"/>
      <c r="L663" s="19"/>
      <c r="M663" s="19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x14ac:dyDescent="0.25">
      <c r="A664" s="141"/>
      <c r="B664" s="18"/>
      <c r="C664" s="18"/>
      <c r="D664" s="18"/>
      <c r="E664" s="18"/>
      <c r="F664" s="18"/>
      <c r="G664" s="18"/>
      <c r="H664" s="18"/>
      <c r="I664" s="18"/>
      <c r="J664" s="19"/>
      <c r="K664" s="19"/>
      <c r="L664" s="19"/>
      <c r="M664" s="19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x14ac:dyDescent="0.25">
      <c r="A665" s="141"/>
      <c r="B665" s="18"/>
      <c r="C665" s="18"/>
      <c r="D665" s="18"/>
      <c r="E665" s="18"/>
      <c r="F665" s="18"/>
      <c r="G665" s="18"/>
      <c r="H665" s="18"/>
      <c r="I665" s="18"/>
      <c r="J665" s="19"/>
      <c r="K665" s="19"/>
      <c r="L665" s="19"/>
      <c r="M665" s="19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x14ac:dyDescent="0.25">
      <c r="A666" s="141"/>
      <c r="B666" s="18"/>
      <c r="C666" s="18"/>
      <c r="D666" s="18"/>
      <c r="E666" s="18"/>
      <c r="F666" s="18"/>
      <c r="G666" s="18"/>
      <c r="H666" s="18"/>
      <c r="I666" s="18"/>
      <c r="J666" s="19"/>
      <c r="K666" s="19"/>
      <c r="L666" s="19"/>
      <c r="M666" s="19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x14ac:dyDescent="0.25">
      <c r="A667" s="141"/>
      <c r="B667" s="18"/>
      <c r="C667" s="18"/>
      <c r="D667" s="18"/>
      <c r="E667" s="18"/>
      <c r="F667" s="18"/>
      <c r="G667" s="18"/>
      <c r="H667" s="18"/>
      <c r="I667" s="18"/>
      <c r="J667" s="19"/>
      <c r="K667" s="19"/>
      <c r="L667" s="19"/>
      <c r="M667" s="19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x14ac:dyDescent="0.25">
      <c r="A668" s="141"/>
      <c r="B668" s="18"/>
      <c r="C668" s="18"/>
      <c r="D668" s="18"/>
      <c r="E668" s="18"/>
      <c r="F668" s="18"/>
      <c r="G668" s="18"/>
      <c r="H668" s="18"/>
      <c r="I668" s="18"/>
      <c r="J668" s="19"/>
      <c r="K668" s="19"/>
      <c r="L668" s="19"/>
      <c r="M668" s="19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x14ac:dyDescent="0.25">
      <c r="A669" s="141"/>
      <c r="B669" s="18"/>
      <c r="C669" s="18"/>
      <c r="D669" s="18"/>
      <c r="E669" s="18"/>
      <c r="F669" s="18"/>
      <c r="G669" s="18"/>
      <c r="H669" s="18"/>
      <c r="I669" s="18"/>
      <c r="J669" s="19"/>
      <c r="K669" s="19"/>
      <c r="L669" s="19"/>
      <c r="M669" s="19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x14ac:dyDescent="0.25">
      <c r="A670" s="141"/>
      <c r="B670" s="18"/>
      <c r="C670" s="18"/>
      <c r="D670" s="18"/>
      <c r="E670" s="18"/>
      <c r="F670" s="18"/>
      <c r="G670" s="18"/>
      <c r="H670" s="18"/>
      <c r="I670" s="18"/>
      <c r="J670" s="19"/>
      <c r="K670" s="19"/>
      <c r="L670" s="19"/>
      <c r="M670" s="19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x14ac:dyDescent="0.25">
      <c r="A671" s="141"/>
      <c r="B671" s="18"/>
      <c r="C671" s="18"/>
      <c r="D671" s="18"/>
      <c r="E671" s="18"/>
      <c r="F671" s="18"/>
      <c r="G671" s="18"/>
      <c r="H671" s="18"/>
      <c r="I671" s="18"/>
      <c r="J671" s="19"/>
      <c r="K671" s="19"/>
      <c r="L671" s="19"/>
      <c r="M671" s="19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x14ac:dyDescent="0.25">
      <c r="A672" s="141"/>
      <c r="B672" s="18"/>
      <c r="C672" s="18"/>
      <c r="D672" s="18"/>
      <c r="E672" s="18"/>
      <c r="F672" s="18"/>
      <c r="G672" s="18"/>
      <c r="H672" s="18"/>
      <c r="I672" s="18"/>
      <c r="J672" s="19"/>
      <c r="K672" s="19"/>
      <c r="L672" s="19"/>
      <c r="M672" s="19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x14ac:dyDescent="0.25">
      <c r="A673" s="141"/>
      <c r="B673" s="18"/>
      <c r="C673" s="18"/>
      <c r="D673" s="18"/>
      <c r="E673" s="18"/>
      <c r="F673" s="18"/>
      <c r="G673" s="18"/>
      <c r="H673" s="18"/>
      <c r="I673" s="18"/>
      <c r="J673" s="19"/>
      <c r="K673" s="19"/>
      <c r="L673" s="19"/>
      <c r="M673" s="19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x14ac:dyDescent="0.25">
      <c r="A674" s="141"/>
      <c r="B674" s="18"/>
      <c r="C674" s="18"/>
      <c r="D674" s="18"/>
      <c r="E674" s="18"/>
      <c r="F674" s="18"/>
      <c r="G674" s="18"/>
      <c r="H674" s="18"/>
      <c r="I674" s="18"/>
      <c r="J674" s="19"/>
      <c r="K674" s="19"/>
      <c r="L674" s="19"/>
      <c r="M674" s="19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x14ac:dyDescent="0.25">
      <c r="A675" s="141"/>
      <c r="B675" s="18"/>
      <c r="C675" s="18"/>
      <c r="D675" s="18"/>
      <c r="E675" s="18"/>
      <c r="F675" s="18"/>
      <c r="G675" s="18"/>
      <c r="H675" s="18"/>
      <c r="I675" s="18"/>
      <c r="J675" s="19"/>
      <c r="K675" s="19"/>
      <c r="L675" s="19"/>
      <c r="M675" s="19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x14ac:dyDescent="0.25">
      <c r="A676" s="141"/>
      <c r="B676" s="18"/>
      <c r="C676" s="18"/>
      <c r="D676" s="18"/>
      <c r="E676" s="18"/>
      <c r="F676" s="18"/>
      <c r="G676" s="18"/>
      <c r="H676" s="18"/>
      <c r="I676" s="18"/>
      <c r="J676" s="19"/>
      <c r="K676" s="19"/>
      <c r="L676" s="19"/>
      <c r="M676" s="19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x14ac:dyDescent="0.25">
      <c r="A677" s="141"/>
      <c r="B677" s="18"/>
      <c r="C677" s="18"/>
      <c r="D677" s="18"/>
      <c r="E677" s="18"/>
      <c r="F677" s="18"/>
      <c r="G677" s="18"/>
      <c r="H677" s="18"/>
      <c r="I677" s="18"/>
      <c r="J677" s="19"/>
      <c r="K677" s="19"/>
      <c r="L677" s="19"/>
      <c r="M677" s="19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x14ac:dyDescent="0.25">
      <c r="A678" s="141"/>
      <c r="B678" s="18"/>
      <c r="C678" s="18"/>
      <c r="D678" s="18"/>
      <c r="E678" s="18"/>
      <c r="F678" s="18"/>
      <c r="G678" s="18"/>
      <c r="H678" s="18"/>
      <c r="I678" s="18"/>
      <c r="J678" s="19"/>
      <c r="K678" s="19"/>
      <c r="L678" s="19"/>
      <c r="M678" s="19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x14ac:dyDescent="0.25">
      <c r="A679" s="141"/>
      <c r="B679" s="18"/>
      <c r="C679" s="18"/>
      <c r="D679" s="18"/>
      <c r="E679" s="18"/>
      <c r="F679" s="18"/>
      <c r="G679" s="18"/>
      <c r="H679" s="18"/>
      <c r="I679" s="18"/>
      <c r="J679" s="19"/>
      <c r="K679" s="19"/>
      <c r="L679" s="19"/>
      <c r="M679" s="19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x14ac:dyDescent="0.25">
      <c r="A680" s="141"/>
      <c r="B680" s="18"/>
      <c r="C680" s="18"/>
      <c r="D680" s="18"/>
      <c r="E680" s="18"/>
      <c r="F680" s="18"/>
      <c r="G680" s="18"/>
      <c r="H680" s="18"/>
      <c r="I680" s="18"/>
      <c r="J680" s="19"/>
      <c r="K680" s="19"/>
      <c r="L680" s="19"/>
      <c r="M680" s="19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x14ac:dyDescent="0.25">
      <c r="A681" s="141"/>
      <c r="B681" s="18"/>
      <c r="C681" s="18"/>
      <c r="D681" s="18"/>
      <c r="E681" s="18"/>
      <c r="F681" s="18"/>
      <c r="G681" s="18"/>
      <c r="H681" s="18"/>
      <c r="I681" s="18"/>
      <c r="J681" s="19"/>
      <c r="K681" s="19"/>
      <c r="L681" s="19"/>
      <c r="M681" s="19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x14ac:dyDescent="0.25">
      <c r="A682" s="141"/>
      <c r="B682" s="18"/>
      <c r="C682" s="18"/>
      <c r="D682" s="18"/>
      <c r="E682" s="18"/>
      <c r="F682" s="18"/>
      <c r="G682" s="18"/>
      <c r="H682" s="18"/>
      <c r="I682" s="18"/>
      <c r="J682" s="19"/>
      <c r="K682" s="19"/>
      <c r="L682" s="19"/>
      <c r="M682" s="19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x14ac:dyDescent="0.25">
      <c r="A683" s="141"/>
      <c r="B683" s="18"/>
      <c r="C683" s="18"/>
      <c r="D683" s="18"/>
      <c r="E683" s="18"/>
      <c r="F683" s="18"/>
      <c r="G683" s="18"/>
      <c r="H683" s="18"/>
      <c r="I683" s="18"/>
      <c r="J683" s="19"/>
      <c r="K683" s="19"/>
      <c r="L683" s="19"/>
      <c r="M683" s="19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x14ac:dyDescent="0.25">
      <c r="A684" s="141"/>
      <c r="B684" s="18"/>
      <c r="C684" s="18"/>
      <c r="D684" s="18"/>
      <c r="E684" s="18"/>
      <c r="F684" s="18"/>
      <c r="G684" s="18"/>
      <c r="H684" s="18"/>
      <c r="I684" s="18"/>
      <c r="J684" s="19"/>
      <c r="K684" s="19"/>
      <c r="L684" s="19"/>
      <c r="M684" s="19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x14ac:dyDescent="0.25">
      <c r="A685" s="141"/>
      <c r="B685" s="18"/>
      <c r="C685" s="18"/>
      <c r="D685" s="18"/>
      <c r="E685" s="18"/>
      <c r="F685" s="18"/>
      <c r="G685" s="18"/>
      <c r="H685" s="18"/>
      <c r="I685" s="18"/>
      <c r="J685" s="19"/>
      <c r="K685" s="19"/>
      <c r="L685" s="19"/>
      <c r="M685" s="19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x14ac:dyDescent="0.25">
      <c r="A686" s="141"/>
      <c r="B686" s="18"/>
      <c r="C686" s="18"/>
      <c r="D686" s="18"/>
      <c r="E686" s="18"/>
      <c r="F686" s="18"/>
      <c r="G686" s="18"/>
      <c r="H686" s="18"/>
      <c r="I686" s="18"/>
      <c r="J686" s="19"/>
      <c r="K686" s="19"/>
      <c r="L686" s="19"/>
      <c r="M686" s="19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x14ac:dyDescent="0.25">
      <c r="A687" s="141"/>
      <c r="B687" s="18"/>
      <c r="C687" s="18"/>
      <c r="D687" s="18"/>
      <c r="E687" s="18"/>
      <c r="F687" s="18"/>
      <c r="G687" s="18"/>
      <c r="H687" s="18"/>
      <c r="I687" s="18"/>
      <c r="J687" s="19"/>
      <c r="K687" s="19"/>
      <c r="L687" s="19"/>
      <c r="M687" s="19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x14ac:dyDescent="0.25">
      <c r="A688" s="141"/>
      <c r="B688" s="18"/>
      <c r="C688" s="18"/>
      <c r="D688" s="18"/>
      <c r="E688" s="18"/>
      <c r="F688" s="18"/>
      <c r="G688" s="18"/>
      <c r="H688" s="18"/>
      <c r="I688" s="18"/>
      <c r="J688" s="19"/>
      <c r="K688" s="19"/>
      <c r="L688" s="19"/>
      <c r="M688" s="19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x14ac:dyDescent="0.25">
      <c r="A689" s="141"/>
      <c r="B689" s="18"/>
      <c r="C689" s="18"/>
      <c r="D689" s="18"/>
      <c r="E689" s="18"/>
      <c r="F689" s="18"/>
      <c r="G689" s="18"/>
      <c r="H689" s="18"/>
      <c r="I689" s="18"/>
      <c r="J689" s="19"/>
      <c r="K689" s="19"/>
      <c r="L689" s="19"/>
      <c r="M689" s="19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x14ac:dyDescent="0.25">
      <c r="A690" s="141"/>
      <c r="B690" s="18"/>
      <c r="C690" s="18"/>
      <c r="D690" s="18"/>
      <c r="E690" s="18"/>
      <c r="F690" s="18"/>
      <c r="G690" s="18"/>
      <c r="H690" s="18"/>
      <c r="I690" s="18"/>
      <c r="J690" s="19"/>
      <c r="K690" s="19"/>
      <c r="L690" s="19"/>
      <c r="M690" s="19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x14ac:dyDescent="0.25">
      <c r="A691" s="141"/>
      <c r="B691" s="18"/>
      <c r="C691" s="18"/>
      <c r="D691" s="18"/>
      <c r="E691" s="18"/>
      <c r="F691" s="18"/>
      <c r="G691" s="18"/>
      <c r="H691" s="18"/>
      <c r="I691" s="18"/>
      <c r="J691" s="19"/>
      <c r="K691" s="19"/>
      <c r="L691" s="19"/>
      <c r="M691" s="19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x14ac:dyDescent="0.25">
      <c r="A692" s="141"/>
      <c r="B692" s="18"/>
      <c r="C692" s="18"/>
      <c r="D692" s="18"/>
      <c r="E692" s="18"/>
      <c r="F692" s="18"/>
      <c r="G692" s="18"/>
      <c r="H692" s="18"/>
      <c r="I692" s="18"/>
      <c r="J692" s="19"/>
      <c r="K692" s="19"/>
      <c r="L692" s="19"/>
      <c r="M692" s="19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x14ac:dyDescent="0.25">
      <c r="A693" s="141"/>
      <c r="B693" s="18"/>
      <c r="C693" s="18"/>
      <c r="D693" s="18"/>
      <c r="E693" s="18"/>
      <c r="F693" s="18"/>
      <c r="G693" s="18"/>
      <c r="H693" s="18"/>
      <c r="I693" s="18"/>
      <c r="J693" s="19"/>
      <c r="K693" s="19"/>
      <c r="L693" s="19"/>
      <c r="M693" s="19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x14ac:dyDescent="0.25">
      <c r="A694" s="141"/>
      <c r="B694" s="18"/>
      <c r="C694" s="18"/>
      <c r="D694" s="18"/>
      <c r="E694" s="18"/>
      <c r="F694" s="18"/>
      <c r="G694" s="18"/>
      <c r="H694" s="18"/>
      <c r="I694" s="18"/>
      <c r="J694" s="19"/>
      <c r="K694" s="19"/>
      <c r="L694" s="19"/>
      <c r="M694" s="19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x14ac:dyDescent="0.25">
      <c r="A695" s="141"/>
      <c r="B695" s="18"/>
      <c r="C695" s="18"/>
      <c r="D695" s="18"/>
      <c r="E695" s="18"/>
      <c r="F695" s="18"/>
      <c r="G695" s="18"/>
      <c r="H695" s="18"/>
      <c r="I695" s="18"/>
      <c r="J695" s="19"/>
      <c r="K695" s="19"/>
      <c r="L695" s="19"/>
      <c r="M695" s="19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x14ac:dyDescent="0.25">
      <c r="A696" s="141"/>
      <c r="B696" s="18"/>
      <c r="C696" s="18"/>
      <c r="D696" s="18"/>
      <c r="E696" s="18"/>
      <c r="F696" s="18"/>
      <c r="G696" s="18"/>
      <c r="H696" s="18"/>
      <c r="I696" s="18"/>
      <c r="J696" s="19"/>
      <c r="K696" s="19"/>
      <c r="L696" s="19"/>
      <c r="M696" s="19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x14ac:dyDescent="0.25">
      <c r="A697" s="141"/>
      <c r="B697" s="18"/>
      <c r="C697" s="18"/>
      <c r="D697" s="18"/>
      <c r="E697" s="18"/>
      <c r="F697" s="18"/>
      <c r="G697" s="18"/>
      <c r="H697" s="18"/>
      <c r="I697" s="18"/>
      <c r="J697" s="19"/>
      <c r="K697" s="19"/>
      <c r="L697" s="19"/>
      <c r="M697" s="19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x14ac:dyDescent="0.25">
      <c r="A698" s="141"/>
      <c r="B698" s="18"/>
      <c r="C698" s="18"/>
      <c r="D698" s="18"/>
      <c r="E698" s="18"/>
      <c r="F698" s="18"/>
      <c r="G698" s="18"/>
      <c r="H698" s="18"/>
      <c r="I698" s="18"/>
      <c r="J698" s="19"/>
      <c r="K698" s="19"/>
      <c r="L698" s="19"/>
      <c r="M698" s="19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x14ac:dyDescent="0.25">
      <c r="A699" s="141"/>
      <c r="B699" s="18"/>
      <c r="C699" s="18"/>
      <c r="D699" s="18"/>
      <c r="E699" s="18"/>
      <c r="F699" s="18"/>
      <c r="G699" s="18"/>
      <c r="H699" s="18"/>
      <c r="I699" s="18"/>
      <c r="J699" s="19"/>
      <c r="K699" s="19"/>
      <c r="L699" s="19"/>
      <c r="M699" s="19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x14ac:dyDescent="0.25">
      <c r="A700" s="141"/>
      <c r="B700" s="18"/>
      <c r="C700" s="18"/>
      <c r="D700" s="18"/>
      <c r="E700" s="18"/>
      <c r="F700" s="18"/>
      <c r="G700" s="18"/>
      <c r="H700" s="18"/>
      <c r="I700" s="18"/>
      <c r="J700" s="19"/>
      <c r="K700" s="19"/>
      <c r="L700" s="19"/>
      <c r="M700" s="19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x14ac:dyDescent="0.25">
      <c r="A701" s="141"/>
      <c r="B701" s="18"/>
      <c r="C701" s="18"/>
      <c r="D701" s="18"/>
      <c r="E701" s="18"/>
      <c r="F701" s="18"/>
      <c r="G701" s="18"/>
      <c r="H701" s="18"/>
      <c r="I701" s="18"/>
      <c r="J701" s="19"/>
      <c r="K701" s="19"/>
      <c r="L701" s="19"/>
      <c r="M701" s="19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x14ac:dyDescent="0.25">
      <c r="A702" s="141"/>
      <c r="B702" s="18"/>
      <c r="C702" s="18"/>
      <c r="D702" s="18"/>
      <c r="E702" s="18"/>
      <c r="F702" s="18"/>
      <c r="G702" s="18"/>
      <c r="H702" s="18"/>
      <c r="I702" s="18"/>
      <c r="J702" s="19"/>
      <c r="K702" s="19"/>
      <c r="L702" s="19"/>
      <c r="M702" s="19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x14ac:dyDescent="0.25">
      <c r="A703" s="141"/>
      <c r="B703" s="18"/>
      <c r="C703" s="18"/>
      <c r="D703" s="18"/>
      <c r="E703" s="18"/>
      <c r="F703" s="18"/>
      <c r="G703" s="18"/>
      <c r="H703" s="18"/>
      <c r="I703" s="18"/>
      <c r="J703" s="19"/>
      <c r="K703" s="19"/>
      <c r="L703" s="19"/>
      <c r="M703" s="19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x14ac:dyDescent="0.25">
      <c r="A704" s="141"/>
      <c r="B704" s="18"/>
      <c r="C704" s="18"/>
      <c r="D704" s="18"/>
      <c r="E704" s="18"/>
      <c r="F704" s="18"/>
      <c r="G704" s="18"/>
      <c r="H704" s="18"/>
      <c r="I704" s="18"/>
      <c r="J704" s="19"/>
      <c r="K704" s="19"/>
      <c r="L704" s="19"/>
      <c r="M704" s="19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x14ac:dyDescent="0.25">
      <c r="A705" s="141"/>
      <c r="B705" s="18"/>
      <c r="C705" s="18"/>
      <c r="D705" s="18"/>
      <c r="E705" s="18"/>
      <c r="F705" s="18"/>
      <c r="G705" s="18"/>
      <c r="H705" s="18"/>
      <c r="I705" s="18"/>
      <c r="J705" s="19"/>
      <c r="K705" s="19"/>
      <c r="L705" s="19"/>
      <c r="M705" s="19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x14ac:dyDescent="0.25">
      <c r="A706" s="141"/>
      <c r="B706" s="18"/>
      <c r="C706" s="18"/>
      <c r="D706" s="18"/>
      <c r="E706" s="18"/>
      <c r="F706" s="18"/>
      <c r="G706" s="18"/>
      <c r="H706" s="18"/>
      <c r="I706" s="18"/>
      <c r="J706" s="19"/>
      <c r="K706" s="19"/>
      <c r="L706" s="19"/>
      <c r="M706" s="19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x14ac:dyDescent="0.25">
      <c r="A707" s="141"/>
      <c r="B707" s="18"/>
      <c r="C707" s="18"/>
      <c r="D707" s="18"/>
      <c r="E707" s="18"/>
      <c r="F707" s="18"/>
      <c r="G707" s="18"/>
      <c r="H707" s="18"/>
      <c r="I707" s="18"/>
      <c r="J707" s="19"/>
      <c r="K707" s="19"/>
      <c r="L707" s="19"/>
      <c r="M707" s="19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x14ac:dyDescent="0.25">
      <c r="A708" s="141"/>
      <c r="B708" s="18"/>
      <c r="C708" s="18"/>
      <c r="D708" s="18"/>
      <c r="E708" s="18"/>
      <c r="F708" s="18"/>
      <c r="G708" s="18"/>
      <c r="H708" s="18"/>
      <c r="I708" s="18"/>
      <c r="J708" s="19"/>
      <c r="K708" s="19"/>
      <c r="L708" s="19"/>
      <c r="M708" s="19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x14ac:dyDescent="0.25">
      <c r="A709" s="141"/>
      <c r="B709" s="18"/>
      <c r="C709" s="18"/>
      <c r="D709" s="18"/>
      <c r="E709" s="18"/>
      <c r="F709" s="18"/>
      <c r="G709" s="18"/>
      <c r="H709" s="18"/>
      <c r="I709" s="18"/>
      <c r="J709" s="19"/>
      <c r="K709" s="19"/>
      <c r="L709" s="19"/>
      <c r="M709" s="19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x14ac:dyDescent="0.25">
      <c r="A710" s="141"/>
      <c r="B710" s="18"/>
      <c r="C710" s="18"/>
      <c r="D710" s="18"/>
      <c r="E710" s="18"/>
      <c r="F710" s="18"/>
      <c r="G710" s="18"/>
      <c r="H710" s="18"/>
      <c r="I710" s="18"/>
      <c r="J710" s="19"/>
      <c r="K710" s="19"/>
      <c r="L710" s="19"/>
      <c r="M710" s="19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x14ac:dyDescent="0.25">
      <c r="A711" s="141"/>
      <c r="B711" s="18"/>
      <c r="C711" s="18"/>
      <c r="D711" s="18"/>
      <c r="E711" s="18"/>
      <c r="F711" s="18"/>
      <c r="G711" s="18"/>
      <c r="H711" s="18"/>
      <c r="I711" s="18"/>
      <c r="J711" s="19"/>
      <c r="K711" s="19"/>
      <c r="L711" s="19"/>
      <c r="M711" s="19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x14ac:dyDescent="0.25">
      <c r="A712" s="141"/>
      <c r="B712" s="18"/>
      <c r="C712" s="18"/>
      <c r="D712" s="18"/>
      <c r="E712" s="18"/>
      <c r="F712" s="18"/>
      <c r="G712" s="18"/>
      <c r="H712" s="18"/>
      <c r="I712" s="18"/>
      <c r="J712" s="19"/>
      <c r="K712" s="19"/>
      <c r="L712" s="19"/>
      <c r="M712" s="19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x14ac:dyDescent="0.25">
      <c r="A713" s="141"/>
      <c r="B713" s="18"/>
      <c r="C713" s="18"/>
      <c r="D713" s="18"/>
      <c r="E713" s="18"/>
      <c r="F713" s="18"/>
      <c r="G713" s="18"/>
      <c r="H713" s="18"/>
      <c r="I713" s="18"/>
      <c r="J713" s="19"/>
      <c r="K713" s="19"/>
      <c r="L713" s="19"/>
      <c r="M713" s="19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x14ac:dyDescent="0.25">
      <c r="A714" s="141"/>
      <c r="B714" s="18"/>
      <c r="C714" s="18"/>
      <c r="D714" s="18"/>
      <c r="E714" s="18"/>
      <c r="F714" s="18"/>
      <c r="G714" s="18"/>
      <c r="H714" s="18"/>
      <c r="I714" s="18"/>
      <c r="J714" s="19"/>
      <c r="K714" s="19"/>
      <c r="L714" s="19"/>
      <c r="M714" s="19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x14ac:dyDescent="0.25">
      <c r="A715" s="141"/>
      <c r="B715" s="18"/>
      <c r="C715" s="18"/>
      <c r="D715" s="18"/>
      <c r="E715" s="18"/>
      <c r="F715" s="18"/>
      <c r="G715" s="18"/>
      <c r="H715" s="18"/>
      <c r="I715" s="18"/>
      <c r="J715" s="19"/>
      <c r="K715" s="19"/>
      <c r="L715" s="19"/>
      <c r="M715" s="19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x14ac:dyDescent="0.25">
      <c r="A716" s="141"/>
      <c r="B716" s="18"/>
      <c r="C716" s="18"/>
      <c r="D716" s="18"/>
      <c r="E716" s="18"/>
      <c r="F716" s="18"/>
      <c r="G716" s="18"/>
      <c r="H716" s="18"/>
      <c r="I716" s="18"/>
      <c r="J716" s="19"/>
      <c r="K716" s="19"/>
      <c r="L716" s="19"/>
      <c r="M716" s="19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x14ac:dyDescent="0.25">
      <c r="A717" s="141"/>
      <c r="B717" s="18"/>
      <c r="C717" s="18"/>
      <c r="D717" s="18"/>
      <c r="E717" s="18"/>
      <c r="F717" s="18"/>
      <c r="G717" s="18"/>
      <c r="H717" s="18"/>
      <c r="I717" s="18"/>
      <c r="J717" s="19"/>
      <c r="K717" s="19"/>
      <c r="L717" s="19"/>
      <c r="M717" s="19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x14ac:dyDescent="0.25">
      <c r="A718" s="141"/>
      <c r="B718" s="18"/>
      <c r="C718" s="18"/>
      <c r="D718" s="18"/>
      <c r="E718" s="18"/>
      <c r="F718" s="18"/>
      <c r="G718" s="18"/>
      <c r="H718" s="18"/>
      <c r="I718" s="18"/>
      <c r="J718" s="19"/>
      <c r="K718" s="19"/>
      <c r="L718" s="19"/>
      <c r="M718" s="19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x14ac:dyDescent="0.25">
      <c r="A719" s="141"/>
      <c r="B719" s="18"/>
      <c r="C719" s="18"/>
      <c r="D719" s="18"/>
      <c r="E719" s="18"/>
      <c r="F719" s="18"/>
      <c r="G719" s="18"/>
      <c r="H719" s="18"/>
      <c r="I719" s="18"/>
      <c r="J719" s="19"/>
      <c r="K719" s="19"/>
      <c r="L719" s="19"/>
      <c r="M719" s="19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x14ac:dyDescent="0.25">
      <c r="A720" s="141"/>
      <c r="B720" s="18"/>
      <c r="C720" s="18"/>
      <c r="D720" s="18"/>
      <c r="E720" s="18"/>
      <c r="F720" s="18"/>
      <c r="G720" s="18"/>
      <c r="H720" s="18"/>
      <c r="I720" s="18"/>
      <c r="J720" s="19"/>
      <c r="K720" s="19"/>
      <c r="L720" s="19"/>
      <c r="M720" s="19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x14ac:dyDescent="0.25">
      <c r="A721" s="141"/>
      <c r="B721" s="18"/>
      <c r="C721" s="18"/>
      <c r="D721" s="18"/>
      <c r="E721" s="18"/>
      <c r="F721" s="18"/>
      <c r="G721" s="18"/>
      <c r="H721" s="18"/>
      <c r="I721" s="18"/>
      <c r="J721" s="19"/>
      <c r="K721" s="19"/>
      <c r="L721" s="19"/>
      <c r="M721" s="19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x14ac:dyDescent="0.25">
      <c r="A722" s="141"/>
      <c r="B722" s="18"/>
      <c r="C722" s="18"/>
      <c r="D722" s="18"/>
      <c r="E722" s="18"/>
      <c r="F722" s="18"/>
      <c r="G722" s="18"/>
      <c r="H722" s="18"/>
      <c r="I722" s="18"/>
      <c r="J722" s="19"/>
      <c r="K722" s="19"/>
      <c r="L722" s="19"/>
      <c r="M722" s="19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x14ac:dyDescent="0.25">
      <c r="A723" s="141"/>
      <c r="B723" s="18"/>
      <c r="C723" s="18"/>
      <c r="D723" s="18"/>
      <c r="E723" s="18"/>
      <c r="F723" s="18"/>
      <c r="G723" s="18"/>
      <c r="H723" s="18"/>
      <c r="I723" s="18"/>
      <c r="J723" s="19"/>
      <c r="K723" s="19"/>
      <c r="L723" s="19"/>
      <c r="M723" s="19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x14ac:dyDescent="0.25">
      <c r="A724" s="141"/>
      <c r="B724" s="18"/>
      <c r="C724" s="18"/>
      <c r="D724" s="18"/>
      <c r="E724" s="18"/>
      <c r="F724" s="18"/>
      <c r="G724" s="18"/>
      <c r="H724" s="18"/>
      <c r="I724" s="18"/>
      <c r="J724" s="19"/>
      <c r="K724" s="19"/>
      <c r="L724" s="19"/>
      <c r="M724" s="19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</sheetData>
  <mergeCells count="267">
    <mergeCell ref="C259:E259"/>
    <mergeCell ref="B260:E260"/>
    <mergeCell ref="K2:M2"/>
    <mergeCell ref="K3:K4"/>
    <mergeCell ref="L3:L4"/>
    <mergeCell ref="M3:M4"/>
    <mergeCell ref="C253:E253"/>
    <mergeCell ref="C254:E254"/>
    <mergeCell ref="C255:E255"/>
    <mergeCell ref="C256:E256"/>
    <mergeCell ref="C257:E257"/>
    <mergeCell ref="C258:E258"/>
    <mergeCell ref="D247:E247"/>
    <mergeCell ref="C248:E248"/>
    <mergeCell ref="C249:E249"/>
    <mergeCell ref="C250:E250"/>
    <mergeCell ref="C251:E251"/>
    <mergeCell ref="C252:E252"/>
    <mergeCell ref="D241:E241"/>
    <mergeCell ref="D242:E242"/>
    <mergeCell ref="C243:E243"/>
    <mergeCell ref="D244:E244"/>
    <mergeCell ref="D245:E245"/>
    <mergeCell ref="D246:E246"/>
    <mergeCell ref="D235:E235"/>
    <mergeCell ref="D236:E236"/>
    <mergeCell ref="C237:E237"/>
    <mergeCell ref="C238:E238"/>
    <mergeCell ref="C239:E239"/>
    <mergeCell ref="D240:E240"/>
    <mergeCell ref="D229:E229"/>
    <mergeCell ref="D230:E230"/>
    <mergeCell ref="D231:E231"/>
    <mergeCell ref="D232:E232"/>
    <mergeCell ref="D233:E233"/>
    <mergeCell ref="D234:E234"/>
    <mergeCell ref="D223:E223"/>
    <mergeCell ref="C224:E224"/>
    <mergeCell ref="C225:E225"/>
    <mergeCell ref="C226:E226"/>
    <mergeCell ref="D227:E227"/>
    <mergeCell ref="D228:E228"/>
    <mergeCell ref="D217:E217"/>
    <mergeCell ref="D218:E218"/>
    <mergeCell ref="D219:E219"/>
    <mergeCell ref="D220:E220"/>
    <mergeCell ref="D221:E221"/>
    <mergeCell ref="D222:E222"/>
    <mergeCell ref="D211:E211"/>
    <mergeCell ref="C212:E212"/>
    <mergeCell ref="D213:E213"/>
    <mergeCell ref="D214:E214"/>
    <mergeCell ref="D215:E215"/>
    <mergeCell ref="D216:E216"/>
    <mergeCell ref="D205:E205"/>
    <mergeCell ref="D206:E206"/>
    <mergeCell ref="D207:E207"/>
    <mergeCell ref="D208:E208"/>
    <mergeCell ref="C209:E209"/>
    <mergeCell ref="D210:E210"/>
    <mergeCell ref="D199:E199"/>
    <mergeCell ref="D200:E200"/>
    <mergeCell ref="D201:E201"/>
    <mergeCell ref="D202:E202"/>
    <mergeCell ref="D203:E203"/>
    <mergeCell ref="D204:E204"/>
    <mergeCell ref="D193:E193"/>
    <mergeCell ref="D194:E194"/>
    <mergeCell ref="D195:E195"/>
    <mergeCell ref="D196:E196"/>
    <mergeCell ref="D197:E197"/>
    <mergeCell ref="C198:E198"/>
    <mergeCell ref="C187:E187"/>
    <mergeCell ref="D188:E188"/>
    <mergeCell ref="D189:E189"/>
    <mergeCell ref="D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C175:E175"/>
    <mergeCell ref="C176:E176"/>
    <mergeCell ref="D177:E177"/>
    <mergeCell ref="D178:E178"/>
    <mergeCell ref="D179:E179"/>
    <mergeCell ref="D180:E180"/>
    <mergeCell ref="C169:E169"/>
    <mergeCell ref="C170:E170"/>
    <mergeCell ref="C171:E171"/>
    <mergeCell ref="C172:E172"/>
    <mergeCell ref="C173:E173"/>
    <mergeCell ref="C174:E174"/>
    <mergeCell ref="D161:E161"/>
    <mergeCell ref="C162:E162"/>
    <mergeCell ref="C163:E163"/>
    <mergeCell ref="C164:E164"/>
    <mergeCell ref="C165:E165"/>
    <mergeCell ref="C166:E166"/>
    <mergeCell ref="D153:E153"/>
    <mergeCell ref="C154:E154"/>
    <mergeCell ref="C155:E155"/>
    <mergeCell ref="C156:E156"/>
    <mergeCell ref="C157:E157"/>
    <mergeCell ref="D158:E158"/>
    <mergeCell ref="D147:E147"/>
    <mergeCell ref="D148:E148"/>
    <mergeCell ref="D149:E149"/>
    <mergeCell ref="D150:E150"/>
    <mergeCell ref="D151:E151"/>
    <mergeCell ref="D152:E152"/>
    <mergeCell ref="C141:E141"/>
    <mergeCell ref="C142:E142"/>
    <mergeCell ref="C143:E143"/>
    <mergeCell ref="D144:E144"/>
    <mergeCell ref="D145:E145"/>
    <mergeCell ref="D146:E146"/>
    <mergeCell ref="D135:E135"/>
    <mergeCell ref="D136:E136"/>
    <mergeCell ref="D137:E137"/>
    <mergeCell ref="D138:E138"/>
    <mergeCell ref="D139:E139"/>
    <mergeCell ref="C140:E140"/>
    <mergeCell ref="D129:E129"/>
    <mergeCell ref="D130:E130"/>
    <mergeCell ref="D131:E131"/>
    <mergeCell ref="D132:E132"/>
    <mergeCell ref="D133:E133"/>
    <mergeCell ref="D134:E134"/>
    <mergeCell ref="D123:E123"/>
    <mergeCell ref="D124:E124"/>
    <mergeCell ref="C125:E125"/>
    <mergeCell ref="D126:E126"/>
    <mergeCell ref="D127:E127"/>
    <mergeCell ref="C128:E128"/>
    <mergeCell ref="D117:E117"/>
    <mergeCell ref="D118:E118"/>
    <mergeCell ref="D119:E119"/>
    <mergeCell ref="D120:E120"/>
    <mergeCell ref="D121:E121"/>
    <mergeCell ref="D122:E122"/>
    <mergeCell ref="D111:E111"/>
    <mergeCell ref="D112:E112"/>
    <mergeCell ref="D113:E113"/>
    <mergeCell ref="C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C103:E103"/>
    <mergeCell ref="D104:E104"/>
    <mergeCell ref="D93:E93"/>
    <mergeCell ref="D94:E94"/>
    <mergeCell ref="D95:E95"/>
    <mergeCell ref="D96:E96"/>
    <mergeCell ref="D97:E97"/>
    <mergeCell ref="D98:E98"/>
    <mergeCell ref="D87:E87"/>
    <mergeCell ref="C88:E88"/>
    <mergeCell ref="C89:E89"/>
    <mergeCell ref="C90:E90"/>
    <mergeCell ref="C91:E91"/>
    <mergeCell ref="C92:E92"/>
    <mergeCell ref="D81:E81"/>
    <mergeCell ref="D82:E82"/>
    <mergeCell ref="D83:E83"/>
    <mergeCell ref="C84:E84"/>
    <mergeCell ref="C85:E85"/>
    <mergeCell ref="D86:E86"/>
    <mergeCell ref="C75:E75"/>
    <mergeCell ref="D76:E76"/>
    <mergeCell ref="D77:E77"/>
    <mergeCell ref="D78:E78"/>
    <mergeCell ref="C79:E79"/>
    <mergeCell ref="D80:E80"/>
    <mergeCell ref="C69:E69"/>
    <mergeCell ref="C70:E70"/>
    <mergeCell ref="C71:E71"/>
    <mergeCell ref="C72:E72"/>
    <mergeCell ref="C73:E73"/>
    <mergeCell ref="C74:E74"/>
    <mergeCell ref="C60:E60"/>
    <mergeCell ref="C61:E61"/>
    <mergeCell ref="C65:E65"/>
    <mergeCell ref="C66:E66"/>
    <mergeCell ref="C67:E67"/>
    <mergeCell ref="C68:E68"/>
    <mergeCell ref="D52:E52"/>
    <mergeCell ref="C53:E53"/>
    <mergeCell ref="C54:E54"/>
    <mergeCell ref="C57:E57"/>
    <mergeCell ref="C58:E58"/>
    <mergeCell ref="C59:E59"/>
    <mergeCell ref="D62:E62"/>
    <mergeCell ref="D63:E63"/>
    <mergeCell ref="D64:E64"/>
    <mergeCell ref="C41:E41"/>
    <mergeCell ref="C47:E47"/>
    <mergeCell ref="C48:E48"/>
    <mergeCell ref="C49:E49"/>
    <mergeCell ref="C50:E50"/>
    <mergeCell ref="D51:E51"/>
    <mergeCell ref="C35:E35"/>
    <mergeCell ref="C36:E36"/>
    <mergeCell ref="C37:E37"/>
    <mergeCell ref="C38:E38"/>
    <mergeCell ref="C39:E39"/>
    <mergeCell ref="C40:E40"/>
    <mergeCell ref="D42:E42"/>
    <mergeCell ref="D43:E43"/>
    <mergeCell ref="D44:E44"/>
    <mergeCell ref="D45:E45"/>
    <mergeCell ref="D46:E46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22:E22"/>
    <mergeCell ref="C11:E11"/>
    <mergeCell ref="C12:E12"/>
    <mergeCell ref="C13:E13"/>
    <mergeCell ref="C14:E14"/>
    <mergeCell ref="C15:E15"/>
    <mergeCell ref="C16:E16"/>
    <mergeCell ref="C29:E29"/>
    <mergeCell ref="C30:E30"/>
    <mergeCell ref="N3:Y3"/>
    <mergeCell ref="F2:F4"/>
    <mergeCell ref="D55:E55"/>
    <mergeCell ref="D56:E56"/>
    <mergeCell ref="D167:E167"/>
    <mergeCell ref="D168:E168"/>
    <mergeCell ref="N2:Z2"/>
    <mergeCell ref="H3:H4"/>
    <mergeCell ref="I3:I4"/>
    <mergeCell ref="J3:J4"/>
    <mergeCell ref="C5:E5"/>
    <mergeCell ref="C6:E6"/>
    <mergeCell ref="C7:E7"/>
    <mergeCell ref="C8:E8"/>
    <mergeCell ref="C9:E9"/>
    <mergeCell ref="C10:E10"/>
    <mergeCell ref="B2:E4"/>
    <mergeCell ref="G2:G4"/>
    <mergeCell ref="H2:J2"/>
    <mergeCell ref="C17:E17"/>
    <mergeCell ref="C18:E18"/>
    <mergeCell ref="C19:E19"/>
    <mergeCell ref="C20:E20"/>
    <mergeCell ref="C21:E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horizontalDpi="4294967293" r:id="rId1"/>
  <headerFooter>
    <oddHeader>&amp;C&amp;"Times New Roman,Félkövér"&amp;12Községgazdálkodás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718"/>
  <sheetViews>
    <sheetView view="pageLayout" topLeftCell="B1" workbookViewId="0">
      <selection activeCell="I1" sqref="I1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9" width="10" style="12" customWidth="1"/>
    <col min="10" max="10" width="10.85546875" style="53" bestFit="1" customWidth="1"/>
    <col min="11" max="11" width="9" style="12" bestFit="1" customWidth="1"/>
    <col min="12" max="12" width="8.42578125" style="12" bestFit="1" customWidth="1"/>
    <col min="13" max="13" width="7.85546875" style="12" bestFit="1" customWidth="1"/>
    <col min="14" max="14" width="9" style="12" bestFit="1" customWidth="1"/>
    <col min="15" max="15" width="9.7109375" style="12" bestFit="1" customWidth="1"/>
    <col min="16" max="16" width="7.85546875" style="12" bestFit="1" customWidth="1"/>
    <col min="17" max="17" width="9" style="12" bestFit="1" customWidth="1"/>
    <col min="18" max="18" width="8.42578125" style="12" bestFit="1" customWidth="1"/>
    <col min="19" max="19" width="9" style="12" bestFit="1" customWidth="1"/>
    <col min="20" max="20" width="14.42578125" style="12" customWidth="1"/>
    <col min="21" max="21" width="8.42578125" style="12" bestFit="1" customWidth="1"/>
    <col min="22" max="22" width="7.85546875" style="12" bestFit="1" customWidth="1"/>
    <col min="23" max="23" width="9" style="12" bestFit="1" customWidth="1"/>
    <col min="24" max="16384" width="9.140625" style="18"/>
  </cols>
  <sheetData>
    <row r="1" spans="1:25" ht="15.75" thickBot="1" x14ac:dyDescent="0.3">
      <c r="W1" s="11" t="s">
        <v>1121</v>
      </c>
    </row>
    <row r="2" spans="1:25" ht="15" customHeight="1" x14ac:dyDescent="0.25">
      <c r="B2" s="660" t="s">
        <v>0</v>
      </c>
      <c r="C2" s="661"/>
      <c r="D2" s="661"/>
      <c r="E2" s="661"/>
      <c r="F2" s="690" t="s">
        <v>1282</v>
      </c>
      <c r="G2" s="666" t="s">
        <v>1299</v>
      </c>
      <c r="H2" s="673" t="s">
        <v>1114</v>
      </c>
      <c r="I2" s="673"/>
      <c r="J2" s="674"/>
      <c r="K2" s="672" t="s">
        <v>1118</v>
      </c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5"/>
    </row>
    <row r="3" spans="1:25" ht="22.5" customHeight="1" x14ac:dyDescent="0.25">
      <c r="B3" s="662"/>
      <c r="C3" s="663"/>
      <c r="D3" s="663"/>
      <c r="E3" s="663"/>
      <c r="F3" s="691"/>
      <c r="G3" s="667"/>
      <c r="H3" s="740" t="s">
        <v>1160</v>
      </c>
      <c r="I3" s="742" t="s">
        <v>1161</v>
      </c>
      <c r="J3" s="744" t="s">
        <v>856</v>
      </c>
      <c r="K3" s="651" t="s">
        <v>1119</v>
      </c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739"/>
      <c r="W3" s="531" t="s">
        <v>1120</v>
      </c>
    </row>
    <row r="4" spans="1:25" ht="29.25" thickBot="1" x14ac:dyDescent="0.3">
      <c r="B4" s="664"/>
      <c r="C4" s="665"/>
      <c r="D4" s="665"/>
      <c r="E4" s="665"/>
      <c r="F4" s="692"/>
      <c r="G4" s="668"/>
      <c r="H4" s="741"/>
      <c r="I4" s="743"/>
      <c r="J4" s="745"/>
      <c r="K4" s="143" t="s">
        <v>878</v>
      </c>
      <c r="L4" s="71" t="s">
        <v>879</v>
      </c>
      <c r="M4" s="71" t="s">
        <v>880</v>
      </c>
      <c r="N4" s="71" t="s">
        <v>881</v>
      </c>
      <c r="O4" s="71" t="s">
        <v>882</v>
      </c>
      <c r="P4" s="433" t="s">
        <v>883</v>
      </c>
      <c r="Q4" s="326" t="s">
        <v>884</v>
      </c>
      <c r="R4" s="70" t="s">
        <v>885</v>
      </c>
      <c r="S4" s="71" t="s">
        <v>886</v>
      </c>
      <c r="T4" s="362" t="s">
        <v>1300</v>
      </c>
      <c r="U4" s="433" t="s">
        <v>887</v>
      </c>
      <c r="V4" s="72" t="s">
        <v>888</v>
      </c>
      <c r="W4" s="375" t="s">
        <v>889</v>
      </c>
    </row>
    <row r="5" spans="1:25" ht="15.75" thickBot="1" x14ac:dyDescent="0.3">
      <c r="B5" s="91" t="s">
        <v>259</v>
      </c>
      <c r="C5" s="746" t="s">
        <v>260</v>
      </c>
      <c r="D5" s="747"/>
      <c r="E5" s="747"/>
      <c r="F5" s="180">
        <f>F6+F20</f>
        <v>0</v>
      </c>
      <c r="G5" s="457">
        <f>G6+G20</f>
        <v>0</v>
      </c>
      <c r="H5" s="435">
        <f t="shared" ref="H5:I5" si="0">H6+H20</f>
        <v>0</v>
      </c>
      <c r="I5" s="198">
        <f t="shared" si="0"/>
        <v>0</v>
      </c>
      <c r="J5" s="216">
        <f>SUM(H5:I5)</f>
        <v>0</v>
      </c>
      <c r="K5" s="94">
        <f t="shared" ref="K5:W5" si="1">K6+K20</f>
        <v>0</v>
      </c>
      <c r="L5" s="95">
        <f t="shared" si="1"/>
        <v>0</v>
      </c>
      <c r="M5" s="95">
        <f t="shared" si="1"/>
        <v>0</v>
      </c>
      <c r="N5" s="95">
        <f t="shared" si="1"/>
        <v>0</v>
      </c>
      <c r="O5" s="95">
        <f t="shared" si="1"/>
        <v>0</v>
      </c>
      <c r="P5" s="98">
        <f t="shared" ref="P5" si="2">P6+P20</f>
        <v>0</v>
      </c>
      <c r="Q5" s="95">
        <f t="shared" si="1"/>
        <v>0</v>
      </c>
      <c r="R5" s="97">
        <f t="shared" si="1"/>
        <v>0</v>
      </c>
      <c r="S5" s="95">
        <f t="shared" si="1"/>
        <v>0</v>
      </c>
      <c r="T5" s="363">
        <f t="shared" ref="T5" si="3">T6+T20</f>
        <v>0</v>
      </c>
      <c r="U5" s="98">
        <f t="shared" si="1"/>
        <v>0</v>
      </c>
      <c r="V5" s="99">
        <f t="shared" si="1"/>
        <v>0</v>
      </c>
      <c r="W5" s="376">
        <f t="shared" si="1"/>
        <v>0</v>
      </c>
    </row>
    <row r="6" spans="1:25" ht="15.75" hidden="1" thickBot="1" x14ac:dyDescent="0.3">
      <c r="B6" s="136" t="s">
        <v>894</v>
      </c>
      <c r="C6" s="658" t="s">
        <v>261</v>
      </c>
      <c r="D6" s="659"/>
      <c r="E6" s="659"/>
      <c r="F6" s="181">
        <f>F7+F8+F9+F10+F11+F12+F13+F14+F15+F16+F17+F18+F19</f>
        <v>0</v>
      </c>
      <c r="G6" s="458">
        <f>G7+G8+G9+G10+G11+G12+G13+G14+G15+G16+G17+G18+G19</f>
        <v>0</v>
      </c>
      <c r="H6" s="436">
        <f t="shared" ref="H6:I6" si="4">H7+H8+H9+H10+H11+H12+H13+H14+H15+H16+H17+H18+H19</f>
        <v>0</v>
      </c>
      <c r="I6" s="199">
        <f t="shared" si="4"/>
        <v>0</v>
      </c>
      <c r="J6" s="217">
        <f t="shared" ref="J6:J77" si="5">SUM(H6:I6)</f>
        <v>0</v>
      </c>
      <c r="K6" s="130">
        <f t="shared" ref="K6:W6" si="6">K7+K8+K9+K10+K11+K12+K13+K14+K15+K16+K17+K18+K19</f>
        <v>0</v>
      </c>
      <c r="L6" s="131">
        <f t="shared" si="6"/>
        <v>0</v>
      </c>
      <c r="M6" s="131">
        <f t="shared" si="6"/>
        <v>0</v>
      </c>
      <c r="N6" s="131">
        <f t="shared" si="6"/>
        <v>0</v>
      </c>
      <c r="O6" s="131">
        <f t="shared" si="6"/>
        <v>0</v>
      </c>
      <c r="P6" s="134">
        <f t="shared" ref="P6" si="7">P7+P8+P9+P10+P11+P12+P13+P14+P15+P16+P17+P18+P19</f>
        <v>0</v>
      </c>
      <c r="Q6" s="131">
        <f t="shared" si="6"/>
        <v>0</v>
      </c>
      <c r="R6" s="133">
        <f t="shared" si="6"/>
        <v>0</v>
      </c>
      <c r="S6" s="131">
        <f t="shared" si="6"/>
        <v>0</v>
      </c>
      <c r="T6" s="364">
        <f t="shared" ref="T6" si="8">T7+T8+T9+T10+T11+T12+T13+T14+T15+T16+T17+T18+T19</f>
        <v>0</v>
      </c>
      <c r="U6" s="134">
        <f t="shared" si="6"/>
        <v>0</v>
      </c>
      <c r="V6" s="135">
        <f t="shared" si="6"/>
        <v>0</v>
      </c>
      <c r="W6" s="377">
        <f t="shared" si="6"/>
        <v>0</v>
      </c>
      <c r="Y6" s="18">
        <v>0</v>
      </c>
    </row>
    <row r="7" spans="1:25" ht="15.75" hidden="1" thickBot="1" x14ac:dyDescent="0.3">
      <c r="A7" s="139" t="s">
        <v>262</v>
      </c>
      <c r="B7" s="59" t="s">
        <v>895</v>
      </c>
      <c r="C7" s="718" t="s">
        <v>263</v>
      </c>
      <c r="D7" s="719"/>
      <c r="E7" s="719"/>
      <c r="F7" s="182"/>
      <c r="G7" s="459"/>
      <c r="H7" s="437"/>
      <c r="I7" s="200"/>
      <c r="J7" s="219">
        <f t="shared" si="5"/>
        <v>0</v>
      </c>
      <c r="K7" s="81"/>
      <c r="L7" s="1"/>
      <c r="M7" s="1"/>
      <c r="N7" s="1"/>
      <c r="O7" s="1"/>
      <c r="P7" s="89"/>
      <c r="Q7" s="1"/>
      <c r="R7" s="43"/>
      <c r="S7" s="1"/>
      <c r="T7" s="366"/>
      <c r="U7" s="89"/>
      <c r="V7" s="46"/>
      <c r="W7" s="378"/>
      <c r="Y7" s="18">
        <v>0</v>
      </c>
    </row>
    <row r="8" spans="1:25" ht="15.75" hidden="1" thickBot="1" x14ac:dyDescent="0.3">
      <c r="A8" s="139" t="s">
        <v>264</v>
      </c>
      <c r="B8" s="59" t="s">
        <v>896</v>
      </c>
      <c r="C8" s="718" t="s">
        <v>265</v>
      </c>
      <c r="D8" s="719"/>
      <c r="E8" s="719"/>
      <c r="F8" s="182"/>
      <c r="G8" s="459"/>
      <c r="H8" s="437"/>
      <c r="I8" s="200"/>
      <c r="J8" s="219">
        <f t="shared" si="5"/>
        <v>0</v>
      </c>
      <c r="K8" s="81"/>
      <c r="L8" s="1"/>
      <c r="M8" s="1"/>
      <c r="N8" s="1"/>
      <c r="O8" s="1"/>
      <c r="P8" s="89"/>
      <c r="Q8" s="1"/>
      <c r="R8" s="43"/>
      <c r="S8" s="1"/>
      <c r="T8" s="366"/>
      <c r="U8" s="89"/>
      <c r="V8" s="46"/>
      <c r="W8" s="378"/>
      <c r="Y8" s="18">
        <v>0</v>
      </c>
    </row>
    <row r="9" spans="1:25" ht="15.75" hidden="1" thickBot="1" x14ac:dyDescent="0.3">
      <c r="A9" s="139" t="s">
        <v>266</v>
      </c>
      <c r="B9" s="59" t="s">
        <v>897</v>
      </c>
      <c r="C9" s="718" t="s">
        <v>267</v>
      </c>
      <c r="D9" s="719"/>
      <c r="E9" s="719"/>
      <c r="F9" s="182"/>
      <c r="G9" s="459"/>
      <c r="H9" s="437"/>
      <c r="I9" s="200"/>
      <c r="J9" s="219">
        <f t="shared" si="5"/>
        <v>0</v>
      </c>
      <c r="K9" s="81"/>
      <c r="L9" s="1"/>
      <c r="M9" s="1"/>
      <c r="N9" s="1"/>
      <c r="O9" s="1"/>
      <c r="P9" s="89"/>
      <c r="Q9" s="1"/>
      <c r="R9" s="43"/>
      <c r="S9" s="1"/>
      <c r="T9" s="366"/>
      <c r="U9" s="89"/>
      <c r="V9" s="46"/>
      <c r="W9" s="378"/>
      <c r="Y9" s="18">
        <v>0</v>
      </c>
    </row>
    <row r="10" spans="1:25" ht="15.75" hidden="1" thickBot="1" x14ac:dyDescent="0.3">
      <c r="A10" s="139" t="s">
        <v>268</v>
      </c>
      <c r="B10" s="59" t="s">
        <v>898</v>
      </c>
      <c r="C10" s="718" t="s">
        <v>622</v>
      </c>
      <c r="D10" s="719"/>
      <c r="E10" s="719"/>
      <c r="F10" s="182"/>
      <c r="G10" s="459"/>
      <c r="H10" s="437"/>
      <c r="I10" s="200"/>
      <c r="J10" s="219">
        <f t="shared" si="5"/>
        <v>0</v>
      </c>
      <c r="K10" s="81"/>
      <c r="L10" s="1"/>
      <c r="M10" s="1"/>
      <c r="N10" s="1"/>
      <c r="O10" s="1"/>
      <c r="P10" s="89"/>
      <c r="Q10" s="1"/>
      <c r="R10" s="43"/>
      <c r="S10" s="1"/>
      <c r="T10" s="366"/>
      <c r="U10" s="89"/>
      <c r="V10" s="46"/>
      <c r="W10" s="378"/>
      <c r="Y10" s="18">
        <v>0</v>
      </c>
    </row>
    <row r="11" spans="1:25" ht="15.75" hidden="1" thickBot="1" x14ac:dyDescent="0.3">
      <c r="A11" s="139" t="s">
        <v>269</v>
      </c>
      <c r="B11" s="59" t="s">
        <v>899</v>
      </c>
      <c r="C11" s="718" t="s">
        <v>270</v>
      </c>
      <c r="D11" s="719"/>
      <c r="E11" s="719"/>
      <c r="F11" s="182"/>
      <c r="G11" s="459"/>
      <c r="H11" s="437"/>
      <c r="I11" s="200"/>
      <c r="J11" s="219">
        <f t="shared" si="5"/>
        <v>0</v>
      </c>
      <c r="K11" s="81"/>
      <c r="L11" s="1"/>
      <c r="M11" s="1"/>
      <c r="N11" s="1"/>
      <c r="O11" s="1"/>
      <c r="P11" s="89"/>
      <c r="Q11" s="1"/>
      <c r="R11" s="43"/>
      <c r="S11" s="1"/>
      <c r="T11" s="366"/>
      <c r="U11" s="89"/>
      <c r="V11" s="46"/>
      <c r="W11" s="378"/>
      <c r="Y11" s="18">
        <v>0</v>
      </c>
    </row>
    <row r="12" spans="1:25" ht="15.75" hidden="1" thickBot="1" x14ac:dyDescent="0.3">
      <c r="A12" s="139" t="s">
        <v>271</v>
      </c>
      <c r="B12" s="59" t="s">
        <v>900</v>
      </c>
      <c r="C12" s="718" t="s">
        <v>272</v>
      </c>
      <c r="D12" s="719"/>
      <c r="E12" s="719"/>
      <c r="F12" s="182"/>
      <c r="G12" s="459"/>
      <c r="H12" s="437"/>
      <c r="I12" s="200"/>
      <c r="J12" s="219">
        <f t="shared" si="5"/>
        <v>0</v>
      </c>
      <c r="K12" s="81"/>
      <c r="L12" s="1"/>
      <c r="M12" s="1"/>
      <c r="N12" s="1"/>
      <c r="O12" s="1"/>
      <c r="P12" s="89"/>
      <c r="Q12" s="1"/>
      <c r="R12" s="43"/>
      <c r="S12" s="1"/>
      <c r="T12" s="366"/>
      <c r="U12" s="89"/>
      <c r="V12" s="46"/>
      <c r="W12" s="378"/>
      <c r="Y12" s="18">
        <v>0</v>
      </c>
    </row>
    <row r="13" spans="1:25" ht="15.75" hidden="1" thickBot="1" x14ac:dyDescent="0.3">
      <c r="A13" s="139" t="s">
        <v>273</v>
      </c>
      <c r="B13" s="59" t="s">
        <v>901</v>
      </c>
      <c r="C13" s="718" t="s">
        <v>274</v>
      </c>
      <c r="D13" s="719"/>
      <c r="E13" s="719"/>
      <c r="F13" s="182"/>
      <c r="G13" s="459"/>
      <c r="H13" s="437"/>
      <c r="I13" s="200"/>
      <c r="J13" s="219">
        <f t="shared" si="5"/>
        <v>0</v>
      </c>
      <c r="K13" s="81"/>
      <c r="L13" s="1"/>
      <c r="M13" s="1"/>
      <c r="N13" s="1"/>
      <c r="O13" s="1"/>
      <c r="P13" s="89"/>
      <c r="Q13" s="1"/>
      <c r="R13" s="43"/>
      <c r="S13" s="1"/>
      <c r="T13" s="366"/>
      <c r="U13" s="89"/>
      <c r="V13" s="46"/>
      <c r="W13" s="378"/>
      <c r="Y13" s="18">
        <v>0</v>
      </c>
    </row>
    <row r="14" spans="1:25" ht="15.75" hidden="1" thickBot="1" x14ac:dyDescent="0.3">
      <c r="A14" s="139" t="s">
        <v>275</v>
      </c>
      <c r="B14" s="59" t="s">
        <v>902</v>
      </c>
      <c r="C14" s="718" t="s">
        <v>276</v>
      </c>
      <c r="D14" s="719"/>
      <c r="E14" s="719"/>
      <c r="F14" s="182"/>
      <c r="G14" s="459"/>
      <c r="H14" s="437"/>
      <c r="I14" s="200"/>
      <c r="J14" s="219">
        <f t="shared" si="5"/>
        <v>0</v>
      </c>
      <c r="K14" s="81"/>
      <c r="L14" s="1"/>
      <c r="M14" s="1"/>
      <c r="N14" s="1"/>
      <c r="O14" s="1"/>
      <c r="P14" s="89"/>
      <c r="Q14" s="1"/>
      <c r="R14" s="43"/>
      <c r="S14" s="1"/>
      <c r="T14" s="366"/>
      <c r="U14" s="89"/>
      <c r="V14" s="46"/>
      <c r="W14" s="378"/>
      <c r="Y14" s="18">
        <v>0</v>
      </c>
    </row>
    <row r="15" spans="1:25" ht="15.75" hidden="1" thickBot="1" x14ac:dyDescent="0.3">
      <c r="A15" s="139" t="s">
        <v>277</v>
      </c>
      <c r="B15" s="59" t="s">
        <v>903</v>
      </c>
      <c r="C15" s="718" t="s">
        <v>278</v>
      </c>
      <c r="D15" s="719"/>
      <c r="E15" s="719"/>
      <c r="F15" s="182"/>
      <c r="G15" s="459"/>
      <c r="H15" s="437"/>
      <c r="I15" s="200"/>
      <c r="J15" s="219">
        <f t="shared" si="5"/>
        <v>0</v>
      </c>
      <c r="K15" s="81"/>
      <c r="L15" s="1"/>
      <c r="M15" s="1"/>
      <c r="N15" s="1"/>
      <c r="O15" s="1"/>
      <c r="P15" s="89"/>
      <c r="Q15" s="1"/>
      <c r="R15" s="43"/>
      <c r="S15" s="1"/>
      <c r="T15" s="366"/>
      <c r="U15" s="89"/>
      <c r="V15" s="46"/>
      <c r="W15" s="378"/>
      <c r="Y15" s="18">
        <v>0</v>
      </c>
    </row>
    <row r="16" spans="1:25" ht="15.75" hidden="1" thickBot="1" x14ac:dyDescent="0.3">
      <c r="A16" s="139" t="s">
        <v>279</v>
      </c>
      <c r="B16" s="59" t="s">
        <v>904</v>
      </c>
      <c r="C16" s="718" t="s">
        <v>280</v>
      </c>
      <c r="D16" s="719"/>
      <c r="E16" s="719"/>
      <c r="F16" s="182"/>
      <c r="G16" s="459"/>
      <c r="H16" s="437"/>
      <c r="I16" s="200"/>
      <c r="J16" s="219">
        <f t="shared" si="5"/>
        <v>0</v>
      </c>
      <c r="K16" s="81"/>
      <c r="L16" s="1"/>
      <c r="M16" s="1"/>
      <c r="N16" s="1"/>
      <c r="O16" s="1"/>
      <c r="P16" s="89"/>
      <c r="Q16" s="1"/>
      <c r="R16" s="43"/>
      <c r="S16" s="1"/>
      <c r="T16" s="366"/>
      <c r="U16" s="89"/>
      <c r="V16" s="46"/>
      <c r="W16" s="378"/>
      <c r="Y16" s="18">
        <v>0</v>
      </c>
    </row>
    <row r="17" spans="1:25" ht="15.75" hidden="1" thickBot="1" x14ac:dyDescent="0.3">
      <c r="A17" s="139" t="s">
        <v>281</v>
      </c>
      <c r="B17" s="59" t="s">
        <v>905</v>
      </c>
      <c r="C17" s="718" t="s">
        <v>282</v>
      </c>
      <c r="D17" s="719"/>
      <c r="E17" s="719"/>
      <c r="F17" s="182"/>
      <c r="G17" s="459"/>
      <c r="H17" s="437"/>
      <c r="I17" s="200"/>
      <c r="J17" s="219">
        <f t="shared" si="5"/>
        <v>0</v>
      </c>
      <c r="K17" s="81"/>
      <c r="L17" s="1"/>
      <c r="M17" s="1"/>
      <c r="N17" s="1"/>
      <c r="O17" s="1"/>
      <c r="P17" s="89"/>
      <c r="Q17" s="1"/>
      <c r="R17" s="43"/>
      <c r="S17" s="1"/>
      <c r="T17" s="366"/>
      <c r="U17" s="89"/>
      <c r="V17" s="46"/>
      <c r="W17" s="378"/>
      <c r="Y17" s="18">
        <v>0</v>
      </c>
    </row>
    <row r="18" spans="1:25" ht="15.75" hidden="1" thickBot="1" x14ac:dyDescent="0.3">
      <c r="A18" s="139" t="s">
        <v>283</v>
      </c>
      <c r="B18" s="59" t="s">
        <v>906</v>
      </c>
      <c r="C18" s="718" t="s">
        <v>284</v>
      </c>
      <c r="D18" s="719"/>
      <c r="E18" s="719"/>
      <c r="F18" s="182"/>
      <c r="G18" s="459"/>
      <c r="H18" s="437"/>
      <c r="I18" s="200"/>
      <c r="J18" s="219">
        <f t="shared" si="5"/>
        <v>0</v>
      </c>
      <c r="K18" s="81"/>
      <c r="L18" s="1"/>
      <c r="M18" s="1"/>
      <c r="N18" s="1"/>
      <c r="O18" s="1"/>
      <c r="P18" s="89"/>
      <c r="Q18" s="1"/>
      <c r="R18" s="43"/>
      <c r="S18" s="1"/>
      <c r="T18" s="366"/>
      <c r="U18" s="89"/>
      <c r="V18" s="46"/>
      <c r="W18" s="378"/>
      <c r="Y18" s="18">
        <v>0</v>
      </c>
    </row>
    <row r="19" spans="1:25" ht="15.75" hidden="1" thickBot="1" x14ac:dyDescent="0.3">
      <c r="A19" s="139" t="s">
        <v>285</v>
      </c>
      <c r="B19" s="59" t="s">
        <v>907</v>
      </c>
      <c r="C19" s="718" t="s">
        <v>286</v>
      </c>
      <c r="D19" s="719"/>
      <c r="E19" s="719"/>
      <c r="F19" s="182"/>
      <c r="G19" s="459"/>
      <c r="H19" s="437"/>
      <c r="I19" s="200"/>
      <c r="J19" s="219">
        <f t="shared" si="5"/>
        <v>0</v>
      </c>
      <c r="K19" s="81"/>
      <c r="L19" s="1"/>
      <c r="M19" s="1"/>
      <c r="N19" s="1"/>
      <c r="O19" s="1"/>
      <c r="P19" s="89"/>
      <c r="Q19" s="1"/>
      <c r="R19" s="43"/>
      <c r="S19" s="1"/>
      <c r="T19" s="366"/>
      <c r="U19" s="89"/>
      <c r="V19" s="46"/>
      <c r="W19" s="378"/>
      <c r="Y19" s="18">
        <v>0</v>
      </c>
    </row>
    <row r="20" spans="1:25" ht="15.75" hidden="1" thickBot="1" x14ac:dyDescent="0.3">
      <c r="B20" s="100" t="s">
        <v>908</v>
      </c>
      <c r="C20" s="688" t="s">
        <v>287</v>
      </c>
      <c r="D20" s="689"/>
      <c r="E20" s="689"/>
      <c r="F20" s="183">
        <f>F21+F22+F23</f>
        <v>0</v>
      </c>
      <c r="G20" s="460">
        <f>G21+G22+G23</f>
        <v>0</v>
      </c>
      <c r="H20" s="438">
        <f t="shared" ref="H20:I20" si="9">H21+H22+H23</f>
        <v>0</v>
      </c>
      <c r="I20" s="201">
        <f t="shared" si="9"/>
        <v>0</v>
      </c>
      <c r="J20" s="218">
        <f t="shared" si="5"/>
        <v>0</v>
      </c>
      <c r="K20" s="103">
        <f t="shared" ref="K20:W20" si="10">K21+K22+K23</f>
        <v>0</v>
      </c>
      <c r="L20" s="104">
        <f t="shared" si="10"/>
        <v>0</v>
      </c>
      <c r="M20" s="104">
        <f t="shared" si="10"/>
        <v>0</v>
      </c>
      <c r="N20" s="104">
        <f t="shared" si="10"/>
        <v>0</v>
      </c>
      <c r="O20" s="104">
        <f t="shared" si="10"/>
        <v>0</v>
      </c>
      <c r="P20" s="107">
        <f t="shared" ref="P20" si="11">P21+P22+P23</f>
        <v>0</v>
      </c>
      <c r="Q20" s="104">
        <f t="shared" si="10"/>
        <v>0</v>
      </c>
      <c r="R20" s="106">
        <f t="shared" si="10"/>
        <v>0</v>
      </c>
      <c r="S20" s="104">
        <f t="shared" si="10"/>
        <v>0</v>
      </c>
      <c r="T20" s="367">
        <f t="shared" ref="T20" si="12">T21+T22+T23</f>
        <v>0</v>
      </c>
      <c r="U20" s="107">
        <f t="shared" si="10"/>
        <v>0</v>
      </c>
      <c r="V20" s="108">
        <f t="shared" si="10"/>
        <v>0</v>
      </c>
      <c r="W20" s="379">
        <f t="shared" si="10"/>
        <v>0</v>
      </c>
      <c r="Y20" s="18">
        <v>0</v>
      </c>
    </row>
    <row r="21" spans="1:25" ht="15.75" hidden="1" thickBot="1" x14ac:dyDescent="0.3">
      <c r="A21" s="139" t="s">
        <v>288</v>
      </c>
      <c r="B21" s="59" t="s">
        <v>909</v>
      </c>
      <c r="C21" s="718" t="s">
        <v>289</v>
      </c>
      <c r="D21" s="719"/>
      <c r="E21" s="719"/>
      <c r="F21" s="182"/>
      <c r="G21" s="459"/>
      <c r="H21" s="437"/>
      <c r="I21" s="200"/>
      <c r="J21" s="219">
        <f t="shared" si="5"/>
        <v>0</v>
      </c>
      <c r="K21" s="81"/>
      <c r="L21" s="1"/>
      <c r="M21" s="1"/>
      <c r="N21" s="1"/>
      <c r="O21" s="1"/>
      <c r="P21" s="89"/>
      <c r="Q21" s="1"/>
      <c r="R21" s="43"/>
      <c r="S21" s="1"/>
      <c r="T21" s="366"/>
      <c r="U21" s="89"/>
      <c r="V21" s="46"/>
      <c r="W21" s="378"/>
      <c r="Y21" s="18">
        <v>0</v>
      </c>
    </row>
    <row r="22" spans="1:25" ht="15.75" hidden="1" thickBot="1" x14ac:dyDescent="0.3">
      <c r="A22" s="139" t="s">
        <v>290</v>
      </c>
      <c r="B22" s="59" t="s">
        <v>910</v>
      </c>
      <c r="C22" s="718" t="s">
        <v>291</v>
      </c>
      <c r="D22" s="719"/>
      <c r="E22" s="719"/>
      <c r="F22" s="182"/>
      <c r="G22" s="459"/>
      <c r="H22" s="437"/>
      <c r="I22" s="200"/>
      <c r="J22" s="219">
        <f t="shared" si="5"/>
        <v>0</v>
      </c>
      <c r="K22" s="81"/>
      <c r="L22" s="1"/>
      <c r="M22" s="1"/>
      <c r="N22" s="1"/>
      <c r="O22" s="1"/>
      <c r="P22" s="89"/>
      <c r="Q22" s="1"/>
      <c r="R22" s="43"/>
      <c r="S22" s="1"/>
      <c r="T22" s="366"/>
      <c r="U22" s="89"/>
      <c r="V22" s="46"/>
      <c r="W22" s="378"/>
      <c r="Y22" s="18">
        <v>0</v>
      </c>
    </row>
    <row r="23" spans="1:25" ht="15.75" hidden="1" thickBot="1" x14ac:dyDescent="0.3">
      <c r="A23" s="139" t="s">
        <v>292</v>
      </c>
      <c r="B23" s="61" t="s">
        <v>911</v>
      </c>
      <c r="C23" s="748" t="s">
        <v>293</v>
      </c>
      <c r="D23" s="749"/>
      <c r="E23" s="749"/>
      <c r="F23" s="184"/>
      <c r="G23" s="461"/>
      <c r="H23" s="439"/>
      <c r="I23" s="202"/>
      <c r="J23" s="219">
        <f t="shared" si="5"/>
        <v>0</v>
      </c>
      <c r="K23" s="81"/>
      <c r="L23" s="1"/>
      <c r="M23" s="1"/>
      <c r="N23" s="1"/>
      <c r="O23" s="1"/>
      <c r="P23" s="89"/>
      <c r="Q23" s="1"/>
      <c r="R23" s="43"/>
      <c r="S23" s="1"/>
      <c r="T23" s="366"/>
      <c r="U23" s="89"/>
      <c r="V23" s="46"/>
      <c r="W23" s="378"/>
      <c r="Y23" s="18">
        <v>0</v>
      </c>
    </row>
    <row r="24" spans="1:25" ht="15.75" hidden="1" thickBot="1" x14ac:dyDescent="0.3">
      <c r="B24" s="91" t="s">
        <v>294</v>
      </c>
      <c r="C24" s="656" t="s">
        <v>1089</v>
      </c>
      <c r="D24" s="656"/>
      <c r="E24" s="657"/>
      <c r="F24" s="185">
        <f>F25+F26+F27+F28+F29+F30+F31</f>
        <v>0</v>
      </c>
      <c r="G24" s="462">
        <f>G25+G26+G27+G28+G29+G30+G31</f>
        <v>0</v>
      </c>
      <c r="H24" s="440">
        <f t="shared" ref="H24:I24" si="13">H25+H26+H27+H28+H29+H30+H31</f>
        <v>0</v>
      </c>
      <c r="I24" s="203">
        <f t="shared" si="13"/>
        <v>0</v>
      </c>
      <c r="J24" s="216">
        <f t="shared" si="5"/>
        <v>0</v>
      </c>
      <c r="K24" s="94">
        <f t="shared" ref="K24:W24" si="14">K25+K26+K27+K28+K29+K30+K31</f>
        <v>0</v>
      </c>
      <c r="L24" s="95">
        <f t="shared" si="14"/>
        <v>0</v>
      </c>
      <c r="M24" s="95">
        <f t="shared" si="14"/>
        <v>0</v>
      </c>
      <c r="N24" s="95">
        <f t="shared" si="14"/>
        <v>0</v>
      </c>
      <c r="O24" s="95">
        <f t="shared" si="14"/>
        <v>0</v>
      </c>
      <c r="P24" s="98">
        <f t="shared" ref="P24" si="15">P25+P26+P27+P28+P29+P30+P31</f>
        <v>0</v>
      </c>
      <c r="Q24" s="95">
        <f t="shared" si="14"/>
        <v>0</v>
      </c>
      <c r="R24" s="97">
        <f t="shared" si="14"/>
        <v>0</v>
      </c>
      <c r="S24" s="95">
        <f t="shared" si="14"/>
        <v>0</v>
      </c>
      <c r="T24" s="363">
        <f t="shared" ref="T24" si="16">T25+T26+T27+T28+T29+T30+T31</f>
        <v>0</v>
      </c>
      <c r="U24" s="98">
        <f t="shared" si="14"/>
        <v>0</v>
      </c>
      <c r="V24" s="99">
        <f t="shared" si="14"/>
        <v>0</v>
      </c>
      <c r="W24" s="376">
        <f t="shared" si="14"/>
        <v>0</v>
      </c>
      <c r="Y24" s="18">
        <v>0</v>
      </c>
    </row>
    <row r="25" spans="1:25" ht="15.75" hidden="1" thickBot="1" x14ac:dyDescent="0.3">
      <c r="A25" s="139" t="s">
        <v>296</v>
      </c>
      <c r="B25" s="65"/>
      <c r="C25" s="750" t="s">
        <v>297</v>
      </c>
      <c r="D25" s="751"/>
      <c r="E25" s="751"/>
      <c r="F25" s="186"/>
      <c r="G25" s="463"/>
      <c r="H25" s="441"/>
      <c r="I25" s="204"/>
      <c r="J25" s="219">
        <f t="shared" si="5"/>
        <v>0</v>
      </c>
      <c r="K25" s="81"/>
      <c r="L25" s="1"/>
      <c r="M25" s="1"/>
      <c r="N25" s="1"/>
      <c r="O25" s="1"/>
      <c r="P25" s="89"/>
      <c r="Q25" s="1"/>
      <c r="R25" s="43"/>
      <c r="S25" s="1"/>
      <c r="T25" s="366"/>
      <c r="U25" s="89"/>
      <c r="V25" s="46"/>
      <c r="W25" s="378"/>
      <c r="Y25" s="18">
        <v>0</v>
      </c>
    </row>
    <row r="26" spans="1:25" ht="15.75" hidden="1" thickBot="1" x14ac:dyDescent="0.3">
      <c r="A26" s="139" t="s">
        <v>298</v>
      </c>
      <c r="B26" s="66"/>
      <c r="C26" s="735" t="s">
        <v>299</v>
      </c>
      <c r="D26" s="736"/>
      <c r="E26" s="736"/>
      <c r="F26" s="187"/>
      <c r="G26" s="464"/>
      <c r="H26" s="442"/>
      <c r="I26" s="205"/>
      <c r="J26" s="219">
        <f t="shared" si="5"/>
        <v>0</v>
      </c>
      <c r="K26" s="81"/>
      <c r="L26" s="1"/>
      <c r="M26" s="1"/>
      <c r="N26" s="1"/>
      <c r="O26" s="1"/>
      <c r="P26" s="89"/>
      <c r="Q26" s="1"/>
      <c r="R26" s="43"/>
      <c r="S26" s="1"/>
      <c r="T26" s="366"/>
      <c r="U26" s="89"/>
      <c r="V26" s="46"/>
      <c r="W26" s="378"/>
      <c r="Y26" s="18">
        <v>0</v>
      </c>
    </row>
    <row r="27" spans="1:25" ht="15.75" hidden="1" thickBot="1" x14ac:dyDescent="0.3">
      <c r="A27" s="139" t="s">
        <v>300</v>
      </c>
      <c r="B27" s="66"/>
      <c r="C27" s="735" t="s">
        <v>301</v>
      </c>
      <c r="D27" s="736"/>
      <c r="E27" s="736"/>
      <c r="F27" s="187"/>
      <c r="G27" s="464"/>
      <c r="H27" s="442"/>
      <c r="I27" s="205"/>
      <c r="J27" s="219">
        <f t="shared" si="5"/>
        <v>0</v>
      </c>
      <c r="K27" s="81"/>
      <c r="L27" s="1"/>
      <c r="M27" s="1"/>
      <c r="N27" s="1"/>
      <c r="O27" s="1"/>
      <c r="P27" s="89"/>
      <c r="Q27" s="1"/>
      <c r="R27" s="43"/>
      <c r="S27" s="1"/>
      <c r="T27" s="366"/>
      <c r="U27" s="89"/>
      <c r="V27" s="46"/>
      <c r="W27" s="378"/>
      <c r="Y27" s="18">
        <v>0</v>
      </c>
    </row>
    <row r="28" spans="1:25" ht="15.75" hidden="1" thickBot="1" x14ac:dyDescent="0.3">
      <c r="A28" s="139" t="s">
        <v>302</v>
      </c>
      <c r="B28" s="66"/>
      <c r="C28" s="735" t="s">
        <v>303</v>
      </c>
      <c r="D28" s="736"/>
      <c r="E28" s="736"/>
      <c r="F28" s="187"/>
      <c r="G28" s="464"/>
      <c r="H28" s="442"/>
      <c r="I28" s="205"/>
      <c r="J28" s="219">
        <f t="shared" si="5"/>
        <v>0</v>
      </c>
      <c r="K28" s="81"/>
      <c r="L28" s="1"/>
      <c r="M28" s="1"/>
      <c r="N28" s="1"/>
      <c r="O28" s="1"/>
      <c r="P28" s="89"/>
      <c r="Q28" s="1"/>
      <c r="R28" s="43"/>
      <c r="S28" s="1"/>
      <c r="T28" s="366"/>
      <c r="U28" s="89"/>
      <c r="V28" s="46"/>
      <c r="W28" s="378"/>
      <c r="Y28" s="18">
        <v>0</v>
      </c>
    </row>
    <row r="29" spans="1:25" ht="15.75" hidden="1" thickBot="1" x14ac:dyDescent="0.3">
      <c r="A29" s="139" t="s">
        <v>304</v>
      </c>
      <c r="B29" s="66"/>
      <c r="C29" s="735" t="s">
        <v>305</v>
      </c>
      <c r="D29" s="736"/>
      <c r="E29" s="736"/>
      <c r="F29" s="187"/>
      <c r="G29" s="464"/>
      <c r="H29" s="442"/>
      <c r="I29" s="205"/>
      <c r="J29" s="219">
        <f t="shared" si="5"/>
        <v>0</v>
      </c>
      <c r="K29" s="81"/>
      <c r="L29" s="1"/>
      <c r="M29" s="1"/>
      <c r="N29" s="1"/>
      <c r="O29" s="1"/>
      <c r="P29" s="89"/>
      <c r="Q29" s="1"/>
      <c r="R29" s="43"/>
      <c r="S29" s="1"/>
      <c r="T29" s="366"/>
      <c r="U29" s="89"/>
      <c r="V29" s="46"/>
      <c r="W29" s="378"/>
      <c r="Y29" s="18">
        <v>0</v>
      </c>
    </row>
    <row r="30" spans="1:25" ht="15.75" hidden="1" thickBot="1" x14ac:dyDescent="0.3">
      <c r="A30" s="139" t="s">
        <v>306</v>
      </c>
      <c r="B30" s="66"/>
      <c r="C30" s="735" t="s">
        <v>307</v>
      </c>
      <c r="D30" s="736"/>
      <c r="E30" s="736"/>
      <c r="F30" s="187"/>
      <c r="G30" s="464"/>
      <c r="H30" s="442"/>
      <c r="I30" s="205"/>
      <c r="J30" s="219">
        <f t="shared" si="5"/>
        <v>0</v>
      </c>
      <c r="K30" s="81"/>
      <c r="L30" s="1"/>
      <c r="M30" s="1"/>
      <c r="N30" s="1"/>
      <c r="O30" s="1"/>
      <c r="P30" s="89"/>
      <c r="Q30" s="1"/>
      <c r="R30" s="43"/>
      <c r="S30" s="1"/>
      <c r="T30" s="366"/>
      <c r="U30" s="89"/>
      <c r="V30" s="46"/>
      <c r="W30" s="378"/>
      <c r="Y30" s="18">
        <v>0</v>
      </c>
    </row>
    <row r="31" spans="1:25" ht="15.75" hidden="1" thickBot="1" x14ac:dyDescent="0.3">
      <c r="A31" s="139" t="s">
        <v>308</v>
      </c>
      <c r="B31" s="67"/>
      <c r="C31" s="737" t="s">
        <v>309</v>
      </c>
      <c r="D31" s="738"/>
      <c r="E31" s="738"/>
      <c r="F31" s="188"/>
      <c r="G31" s="465"/>
      <c r="H31" s="443"/>
      <c r="I31" s="206"/>
      <c r="J31" s="219">
        <f t="shared" si="5"/>
        <v>0</v>
      </c>
      <c r="K31" s="81"/>
      <c r="L31" s="1"/>
      <c r="M31" s="1"/>
      <c r="N31" s="1"/>
      <c r="O31" s="1"/>
      <c r="P31" s="89"/>
      <c r="Q31" s="1"/>
      <c r="R31" s="43"/>
      <c r="S31" s="1"/>
      <c r="T31" s="366"/>
      <c r="U31" s="89"/>
      <c r="V31" s="46"/>
      <c r="W31" s="378"/>
      <c r="Y31" s="18">
        <v>0</v>
      </c>
    </row>
    <row r="32" spans="1:25" ht="15.75" thickBot="1" x14ac:dyDescent="0.3">
      <c r="B32" s="91" t="s">
        <v>310</v>
      </c>
      <c r="C32" s="657" t="s">
        <v>311</v>
      </c>
      <c r="D32" s="699"/>
      <c r="E32" s="699"/>
      <c r="F32" s="185">
        <f t="shared" ref="F32" si="17">F33+F37+F40+F58+F61</f>
        <v>1176000</v>
      </c>
      <c r="G32" s="462">
        <f t="shared" ref="G32:W32" si="18">G33+G37+G40+G58+G61</f>
        <v>165546</v>
      </c>
      <c r="H32" s="440">
        <f t="shared" si="18"/>
        <v>204260</v>
      </c>
      <c r="I32" s="203">
        <f t="shared" si="18"/>
        <v>0</v>
      </c>
      <c r="J32" s="216">
        <f t="shared" si="5"/>
        <v>204260</v>
      </c>
      <c r="K32" s="94">
        <f t="shared" si="18"/>
        <v>236419</v>
      </c>
      <c r="L32" s="95">
        <f t="shared" si="18"/>
        <v>69284</v>
      </c>
      <c r="M32" s="95">
        <f t="shared" si="18"/>
        <v>95696</v>
      </c>
      <c r="N32" s="95">
        <f t="shared" si="18"/>
        <v>141842</v>
      </c>
      <c r="O32" s="95">
        <f t="shared" si="18"/>
        <v>-469175</v>
      </c>
      <c r="P32" s="98">
        <f t="shared" ref="P32" si="19">P33+P37+P40+P58+P61</f>
        <v>21967</v>
      </c>
      <c r="Q32" s="95">
        <f t="shared" si="18"/>
        <v>33480</v>
      </c>
      <c r="R32" s="97">
        <f t="shared" si="18"/>
        <v>0</v>
      </c>
      <c r="S32" s="95">
        <f t="shared" si="18"/>
        <v>0</v>
      </c>
      <c r="T32" s="363">
        <f t="shared" ref="T32" si="20">T33+T37+T40+T58+T61</f>
        <v>129513</v>
      </c>
      <c r="U32" s="98">
        <f t="shared" si="18"/>
        <v>3909</v>
      </c>
      <c r="V32" s="99">
        <f t="shared" si="18"/>
        <v>68772</v>
      </c>
      <c r="W32" s="376">
        <f t="shared" si="18"/>
        <v>2066</v>
      </c>
      <c r="Y32" s="259"/>
    </row>
    <row r="33" spans="1:26" hidden="1" x14ac:dyDescent="0.25">
      <c r="B33" s="136" t="s">
        <v>912</v>
      </c>
      <c r="C33" s="658" t="s">
        <v>312</v>
      </c>
      <c r="D33" s="659"/>
      <c r="E33" s="659"/>
      <c r="F33" s="181">
        <f t="shared" ref="F33" si="21">F34+F35+F36</f>
        <v>0</v>
      </c>
      <c r="G33" s="458">
        <f t="shared" ref="G33:W33" si="22">G34+G35+G36</f>
        <v>0</v>
      </c>
      <c r="H33" s="436">
        <f t="shared" si="22"/>
        <v>0</v>
      </c>
      <c r="I33" s="199">
        <f t="shared" si="22"/>
        <v>0</v>
      </c>
      <c r="J33" s="217">
        <f t="shared" si="5"/>
        <v>0</v>
      </c>
      <c r="K33" s="130">
        <f t="shared" si="22"/>
        <v>0</v>
      </c>
      <c r="L33" s="131">
        <f t="shared" si="22"/>
        <v>0</v>
      </c>
      <c r="M33" s="131">
        <f t="shared" si="22"/>
        <v>0</v>
      </c>
      <c r="N33" s="131">
        <f t="shared" si="22"/>
        <v>0</v>
      </c>
      <c r="O33" s="131">
        <f t="shared" si="22"/>
        <v>0</v>
      </c>
      <c r="P33" s="134">
        <f t="shared" ref="P33" si="23">P34+P35+P36</f>
        <v>0</v>
      </c>
      <c r="Q33" s="131">
        <f t="shared" si="22"/>
        <v>0</v>
      </c>
      <c r="R33" s="133">
        <f t="shared" si="22"/>
        <v>0</v>
      </c>
      <c r="S33" s="131">
        <f t="shared" si="22"/>
        <v>0</v>
      </c>
      <c r="T33" s="364">
        <f t="shared" ref="T33" si="24">T34+T35+T36</f>
        <v>0</v>
      </c>
      <c r="U33" s="134">
        <f t="shared" si="22"/>
        <v>0</v>
      </c>
      <c r="V33" s="135">
        <f t="shared" si="22"/>
        <v>0</v>
      </c>
      <c r="W33" s="377">
        <f t="shared" si="22"/>
        <v>0</v>
      </c>
      <c r="Y33" s="259"/>
    </row>
    <row r="34" spans="1:26" hidden="1" x14ac:dyDescent="0.25">
      <c r="A34" s="139" t="s">
        <v>313</v>
      </c>
      <c r="B34" s="59" t="s">
        <v>913</v>
      </c>
      <c r="C34" s="718" t="s">
        <v>314</v>
      </c>
      <c r="D34" s="719"/>
      <c r="E34" s="719"/>
      <c r="F34" s="182"/>
      <c r="G34" s="459"/>
      <c r="H34" s="437"/>
      <c r="I34" s="200"/>
      <c r="J34" s="219">
        <f t="shared" si="5"/>
        <v>0</v>
      </c>
      <c r="K34" s="81"/>
      <c r="L34" s="1"/>
      <c r="M34" s="1"/>
      <c r="N34" s="1"/>
      <c r="O34" s="1"/>
      <c r="P34" s="89"/>
      <c r="Q34" s="1"/>
      <c r="R34" s="43"/>
      <c r="S34" s="1"/>
      <c r="T34" s="366"/>
      <c r="U34" s="89"/>
      <c r="V34" s="46"/>
      <c r="W34" s="378"/>
      <c r="Y34" s="259"/>
    </row>
    <row r="35" spans="1:26" hidden="1" x14ac:dyDescent="0.25">
      <c r="A35" s="139" t="s">
        <v>315</v>
      </c>
      <c r="B35" s="59" t="s">
        <v>914</v>
      </c>
      <c r="C35" s="718" t="s">
        <v>316</v>
      </c>
      <c r="D35" s="719"/>
      <c r="E35" s="719"/>
      <c r="F35" s="182"/>
      <c r="G35" s="459"/>
      <c r="H35" s="437"/>
      <c r="I35" s="200"/>
      <c r="J35" s="219">
        <f t="shared" si="5"/>
        <v>0</v>
      </c>
      <c r="K35" s="81"/>
      <c r="L35" s="1"/>
      <c r="M35" s="1"/>
      <c r="N35" s="1"/>
      <c r="O35" s="1"/>
      <c r="P35" s="89"/>
      <c r="Q35" s="1"/>
      <c r="R35" s="43"/>
      <c r="S35" s="1"/>
      <c r="T35" s="366"/>
      <c r="U35" s="89"/>
      <c r="V35" s="46"/>
      <c r="W35" s="378"/>
      <c r="Y35" s="259"/>
    </row>
    <row r="36" spans="1:26" hidden="1" x14ac:dyDescent="0.25">
      <c r="A36" s="139" t="s">
        <v>317</v>
      </c>
      <c r="B36" s="59" t="s">
        <v>915</v>
      </c>
      <c r="C36" s="718" t="s">
        <v>318</v>
      </c>
      <c r="D36" s="719"/>
      <c r="E36" s="719"/>
      <c r="F36" s="182"/>
      <c r="G36" s="459"/>
      <c r="H36" s="437"/>
      <c r="I36" s="200"/>
      <c r="J36" s="219">
        <f t="shared" si="5"/>
        <v>0</v>
      </c>
      <c r="K36" s="81"/>
      <c r="L36" s="1"/>
      <c r="M36" s="1"/>
      <c r="N36" s="1"/>
      <c r="O36" s="1"/>
      <c r="P36" s="89"/>
      <c r="Q36" s="1"/>
      <c r="R36" s="43"/>
      <c r="S36" s="1"/>
      <c r="T36" s="366"/>
      <c r="U36" s="89"/>
      <c r="V36" s="46"/>
      <c r="W36" s="378"/>
      <c r="Y36" s="259"/>
    </row>
    <row r="37" spans="1:26" hidden="1" x14ac:dyDescent="0.25">
      <c r="B37" s="100" t="s">
        <v>916</v>
      </c>
      <c r="C37" s="688" t="s">
        <v>319</v>
      </c>
      <c r="D37" s="689"/>
      <c r="E37" s="689"/>
      <c r="F37" s="183">
        <f t="shared" ref="F37" si="25">F38+F39</f>
        <v>0</v>
      </c>
      <c r="G37" s="460">
        <f t="shared" ref="G37:W37" si="26">G38+G39</f>
        <v>0</v>
      </c>
      <c r="H37" s="438">
        <f t="shared" si="26"/>
        <v>0</v>
      </c>
      <c r="I37" s="201">
        <f t="shared" si="26"/>
        <v>0</v>
      </c>
      <c r="J37" s="218">
        <f t="shared" si="5"/>
        <v>0</v>
      </c>
      <c r="K37" s="103">
        <f t="shared" si="26"/>
        <v>0</v>
      </c>
      <c r="L37" s="104">
        <f t="shared" si="26"/>
        <v>0</v>
      </c>
      <c r="M37" s="104">
        <f t="shared" si="26"/>
        <v>0</v>
      </c>
      <c r="N37" s="104">
        <f t="shared" si="26"/>
        <v>0</v>
      </c>
      <c r="O37" s="104">
        <f t="shared" si="26"/>
        <v>0</v>
      </c>
      <c r="P37" s="107">
        <f t="shared" ref="P37" si="27">P38+P39</f>
        <v>0</v>
      </c>
      <c r="Q37" s="104">
        <f t="shared" si="26"/>
        <v>0</v>
      </c>
      <c r="R37" s="106">
        <f t="shared" si="26"/>
        <v>0</v>
      </c>
      <c r="S37" s="104">
        <f t="shared" si="26"/>
        <v>0</v>
      </c>
      <c r="T37" s="367">
        <f t="shared" ref="T37" si="28">T38+T39</f>
        <v>0</v>
      </c>
      <c r="U37" s="107">
        <f t="shared" si="26"/>
        <v>0</v>
      </c>
      <c r="V37" s="108">
        <f t="shared" si="26"/>
        <v>0</v>
      </c>
      <c r="W37" s="379">
        <f t="shared" si="26"/>
        <v>0</v>
      </c>
      <c r="Y37" s="259"/>
    </row>
    <row r="38" spans="1:26" hidden="1" x14ac:dyDescent="0.25">
      <c r="A38" s="139" t="s">
        <v>320</v>
      </c>
      <c r="B38" s="59" t="s">
        <v>917</v>
      </c>
      <c r="C38" s="718" t="s">
        <v>321</v>
      </c>
      <c r="D38" s="719"/>
      <c r="E38" s="719"/>
      <c r="F38" s="182"/>
      <c r="G38" s="459"/>
      <c r="H38" s="437"/>
      <c r="I38" s="200"/>
      <c r="J38" s="219">
        <f t="shared" si="5"/>
        <v>0</v>
      </c>
      <c r="K38" s="81"/>
      <c r="L38" s="1"/>
      <c r="M38" s="1"/>
      <c r="N38" s="1"/>
      <c r="O38" s="1"/>
      <c r="P38" s="89"/>
      <c r="Q38" s="1"/>
      <c r="R38" s="43"/>
      <c r="S38" s="1"/>
      <c r="T38" s="366"/>
      <c r="U38" s="89"/>
      <c r="V38" s="46"/>
      <c r="W38" s="378"/>
      <c r="Y38" s="259"/>
    </row>
    <row r="39" spans="1:26" hidden="1" x14ac:dyDescent="0.25">
      <c r="A39" s="139" t="s">
        <v>322</v>
      </c>
      <c r="B39" s="59" t="s">
        <v>918</v>
      </c>
      <c r="C39" s="718" t="s">
        <v>323</v>
      </c>
      <c r="D39" s="719"/>
      <c r="E39" s="719"/>
      <c r="F39" s="182"/>
      <c r="G39" s="459"/>
      <c r="H39" s="437"/>
      <c r="I39" s="200"/>
      <c r="J39" s="219">
        <f t="shared" si="5"/>
        <v>0</v>
      </c>
      <c r="K39" s="81"/>
      <c r="L39" s="1"/>
      <c r="M39" s="1"/>
      <c r="N39" s="1"/>
      <c r="O39" s="1"/>
      <c r="P39" s="89"/>
      <c r="Q39" s="1"/>
      <c r="R39" s="43"/>
      <c r="S39" s="1"/>
      <c r="T39" s="366"/>
      <c r="U39" s="89"/>
      <c r="V39" s="46"/>
      <c r="W39" s="378"/>
      <c r="Y39" s="259"/>
    </row>
    <row r="40" spans="1:26" x14ac:dyDescent="0.25">
      <c r="B40" s="100" t="s">
        <v>919</v>
      </c>
      <c r="C40" s="688" t="s">
        <v>324</v>
      </c>
      <c r="D40" s="689"/>
      <c r="E40" s="689"/>
      <c r="F40" s="183">
        <f>F41+F47+F48+F49+F50+F53+F54</f>
        <v>1174000</v>
      </c>
      <c r="G40" s="460">
        <f>G41+G47+G48+G49+G50+G53+G54</f>
        <v>158381</v>
      </c>
      <c r="H40" s="438">
        <f t="shared" ref="H40:I40" si="29">H41+H47+H48+H49+H50+H53+H54</f>
        <v>194457</v>
      </c>
      <c r="I40" s="201">
        <f t="shared" si="29"/>
        <v>0</v>
      </c>
      <c r="J40" s="218">
        <f t="shared" si="5"/>
        <v>194457</v>
      </c>
      <c r="K40" s="103">
        <f t="shared" ref="K40:W40" si="30">K41+K47+K48+K49+K50+K53+K54</f>
        <v>190249</v>
      </c>
      <c r="L40" s="104">
        <f t="shared" si="30"/>
        <v>54555</v>
      </c>
      <c r="M40" s="104">
        <f t="shared" si="30"/>
        <v>75486</v>
      </c>
      <c r="N40" s="104">
        <f t="shared" si="30"/>
        <v>117123</v>
      </c>
      <c r="O40" s="104">
        <f t="shared" si="30"/>
        <v>-368584</v>
      </c>
      <c r="P40" s="107">
        <f t="shared" ref="P40" si="31">P41+P47+P48+P49+P50+P53+P54</f>
        <v>20582</v>
      </c>
      <c r="Q40" s="104">
        <f t="shared" si="30"/>
        <v>33480</v>
      </c>
      <c r="R40" s="106">
        <f t="shared" si="30"/>
        <v>0</v>
      </c>
      <c r="S40" s="104">
        <f t="shared" si="30"/>
        <v>0</v>
      </c>
      <c r="T40" s="367">
        <f t="shared" ref="T40" si="32">T41+T47+T48+T49+T50+T53+T54</f>
        <v>122891</v>
      </c>
      <c r="U40" s="107">
        <f t="shared" si="30"/>
        <v>3078</v>
      </c>
      <c r="V40" s="108">
        <f t="shared" si="30"/>
        <v>66814</v>
      </c>
      <c r="W40" s="379">
        <f t="shared" si="30"/>
        <v>1674</v>
      </c>
      <c r="Y40" s="259"/>
    </row>
    <row r="41" spans="1:26" s="42" customFormat="1" x14ac:dyDescent="0.25">
      <c r="A41" s="139" t="s">
        <v>325</v>
      </c>
      <c r="B41" s="57" t="s">
        <v>920</v>
      </c>
      <c r="C41" s="696" t="s">
        <v>326</v>
      </c>
      <c r="D41" s="697"/>
      <c r="E41" s="697"/>
      <c r="F41" s="189">
        <f>SUM(F42:F46)</f>
        <v>999000</v>
      </c>
      <c r="G41" s="466">
        <f>SUM(G42:G46)</f>
        <v>16242</v>
      </c>
      <c r="H41" s="444">
        <f t="shared" ref="H41:W41" si="33">SUM(H42:H46)</f>
        <v>19320</v>
      </c>
      <c r="I41" s="207">
        <f t="shared" si="33"/>
        <v>0</v>
      </c>
      <c r="J41" s="220">
        <f t="shared" si="5"/>
        <v>19320</v>
      </c>
      <c r="K41" s="83">
        <f t="shared" si="33"/>
        <v>124295</v>
      </c>
      <c r="L41" s="13">
        <f t="shared" si="33"/>
        <v>54555</v>
      </c>
      <c r="M41" s="13">
        <f t="shared" si="33"/>
        <v>60556</v>
      </c>
      <c r="N41" s="13">
        <f t="shared" si="33"/>
        <v>57354</v>
      </c>
      <c r="O41" s="13">
        <f t="shared" si="33"/>
        <v>-287658</v>
      </c>
      <c r="P41" s="90">
        <f t="shared" ref="P41" si="34">SUM(P42:P46)</f>
        <v>5130</v>
      </c>
      <c r="Q41" s="13">
        <f t="shared" si="33"/>
        <v>0</v>
      </c>
      <c r="R41" s="44">
        <f t="shared" si="33"/>
        <v>0</v>
      </c>
      <c r="S41" s="13">
        <f t="shared" si="33"/>
        <v>0</v>
      </c>
      <c r="T41" s="365">
        <f t="shared" ref="T41" si="35">SUM(T42:T46)</f>
        <v>14232</v>
      </c>
      <c r="U41" s="90">
        <f t="shared" si="33"/>
        <v>3078</v>
      </c>
      <c r="V41" s="47">
        <f t="shared" si="33"/>
        <v>1635</v>
      </c>
      <c r="W41" s="380">
        <f t="shared" si="33"/>
        <v>375</v>
      </c>
      <c r="Y41" s="259"/>
      <c r="Z41" s="302"/>
    </row>
    <row r="42" spans="1:26" x14ac:dyDescent="0.25">
      <c r="B42" s="59"/>
      <c r="C42" s="360"/>
      <c r="D42" s="686" t="s">
        <v>1240</v>
      </c>
      <c r="E42" s="698"/>
      <c r="F42" s="182">
        <v>84000</v>
      </c>
      <c r="G42" s="459">
        <v>0</v>
      </c>
      <c r="H42" s="437">
        <f>SUM(T42:W42)</f>
        <v>0</v>
      </c>
      <c r="I42" s="200"/>
      <c r="J42" s="219">
        <f t="shared" si="5"/>
        <v>0</v>
      </c>
      <c r="K42" s="81">
        <v>11338</v>
      </c>
      <c r="L42" s="1">
        <v>1657</v>
      </c>
      <c r="M42" s="1">
        <v>6732</v>
      </c>
      <c r="N42" s="1">
        <v>4456</v>
      </c>
      <c r="O42" s="1">
        <v>-24183</v>
      </c>
      <c r="P42" s="89"/>
      <c r="Q42" s="1"/>
      <c r="R42" s="43"/>
      <c r="S42" s="1"/>
      <c r="T42" s="366">
        <f>SUM(K42:S42)</f>
        <v>0</v>
      </c>
      <c r="U42" s="89"/>
      <c r="V42" s="46"/>
      <c r="W42" s="378"/>
      <c r="Y42" s="259"/>
      <c r="Z42" s="302"/>
    </row>
    <row r="43" spans="1:26" x14ac:dyDescent="0.25">
      <c r="B43" s="59"/>
      <c r="C43" s="360"/>
      <c r="D43" s="686" t="s">
        <v>1241</v>
      </c>
      <c r="E43" s="698"/>
      <c r="F43" s="182">
        <v>5000</v>
      </c>
      <c r="G43" s="459">
        <v>3930</v>
      </c>
      <c r="H43" s="437">
        <f t="shared" ref="H43:H49" si="36">SUM(T43:W43)</f>
        <v>3930</v>
      </c>
      <c r="I43" s="200"/>
      <c r="J43" s="219">
        <f t="shared" si="5"/>
        <v>3930</v>
      </c>
      <c r="K43" s="81"/>
      <c r="L43" s="1"/>
      <c r="M43" s="1"/>
      <c r="N43" s="1"/>
      <c r="O43" s="1">
        <v>1920</v>
      </c>
      <c r="P43" s="89"/>
      <c r="Q43" s="1"/>
      <c r="R43" s="43"/>
      <c r="S43" s="1"/>
      <c r="T43" s="366">
        <f t="shared" ref="T43:T49" si="37">SUM(K43:S43)</f>
        <v>1920</v>
      </c>
      <c r="U43" s="89"/>
      <c r="V43" s="46">
        <v>1635</v>
      </c>
      <c r="W43" s="378">
        <v>375</v>
      </c>
      <c r="Y43" s="259"/>
      <c r="Z43" s="302"/>
    </row>
    <row r="44" spans="1:26" x14ac:dyDescent="0.25">
      <c r="B44" s="59"/>
      <c r="C44" s="360"/>
      <c r="D44" s="686" t="s">
        <v>1242</v>
      </c>
      <c r="E44" s="698"/>
      <c r="F44" s="182">
        <v>883000</v>
      </c>
      <c r="G44" s="459">
        <v>0</v>
      </c>
      <c r="H44" s="437">
        <f t="shared" si="36"/>
        <v>0</v>
      </c>
      <c r="I44" s="200"/>
      <c r="J44" s="219">
        <f t="shared" si="5"/>
        <v>0</v>
      </c>
      <c r="K44" s="81">
        <v>105775</v>
      </c>
      <c r="L44" s="1">
        <v>51972</v>
      </c>
      <c r="M44" s="1">
        <v>51972</v>
      </c>
      <c r="N44" s="1">
        <v>51972</v>
      </c>
      <c r="O44" s="1">
        <v>-261691</v>
      </c>
      <c r="P44" s="89"/>
      <c r="Q44" s="1"/>
      <c r="R44" s="43"/>
      <c r="S44" s="1"/>
      <c r="T44" s="366">
        <f t="shared" si="37"/>
        <v>0</v>
      </c>
      <c r="U44" s="89"/>
      <c r="V44" s="46"/>
      <c r="W44" s="378"/>
      <c r="Y44" s="259"/>
      <c r="Z44" s="302"/>
    </row>
    <row r="45" spans="1:26" x14ac:dyDescent="0.25">
      <c r="B45" s="59"/>
      <c r="C45" s="360"/>
      <c r="D45" s="686" t="s">
        <v>1243</v>
      </c>
      <c r="E45" s="698"/>
      <c r="F45" s="182">
        <v>9000</v>
      </c>
      <c r="G45" s="459">
        <v>12312</v>
      </c>
      <c r="H45" s="437">
        <f t="shared" si="36"/>
        <v>15390</v>
      </c>
      <c r="I45" s="200"/>
      <c r="J45" s="219">
        <f t="shared" si="5"/>
        <v>15390</v>
      </c>
      <c r="K45" s="81">
        <v>7182</v>
      </c>
      <c r="L45" s="1"/>
      <c r="M45" s="1"/>
      <c r="N45" s="1"/>
      <c r="O45" s="1"/>
      <c r="P45" s="89">
        <v>5130</v>
      </c>
      <c r="Q45" s="1"/>
      <c r="R45" s="43"/>
      <c r="S45" s="1"/>
      <c r="T45" s="366">
        <f t="shared" si="37"/>
        <v>12312</v>
      </c>
      <c r="U45" s="89">
        <v>3078</v>
      </c>
      <c r="V45" s="46"/>
      <c r="W45" s="378"/>
      <c r="Y45" s="259"/>
      <c r="Z45" s="302"/>
    </row>
    <row r="46" spans="1:26" x14ac:dyDescent="0.25">
      <c r="B46" s="59"/>
      <c r="C46" s="360"/>
      <c r="D46" s="686" t="s">
        <v>1244</v>
      </c>
      <c r="E46" s="698"/>
      <c r="F46" s="182">
        <v>18000</v>
      </c>
      <c r="G46" s="459">
        <v>0</v>
      </c>
      <c r="H46" s="437">
        <f t="shared" si="36"/>
        <v>0</v>
      </c>
      <c r="I46" s="200"/>
      <c r="J46" s="219">
        <f t="shared" si="5"/>
        <v>0</v>
      </c>
      <c r="K46" s="81"/>
      <c r="L46" s="1">
        <v>926</v>
      </c>
      <c r="M46" s="1">
        <v>1852</v>
      </c>
      <c r="N46" s="1">
        <v>926</v>
      </c>
      <c r="O46" s="1">
        <v>-3704</v>
      </c>
      <c r="P46" s="89"/>
      <c r="Q46" s="1"/>
      <c r="R46" s="43"/>
      <c r="S46" s="1"/>
      <c r="T46" s="366">
        <f t="shared" si="37"/>
        <v>0</v>
      </c>
      <c r="U46" s="89"/>
      <c r="V46" s="46"/>
      <c r="W46" s="378"/>
      <c r="Y46" s="259"/>
      <c r="Z46" s="302"/>
    </row>
    <row r="47" spans="1:26" s="42" customFormat="1" hidden="1" x14ac:dyDescent="0.25">
      <c r="A47" s="139" t="s">
        <v>327</v>
      </c>
      <c r="B47" s="57" t="s">
        <v>921</v>
      </c>
      <c r="C47" s="696" t="s">
        <v>328</v>
      </c>
      <c r="D47" s="697"/>
      <c r="E47" s="697"/>
      <c r="F47" s="189"/>
      <c r="G47" s="466"/>
      <c r="H47" s="444">
        <f t="shared" si="36"/>
        <v>0</v>
      </c>
      <c r="I47" s="207"/>
      <c r="J47" s="220">
        <f t="shared" si="5"/>
        <v>0</v>
      </c>
      <c r="K47" s="83"/>
      <c r="L47" s="13"/>
      <c r="M47" s="13"/>
      <c r="N47" s="13"/>
      <c r="O47" s="13"/>
      <c r="P47" s="90"/>
      <c r="Q47" s="13"/>
      <c r="R47" s="44"/>
      <c r="S47" s="13"/>
      <c r="T47" s="365">
        <f t="shared" si="37"/>
        <v>0</v>
      </c>
      <c r="U47" s="90"/>
      <c r="V47" s="47"/>
      <c r="W47" s="380"/>
      <c r="Y47" s="259"/>
      <c r="Z47" s="302"/>
    </row>
    <row r="48" spans="1:26" s="42" customFormat="1" hidden="1" x14ac:dyDescent="0.25">
      <c r="A48" s="139" t="s">
        <v>329</v>
      </c>
      <c r="B48" s="57" t="s">
        <v>922</v>
      </c>
      <c r="C48" s="696" t="s">
        <v>330</v>
      </c>
      <c r="D48" s="697"/>
      <c r="E48" s="697"/>
      <c r="F48" s="189"/>
      <c r="G48" s="466"/>
      <c r="H48" s="444">
        <f t="shared" si="36"/>
        <v>0</v>
      </c>
      <c r="I48" s="207"/>
      <c r="J48" s="220">
        <f t="shared" si="5"/>
        <v>0</v>
      </c>
      <c r="K48" s="83"/>
      <c r="L48" s="13"/>
      <c r="M48" s="13"/>
      <c r="N48" s="13"/>
      <c r="O48" s="13"/>
      <c r="P48" s="90"/>
      <c r="Q48" s="13"/>
      <c r="R48" s="44"/>
      <c r="S48" s="13"/>
      <c r="T48" s="365">
        <f t="shared" si="37"/>
        <v>0</v>
      </c>
      <c r="U48" s="90"/>
      <c r="V48" s="47"/>
      <c r="W48" s="380"/>
      <c r="Y48" s="259"/>
      <c r="Z48" s="302"/>
    </row>
    <row r="49" spans="1:26" s="42" customFormat="1" x14ac:dyDescent="0.25">
      <c r="A49" s="139" t="s">
        <v>331</v>
      </c>
      <c r="B49" s="57" t="s">
        <v>923</v>
      </c>
      <c r="C49" s="696" t="s">
        <v>332</v>
      </c>
      <c r="D49" s="697"/>
      <c r="E49" s="697"/>
      <c r="F49" s="189">
        <v>51000</v>
      </c>
      <c r="G49" s="466">
        <v>0</v>
      </c>
      <c r="H49" s="444">
        <f t="shared" si="36"/>
        <v>10799</v>
      </c>
      <c r="I49" s="207"/>
      <c r="J49" s="220">
        <f t="shared" si="5"/>
        <v>10799</v>
      </c>
      <c r="K49" s="83">
        <v>40200</v>
      </c>
      <c r="L49" s="13"/>
      <c r="M49" s="13">
        <v>3500</v>
      </c>
      <c r="N49" s="13">
        <v>27600</v>
      </c>
      <c r="O49" s="13">
        <v>-71300</v>
      </c>
      <c r="P49" s="90"/>
      <c r="Q49" s="13"/>
      <c r="R49" s="44"/>
      <c r="S49" s="13"/>
      <c r="T49" s="365">
        <f t="shared" si="37"/>
        <v>0</v>
      </c>
      <c r="U49" s="90"/>
      <c r="V49" s="47">
        <v>9500</v>
      </c>
      <c r="W49" s="380">
        <v>1299</v>
      </c>
      <c r="Y49" s="259"/>
      <c r="Z49" s="302"/>
    </row>
    <row r="50" spans="1:26" s="19" customFormat="1" hidden="1" x14ac:dyDescent="0.25">
      <c r="A50" s="139" t="s">
        <v>333</v>
      </c>
      <c r="B50" s="57" t="s">
        <v>924</v>
      </c>
      <c r="C50" s="696" t="s">
        <v>334</v>
      </c>
      <c r="D50" s="697"/>
      <c r="E50" s="697"/>
      <c r="F50" s="189">
        <f t="shared" ref="F50" si="38">F51+F52</f>
        <v>0</v>
      </c>
      <c r="G50" s="466">
        <f t="shared" ref="G50:W50" si="39">G51+G52</f>
        <v>0</v>
      </c>
      <c r="H50" s="444">
        <f t="shared" si="39"/>
        <v>0</v>
      </c>
      <c r="I50" s="207">
        <f t="shared" si="39"/>
        <v>0</v>
      </c>
      <c r="J50" s="220">
        <f t="shared" si="5"/>
        <v>0</v>
      </c>
      <c r="K50" s="83">
        <f t="shared" si="39"/>
        <v>0</v>
      </c>
      <c r="L50" s="13">
        <f t="shared" si="39"/>
        <v>0</v>
      </c>
      <c r="M50" s="13">
        <f t="shared" si="39"/>
        <v>0</v>
      </c>
      <c r="N50" s="13">
        <f t="shared" si="39"/>
        <v>0</v>
      </c>
      <c r="O50" s="13">
        <f t="shared" si="39"/>
        <v>0</v>
      </c>
      <c r="P50" s="90">
        <f t="shared" ref="P50" si="40">P51+P52</f>
        <v>0</v>
      </c>
      <c r="Q50" s="13">
        <f t="shared" si="39"/>
        <v>0</v>
      </c>
      <c r="R50" s="44">
        <f t="shared" si="39"/>
        <v>0</v>
      </c>
      <c r="S50" s="13">
        <f t="shared" si="39"/>
        <v>0</v>
      </c>
      <c r="T50" s="365">
        <f t="shared" ref="T50" si="41">T51+T52</f>
        <v>0</v>
      </c>
      <c r="U50" s="90">
        <f t="shared" si="39"/>
        <v>0</v>
      </c>
      <c r="V50" s="47">
        <f t="shared" si="39"/>
        <v>0</v>
      </c>
      <c r="W50" s="380">
        <f t="shared" si="39"/>
        <v>0</v>
      </c>
      <c r="Y50" s="259"/>
      <c r="Z50" s="302"/>
    </row>
    <row r="51" spans="1:26" hidden="1" x14ac:dyDescent="0.25">
      <c r="A51" s="139" t="s">
        <v>335</v>
      </c>
      <c r="B51" s="59"/>
      <c r="C51" s="359"/>
      <c r="D51" s="686" t="s">
        <v>336</v>
      </c>
      <c r="E51" s="686"/>
      <c r="F51" s="182"/>
      <c r="G51" s="459"/>
      <c r="H51" s="437"/>
      <c r="I51" s="200"/>
      <c r="J51" s="219">
        <f t="shared" si="5"/>
        <v>0</v>
      </c>
      <c r="K51" s="81"/>
      <c r="L51" s="1"/>
      <c r="M51" s="1"/>
      <c r="N51" s="1"/>
      <c r="O51" s="1"/>
      <c r="P51" s="89"/>
      <c r="Q51" s="1"/>
      <c r="R51" s="43"/>
      <c r="S51" s="1"/>
      <c r="T51" s="366"/>
      <c r="U51" s="89"/>
      <c r="V51" s="46"/>
      <c r="W51" s="378"/>
      <c r="Y51" s="259"/>
      <c r="Z51" s="302"/>
    </row>
    <row r="52" spans="1:26" hidden="1" x14ac:dyDescent="0.25">
      <c r="A52" s="139" t="s">
        <v>337</v>
      </c>
      <c r="B52" s="59"/>
      <c r="C52" s="359"/>
      <c r="D52" s="686" t="s">
        <v>338</v>
      </c>
      <c r="E52" s="686"/>
      <c r="F52" s="182"/>
      <c r="G52" s="459"/>
      <c r="H52" s="437"/>
      <c r="I52" s="200"/>
      <c r="J52" s="219">
        <f t="shared" si="5"/>
        <v>0</v>
      </c>
      <c r="K52" s="81"/>
      <c r="L52" s="1"/>
      <c r="M52" s="1"/>
      <c r="N52" s="1"/>
      <c r="O52" s="1"/>
      <c r="P52" s="89"/>
      <c r="Q52" s="1"/>
      <c r="R52" s="43"/>
      <c r="S52" s="1"/>
      <c r="T52" s="366"/>
      <c r="U52" s="89"/>
      <c r="V52" s="46"/>
      <c r="W52" s="378"/>
      <c r="Y52" s="259"/>
      <c r="Z52" s="302"/>
    </row>
    <row r="53" spans="1:26" s="42" customFormat="1" hidden="1" x14ac:dyDescent="0.25">
      <c r="A53" s="139" t="s">
        <v>339</v>
      </c>
      <c r="B53" s="57" t="s">
        <v>925</v>
      </c>
      <c r="C53" s="653" t="s">
        <v>340</v>
      </c>
      <c r="D53" s="654"/>
      <c r="E53" s="654"/>
      <c r="F53" s="189"/>
      <c r="G53" s="466"/>
      <c r="H53" s="444"/>
      <c r="I53" s="207"/>
      <c r="J53" s="220">
        <f t="shared" si="5"/>
        <v>0</v>
      </c>
      <c r="K53" s="83"/>
      <c r="L53" s="13"/>
      <c r="M53" s="13"/>
      <c r="N53" s="13"/>
      <c r="O53" s="13"/>
      <c r="P53" s="90"/>
      <c r="Q53" s="13"/>
      <c r="R53" s="44"/>
      <c r="S53" s="13"/>
      <c r="T53" s="365"/>
      <c r="U53" s="90"/>
      <c r="V53" s="47"/>
      <c r="W53" s="380"/>
      <c r="Y53" s="259"/>
      <c r="Z53" s="302"/>
    </row>
    <row r="54" spans="1:26" s="42" customFormat="1" x14ac:dyDescent="0.25">
      <c r="A54" s="139" t="s">
        <v>341</v>
      </c>
      <c r="B54" s="57" t="s">
        <v>926</v>
      </c>
      <c r="C54" s="653" t="s">
        <v>342</v>
      </c>
      <c r="D54" s="654"/>
      <c r="E54" s="654"/>
      <c r="F54" s="189">
        <f>SUM(F55:F57)</f>
        <v>124000</v>
      </c>
      <c r="G54" s="466">
        <f>SUM(G55:G57)</f>
        <v>142139</v>
      </c>
      <c r="H54" s="444">
        <f t="shared" ref="H54:W54" si="42">SUM(H55:H57)</f>
        <v>164338</v>
      </c>
      <c r="I54" s="207">
        <f t="shared" si="42"/>
        <v>0</v>
      </c>
      <c r="J54" s="220">
        <f t="shared" si="5"/>
        <v>164338</v>
      </c>
      <c r="K54" s="83">
        <f t="shared" si="42"/>
        <v>25754</v>
      </c>
      <c r="L54" s="13">
        <f t="shared" si="42"/>
        <v>0</v>
      </c>
      <c r="M54" s="13">
        <f t="shared" si="42"/>
        <v>11430</v>
      </c>
      <c r="N54" s="13">
        <f t="shared" si="42"/>
        <v>32169</v>
      </c>
      <c r="O54" s="13">
        <f t="shared" si="42"/>
        <v>-9626</v>
      </c>
      <c r="P54" s="90">
        <f t="shared" ref="P54" si="43">SUM(P55:P57)</f>
        <v>15452</v>
      </c>
      <c r="Q54" s="13">
        <f t="shared" si="42"/>
        <v>33480</v>
      </c>
      <c r="R54" s="44">
        <f t="shared" si="42"/>
        <v>0</v>
      </c>
      <c r="S54" s="13">
        <f t="shared" si="42"/>
        <v>0</v>
      </c>
      <c r="T54" s="365">
        <f t="shared" ref="T54" si="44">SUM(T55:T57)</f>
        <v>108659</v>
      </c>
      <c r="U54" s="90">
        <f t="shared" si="42"/>
        <v>0</v>
      </c>
      <c r="V54" s="47">
        <f t="shared" si="42"/>
        <v>55679</v>
      </c>
      <c r="W54" s="380">
        <f t="shared" si="42"/>
        <v>0</v>
      </c>
      <c r="Y54" s="259"/>
      <c r="Z54" s="302"/>
    </row>
    <row r="55" spans="1:26" x14ac:dyDescent="0.25">
      <c r="B55" s="59"/>
      <c r="C55" s="359"/>
      <c r="D55" s="686" t="s">
        <v>1245</v>
      </c>
      <c r="E55" s="698"/>
      <c r="F55" s="182">
        <v>20000</v>
      </c>
      <c r="G55" s="459">
        <v>8219</v>
      </c>
      <c r="H55" s="437">
        <f t="shared" ref="H55:H57" si="45">SUM(T55:W55)</f>
        <v>8219</v>
      </c>
      <c r="I55" s="200"/>
      <c r="J55" s="219">
        <f t="shared" si="5"/>
        <v>8219</v>
      </c>
      <c r="K55" s="81"/>
      <c r="L55" s="1"/>
      <c r="M55" s="1"/>
      <c r="N55" s="1"/>
      <c r="O55" s="1">
        <v>8219</v>
      </c>
      <c r="P55" s="89"/>
      <c r="Q55" s="1"/>
      <c r="R55" s="43"/>
      <c r="S55" s="1"/>
      <c r="T55" s="366">
        <f t="shared" ref="T55:T57" si="46">SUM(K55:S55)</f>
        <v>8219</v>
      </c>
      <c r="U55" s="89"/>
      <c r="V55" s="46"/>
      <c r="W55" s="378"/>
      <c r="Y55" s="259"/>
      <c r="Z55" s="302"/>
    </row>
    <row r="56" spans="1:26" x14ac:dyDescent="0.25">
      <c r="B56" s="59"/>
      <c r="C56" s="359"/>
      <c r="D56" s="686" t="s">
        <v>1228</v>
      </c>
      <c r="E56" s="698"/>
      <c r="F56" s="182">
        <v>104000</v>
      </c>
      <c r="G56" s="459">
        <v>133920</v>
      </c>
      <c r="H56" s="437">
        <f t="shared" si="45"/>
        <v>155686</v>
      </c>
      <c r="I56" s="200"/>
      <c r="J56" s="219">
        <f t="shared" si="5"/>
        <v>155686</v>
      </c>
      <c r="K56" s="81">
        <v>25754</v>
      </c>
      <c r="L56" s="1"/>
      <c r="M56" s="1"/>
      <c r="N56" s="1">
        <v>25754</v>
      </c>
      <c r="O56" s="1"/>
      <c r="P56" s="89">
        <v>15452</v>
      </c>
      <c r="Q56" s="1">
        <v>33480</v>
      </c>
      <c r="R56" s="43"/>
      <c r="S56" s="1"/>
      <c r="T56" s="366">
        <f t="shared" si="46"/>
        <v>100440</v>
      </c>
      <c r="U56" s="89"/>
      <c r="V56" s="46">
        <v>55246</v>
      </c>
      <c r="W56" s="378"/>
      <c r="Y56" s="259"/>
      <c r="Z56" s="302"/>
    </row>
    <row r="57" spans="1:26" x14ac:dyDescent="0.25">
      <c r="B57" s="59"/>
      <c r="C57" s="359"/>
      <c r="D57" s="686" t="s">
        <v>1197</v>
      </c>
      <c r="E57" s="698"/>
      <c r="F57" s="182">
        <v>0</v>
      </c>
      <c r="G57" s="459">
        <v>0</v>
      </c>
      <c r="H57" s="437">
        <f t="shared" si="45"/>
        <v>433</v>
      </c>
      <c r="I57" s="200"/>
      <c r="J57" s="219">
        <f t="shared" si="5"/>
        <v>433</v>
      </c>
      <c r="K57" s="81"/>
      <c r="L57" s="1"/>
      <c r="M57" s="1">
        <v>11430</v>
      </c>
      <c r="N57" s="1">
        <v>6415</v>
      </c>
      <c r="O57" s="1">
        <v>-17845</v>
      </c>
      <c r="P57" s="89"/>
      <c r="Q57" s="1"/>
      <c r="R57" s="43"/>
      <c r="S57" s="1"/>
      <c r="T57" s="366">
        <f t="shared" si="46"/>
        <v>0</v>
      </c>
      <c r="U57" s="89"/>
      <c r="V57" s="46">
        <v>433</v>
      </c>
      <c r="W57" s="378"/>
      <c r="Y57" s="259"/>
      <c r="Z57" s="302"/>
    </row>
    <row r="58" spans="1:26" hidden="1" x14ac:dyDescent="0.25">
      <c r="B58" s="100" t="s">
        <v>927</v>
      </c>
      <c r="C58" s="694" t="s">
        <v>343</v>
      </c>
      <c r="D58" s="695"/>
      <c r="E58" s="695"/>
      <c r="F58" s="183">
        <f>F59+F60</f>
        <v>0</v>
      </c>
      <c r="G58" s="460">
        <f>G59+G60</f>
        <v>0</v>
      </c>
      <c r="H58" s="438">
        <f t="shared" ref="H58:I58" si="47">H59+H60</f>
        <v>0</v>
      </c>
      <c r="I58" s="201">
        <f t="shared" si="47"/>
        <v>0</v>
      </c>
      <c r="J58" s="218">
        <f t="shared" si="5"/>
        <v>0</v>
      </c>
      <c r="K58" s="103">
        <f t="shared" ref="K58:W58" si="48">K59+K60</f>
        <v>0</v>
      </c>
      <c r="L58" s="104">
        <f t="shared" si="48"/>
        <v>0</v>
      </c>
      <c r="M58" s="104">
        <f t="shared" si="48"/>
        <v>0</v>
      </c>
      <c r="N58" s="104">
        <f t="shared" si="48"/>
        <v>0</v>
      </c>
      <c r="O58" s="104">
        <f t="shared" si="48"/>
        <v>0</v>
      </c>
      <c r="P58" s="107">
        <f t="shared" ref="P58" si="49">P59+P60</f>
        <v>0</v>
      </c>
      <c r="Q58" s="104">
        <f t="shared" si="48"/>
        <v>0</v>
      </c>
      <c r="R58" s="106">
        <f t="shared" si="48"/>
        <v>0</v>
      </c>
      <c r="S58" s="104">
        <f t="shared" si="48"/>
        <v>0</v>
      </c>
      <c r="T58" s="367">
        <f t="shared" ref="T58" si="50">T59+T60</f>
        <v>0</v>
      </c>
      <c r="U58" s="107">
        <f t="shared" si="48"/>
        <v>0</v>
      </c>
      <c r="V58" s="108">
        <f t="shared" si="48"/>
        <v>0</v>
      </c>
      <c r="W58" s="379">
        <f t="shared" si="48"/>
        <v>0</v>
      </c>
      <c r="Y58" s="259"/>
      <c r="Z58" s="302"/>
    </row>
    <row r="59" spans="1:26" hidden="1" x14ac:dyDescent="0.25">
      <c r="A59" s="139" t="s">
        <v>344</v>
      </c>
      <c r="B59" s="59" t="s">
        <v>928</v>
      </c>
      <c r="C59" s="720" t="s">
        <v>345</v>
      </c>
      <c r="D59" s="686"/>
      <c r="E59" s="686"/>
      <c r="F59" s="182"/>
      <c r="G59" s="459"/>
      <c r="H59" s="437"/>
      <c r="I59" s="200"/>
      <c r="J59" s="219">
        <f t="shared" si="5"/>
        <v>0</v>
      </c>
      <c r="K59" s="81"/>
      <c r="L59" s="1"/>
      <c r="M59" s="1"/>
      <c r="N59" s="1"/>
      <c r="O59" s="1"/>
      <c r="P59" s="89"/>
      <c r="Q59" s="1"/>
      <c r="R59" s="43"/>
      <c r="S59" s="1"/>
      <c r="T59" s="366"/>
      <c r="U59" s="89"/>
      <c r="V59" s="46"/>
      <c r="W59" s="378"/>
      <c r="Y59" s="259"/>
      <c r="Z59" s="302"/>
    </row>
    <row r="60" spans="1:26" hidden="1" x14ac:dyDescent="0.25">
      <c r="A60" s="139" t="s">
        <v>346</v>
      </c>
      <c r="B60" s="59" t="s">
        <v>929</v>
      </c>
      <c r="C60" s="720" t="s">
        <v>347</v>
      </c>
      <c r="D60" s="686"/>
      <c r="E60" s="686"/>
      <c r="F60" s="182"/>
      <c r="G60" s="459"/>
      <c r="H60" s="437"/>
      <c r="I60" s="200"/>
      <c r="J60" s="219">
        <f t="shared" si="5"/>
        <v>0</v>
      </c>
      <c r="K60" s="81"/>
      <c r="L60" s="1"/>
      <c r="M60" s="1"/>
      <c r="N60" s="1"/>
      <c r="O60" s="1"/>
      <c r="P60" s="89"/>
      <c r="Q60" s="1"/>
      <c r="R60" s="43"/>
      <c r="S60" s="1"/>
      <c r="T60" s="366"/>
      <c r="U60" s="89"/>
      <c r="V60" s="46"/>
      <c r="W60" s="378"/>
      <c r="Y60" s="259"/>
      <c r="Z60" s="302"/>
    </row>
    <row r="61" spans="1:26" x14ac:dyDescent="0.25">
      <c r="B61" s="100" t="s">
        <v>930</v>
      </c>
      <c r="C61" s="694" t="s">
        <v>348</v>
      </c>
      <c r="D61" s="695"/>
      <c r="E61" s="695"/>
      <c r="F61" s="183">
        <f>F62+F63+F64+F65+F66</f>
        <v>2000</v>
      </c>
      <c r="G61" s="460">
        <f>G62+G63+G64+G65+G66</f>
        <v>7165</v>
      </c>
      <c r="H61" s="438">
        <f t="shared" ref="H61:I61" si="51">H62+H63+H64+H65+H66</f>
        <v>9803</v>
      </c>
      <c r="I61" s="201">
        <f t="shared" si="51"/>
        <v>0</v>
      </c>
      <c r="J61" s="218">
        <f t="shared" si="5"/>
        <v>9803</v>
      </c>
      <c r="K61" s="103">
        <f t="shared" ref="K61:W61" si="52">K62+K63+K64+K65+K66</f>
        <v>46170</v>
      </c>
      <c r="L61" s="104">
        <f t="shared" si="52"/>
        <v>14729</v>
      </c>
      <c r="M61" s="104">
        <f t="shared" si="52"/>
        <v>20210</v>
      </c>
      <c r="N61" s="104">
        <f t="shared" si="52"/>
        <v>24719</v>
      </c>
      <c r="O61" s="104">
        <f t="shared" si="52"/>
        <v>-100591</v>
      </c>
      <c r="P61" s="107">
        <f t="shared" ref="P61" si="53">P62+P63+P64+P65+P66</f>
        <v>1385</v>
      </c>
      <c r="Q61" s="104">
        <f t="shared" si="52"/>
        <v>0</v>
      </c>
      <c r="R61" s="106">
        <f t="shared" si="52"/>
        <v>0</v>
      </c>
      <c r="S61" s="104">
        <f t="shared" si="52"/>
        <v>0</v>
      </c>
      <c r="T61" s="367">
        <f t="shared" ref="T61" si="54">T62+T63+T64+T65+T66</f>
        <v>6622</v>
      </c>
      <c r="U61" s="107">
        <f t="shared" si="52"/>
        <v>831</v>
      </c>
      <c r="V61" s="108">
        <f t="shared" si="52"/>
        <v>1958</v>
      </c>
      <c r="W61" s="379">
        <f t="shared" si="52"/>
        <v>392</v>
      </c>
      <c r="Y61" s="259"/>
      <c r="Z61" s="302"/>
    </row>
    <row r="62" spans="1:26" x14ac:dyDescent="0.25">
      <c r="A62" s="139" t="s">
        <v>349</v>
      </c>
      <c r="B62" s="59" t="s">
        <v>931</v>
      </c>
      <c r="C62" s="720" t="s">
        <v>350</v>
      </c>
      <c r="D62" s="686"/>
      <c r="E62" s="686"/>
      <c r="F62" s="182">
        <v>0</v>
      </c>
      <c r="G62" s="459">
        <v>6605</v>
      </c>
      <c r="H62" s="437">
        <f t="shared" ref="H62:H66" si="55">SUM(T62:W62)</f>
        <v>7803</v>
      </c>
      <c r="I62" s="200"/>
      <c r="J62" s="219">
        <f t="shared" si="5"/>
        <v>7803</v>
      </c>
      <c r="K62" s="81">
        <v>44168</v>
      </c>
      <c r="L62" s="1">
        <v>14729</v>
      </c>
      <c r="M62" s="1">
        <v>20210</v>
      </c>
      <c r="N62" s="1">
        <v>24599</v>
      </c>
      <c r="O62" s="1">
        <v>-99029</v>
      </c>
      <c r="P62" s="89">
        <v>1385</v>
      </c>
      <c r="Q62" s="1"/>
      <c r="R62" s="43"/>
      <c r="S62" s="1"/>
      <c r="T62" s="366">
        <f t="shared" ref="T62:T66" si="56">SUM(K62:S62)</f>
        <v>6062</v>
      </c>
      <c r="U62" s="89">
        <v>831</v>
      </c>
      <c r="V62" s="46">
        <v>559</v>
      </c>
      <c r="W62" s="378">
        <v>351</v>
      </c>
      <c r="Y62" s="259"/>
      <c r="Z62" s="302"/>
    </row>
    <row r="63" spans="1:26" hidden="1" x14ac:dyDescent="0.25">
      <c r="A63" s="139" t="s">
        <v>351</v>
      </c>
      <c r="B63" s="59" t="s">
        <v>932</v>
      </c>
      <c r="C63" s="720" t="s">
        <v>352</v>
      </c>
      <c r="D63" s="686"/>
      <c r="E63" s="686"/>
      <c r="F63" s="182"/>
      <c r="G63" s="459"/>
      <c r="H63" s="437">
        <f t="shared" si="55"/>
        <v>0</v>
      </c>
      <c r="I63" s="200"/>
      <c r="J63" s="219">
        <f t="shared" si="5"/>
        <v>0</v>
      </c>
      <c r="K63" s="81"/>
      <c r="L63" s="1"/>
      <c r="M63" s="1"/>
      <c r="N63" s="1"/>
      <c r="O63" s="1"/>
      <c r="P63" s="89"/>
      <c r="Q63" s="1"/>
      <c r="R63" s="43"/>
      <c r="S63" s="1"/>
      <c r="T63" s="366">
        <f t="shared" si="56"/>
        <v>0</v>
      </c>
      <c r="U63" s="89"/>
      <c r="V63" s="46"/>
      <c r="W63" s="378"/>
      <c r="Y63" s="259"/>
      <c r="Z63" s="302"/>
    </row>
    <row r="64" spans="1:26" hidden="1" x14ac:dyDescent="0.25">
      <c r="A64" s="139" t="s">
        <v>353</v>
      </c>
      <c r="B64" s="59" t="s">
        <v>933</v>
      </c>
      <c r="C64" s="720" t="s">
        <v>354</v>
      </c>
      <c r="D64" s="686"/>
      <c r="E64" s="686"/>
      <c r="F64" s="182"/>
      <c r="G64" s="459"/>
      <c r="H64" s="437">
        <f t="shared" si="55"/>
        <v>0</v>
      </c>
      <c r="I64" s="200"/>
      <c r="J64" s="219">
        <f t="shared" si="5"/>
        <v>0</v>
      </c>
      <c r="K64" s="81"/>
      <c r="L64" s="1"/>
      <c r="M64" s="1"/>
      <c r="N64" s="1"/>
      <c r="O64" s="1"/>
      <c r="P64" s="89"/>
      <c r="Q64" s="1"/>
      <c r="R64" s="43"/>
      <c r="S64" s="1"/>
      <c r="T64" s="366">
        <f t="shared" si="56"/>
        <v>0</v>
      </c>
      <c r="U64" s="89"/>
      <c r="V64" s="46"/>
      <c r="W64" s="378"/>
      <c r="Y64" s="259"/>
      <c r="Z64" s="302"/>
    </row>
    <row r="65" spans="1:26" hidden="1" x14ac:dyDescent="0.25">
      <c r="A65" s="139" t="s">
        <v>355</v>
      </c>
      <c r="B65" s="59" t="s">
        <v>934</v>
      </c>
      <c r="C65" s="720" t="s">
        <v>356</v>
      </c>
      <c r="D65" s="686"/>
      <c r="E65" s="686"/>
      <c r="F65" s="182"/>
      <c r="G65" s="459"/>
      <c r="H65" s="437">
        <f t="shared" si="55"/>
        <v>0</v>
      </c>
      <c r="I65" s="200"/>
      <c r="J65" s="219">
        <f t="shared" si="5"/>
        <v>0</v>
      </c>
      <c r="K65" s="81"/>
      <c r="L65" s="1"/>
      <c r="M65" s="1"/>
      <c r="N65" s="1"/>
      <c r="O65" s="1"/>
      <c r="P65" s="89"/>
      <c r="Q65" s="1"/>
      <c r="R65" s="43"/>
      <c r="S65" s="1"/>
      <c r="T65" s="366">
        <f t="shared" si="56"/>
        <v>0</v>
      </c>
      <c r="U65" s="89"/>
      <c r="V65" s="46"/>
      <c r="W65" s="378"/>
      <c r="Y65" s="259"/>
      <c r="Z65" s="302"/>
    </row>
    <row r="66" spans="1:26" ht="15.75" thickBot="1" x14ac:dyDescent="0.3">
      <c r="A66" s="139" t="s">
        <v>357</v>
      </c>
      <c r="B66" s="61" t="s">
        <v>935</v>
      </c>
      <c r="C66" s="722" t="s">
        <v>358</v>
      </c>
      <c r="D66" s="700"/>
      <c r="E66" s="700"/>
      <c r="F66" s="184">
        <v>2000</v>
      </c>
      <c r="G66" s="461">
        <v>560</v>
      </c>
      <c r="H66" s="439">
        <f t="shared" si="55"/>
        <v>2000</v>
      </c>
      <c r="I66" s="202"/>
      <c r="J66" s="219">
        <f t="shared" si="5"/>
        <v>2000</v>
      </c>
      <c r="K66" s="81">
        <v>2002</v>
      </c>
      <c r="L66" s="1"/>
      <c r="M66" s="1"/>
      <c r="N66" s="1">
        <v>120</v>
      </c>
      <c r="O66" s="1">
        <v>-1562</v>
      </c>
      <c r="P66" s="89"/>
      <c r="Q66" s="1"/>
      <c r="R66" s="43"/>
      <c r="S66" s="1"/>
      <c r="T66" s="366">
        <f t="shared" si="56"/>
        <v>560</v>
      </c>
      <c r="U66" s="89"/>
      <c r="V66" s="46">
        <v>1399</v>
      </c>
      <c r="W66" s="378">
        <v>41</v>
      </c>
      <c r="Y66" s="259"/>
      <c r="Z66" s="302"/>
    </row>
    <row r="67" spans="1:26" ht="15.75" thickBot="1" x14ac:dyDescent="0.3">
      <c r="B67" s="91" t="s">
        <v>359</v>
      </c>
      <c r="C67" s="701" t="s">
        <v>360</v>
      </c>
      <c r="D67" s="702"/>
      <c r="E67" s="702"/>
      <c r="F67" s="185">
        <f>F68+F69+F70+F71+F72+F73+F77</f>
        <v>0</v>
      </c>
      <c r="G67" s="462">
        <f>G68+G69+G70+G71+G72+G73+G77</f>
        <v>0</v>
      </c>
      <c r="H67" s="440">
        <f t="shared" ref="H67:I67" si="57">H68+H69+H70+H71+H72+H73+H77</f>
        <v>0</v>
      </c>
      <c r="I67" s="203">
        <f t="shared" si="57"/>
        <v>0</v>
      </c>
      <c r="J67" s="216">
        <f t="shared" si="5"/>
        <v>0</v>
      </c>
      <c r="K67" s="94">
        <f t="shared" ref="K67:W67" si="58">K68+K69+K70+K71+K72+K73+K77</f>
        <v>0</v>
      </c>
      <c r="L67" s="95">
        <f t="shared" si="58"/>
        <v>0</v>
      </c>
      <c r="M67" s="95">
        <f t="shared" si="58"/>
        <v>0</v>
      </c>
      <c r="N67" s="95">
        <f t="shared" si="58"/>
        <v>0</v>
      </c>
      <c r="O67" s="95">
        <f t="shared" si="58"/>
        <v>0</v>
      </c>
      <c r="P67" s="98">
        <f t="shared" ref="P67" si="59">P68+P69+P70+P71+P72+P73+P77</f>
        <v>0</v>
      </c>
      <c r="Q67" s="95">
        <f t="shared" si="58"/>
        <v>0</v>
      </c>
      <c r="R67" s="97">
        <f t="shared" si="58"/>
        <v>0</v>
      </c>
      <c r="S67" s="95">
        <f t="shared" si="58"/>
        <v>0</v>
      </c>
      <c r="T67" s="363">
        <f t="shared" ref="T67" si="60">T68+T69+T70+T71+T72+T73+T77</f>
        <v>0</v>
      </c>
      <c r="U67" s="98">
        <f t="shared" si="58"/>
        <v>0</v>
      </c>
      <c r="V67" s="99">
        <f t="shared" si="58"/>
        <v>0</v>
      </c>
      <c r="W67" s="376">
        <f t="shared" si="58"/>
        <v>0</v>
      </c>
      <c r="Y67" s="259"/>
    </row>
    <row r="68" spans="1:26" s="19" customFormat="1" ht="15.75" hidden="1" thickBot="1" x14ac:dyDescent="0.3">
      <c r="A68" s="139" t="s">
        <v>361</v>
      </c>
      <c r="B68" s="127" t="s">
        <v>936</v>
      </c>
      <c r="C68" s="714" t="s">
        <v>362</v>
      </c>
      <c r="D68" s="715"/>
      <c r="E68" s="715"/>
      <c r="F68" s="181"/>
      <c r="G68" s="458"/>
      <c r="H68" s="436"/>
      <c r="I68" s="199"/>
      <c r="J68" s="218">
        <f t="shared" si="5"/>
        <v>0</v>
      </c>
      <c r="K68" s="103"/>
      <c r="L68" s="104"/>
      <c r="M68" s="104"/>
      <c r="N68" s="104"/>
      <c r="O68" s="104"/>
      <c r="P68" s="107"/>
      <c r="Q68" s="104"/>
      <c r="R68" s="106"/>
      <c r="S68" s="104"/>
      <c r="T68" s="367"/>
      <c r="U68" s="107"/>
      <c r="V68" s="108"/>
      <c r="W68" s="379"/>
      <c r="Y68" s="259"/>
    </row>
    <row r="69" spans="1:26" s="19" customFormat="1" ht="15.75" hidden="1" thickBot="1" x14ac:dyDescent="0.3">
      <c r="A69" s="139" t="s">
        <v>363</v>
      </c>
      <c r="B69" s="100" t="s">
        <v>937</v>
      </c>
      <c r="C69" s="694" t="s">
        <v>623</v>
      </c>
      <c r="D69" s="695"/>
      <c r="E69" s="695"/>
      <c r="F69" s="183"/>
      <c r="G69" s="460"/>
      <c r="H69" s="438"/>
      <c r="I69" s="201"/>
      <c r="J69" s="218">
        <f t="shared" si="5"/>
        <v>0</v>
      </c>
      <c r="K69" s="103"/>
      <c r="L69" s="104"/>
      <c r="M69" s="104"/>
      <c r="N69" s="104"/>
      <c r="O69" s="104"/>
      <c r="P69" s="107"/>
      <c r="Q69" s="104"/>
      <c r="R69" s="106"/>
      <c r="S69" s="104"/>
      <c r="T69" s="367"/>
      <c r="U69" s="107"/>
      <c r="V69" s="108"/>
      <c r="W69" s="379"/>
      <c r="Y69" s="259"/>
    </row>
    <row r="70" spans="1:26" s="19" customFormat="1" ht="15.75" hidden="1" thickBot="1" x14ac:dyDescent="0.3">
      <c r="A70" s="139" t="s">
        <v>364</v>
      </c>
      <c r="B70" s="127" t="s">
        <v>938</v>
      </c>
      <c r="C70" s="694" t="s">
        <v>365</v>
      </c>
      <c r="D70" s="695"/>
      <c r="E70" s="695"/>
      <c r="F70" s="183"/>
      <c r="G70" s="460"/>
      <c r="H70" s="438"/>
      <c r="I70" s="201"/>
      <c r="J70" s="218">
        <f t="shared" si="5"/>
        <v>0</v>
      </c>
      <c r="K70" s="103"/>
      <c r="L70" s="104"/>
      <c r="M70" s="104"/>
      <c r="N70" s="104"/>
      <c r="O70" s="104"/>
      <c r="P70" s="107"/>
      <c r="Q70" s="104"/>
      <c r="R70" s="106"/>
      <c r="S70" s="104"/>
      <c r="T70" s="367"/>
      <c r="U70" s="107"/>
      <c r="V70" s="108"/>
      <c r="W70" s="379"/>
      <c r="Y70" s="259"/>
    </row>
    <row r="71" spans="1:26" s="19" customFormat="1" ht="15.75" hidden="1" thickBot="1" x14ac:dyDescent="0.3">
      <c r="A71" s="139" t="s">
        <v>366</v>
      </c>
      <c r="B71" s="100" t="s">
        <v>939</v>
      </c>
      <c r="C71" s="694" t="s">
        <v>367</v>
      </c>
      <c r="D71" s="695"/>
      <c r="E71" s="695"/>
      <c r="F71" s="183"/>
      <c r="G71" s="460"/>
      <c r="H71" s="438"/>
      <c r="I71" s="201"/>
      <c r="J71" s="218">
        <f t="shared" si="5"/>
        <v>0</v>
      </c>
      <c r="K71" s="103"/>
      <c r="L71" s="104"/>
      <c r="M71" s="104"/>
      <c r="N71" s="104"/>
      <c r="O71" s="104"/>
      <c r="P71" s="107"/>
      <c r="Q71" s="104"/>
      <c r="R71" s="106"/>
      <c r="S71" s="104"/>
      <c r="T71" s="367"/>
      <c r="U71" s="107"/>
      <c r="V71" s="108"/>
      <c r="W71" s="379"/>
      <c r="Y71" s="259"/>
    </row>
    <row r="72" spans="1:26" s="19" customFormat="1" ht="15.75" hidden="1" thickBot="1" x14ac:dyDescent="0.3">
      <c r="A72" s="139" t="s">
        <v>368</v>
      </c>
      <c r="B72" s="127" t="s">
        <v>940</v>
      </c>
      <c r="C72" s="694" t="s">
        <v>369</v>
      </c>
      <c r="D72" s="695"/>
      <c r="E72" s="695"/>
      <c r="F72" s="183"/>
      <c r="G72" s="460"/>
      <c r="H72" s="438"/>
      <c r="I72" s="201"/>
      <c r="J72" s="218">
        <f t="shared" si="5"/>
        <v>0</v>
      </c>
      <c r="K72" s="103"/>
      <c r="L72" s="104"/>
      <c r="M72" s="104"/>
      <c r="N72" s="104"/>
      <c r="O72" s="104"/>
      <c r="P72" s="107"/>
      <c r="Q72" s="104"/>
      <c r="R72" s="106"/>
      <c r="S72" s="104"/>
      <c r="T72" s="367"/>
      <c r="U72" s="107"/>
      <c r="V72" s="108"/>
      <c r="W72" s="379"/>
      <c r="Y72" s="259"/>
    </row>
    <row r="73" spans="1:26" s="19" customFormat="1" ht="15.75" hidden="1" thickBot="1" x14ac:dyDescent="0.3">
      <c r="A73" s="139" t="s">
        <v>370</v>
      </c>
      <c r="B73" s="100" t="s">
        <v>941</v>
      </c>
      <c r="C73" s="694" t="s">
        <v>371</v>
      </c>
      <c r="D73" s="695"/>
      <c r="E73" s="695"/>
      <c r="F73" s="183">
        <f>F74+F75+F76</f>
        <v>0</v>
      </c>
      <c r="G73" s="460">
        <f>G74+G75+G76</f>
        <v>0</v>
      </c>
      <c r="H73" s="438">
        <f t="shared" ref="H73:I73" si="61">H74+H75+H76</f>
        <v>0</v>
      </c>
      <c r="I73" s="201">
        <f t="shared" si="61"/>
        <v>0</v>
      </c>
      <c r="J73" s="218">
        <f t="shared" si="5"/>
        <v>0</v>
      </c>
      <c r="K73" s="103">
        <f t="shared" ref="K73:W73" si="62">K74+K75+K76</f>
        <v>0</v>
      </c>
      <c r="L73" s="104">
        <f t="shared" si="62"/>
        <v>0</v>
      </c>
      <c r="M73" s="104">
        <f t="shared" si="62"/>
        <v>0</v>
      </c>
      <c r="N73" s="104">
        <f t="shared" si="62"/>
        <v>0</v>
      </c>
      <c r="O73" s="104">
        <f t="shared" si="62"/>
        <v>0</v>
      </c>
      <c r="P73" s="107">
        <f t="shared" ref="P73" si="63">P74+P75+P76</f>
        <v>0</v>
      </c>
      <c r="Q73" s="104">
        <f t="shared" si="62"/>
        <v>0</v>
      </c>
      <c r="R73" s="106">
        <f t="shared" si="62"/>
        <v>0</v>
      </c>
      <c r="S73" s="104">
        <f t="shared" si="62"/>
        <v>0</v>
      </c>
      <c r="T73" s="367">
        <f t="shared" ref="T73" si="64">T74+T75+T76</f>
        <v>0</v>
      </c>
      <c r="U73" s="107">
        <f t="shared" si="62"/>
        <v>0</v>
      </c>
      <c r="V73" s="108">
        <f t="shared" si="62"/>
        <v>0</v>
      </c>
      <c r="W73" s="379">
        <f t="shared" si="62"/>
        <v>0</v>
      </c>
      <c r="Y73" s="259"/>
    </row>
    <row r="74" spans="1:26" ht="15.75" hidden="1" thickBot="1" x14ac:dyDescent="0.3">
      <c r="A74" s="139" t="s">
        <v>372</v>
      </c>
      <c r="B74" s="59"/>
      <c r="C74" s="2"/>
      <c r="D74" s="686" t="s">
        <v>614</v>
      </c>
      <c r="E74" s="686"/>
      <c r="F74" s="182"/>
      <c r="G74" s="459"/>
      <c r="H74" s="437"/>
      <c r="I74" s="200"/>
      <c r="J74" s="219">
        <f t="shared" si="5"/>
        <v>0</v>
      </c>
      <c r="K74" s="81"/>
      <c r="L74" s="1"/>
      <c r="M74" s="1"/>
      <c r="N74" s="1"/>
      <c r="O74" s="1"/>
      <c r="P74" s="89"/>
      <c r="Q74" s="1"/>
      <c r="R74" s="43"/>
      <c r="S74" s="1"/>
      <c r="T74" s="366"/>
      <c r="U74" s="89"/>
      <c r="V74" s="46"/>
      <c r="W74" s="378"/>
      <c r="X74" s="22"/>
      <c r="Y74" s="259"/>
    </row>
    <row r="75" spans="1:26" ht="15.75" hidden="1" thickBot="1" x14ac:dyDescent="0.3">
      <c r="A75" s="139" t="s">
        <v>373</v>
      </c>
      <c r="B75" s="59"/>
      <c r="C75" s="2"/>
      <c r="D75" s="686" t="s">
        <v>615</v>
      </c>
      <c r="E75" s="686"/>
      <c r="F75" s="182"/>
      <c r="G75" s="459"/>
      <c r="H75" s="437"/>
      <c r="I75" s="200"/>
      <c r="J75" s="219">
        <f t="shared" si="5"/>
        <v>0</v>
      </c>
      <c r="K75" s="81"/>
      <c r="L75" s="1"/>
      <c r="M75" s="1"/>
      <c r="N75" s="1"/>
      <c r="O75" s="1"/>
      <c r="P75" s="89"/>
      <c r="Q75" s="1"/>
      <c r="R75" s="43"/>
      <c r="S75" s="1"/>
      <c r="T75" s="366"/>
      <c r="U75" s="89"/>
      <c r="V75" s="46"/>
      <c r="W75" s="378"/>
      <c r="Y75" s="259"/>
    </row>
    <row r="76" spans="1:26" ht="15.75" hidden="1" thickBot="1" x14ac:dyDescent="0.3">
      <c r="A76" s="139" t="s">
        <v>374</v>
      </c>
      <c r="B76" s="59"/>
      <c r="C76" s="2"/>
      <c r="D76" s="686" t="s">
        <v>616</v>
      </c>
      <c r="E76" s="686"/>
      <c r="F76" s="182"/>
      <c r="G76" s="459"/>
      <c r="H76" s="437"/>
      <c r="I76" s="200"/>
      <c r="J76" s="219">
        <f t="shared" si="5"/>
        <v>0</v>
      </c>
      <c r="K76" s="81"/>
      <c r="L76" s="1"/>
      <c r="M76" s="1"/>
      <c r="N76" s="1"/>
      <c r="O76" s="1"/>
      <c r="P76" s="89"/>
      <c r="Q76" s="1"/>
      <c r="R76" s="43"/>
      <c r="S76" s="1"/>
      <c r="T76" s="366"/>
      <c r="U76" s="89"/>
      <c r="V76" s="46"/>
      <c r="W76" s="378"/>
      <c r="Y76" s="259"/>
    </row>
    <row r="77" spans="1:26" s="19" customFormat="1" ht="15.75" hidden="1" thickBot="1" x14ac:dyDescent="0.3">
      <c r="A77" s="139" t="s">
        <v>375</v>
      </c>
      <c r="B77" s="100" t="s">
        <v>942</v>
      </c>
      <c r="C77" s="694" t="s">
        <v>376</v>
      </c>
      <c r="D77" s="695"/>
      <c r="E77" s="695"/>
      <c r="F77" s="183">
        <f>F78+F79+F80+F81</f>
        <v>0</v>
      </c>
      <c r="G77" s="460">
        <f>G78+G79+G80+G81</f>
        <v>0</v>
      </c>
      <c r="H77" s="438">
        <f t="shared" ref="H77:I77" si="65">H78+H79+H80+H81</f>
        <v>0</v>
      </c>
      <c r="I77" s="201">
        <f t="shared" si="65"/>
        <v>0</v>
      </c>
      <c r="J77" s="218">
        <f t="shared" si="5"/>
        <v>0</v>
      </c>
      <c r="K77" s="103">
        <f t="shared" ref="K77:W77" si="66">K78+K79+K80+K81</f>
        <v>0</v>
      </c>
      <c r="L77" s="104">
        <f t="shared" si="66"/>
        <v>0</v>
      </c>
      <c r="M77" s="104">
        <f t="shared" si="66"/>
        <v>0</v>
      </c>
      <c r="N77" s="104">
        <f t="shared" si="66"/>
        <v>0</v>
      </c>
      <c r="O77" s="104">
        <f t="shared" si="66"/>
        <v>0</v>
      </c>
      <c r="P77" s="107">
        <f t="shared" ref="P77" si="67">P78+P79+P80+P81</f>
        <v>0</v>
      </c>
      <c r="Q77" s="104">
        <f t="shared" si="66"/>
        <v>0</v>
      </c>
      <c r="R77" s="106">
        <f t="shared" si="66"/>
        <v>0</v>
      </c>
      <c r="S77" s="104">
        <f t="shared" si="66"/>
        <v>0</v>
      </c>
      <c r="T77" s="367">
        <f t="shared" ref="T77" si="68">T78+T79+T80+T81</f>
        <v>0</v>
      </c>
      <c r="U77" s="107">
        <f t="shared" si="66"/>
        <v>0</v>
      </c>
      <c r="V77" s="108">
        <f t="shared" si="66"/>
        <v>0</v>
      </c>
      <c r="W77" s="379">
        <f t="shared" si="66"/>
        <v>0</v>
      </c>
      <c r="Y77" s="259"/>
    </row>
    <row r="78" spans="1:26" ht="15.75" hidden="1" thickBot="1" x14ac:dyDescent="0.3">
      <c r="A78" s="139" t="s">
        <v>1142</v>
      </c>
      <c r="B78" s="59"/>
      <c r="C78" s="2"/>
      <c r="D78" s="686" t="s">
        <v>1143</v>
      </c>
      <c r="E78" s="686"/>
      <c r="F78" s="182"/>
      <c r="G78" s="459"/>
      <c r="H78" s="437"/>
      <c r="I78" s="200"/>
      <c r="J78" s="219">
        <f t="shared" ref="J78:J141" si="69">SUM(H78:I78)</f>
        <v>0</v>
      </c>
      <c r="K78" s="81"/>
      <c r="L78" s="1"/>
      <c r="M78" s="1"/>
      <c r="N78" s="1"/>
      <c r="O78" s="1"/>
      <c r="P78" s="89"/>
      <c r="Q78" s="1"/>
      <c r="R78" s="43"/>
      <c r="S78" s="1"/>
      <c r="T78" s="366"/>
      <c r="U78" s="89"/>
      <c r="V78" s="46"/>
      <c r="W78" s="378"/>
      <c r="Y78" s="259"/>
    </row>
    <row r="79" spans="1:26" ht="15.75" hidden="1" thickBot="1" x14ac:dyDescent="0.3">
      <c r="A79" s="139" t="s">
        <v>1144</v>
      </c>
      <c r="B79" s="59"/>
      <c r="C79" s="2"/>
      <c r="D79" s="686" t="s">
        <v>617</v>
      </c>
      <c r="E79" s="686"/>
      <c r="F79" s="182"/>
      <c r="G79" s="459"/>
      <c r="H79" s="437"/>
      <c r="I79" s="200"/>
      <c r="J79" s="219">
        <f t="shared" si="69"/>
        <v>0</v>
      </c>
      <c r="K79" s="81"/>
      <c r="L79" s="1"/>
      <c r="M79" s="1"/>
      <c r="N79" s="1"/>
      <c r="O79" s="1"/>
      <c r="P79" s="89"/>
      <c r="Q79" s="1"/>
      <c r="R79" s="43"/>
      <c r="S79" s="1"/>
      <c r="T79" s="366"/>
      <c r="U79" s="89"/>
      <c r="V79" s="46"/>
      <c r="W79" s="378"/>
      <c r="Y79" s="259"/>
    </row>
    <row r="80" spans="1:26" ht="15.75" hidden="1" thickBot="1" x14ac:dyDescent="0.3">
      <c r="A80" s="139" t="s">
        <v>1145</v>
      </c>
      <c r="B80" s="59"/>
      <c r="C80" s="2"/>
      <c r="D80" s="686" t="s">
        <v>1146</v>
      </c>
      <c r="E80" s="686"/>
      <c r="F80" s="182"/>
      <c r="G80" s="459"/>
      <c r="H80" s="437"/>
      <c r="I80" s="200"/>
      <c r="J80" s="219">
        <f t="shared" si="69"/>
        <v>0</v>
      </c>
      <c r="K80" s="81"/>
      <c r="L80" s="1"/>
      <c r="M80" s="1"/>
      <c r="N80" s="1"/>
      <c r="O80" s="1"/>
      <c r="P80" s="89"/>
      <c r="Q80" s="1"/>
      <c r="R80" s="43"/>
      <c r="S80" s="1"/>
      <c r="T80" s="366"/>
      <c r="U80" s="89"/>
      <c r="V80" s="46"/>
      <c r="W80" s="378"/>
      <c r="Y80" s="259"/>
    </row>
    <row r="81" spans="1:25" ht="15.75" hidden="1" thickBot="1" x14ac:dyDescent="0.3">
      <c r="A81" s="139" t="s">
        <v>1140</v>
      </c>
      <c r="B81" s="59"/>
      <c r="C81" s="2"/>
      <c r="D81" s="686" t="s">
        <v>1141</v>
      </c>
      <c r="E81" s="686"/>
      <c r="F81" s="182"/>
      <c r="G81" s="459"/>
      <c r="H81" s="437"/>
      <c r="I81" s="200"/>
      <c r="J81" s="219">
        <f t="shared" si="69"/>
        <v>0</v>
      </c>
      <c r="K81" s="81"/>
      <c r="L81" s="1"/>
      <c r="M81" s="1"/>
      <c r="N81" s="1"/>
      <c r="O81" s="1"/>
      <c r="P81" s="89"/>
      <c r="Q81" s="1"/>
      <c r="R81" s="43"/>
      <c r="S81" s="1"/>
      <c r="T81" s="366"/>
      <c r="U81" s="89"/>
      <c r="V81" s="46"/>
      <c r="W81" s="378"/>
      <c r="Y81" s="259"/>
    </row>
    <row r="82" spans="1:25" ht="15.75" thickBot="1" x14ac:dyDescent="0.3">
      <c r="B82" s="109" t="s">
        <v>377</v>
      </c>
      <c r="C82" s="701" t="s">
        <v>378</v>
      </c>
      <c r="D82" s="702"/>
      <c r="E82" s="702"/>
      <c r="F82" s="185">
        <f t="shared" ref="F82" si="70">F83+F87+F88+F89+F90+F101+F112+F123+F126+F138+F139+F140+F141+F152</f>
        <v>0</v>
      </c>
      <c r="G82" s="462">
        <f t="shared" ref="G82:W82" si="71">G83+G87+G88+G89+G90+G101+G112+G123+G126+G138+G139+G140+G141+G152</f>
        <v>0</v>
      </c>
      <c r="H82" s="440">
        <f t="shared" si="71"/>
        <v>0</v>
      </c>
      <c r="I82" s="203">
        <f t="shared" si="71"/>
        <v>0</v>
      </c>
      <c r="J82" s="216">
        <f t="shared" si="69"/>
        <v>0</v>
      </c>
      <c r="K82" s="94">
        <f t="shared" si="71"/>
        <v>0</v>
      </c>
      <c r="L82" s="95">
        <f t="shared" si="71"/>
        <v>0</v>
      </c>
      <c r="M82" s="95">
        <f t="shared" si="71"/>
        <v>0</v>
      </c>
      <c r="N82" s="95">
        <f t="shared" si="71"/>
        <v>0</v>
      </c>
      <c r="O82" s="95">
        <f t="shared" si="71"/>
        <v>0</v>
      </c>
      <c r="P82" s="98">
        <f t="shared" ref="P82" si="72">P83+P87+P88+P89+P90+P101+P112+P123+P126+P138+P139+P140+P141+P152</f>
        <v>0</v>
      </c>
      <c r="Q82" s="95">
        <f t="shared" si="71"/>
        <v>0</v>
      </c>
      <c r="R82" s="97">
        <f t="shared" si="71"/>
        <v>0</v>
      </c>
      <c r="S82" s="95">
        <f t="shared" si="71"/>
        <v>0</v>
      </c>
      <c r="T82" s="363">
        <f t="shared" ref="T82" si="73">T83+T87+T88+T89+T90+T101+T112+T123+T126+T138+T139+T140+T141+T152</f>
        <v>0</v>
      </c>
      <c r="U82" s="98">
        <f t="shared" si="71"/>
        <v>0</v>
      </c>
      <c r="V82" s="99">
        <f t="shared" si="71"/>
        <v>0</v>
      </c>
      <c r="W82" s="376">
        <f t="shared" si="71"/>
        <v>0</v>
      </c>
      <c r="Y82" s="259"/>
    </row>
    <row r="83" spans="1:25" s="42" customFormat="1" ht="15.75" hidden="1" thickBot="1" x14ac:dyDescent="0.3">
      <c r="A83" s="139" t="s">
        <v>379</v>
      </c>
      <c r="B83" s="137" t="s">
        <v>943</v>
      </c>
      <c r="C83" s="703" t="s">
        <v>380</v>
      </c>
      <c r="D83" s="704"/>
      <c r="E83" s="704"/>
      <c r="F83" s="190">
        <f>F84+F85</f>
        <v>0</v>
      </c>
      <c r="G83" s="468">
        <f>G84+G85</f>
        <v>0</v>
      </c>
      <c r="H83" s="446">
        <f t="shared" ref="H83:I83" si="74">H84+H85</f>
        <v>0</v>
      </c>
      <c r="I83" s="208">
        <f t="shared" si="74"/>
        <v>0</v>
      </c>
      <c r="J83" s="221">
        <f t="shared" si="69"/>
        <v>0</v>
      </c>
      <c r="K83" s="224">
        <f t="shared" ref="K83:W83" si="75">K84+K85</f>
        <v>0</v>
      </c>
      <c r="L83" s="146">
        <f t="shared" si="75"/>
        <v>0</v>
      </c>
      <c r="M83" s="146">
        <f t="shared" si="75"/>
        <v>0</v>
      </c>
      <c r="N83" s="146">
        <f t="shared" si="75"/>
        <v>0</v>
      </c>
      <c r="O83" s="146">
        <f t="shared" si="75"/>
        <v>0</v>
      </c>
      <c r="P83" s="371">
        <f t="shared" ref="P83" si="76">P84+P85</f>
        <v>0</v>
      </c>
      <c r="Q83" s="146">
        <f t="shared" si="75"/>
        <v>0</v>
      </c>
      <c r="R83" s="145">
        <f t="shared" si="75"/>
        <v>0</v>
      </c>
      <c r="S83" s="146">
        <f t="shared" si="75"/>
        <v>0</v>
      </c>
      <c r="T83" s="385">
        <f t="shared" ref="T83" si="77">T84+T85</f>
        <v>0</v>
      </c>
      <c r="U83" s="371">
        <f t="shared" si="75"/>
        <v>0</v>
      </c>
      <c r="V83" s="147">
        <f t="shared" si="75"/>
        <v>0</v>
      </c>
      <c r="W83" s="381">
        <f t="shared" si="75"/>
        <v>0</v>
      </c>
      <c r="Y83" s="259"/>
    </row>
    <row r="84" spans="1:25" ht="15.75" hidden="1" thickBot="1" x14ac:dyDescent="0.3">
      <c r="A84" s="139" t="s">
        <v>381</v>
      </c>
      <c r="B84" s="59"/>
      <c r="C84" s="2"/>
      <c r="D84" s="686" t="s">
        <v>618</v>
      </c>
      <c r="E84" s="686"/>
      <c r="F84" s="182"/>
      <c r="G84" s="459"/>
      <c r="H84" s="437"/>
      <c r="I84" s="200"/>
      <c r="J84" s="219">
        <f t="shared" si="69"/>
        <v>0</v>
      </c>
      <c r="K84" s="81"/>
      <c r="L84" s="1"/>
      <c r="M84" s="1"/>
      <c r="N84" s="1"/>
      <c r="O84" s="1"/>
      <c r="P84" s="89"/>
      <c r="Q84" s="1"/>
      <c r="R84" s="43"/>
      <c r="S84" s="1"/>
      <c r="T84" s="366"/>
      <c r="U84" s="89"/>
      <c r="V84" s="46"/>
      <c r="W84" s="378"/>
      <c r="Y84" s="259"/>
    </row>
    <row r="85" spans="1:25" ht="15.75" hidden="1" thickBot="1" x14ac:dyDescent="0.3">
      <c r="A85" s="139" t="s">
        <v>382</v>
      </c>
      <c r="B85" s="59"/>
      <c r="C85" s="2"/>
      <c r="D85" s="686" t="s">
        <v>619</v>
      </c>
      <c r="E85" s="686"/>
      <c r="F85" s="182"/>
      <c r="G85" s="459"/>
      <c r="H85" s="437"/>
      <c r="I85" s="200"/>
      <c r="J85" s="219">
        <f t="shared" si="69"/>
        <v>0</v>
      </c>
      <c r="K85" s="81"/>
      <c r="L85" s="1"/>
      <c r="M85" s="1"/>
      <c r="N85" s="1"/>
      <c r="O85" s="1"/>
      <c r="P85" s="89"/>
      <c r="Q85" s="1"/>
      <c r="R85" s="43"/>
      <c r="S85" s="1"/>
      <c r="T85" s="366"/>
      <c r="U85" s="89"/>
      <c r="V85" s="46"/>
      <c r="W85" s="378"/>
      <c r="Y85" s="259"/>
    </row>
    <row r="86" spans="1:25" ht="15.75" hidden="1" thickBot="1" x14ac:dyDescent="0.3">
      <c r="B86" s="137" t="s">
        <v>1147</v>
      </c>
      <c r="C86" s="703" t="s">
        <v>1148</v>
      </c>
      <c r="D86" s="704"/>
      <c r="E86" s="704"/>
      <c r="F86" s="190">
        <f>F87+F88</f>
        <v>0</v>
      </c>
      <c r="G86" s="468">
        <f>G87+G88</f>
        <v>0</v>
      </c>
      <c r="H86" s="446">
        <f t="shared" ref="H86:I86" si="78">H87+H88</f>
        <v>0</v>
      </c>
      <c r="I86" s="208">
        <f t="shared" si="78"/>
        <v>0</v>
      </c>
      <c r="J86" s="221">
        <f t="shared" si="69"/>
        <v>0</v>
      </c>
      <c r="K86" s="224">
        <f t="shared" ref="K86:W86" si="79">K87+K88</f>
        <v>0</v>
      </c>
      <c r="L86" s="146">
        <f t="shared" si="79"/>
        <v>0</v>
      </c>
      <c r="M86" s="146">
        <f t="shared" si="79"/>
        <v>0</v>
      </c>
      <c r="N86" s="146">
        <f t="shared" si="79"/>
        <v>0</v>
      </c>
      <c r="O86" s="146">
        <f t="shared" si="79"/>
        <v>0</v>
      </c>
      <c r="P86" s="371">
        <f t="shared" ref="P86" si="80">P87+P88</f>
        <v>0</v>
      </c>
      <c r="Q86" s="146">
        <f t="shared" si="79"/>
        <v>0</v>
      </c>
      <c r="R86" s="145">
        <f t="shared" si="79"/>
        <v>0</v>
      </c>
      <c r="S86" s="146">
        <f t="shared" si="79"/>
        <v>0</v>
      </c>
      <c r="T86" s="385">
        <f t="shared" ref="T86" si="81">T87+T88</f>
        <v>0</v>
      </c>
      <c r="U86" s="371">
        <f t="shared" si="79"/>
        <v>0</v>
      </c>
      <c r="V86" s="147">
        <f t="shared" si="79"/>
        <v>0</v>
      </c>
      <c r="W86" s="381">
        <f t="shared" si="79"/>
        <v>0</v>
      </c>
      <c r="Y86" s="259"/>
    </row>
    <row r="87" spans="1:25" ht="15.75" hidden="1" thickBot="1" x14ac:dyDescent="0.3">
      <c r="A87" s="139" t="s">
        <v>383</v>
      </c>
      <c r="B87" s="59" t="s">
        <v>944</v>
      </c>
      <c r="C87" s="720" t="s">
        <v>384</v>
      </c>
      <c r="D87" s="686"/>
      <c r="E87" s="686"/>
      <c r="F87" s="182"/>
      <c r="G87" s="459"/>
      <c r="H87" s="437"/>
      <c r="I87" s="200"/>
      <c r="J87" s="219">
        <f t="shared" si="69"/>
        <v>0</v>
      </c>
      <c r="K87" s="81"/>
      <c r="L87" s="1"/>
      <c r="M87" s="1"/>
      <c r="N87" s="1"/>
      <c r="O87" s="1"/>
      <c r="P87" s="89"/>
      <c r="Q87" s="1"/>
      <c r="R87" s="43"/>
      <c r="S87" s="1"/>
      <c r="T87" s="366"/>
      <c r="U87" s="89"/>
      <c r="V87" s="46"/>
      <c r="W87" s="378"/>
      <c r="Y87" s="259"/>
    </row>
    <row r="88" spans="1:25" ht="15.75" hidden="1" thickBot="1" x14ac:dyDescent="0.3">
      <c r="A88" s="139" t="s">
        <v>385</v>
      </c>
      <c r="B88" s="59" t="s">
        <v>945</v>
      </c>
      <c r="C88" s="720" t="s">
        <v>386</v>
      </c>
      <c r="D88" s="686"/>
      <c r="E88" s="686"/>
      <c r="F88" s="182"/>
      <c r="G88" s="459"/>
      <c r="H88" s="437"/>
      <c r="I88" s="200"/>
      <c r="J88" s="219">
        <f t="shared" si="69"/>
        <v>0</v>
      </c>
      <c r="K88" s="81"/>
      <c r="L88" s="1"/>
      <c r="M88" s="1"/>
      <c r="N88" s="1"/>
      <c r="O88" s="1"/>
      <c r="P88" s="89"/>
      <c r="Q88" s="1"/>
      <c r="R88" s="43"/>
      <c r="S88" s="1"/>
      <c r="T88" s="366"/>
      <c r="U88" s="89"/>
      <c r="V88" s="46"/>
      <c r="W88" s="378"/>
      <c r="Y88" s="259"/>
    </row>
    <row r="89" spans="1:25" s="42" customFormat="1" ht="27.75" hidden="1" customHeight="1" x14ac:dyDescent="0.25">
      <c r="A89" s="139" t="s">
        <v>387</v>
      </c>
      <c r="B89" s="118" t="s">
        <v>946</v>
      </c>
      <c r="C89" s="733" t="s">
        <v>624</v>
      </c>
      <c r="D89" s="734"/>
      <c r="E89" s="734"/>
      <c r="F89" s="191"/>
      <c r="G89" s="469"/>
      <c r="H89" s="447"/>
      <c r="I89" s="209"/>
      <c r="J89" s="222">
        <f t="shared" si="69"/>
        <v>0</v>
      </c>
      <c r="K89" s="121"/>
      <c r="L89" s="122"/>
      <c r="M89" s="122"/>
      <c r="N89" s="122"/>
      <c r="O89" s="122"/>
      <c r="P89" s="125"/>
      <c r="Q89" s="122"/>
      <c r="R89" s="124"/>
      <c r="S89" s="122"/>
      <c r="T89" s="368"/>
      <c r="U89" s="125"/>
      <c r="V89" s="126"/>
      <c r="W89" s="382"/>
      <c r="Y89" s="259"/>
    </row>
    <row r="90" spans="1:25" s="42" customFormat="1" ht="15.75" hidden="1" thickBot="1" x14ac:dyDescent="0.3">
      <c r="A90" s="139" t="s">
        <v>388</v>
      </c>
      <c r="B90" s="118" t="s">
        <v>947</v>
      </c>
      <c r="C90" s="733" t="s">
        <v>1090</v>
      </c>
      <c r="D90" s="734"/>
      <c r="E90" s="734"/>
      <c r="F90" s="191">
        <f>F91+F92+F93+F94+F95+F96+F97+F98+F99+F100</f>
        <v>0</v>
      </c>
      <c r="G90" s="469">
        <f>G91+G92+G93+G94+G95+G96+G97+G98+G99+G100</f>
        <v>0</v>
      </c>
      <c r="H90" s="447">
        <f t="shared" ref="H90:I90" si="82">H91+H92+H93+H94+H95+H96+H97+H98+H99+H100</f>
        <v>0</v>
      </c>
      <c r="I90" s="209">
        <f t="shared" si="82"/>
        <v>0</v>
      </c>
      <c r="J90" s="222">
        <f t="shared" si="69"/>
        <v>0</v>
      </c>
      <c r="K90" s="121">
        <f t="shared" ref="K90:W90" si="83">K91+K92+K93+K94+K95+K96+K97+K98+K99+K100</f>
        <v>0</v>
      </c>
      <c r="L90" s="122">
        <f t="shared" si="83"/>
        <v>0</v>
      </c>
      <c r="M90" s="122">
        <f t="shared" si="83"/>
        <v>0</v>
      </c>
      <c r="N90" s="122">
        <f t="shared" si="83"/>
        <v>0</v>
      </c>
      <c r="O90" s="122">
        <f t="shared" si="83"/>
        <v>0</v>
      </c>
      <c r="P90" s="125">
        <f t="shared" ref="P90" si="84">P91+P92+P93+P94+P95+P96+P97+P98+P99+P100</f>
        <v>0</v>
      </c>
      <c r="Q90" s="122">
        <f t="shared" si="83"/>
        <v>0</v>
      </c>
      <c r="R90" s="124">
        <f t="shared" si="83"/>
        <v>0</v>
      </c>
      <c r="S90" s="122">
        <f t="shared" si="83"/>
        <v>0</v>
      </c>
      <c r="T90" s="368">
        <f t="shared" ref="T90" si="85">T91+T92+T93+T94+T95+T96+T97+T98+T99+T100</f>
        <v>0</v>
      </c>
      <c r="U90" s="125">
        <f t="shared" si="83"/>
        <v>0</v>
      </c>
      <c r="V90" s="126">
        <f t="shared" si="83"/>
        <v>0</v>
      </c>
      <c r="W90" s="382">
        <f t="shared" si="83"/>
        <v>0</v>
      </c>
      <c r="Y90" s="259"/>
    </row>
    <row r="91" spans="1:25" ht="15.75" hidden="1" thickBot="1" x14ac:dyDescent="0.3">
      <c r="A91" s="139" t="s">
        <v>389</v>
      </c>
      <c r="B91" s="59"/>
      <c r="C91" s="2"/>
      <c r="D91" s="686" t="s">
        <v>641</v>
      </c>
      <c r="E91" s="686"/>
      <c r="F91" s="182"/>
      <c r="G91" s="459"/>
      <c r="H91" s="437"/>
      <c r="I91" s="200"/>
      <c r="J91" s="219">
        <f t="shared" si="69"/>
        <v>0</v>
      </c>
      <c r="K91" s="81"/>
      <c r="L91" s="1"/>
      <c r="M91" s="1"/>
      <c r="N91" s="1"/>
      <c r="O91" s="1"/>
      <c r="P91" s="89"/>
      <c r="Q91" s="1"/>
      <c r="R91" s="43"/>
      <c r="S91" s="1"/>
      <c r="T91" s="366"/>
      <c r="U91" s="89"/>
      <c r="V91" s="46"/>
      <c r="W91" s="378"/>
      <c r="Y91" s="259"/>
    </row>
    <row r="92" spans="1:25" ht="15.75" hidden="1" thickBot="1" x14ac:dyDescent="0.3">
      <c r="A92" s="139" t="s">
        <v>390</v>
      </c>
      <c r="B92" s="59"/>
      <c r="C92" s="2"/>
      <c r="D92" s="686" t="s">
        <v>791</v>
      </c>
      <c r="E92" s="686"/>
      <c r="F92" s="182"/>
      <c r="G92" s="459"/>
      <c r="H92" s="437"/>
      <c r="I92" s="200"/>
      <c r="J92" s="219">
        <f t="shared" si="69"/>
        <v>0</v>
      </c>
      <c r="K92" s="81"/>
      <c r="L92" s="1"/>
      <c r="M92" s="1"/>
      <c r="N92" s="1"/>
      <c r="O92" s="1"/>
      <c r="P92" s="89"/>
      <c r="Q92" s="1"/>
      <c r="R92" s="43"/>
      <c r="S92" s="1"/>
      <c r="T92" s="366"/>
      <c r="U92" s="89"/>
      <c r="V92" s="46"/>
      <c r="W92" s="378"/>
      <c r="Y92" s="259"/>
    </row>
    <row r="93" spans="1:25" ht="15.75" hidden="1" thickBot="1" x14ac:dyDescent="0.3">
      <c r="A93" s="139" t="s">
        <v>391</v>
      </c>
      <c r="B93" s="59"/>
      <c r="C93" s="2"/>
      <c r="D93" s="686" t="s">
        <v>792</v>
      </c>
      <c r="E93" s="686"/>
      <c r="F93" s="182"/>
      <c r="G93" s="459"/>
      <c r="H93" s="437"/>
      <c r="I93" s="200"/>
      <c r="J93" s="219">
        <f t="shared" si="69"/>
        <v>0</v>
      </c>
      <c r="K93" s="81"/>
      <c r="L93" s="1"/>
      <c r="M93" s="1"/>
      <c r="N93" s="1"/>
      <c r="O93" s="1"/>
      <c r="P93" s="89"/>
      <c r="Q93" s="1"/>
      <c r="R93" s="43"/>
      <c r="S93" s="1"/>
      <c r="T93" s="366"/>
      <c r="U93" s="89"/>
      <c r="V93" s="46"/>
      <c r="W93" s="378"/>
      <c r="Y93" s="259"/>
    </row>
    <row r="94" spans="1:25" ht="15.75" hidden="1" thickBot="1" x14ac:dyDescent="0.3">
      <c r="A94" s="139" t="s">
        <v>392</v>
      </c>
      <c r="B94" s="59"/>
      <c r="C94" s="2"/>
      <c r="D94" s="686" t="s">
        <v>793</v>
      </c>
      <c r="E94" s="686"/>
      <c r="F94" s="182"/>
      <c r="G94" s="459"/>
      <c r="H94" s="437"/>
      <c r="I94" s="200"/>
      <c r="J94" s="219">
        <f t="shared" si="69"/>
        <v>0</v>
      </c>
      <c r="K94" s="81"/>
      <c r="L94" s="1"/>
      <c r="M94" s="1"/>
      <c r="N94" s="1"/>
      <c r="O94" s="1"/>
      <c r="P94" s="89"/>
      <c r="Q94" s="1"/>
      <c r="R94" s="43"/>
      <c r="S94" s="1"/>
      <c r="T94" s="366"/>
      <c r="U94" s="89"/>
      <c r="V94" s="46"/>
      <c r="W94" s="378"/>
      <c r="Y94" s="259"/>
    </row>
    <row r="95" spans="1:25" ht="15.75" hidden="1" thickBot="1" x14ac:dyDescent="0.3">
      <c r="A95" s="139" t="s">
        <v>393</v>
      </c>
      <c r="B95" s="59"/>
      <c r="C95" s="2"/>
      <c r="D95" s="686" t="s">
        <v>794</v>
      </c>
      <c r="E95" s="686"/>
      <c r="F95" s="182"/>
      <c r="G95" s="459"/>
      <c r="H95" s="437"/>
      <c r="I95" s="200"/>
      <c r="J95" s="219">
        <f t="shared" si="69"/>
        <v>0</v>
      </c>
      <c r="K95" s="81"/>
      <c r="L95" s="1"/>
      <c r="M95" s="1"/>
      <c r="N95" s="1"/>
      <c r="O95" s="1"/>
      <c r="P95" s="89"/>
      <c r="Q95" s="1"/>
      <c r="R95" s="43"/>
      <c r="S95" s="1"/>
      <c r="T95" s="366"/>
      <c r="U95" s="89"/>
      <c r="V95" s="46"/>
      <c r="W95" s="378"/>
      <c r="Y95" s="259"/>
    </row>
    <row r="96" spans="1:25" ht="15.75" hidden="1" thickBot="1" x14ac:dyDescent="0.3">
      <c r="A96" s="139" t="s">
        <v>394</v>
      </c>
      <c r="B96" s="59"/>
      <c r="C96" s="2"/>
      <c r="D96" s="686" t="s">
        <v>795</v>
      </c>
      <c r="E96" s="686"/>
      <c r="F96" s="182"/>
      <c r="G96" s="459"/>
      <c r="H96" s="437"/>
      <c r="I96" s="200"/>
      <c r="J96" s="219">
        <f t="shared" si="69"/>
        <v>0</v>
      </c>
      <c r="K96" s="81"/>
      <c r="L96" s="1"/>
      <c r="M96" s="1"/>
      <c r="N96" s="1"/>
      <c r="O96" s="1"/>
      <c r="P96" s="89"/>
      <c r="Q96" s="1"/>
      <c r="R96" s="43"/>
      <c r="S96" s="1"/>
      <c r="T96" s="366"/>
      <c r="U96" s="89"/>
      <c r="V96" s="46"/>
      <c r="W96" s="378"/>
      <c r="Y96" s="259"/>
    </row>
    <row r="97" spans="1:25" ht="25.5" hidden="1" customHeight="1" x14ac:dyDescent="0.25">
      <c r="A97" s="139" t="s">
        <v>395</v>
      </c>
      <c r="B97" s="59"/>
      <c r="C97" s="2"/>
      <c r="D97" s="685" t="s">
        <v>796</v>
      </c>
      <c r="E97" s="685"/>
      <c r="F97" s="192"/>
      <c r="G97" s="471"/>
      <c r="H97" s="449"/>
      <c r="I97" s="210"/>
      <c r="J97" s="219">
        <f t="shared" si="69"/>
        <v>0</v>
      </c>
      <c r="K97" s="81"/>
      <c r="L97" s="1"/>
      <c r="M97" s="1"/>
      <c r="N97" s="1"/>
      <c r="O97" s="1"/>
      <c r="P97" s="89"/>
      <c r="Q97" s="1"/>
      <c r="R97" s="43"/>
      <c r="S97" s="1"/>
      <c r="T97" s="366"/>
      <c r="U97" s="89"/>
      <c r="V97" s="46"/>
      <c r="W97" s="378"/>
      <c r="Y97" s="259"/>
    </row>
    <row r="98" spans="1:25" ht="15.75" hidden="1" thickBot="1" x14ac:dyDescent="0.3">
      <c r="A98" s="139" t="s">
        <v>396</v>
      </c>
      <c r="B98" s="59"/>
      <c r="C98" s="2"/>
      <c r="D98" s="686" t="s">
        <v>1091</v>
      </c>
      <c r="E98" s="686"/>
      <c r="F98" s="182"/>
      <c r="G98" s="459"/>
      <c r="H98" s="437"/>
      <c r="I98" s="200"/>
      <c r="J98" s="219">
        <f t="shared" si="69"/>
        <v>0</v>
      </c>
      <c r="K98" s="81"/>
      <c r="L98" s="1"/>
      <c r="M98" s="1"/>
      <c r="N98" s="1"/>
      <c r="O98" s="1"/>
      <c r="P98" s="89"/>
      <c r="Q98" s="1"/>
      <c r="R98" s="43"/>
      <c r="S98" s="1"/>
      <c r="T98" s="366"/>
      <c r="U98" s="89"/>
      <c r="V98" s="46"/>
      <c r="W98" s="378"/>
      <c r="Y98" s="259"/>
    </row>
    <row r="99" spans="1:25" ht="25.5" hidden="1" customHeight="1" x14ac:dyDescent="0.25">
      <c r="A99" s="139" t="s">
        <v>397</v>
      </c>
      <c r="B99" s="59"/>
      <c r="C99" s="2"/>
      <c r="D99" s="685" t="s">
        <v>797</v>
      </c>
      <c r="E99" s="685"/>
      <c r="F99" s="192"/>
      <c r="G99" s="471"/>
      <c r="H99" s="449"/>
      <c r="I99" s="210"/>
      <c r="J99" s="219">
        <f t="shared" si="69"/>
        <v>0</v>
      </c>
      <c r="K99" s="81"/>
      <c r="L99" s="1"/>
      <c r="M99" s="1"/>
      <c r="N99" s="1"/>
      <c r="O99" s="1"/>
      <c r="P99" s="89"/>
      <c r="Q99" s="1"/>
      <c r="R99" s="43"/>
      <c r="S99" s="1"/>
      <c r="T99" s="366"/>
      <c r="U99" s="89"/>
      <c r="V99" s="46"/>
      <c r="W99" s="378"/>
      <c r="Y99" s="259"/>
    </row>
    <row r="100" spans="1:25" ht="25.5" hidden="1" customHeight="1" x14ac:dyDescent="0.25">
      <c r="A100" s="139" t="s">
        <v>398</v>
      </c>
      <c r="B100" s="59"/>
      <c r="C100" s="2"/>
      <c r="D100" s="685" t="s">
        <v>798</v>
      </c>
      <c r="E100" s="685"/>
      <c r="F100" s="192"/>
      <c r="G100" s="471"/>
      <c r="H100" s="449"/>
      <c r="I100" s="210"/>
      <c r="J100" s="219">
        <f t="shared" si="69"/>
        <v>0</v>
      </c>
      <c r="K100" s="81"/>
      <c r="L100" s="1"/>
      <c r="M100" s="1"/>
      <c r="N100" s="1"/>
      <c r="O100" s="1"/>
      <c r="P100" s="89"/>
      <c r="Q100" s="1"/>
      <c r="R100" s="43"/>
      <c r="S100" s="1"/>
      <c r="T100" s="366"/>
      <c r="U100" s="89"/>
      <c r="V100" s="46"/>
      <c r="W100" s="378"/>
      <c r="Y100" s="259"/>
    </row>
    <row r="101" spans="1:25" s="42" customFormat="1" ht="15" hidden="1" customHeight="1" x14ac:dyDescent="0.25">
      <c r="A101" s="139" t="s">
        <v>399</v>
      </c>
      <c r="B101" s="118" t="s">
        <v>948</v>
      </c>
      <c r="C101" s="733" t="s">
        <v>1092</v>
      </c>
      <c r="D101" s="734"/>
      <c r="E101" s="734"/>
      <c r="F101" s="191">
        <f>F102+F103+F104+F105+F106+F107+F108+F109+F110+F111</f>
        <v>0</v>
      </c>
      <c r="G101" s="469">
        <f>G102+G103+G104+G105+G106+G107+G108+G109+G110+G111</f>
        <v>0</v>
      </c>
      <c r="H101" s="447">
        <f t="shared" ref="H101:I101" si="86">H102+H103+H104+H105+H106+H107+H108+H109+H110+H111</f>
        <v>0</v>
      </c>
      <c r="I101" s="209">
        <f t="shared" si="86"/>
        <v>0</v>
      </c>
      <c r="J101" s="222">
        <f t="shared" si="69"/>
        <v>0</v>
      </c>
      <c r="K101" s="121">
        <f t="shared" ref="K101:W101" si="87">K102+K103+K104+K105+K106+K107+K108+K109+K110+K111</f>
        <v>0</v>
      </c>
      <c r="L101" s="122">
        <f t="shared" si="87"/>
        <v>0</v>
      </c>
      <c r="M101" s="122">
        <f t="shared" si="87"/>
        <v>0</v>
      </c>
      <c r="N101" s="122">
        <f t="shared" si="87"/>
        <v>0</v>
      </c>
      <c r="O101" s="122">
        <f t="shared" si="87"/>
        <v>0</v>
      </c>
      <c r="P101" s="125">
        <f t="shared" ref="P101" si="88">P102+P103+P104+P105+P106+P107+P108+P109+P110+P111</f>
        <v>0</v>
      </c>
      <c r="Q101" s="122">
        <f t="shared" si="87"/>
        <v>0</v>
      </c>
      <c r="R101" s="124">
        <f t="shared" si="87"/>
        <v>0</v>
      </c>
      <c r="S101" s="122">
        <f t="shared" si="87"/>
        <v>0</v>
      </c>
      <c r="T101" s="368">
        <f t="shared" ref="T101" si="89">T102+T103+T104+T105+T106+T107+T108+T109+T110+T111</f>
        <v>0</v>
      </c>
      <c r="U101" s="125">
        <f t="shared" si="87"/>
        <v>0</v>
      </c>
      <c r="V101" s="126">
        <f t="shared" si="87"/>
        <v>0</v>
      </c>
      <c r="W101" s="382">
        <f t="shared" si="87"/>
        <v>0</v>
      </c>
      <c r="Y101" s="259"/>
    </row>
    <row r="102" spans="1:25" ht="15.75" hidden="1" thickBot="1" x14ac:dyDescent="0.3">
      <c r="A102" s="139" t="s">
        <v>400</v>
      </c>
      <c r="B102" s="59"/>
      <c r="C102" s="2"/>
      <c r="D102" s="686" t="s">
        <v>640</v>
      </c>
      <c r="E102" s="686"/>
      <c r="F102" s="182"/>
      <c r="G102" s="459"/>
      <c r="H102" s="437"/>
      <c r="I102" s="200"/>
      <c r="J102" s="219">
        <f t="shared" si="69"/>
        <v>0</v>
      </c>
      <c r="K102" s="81"/>
      <c r="L102" s="1"/>
      <c r="M102" s="1"/>
      <c r="N102" s="1"/>
      <c r="O102" s="1"/>
      <c r="P102" s="89"/>
      <c r="Q102" s="1"/>
      <c r="R102" s="43"/>
      <c r="S102" s="1"/>
      <c r="T102" s="366"/>
      <c r="U102" s="89"/>
      <c r="V102" s="46"/>
      <c r="W102" s="378"/>
      <c r="Y102" s="259"/>
    </row>
    <row r="103" spans="1:25" ht="15.75" hidden="1" thickBot="1" x14ac:dyDescent="0.3">
      <c r="A103" s="139" t="s">
        <v>401</v>
      </c>
      <c r="B103" s="59"/>
      <c r="C103" s="2"/>
      <c r="D103" s="686" t="s">
        <v>799</v>
      </c>
      <c r="E103" s="686"/>
      <c r="F103" s="182"/>
      <c r="G103" s="459"/>
      <c r="H103" s="437"/>
      <c r="I103" s="200"/>
      <c r="J103" s="219">
        <f t="shared" si="69"/>
        <v>0</v>
      </c>
      <c r="K103" s="81"/>
      <c r="L103" s="1"/>
      <c r="M103" s="1"/>
      <c r="N103" s="1"/>
      <c r="O103" s="1"/>
      <c r="P103" s="89"/>
      <c r="Q103" s="1"/>
      <c r="R103" s="43"/>
      <c r="S103" s="1"/>
      <c r="T103" s="366"/>
      <c r="U103" s="89"/>
      <c r="V103" s="46"/>
      <c r="W103" s="378"/>
      <c r="Y103" s="259"/>
    </row>
    <row r="104" spans="1:25" ht="15.75" hidden="1" thickBot="1" x14ac:dyDescent="0.3">
      <c r="A104" s="139" t="s">
        <v>402</v>
      </c>
      <c r="B104" s="59"/>
      <c r="C104" s="2"/>
      <c r="D104" s="686" t="s">
        <v>801</v>
      </c>
      <c r="E104" s="686"/>
      <c r="F104" s="182"/>
      <c r="G104" s="459"/>
      <c r="H104" s="437"/>
      <c r="I104" s="200"/>
      <c r="J104" s="219">
        <f t="shared" si="69"/>
        <v>0</v>
      </c>
      <c r="K104" s="81"/>
      <c r="L104" s="1"/>
      <c r="M104" s="1"/>
      <c r="N104" s="1"/>
      <c r="O104" s="1"/>
      <c r="P104" s="89"/>
      <c r="Q104" s="1"/>
      <c r="R104" s="43"/>
      <c r="S104" s="1"/>
      <c r="T104" s="366"/>
      <c r="U104" s="89"/>
      <c r="V104" s="46"/>
      <c r="W104" s="378"/>
      <c r="Y104" s="259"/>
    </row>
    <row r="105" spans="1:25" ht="15.75" hidden="1" thickBot="1" x14ac:dyDescent="0.3">
      <c r="A105" s="139" t="s">
        <v>403</v>
      </c>
      <c r="B105" s="59"/>
      <c r="C105" s="2"/>
      <c r="D105" s="686" t="s">
        <v>1094</v>
      </c>
      <c r="E105" s="686"/>
      <c r="F105" s="182"/>
      <c r="G105" s="459"/>
      <c r="H105" s="437"/>
      <c r="I105" s="200"/>
      <c r="J105" s="219">
        <f t="shared" si="69"/>
        <v>0</v>
      </c>
      <c r="K105" s="81"/>
      <c r="L105" s="1"/>
      <c r="M105" s="1"/>
      <c r="N105" s="1"/>
      <c r="O105" s="1"/>
      <c r="P105" s="89"/>
      <c r="Q105" s="1"/>
      <c r="R105" s="43"/>
      <c r="S105" s="1"/>
      <c r="T105" s="366"/>
      <c r="U105" s="89"/>
      <c r="V105" s="46"/>
      <c r="W105" s="378"/>
      <c r="Y105" s="259"/>
    </row>
    <row r="106" spans="1:25" ht="15.75" hidden="1" thickBot="1" x14ac:dyDescent="0.3">
      <c r="A106" s="139" t="s">
        <v>404</v>
      </c>
      <c r="B106" s="59"/>
      <c r="C106" s="2"/>
      <c r="D106" s="686" t="s">
        <v>806</v>
      </c>
      <c r="E106" s="686"/>
      <c r="F106" s="182"/>
      <c r="G106" s="459"/>
      <c r="H106" s="437"/>
      <c r="I106" s="200"/>
      <c r="J106" s="219">
        <f t="shared" si="69"/>
        <v>0</v>
      </c>
      <c r="K106" s="81"/>
      <c r="L106" s="1"/>
      <c r="M106" s="1"/>
      <c r="N106" s="1"/>
      <c r="O106" s="1"/>
      <c r="P106" s="89"/>
      <c r="Q106" s="1"/>
      <c r="R106" s="43"/>
      <c r="S106" s="1"/>
      <c r="T106" s="366"/>
      <c r="U106" s="89"/>
      <c r="V106" s="46"/>
      <c r="W106" s="378"/>
      <c r="Y106" s="259"/>
    </row>
    <row r="107" spans="1:25" ht="15.75" hidden="1" thickBot="1" x14ac:dyDescent="0.3">
      <c r="A107" s="139" t="s">
        <v>405</v>
      </c>
      <c r="B107" s="59"/>
      <c r="C107" s="2"/>
      <c r="D107" s="686" t="s">
        <v>804</v>
      </c>
      <c r="E107" s="686"/>
      <c r="F107" s="182"/>
      <c r="G107" s="459"/>
      <c r="H107" s="437"/>
      <c r="I107" s="200"/>
      <c r="J107" s="219">
        <f t="shared" si="69"/>
        <v>0</v>
      </c>
      <c r="K107" s="81"/>
      <c r="L107" s="1"/>
      <c r="M107" s="1"/>
      <c r="N107" s="1"/>
      <c r="O107" s="1"/>
      <c r="P107" s="89"/>
      <c r="Q107" s="1"/>
      <c r="R107" s="43"/>
      <c r="S107" s="1"/>
      <c r="T107" s="366"/>
      <c r="U107" s="89"/>
      <c r="V107" s="46"/>
      <c r="W107" s="378"/>
      <c r="Y107" s="259"/>
    </row>
    <row r="108" spans="1:25" ht="25.5" hidden="1" customHeight="1" x14ac:dyDescent="0.25">
      <c r="A108" s="139" t="s">
        <v>406</v>
      </c>
      <c r="B108" s="59"/>
      <c r="C108" s="2"/>
      <c r="D108" s="685" t="s">
        <v>808</v>
      </c>
      <c r="E108" s="685"/>
      <c r="F108" s="192"/>
      <c r="G108" s="471"/>
      <c r="H108" s="449"/>
      <c r="I108" s="210"/>
      <c r="J108" s="219">
        <f t="shared" si="69"/>
        <v>0</v>
      </c>
      <c r="K108" s="81"/>
      <c r="L108" s="1"/>
      <c r="M108" s="1"/>
      <c r="N108" s="1"/>
      <c r="O108" s="1"/>
      <c r="P108" s="89"/>
      <c r="Q108" s="1"/>
      <c r="R108" s="43"/>
      <c r="S108" s="1"/>
      <c r="T108" s="366"/>
      <c r="U108" s="89"/>
      <c r="V108" s="46"/>
      <c r="W108" s="378"/>
      <c r="Y108" s="259"/>
    </row>
    <row r="109" spans="1:25" ht="15.75" hidden="1" thickBot="1" x14ac:dyDescent="0.3">
      <c r="A109" s="139" t="s">
        <v>407</v>
      </c>
      <c r="B109" s="59"/>
      <c r="C109" s="2"/>
      <c r="D109" s="686" t="s">
        <v>1093</v>
      </c>
      <c r="E109" s="686"/>
      <c r="F109" s="182"/>
      <c r="G109" s="459"/>
      <c r="H109" s="437"/>
      <c r="I109" s="200"/>
      <c r="J109" s="219">
        <f t="shared" si="69"/>
        <v>0</v>
      </c>
      <c r="K109" s="81"/>
      <c r="L109" s="1"/>
      <c r="M109" s="1"/>
      <c r="N109" s="1"/>
      <c r="O109" s="1"/>
      <c r="P109" s="89"/>
      <c r="Q109" s="1"/>
      <c r="R109" s="43"/>
      <c r="S109" s="1"/>
      <c r="T109" s="366"/>
      <c r="U109" s="89"/>
      <c r="V109" s="46"/>
      <c r="W109" s="378"/>
      <c r="Y109" s="259"/>
    </row>
    <row r="110" spans="1:25" ht="25.5" hidden="1" customHeight="1" x14ac:dyDescent="0.25">
      <c r="A110" s="139" t="s">
        <v>408</v>
      </c>
      <c r="B110" s="59"/>
      <c r="C110" s="2"/>
      <c r="D110" s="685" t="s">
        <v>811</v>
      </c>
      <c r="E110" s="685"/>
      <c r="F110" s="192"/>
      <c r="G110" s="471"/>
      <c r="H110" s="449"/>
      <c r="I110" s="210"/>
      <c r="J110" s="219">
        <f t="shared" si="69"/>
        <v>0</v>
      </c>
      <c r="K110" s="81"/>
      <c r="L110" s="1"/>
      <c r="M110" s="1"/>
      <c r="N110" s="1"/>
      <c r="O110" s="1"/>
      <c r="P110" s="89"/>
      <c r="Q110" s="1"/>
      <c r="R110" s="43"/>
      <c r="S110" s="1"/>
      <c r="T110" s="366"/>
      <c r="U110" s="89"/>
      <c r="V110" s="46"/>
      <c r="W110" s="378"/>
      <c r="Y110" s="259"/>
    </row>
    <row r="111" spans="1:25" ht="25.5" hidden="1" customHeight="1" x14ac:dyDescent="0.25">
      <c r="A111" s="139" t="s">
        <v>409</v>
      </c>
      <c r="B111" s="59"/>
      <c r="C111" s="2"/>
      <c r="D111" s="685" t="s">
        <v>813</v>
      </c>
      <c r="E111" s="685"/>
      <c r="F111" s="192"/>
      <c r="G111" s="471"/>
      <c r="H111" s="449"/>
      <c r="I111" s="210"/>
      <c r="J111" s="219">
        <f t="shared" si="69"/>
        <v>0</v>
      </c>
      <c r="K111" s="81"/>
      <c r="L111" s="1"/>
      <c r="M111" s="1"/>
      <c r="N111" s="1"/>
      <c r="O111" s="1"/>
      <c r="P111" s="89"/>
      <c r="Q111" s="1"/>
      <c r="R111" s="43"/>
      <c r="S111" s="1"/>
      <c r="T111" s="366"/>
      <c r="U111" s="89"/>
      <c r="V111" s="46"/>
      <c r="W111" s="378"/>
      <c r="Y111" s="259"/>
    </row>
    <row r="112" spans="1:25" s="42" customFormat="1" ht="15.75" hidden="1" thickBot="1" x14ac:dyDescent="0.3">
      <c r="A112" s="139" t="s">
        <v>410</v>
      </c>
      <c r="B112" s="118" t="s">
        <v>949</v>
      </c>
      <c r="C112" s="705" t="s">
        <v>411</v>
      </c>
      <c r="D112" s="706"/>
      <c r="E112" s="706"/>
      <c r="F112" s="193">
        <f>F113+F114+F115+F116+F117+F118+F119+F120+F121+F122</f>
        <v>0</v>
      </c>
      <c r="G112" s="472">
        <f>G113+G114+G115+G116+G117+G118+G119+G120+G121+G122</f>
        <v>0</v>
      </c>
      <c r="H112" s="450">
        <f t="shared" ref="H112:I112" si="90">H113+H114+H115+H116+H117+H118+H119+H120+H121+H122</f>
        <v>0</v>
      </c>
      <c r="I112" s="211">
        <f t="shared" si="90"/>
        <v>0</v>
      </c>
      <c r="J112" s="222">
        <f t="shared" si="69"/>
        <v>0</v>
      </c>
      <c r="K112" s="121">
        <f t="shared" ref="K112:W112" si="91">K113+K114+K115+K116+K117+K118+K119+K120+K121+K122</f>
        <v>0</v>
      </c>
      <c r="L112" s="122">
        <f t="shared" si="91"/>
        <v>0</v>
      </c>
      <c r="M112" s="122">
        <f t="shared" si="91"/>
        <v>0</v>
      </c>
      <c r="N112" s="122">
        <f t="shared" si="91"/>
        <v>0</v>
      </c>
      <c r="O112" s="122">
        <f t="shared" si="91"/>
        <v>0</v>
      </c>
      <c r="P112" s="125">
        <f t="shared" ref="P112" si="92">P113+P114+P115+P116+P117+P118+P119+P120+P121+P122</f>
        <v>0</v>
      </c>
      <c r="Q112" s="122">
        <f t="shared" si="91"/>
        <v>0</v>
      </c>
      <c r="R112" s="124">
        <f t="shared" si="91"/>
        <v>0</v>
      </c>
      <c r="S112" s="122">
        <f t="shared" si="91"/>
        <v>0</v>
      </c>
      <c r="T112" s="368">
        <f t="shared" ref="T112" si="93">T113+T114+T115+T116+T117+T118+T119+T120+T121+T122</f>
        <v>0</v>
      </c>
      <c r="U112" s="125">
        <f t="shared" si="91"/>
        <v>0</v>
      </c>
      <c r="V112" s="126">
        <f t="shared" si="91"/>
        <v>0</v>
      </c>
      <c r="W112" s="382">
        <f t="shared" si="91"/>
        <v>0</v>
      </c>
      <c r="Y112" s="259"/>
    </row>
    <row r="113" spans="1:25" ht="15.75" hidden="1" thickBot="1" x14ac:dyDescent="0.3">
      <c r="A113" s="139" t="s">
        <v>412</v>
      </c>
      <c r="B113" s="59"/>
      <c r="C113" s="2"/>
      <c r="D113" s="686" t="s">
        <v>639</v>
      </c>
      <c r="E113" s="686"/>
      <c r="F113" s="182"/>
      <c r="G113" s="459"/>
      <c r="H113" s="437"/>
      <c r="I113" s="200"/>
      <c r="J113" s="219">
        <f t="shared" si="69"/>
        <v>0</v>
      </c>
      <c r="K113" s="81"/>
      <c r="L113" s="1"/>
      <c r="M113" s="1"/>
      <c r="N113" s="1"/>
      <c r="O113" s="1"/>
      <c r="P113" s="89"/>
      <c r="Q113" s="1"/>
      <c r="R113" s="43"/>
      <c r="S113" s="1"/>
      <c r="T113" s="366"/>
      <c r="U113" s="89"/>
      <c r="V113" s="46"/>
      <c r="W113" s="378"/>
      <c r="Y113" s="259"/>
    </row>
    <row r="114" spans="1:25" ht="15.75" hidden="1" thickBot="1" x14ac:dyDescent="0.3">
      <c r="A114" s="139" t="s">
        <v>413</v>
      </c>
      <c r="B114" s="59"/>
      <c r="C114" s="2"/>
      <c r="D114" s="686" t="s">
        <v>800</v>
      </c>
      <c r="E114" s="686"/>
      <c r="F114" s="182"/>
      <c r="G114" s="459"/>
      <c r="H114" s="437"/>
      <c r="I114" s="200"/>
      <c r="J114" s="219">
        <f t="shared" si="69"/>
        <v>0</v>
      </c>
      <c r="K114" s="81"/>
      <c r="L114" s="1"/>
      <c r="M114" s="1"/>
      <c r="N114" s="1"/>
      <c r="O114" s="1"/>
      <c r="P114" s="89"/>
      <c r="Q114" s="1"/>
      <c r="R114" s="43"/>
      <c r="S114" s="1"/>
      <c r="T114" s="366"/>
      <c r="U114" s="89"/>
      <c r="V114" s="46"/>
      <c r="W114" s="378"/>
      <c r="Y114" s="259"/>
    </row>
    <row r="115" spans="1:25" ht="15.75" hidden="1" thickBot="1" x14ac:dyDescent="0.3">
      <c r="A115" s="139" t="s">
        <v>414</v>
      </c>
      <c r="B115" s="59"/>
      <c r="C115" s="2"/>
      <c r="D115" s="686" t="s">
        <v>802</v>
      </c>
      <c r="E115" s="686"/>
      <c r="F115" s="182"/>
      <c r="G115" s="459"/>
      <c r="H115" s="437"/>
      <c r="I115" s="200"/>
      <c r="J115" s="219">
        <f t="shared" si="69"/>
        <v>0</v>
      </c>
      <c r="K115" s="81"/>
      <c r="L115" s="1"/>
      <c r="M115" s="1"/>
      <c r="N115" s="1"/>
      <c r="O115" s="1"/>
      <c r="P115" s="89"/>
      <c r="Q115" s="1"/>
      <c r="R115" s="43"/>
      <c r="S115" s="1"/>
      <c r="T115" s="366"/>
      <c r="U115" s="89"/>
      <c r="V115" s="46"/>
      <c r="W115" s="378"/>
      <c r="Y115" s="259"/>
    </row>
    <row r="116" spans="1:25" ht="15.75" hidden="1" thickBot="1" x14ac:dyDescent="0.3">
      <c r="A116" s="139" t="s">
        <v>415</v>
      </c>
      <c r="B116" s="59"/>
      <c r="C116" s="2"/>
      <c r="D116" s="686" t="s">
        <v>803</v>
      </c>
      <c r="E116" s="686"/>
      <c r="F116" s="182"/>
      <c r="G116" s="459"/>
      <c r="H116" s="437"/>
      <c r="I116" s="200"/>
      <c r="J116" s="219">
        <f t="shared" si="69"/>
        <v>0</v>
      </c>
      <c r="K116" s="81"/>
      <c r="L116" s="1"/>
      <c r="M116" s="1"/>
      <c r="N116" s="1"/>
      <c r="O116" s="1"/>
      <c r="P116" s="89"/>
      <c r="Q116" s="1"/>
      <c r="R116" s="43"/>
      <c r="S116" s="1"/>
      <c r="T116" s="366"/>
      <c r="U116" s="89"/>
      <c r="V116" s="46"/>
      <c r="W116" s="378"/>
      <c r="Y116" s="259"/>
    </row>
    <row r="117" spans="1:25" ht="15.75" hidden="1" thickBot="1" x14ac:dyDescent="0.3">
      <c r="A117" s="139" t="s">
        <v>416</v>
      </c>
      <c r="B117" s="59"/>
      <c r="C117" s="2"/>
      <c r="D117" s="686" t="s">
        <v>807</v>
      </c>
      <c r="E117" s="686"/>
      <c r="F117" s="182"/>
      <c r="G117" s="459"/>
      <c r="H117" s="437"/>
      <c r="I117" s="200"/>
      <c r="J117" s="219">
        <f t="shared" si="69"/>
        <v>0</v>
      </c>
      <c r="K117" s="81"/>
      <c r="L117" s="1"/>
      <c r="M117" s="1"/>
      <c r="N117" s="1"/>
      <c r="O117" s="1"/>
      <c r="P117" s="89"/>
      <c r="Q117" s="1"/>
      <c r="R117" s="43"/>
      <c r="S117" s="1"/>
      <c r="T117" s="366"/>
      <c r="U117" s="89"/>
      <c r="V117" s="46"/>
      <c r="W117" s="378"/>
      <c r="Y117" s="259"/>
    </row>
    <row r="118" spans="1:25" ht="15.75" hidden="1" thickBot="1" x14ac:dyDescent="0.3">
      <c r="A118" s="139" t="s">
        <v>417</v>
      </c>
      <c r="B118" s="59"/>
      <c r="C118" s="2"/>
      <c r="D118" s="686" t="s">
        <v>805</v>
      </c>
      <c r="E118" s="686"/>
      <c r="F118" s="182"/>
      <c r="G118" s="459"/>
      <c r="H118" s="437"/>
      <c r="I118" s="200"/>
      <c r="J118" s="219">
        <f t="shared" si="69"/>
        <v>0</v>
      </c>
      <c r="K118" s="81"/>
      <c r="L118" s="1"/>
      <c r="M118" s="1"/>
      <c r="N118" s="1"/>
      <c r="O118" s="1"/>
      <c r="P118" s="89"/>
      <c r="Q118" s="1"/>
      <c r="R118" s="43"/>
      <c r="S118" s="1"/>
      <c r="T118" s="366"/>
      <c r="U118" s="89"/>
      <c r="V118" s="46"/>
      <c r="W118" s="378"/>
      <c r="Y118" s="259"/>
    </row>
    <row r="119" spans="1:25" ht="25.5" hidden="1" customHeight="1" x14ac:dyDescent="0.25">
      <c r="A119" s="139" t="s">
        <v>418</v>
      </c>
      <c r="B119" s="59"/>
      <c r="C119" s="2"/>
      <c r="D119" s="685" t="s">
        <v>809</v>
      </c>
      <c r="E119" s="685"/>
      <c r="F119" s="192"/>
      <c r="G119" s="471"/>
      <c r="H119" s="449"/>
      <c r="I119" s="210"/>
      <c r="J119" s="219">
        <f t="shared" si="69"/>
        <v>0</v>
      </c>
      <c r="K119" s="81"/>
      <c r="L119" s="1"/>
      <c r="M119" s="1"/>
      <c r="N119" s="1"/>
      <c r="O119" s="1"/>
      <c r="P119" s="89"/>
      <c r="Q119" s="1"/>
      <c r="R119" s="43"/>
      <c r="S119" s="1"/>
      <c r="T119" s="366"/>
      <c r="U119" s="89"/>
      <c r="V119" s="46"/>
      <c r="W119" s="378"/>
      <c r="Y119" s="259"/>
    </row>
    <row r="120" spans="1:25" ht="15.75" hidden="1" thickBot="1" x14ac:dyDescent="0.3">
      <c r="A120" s="139" t="s">
        <v>419</v>
      </c>
      <c r="B120" s="59"/>
      <c r="C120" s="2"/>
      <c r="D120" s="686" t="s">
        <v>810</v>
      </c>
      <c r="E120" s="686"/>
      <c r="F120" s="182"/>
      <c r="G120" s="459"/>
      <c r="H120" s="437"/>
      <c r="I120" s="200"/>
      <c r="J120" s="219">
        <f t="shared" si="69"/>
        <v>0</v>
      </c>
      <c r="K120" s="81"/>
      <c r="L120" s="1"/>
      <c r="M120" s="1"/>
      <c r="N120" s="1"/>
      <c r="O120" s="1"/>
      <c r="P120" s="89"/>
      <c r="Q120" s="1"/>
      <c r="R120" s="43"/>
      <c r="S120" s="1"/>
      <c r="T120" s="366"/>
      <c r="U120" s="89"/>
      <c r="V120" s="46"/>
      <c r="W120" s="378"/>
      <c r="Y120" s="259"/>
    </row>
    <row r="121" spans="1:25" ht="25.5" hidden="1" customHeight="1" x14ac:dyDescent="0.25">
      <c r="A121" s="139" t="s">
        <v>420</v>
      </c>
      <c r="B121" s="59"/>
      <c r="C121" s="2"/>
      <c r="D121" s="685" t="s">
        <v>812</v>
      </c>
      <c r="E121" s="685"/>
      <c r="F121" s="192"/>
      <c r="G121" s="471"/>
      <c r="H121" s="449"/>
      <c r="I121" s="210"/>
      <c r="J121" s="219">
        <f t="shared" si="69"/>
        <v>0</v>
      </c>
      <c r="K121" s="81"/>
      <c r="L121" s="1"/>
      <c r="M121" s="1"/>
      <c r="N121" s="1"/>
      <c r="O121" s="1"/>
      <c r="P121" s="89"/>
      <c r="Q121" s="1"/>
      <c r="R121" s="43"/>
      <c r="S121" s="1"/>
      <c r="T121" s="366"/>
      <c r="U121" s="89"/>
      <c r="V121" s="46"/>
      <c r="W121" s="378"/>
      <c r="Y121" s="259"/>
    </row>
    <row r="122" spans="1:25" ht="25.5" hidden="1" customHeight="1" x14ac:dyDescent="0.25">
      <c r="A122" s="139" t="s">
        <v>421</v>
      </c>
      <c r="B122" s="59"/>
      <c r="C122" s="2"/>
      <c r="D122" s="685" t="s">
        <v>814</v>
      </c>
      <c r="E122" s="685"/>
      <c r="F122" s="192"/>
      <c r="G122" s="471"/>
      <c r="H122" s="449"/>
      <c r="I122" s="210"/>
      <c r="J122" s="219">
        <f t="shared" si="69"/>
        <v>0</v>
      </c>
      <c r="K122" s="81"/>
      <c r="L122" s="1"/>
      <c r="M122" s="1"/>
      <c r="N122" s="1"/>
      <c r="O122" s="1"/>
      <c r="P122" s="89"/>
      <c r="Q122" s="1"/>
      <c r="R122" s="43"/>
      <c r="S122" s="1"/>
      <c r="T122" s="366"/>
      <c r="U122" s="89"/>
      <c r="V122" s="46"/>
      <c r="W122" s="378"/>
      <c r="Y122" s="259"/>
    </row>
    <row r="123" spans="1:25" s="42" customFormat="1" ht="27.75" hidden="1" customHeight="1" x14ac:dyDescent="0.25">
      <c r="A123" s="139" t="s">
        <v>422</v>
      </c>
      <c r="B123" s="118" t="s">
        <v>950</v>
      </c>
      <c r="C123" s="733" t="s">
        <v>1095</v>
      </c>
      <c r="D123" s="734"/>
      <c r="E123" s="734"/>
      <c r="F123" s="191">
        <f>F124+F125</f>
        <v>0</v>
      </c>
      <c r="G123" s="469">
        <f>G124+G125</f>
        <v>0</v>
      </c>
      <c r="H123" s="447">
        <f t="shared" ref="H123:I123" si="94">H124+H125</f>
        <v>0</v>
      </c>
      <c r="I123" s="209">
        <f t="shared" si="94"/>
        <v>0</v>
      </c>
      <c r="J123" s="222">
        <f t="shared" si="69"/>
        <v>0</v>
      </c>
      <c r="K123" s="121">
        <f t="shared" ref="K123:W123" si="95">K124+K125</f>
        <v>0</v>
      </c>
      <c r="L123" s="122">
        <f t="shared" si="95"/>
        <v>0</v>
      </c>
      <c r="M123" s="122">
        <f t="shared" si="95"/>
        <v>0</v>
      </c>
      <c r="N123" s="122">
        <f t="shared" si="95"/>
        <v>0</v>
      </c>
      <c r="O123" s="122">
        <f t="shared" si="95"/>
        <v>0</v>
      </c>
      <c r="P123" s="125">
        <f t="shared" ref="P123" si="96">P124+P125</f>
        <v>0</v>
      </c>
      <c r="Q123" s="122">
        <f t="shared" si="95"/>
        <v>0</v>
      </c>
      <c r="R123" s="124">
        <f t="shared" si="95"/>
        <v>0</v>
      </c>
      <c r="S123" s="122">
        <f t="shared" si="95"/>
        <v>0</v>
      </c>
      <c r="T123" s="368">
        <f t="shared" ref="T123" si="97">T124+T125</f>
        <v>0</v>
      </c>
      <c r="U123" s="125">
        <f t="shared" si="95"/>
        <v>0</v>
      </c>
      <c r="V123" s="126">
        <f t="shared" si="95"/>
        <v>0</v>
      </c>
      <c r="W123" s="382">
        <f t="shared" si="95"/>
        <v>0</v>
      </c>
      <c r="Y123" s="259"/>
    </row>
    <row r="124" spans="1:25" ht="15.75" hidden="1" thickBot="1" x14ac:dyDescent="0.3">
      <c r="A124" s="139" t="s">
        <v>423</v>
      </c>
      <c r="B124" s="59"/>
      <c r="C124" s="2"/>
      <c r="D124" s="686" t="s">
        <v>816</v>
      </c>
      <c r="E124" s="686"/>
      <c r="F124" s="182"/>
      <c r="G124" s="459"/>
      <c r="H124" s="437"/>
      <c r="I124" s="200"/>
      <c r="J124" s="219">
        <f t="shared" si="69"/>
        <v>0</v>
      </c>
      <c r="K124" s="81"/>
      <c r="L124" s="1"/>
      <c r="M124" s="1"/>
      <c r="N124" s="1"/>
      <c r="O124" s="1"/>
      <c r="P124" s="89"/>
      <c r="Q124" s="1"/>
      <c r="R124" s="43"/>
      <c r="S124" s="1"/>
      <c r="T124" s="366"/>
      <c r="U124" s="89"/>
      <c r="V124" s="46"/>
      <c r="W124" s="378"/>
      <c r="Y124" s="259"/>
    </row>
    <row r="125" spans="1:25" ht="25.5" hidden="1" customHeight="1" x14ac:dyDescent="0.25">
      <c r="A125" s="139" t="s">
        <v>424</v>
      </c>
      <c r="B125" s="59"/>
      <c r="C125" s="2"/>
      <c r="D125" s="685" t="s">
        <v>815</v>
      </c>
      <c r="E125" s="685"/>
      <c r="F125" s="192"/>
      <c r="G125" s="471"/>
      <c r="H125" s="449"/>
      <c r="I125" s="210"/>
      <c r="J125" s="219">
        <f t="shared" si="69"/>
        <v>0</v>
      </c>
      <c r="K125" s="81"/>
      <c r="L125" s="1"/>
      <c r="M125" s="1"/>
      <c r="N125" s="1"/>
      <c r="O125" s="1"/>
      <c r="P125" s="89"/>
      <c r="Q125" s="1"/>
      <c r="R125" s="43"/>
      <c r="S125" s="1"/>
      <c r="T125" s="366"/>
      <c r="U125" s="89"/>
      <c r="V125" s="46"/>
      <c r="W125" s="378"/>
      <c r="Y125" s="259"/>
    </row>
    <row r="126" spans="1:25" s="42" customFormat="1" ht="15.75" hidden="1" thickBot="1" x14ac:dyDescent="0.3">
      <c r="A126" s="139" t="s">
        <v>425</v>
      </c>
      <c r="B126" s="118" t="s">
        <v>952</v>
      </c>
      <c r="C126" s="733" t="s">
        <v>1096</v>
      </c>
      <c r="D126" s="734"/>
      <c r="E126" s="734"/>
      <c r="F126" s="191">
        <f>F127+F128+F129+F130+F131+F132+F133+F134+F135+F136+F137</f>
        <v>0</v>
      </c>
      <c r="G126" s="469">
        <f>G127+G128+G129+G130+G131+G132+G133+G134+G135+G136+G137</f>
        <v>0</v>
      </c>
      <c r="H126" s="447">
        <f t="shared" ref="H126:I126" si="98">H127+H128+H129+H130+H131+H132+H133+H134+H135+H136+H137</f>
        <v>0</v>
      </c>
      <c r="I126" s="209">
        <f t="shared" si="98"/>
        <v>0</v>
      </c>
      <c r="J126" s="222">
        <f t="shared" si="69"/>
        <v>0</v>
      </c>
      <c r="K126" s="121">
        <f t="shared" ref="K126:W126" si="99">K127+K128+K129+K130+K131+K132+K133+K134+K135+K136+K137</f>
        <v>0</v>
      </c>
      <c r="L126" s="122">
        <f t="shared" si="99"/>
        <v>0</v>
      </c>
      <c r="M126" s="122">
        <f t="shared" si="99"/>
        <v>0</v>
      </c>
      <c r="N126" s="122">
        <f t="shared" si="99"/>
        <v>0</v>
      </c>
      <c r="O126" s="122">
        <f t="shared" si="99"/>
        <v>0</v>
      </c>
      <c r="P126" s="125">
        <f t="shared" ref="P126" si="100">P127+P128+P129+P130+P131+P132+P133+P134+P135+P136+P137</f>
        <v>0</v>
      </c>
      <c r="Q126" s="122">
        <f t="shared" si="99"/>
        <v>0</v>
      </c>
      <c r="R126" s="124">
        <f t="shared" si="99"/>
        <v>0</v>
      </c>
      <c r="S126" s="122">
        <f t="shared" si="99"/>
        <v>0</v>
      </c>
      <c r="T126" s="368">
        <f t="shared" ref="T126" si="101">T127+T128+T129+T130+T131+T132+T133+T134+T135+T136+T137</f>
        <v>0</v>
      </c>
      <c r="U126" s="125">
        <f t="shared" si="99"/>
        <v>0</v>
      </c>
      <c r="V126" s="126">
        <f t="shared" si="99"/>
        <v>0</v>
      </c>
      <c r="W126" s="382">
        <f t="shared" si="99"/>
        <v>0</v>
      </c>
      <c r="Y126" s="259"/>
    </row>
    <row r="127" spans="1:25" ht="15.75" hidden="1" thickBot="1" x14ac:dyDescent="0.3">
      <c r="A127" s="139" t="s">
        <v>426</v>
      </c>
      <c r="B127" s="59"/>
      <c r="C127" s="2"/>
      <c r="D127" s="686" t="s">
        <v>625</v>
      </c>
      <c r="E127" s="686"/>
      <c r="F127" s="182"/>
      <c r="G127" s="459"/>
      <c r="H127" s="437"/>
      <c r="I127" s="200"/>
      <c r="J127" s="219">
        <f t="shared" si="69"/>
        <v>0</v>
      </c>
      <c r="K127" s="81"/>
      <c r="L127" s="1"/>
      <c r="M127" s="1"/>
      <c r="N127" s="1"/>
      <c r="O127" s="1"/>
      <c r="P127" s="89"/>
      <c r="Q127" s="1"/>
      <c r="R127" s="43"/>
      <c r="S127" s="1"/>
      <c r="T127" s="366"/>
      <c r="U127" s="89"/>
      <c r="V127" s="46"/>
      <c r="W127" s="378"/>
      <c r="Y127" s="259"/>
    </row>
    <row r="128" spans="1:25" ht="15.75" hidden="1" thickBot="1" x14ac:dyDescent="0.3">
      <c r="A128" s="139" t="s">
        <v>427</v>
      </c>
      <c r="B128" s="59"/>
      <c r="C128" s="2"/>
      <c r="D128" s="686" t="s">
        <v>628</v>
      </c>
      <c r="E128" s="686"/>
      <c r="F128" s="182"/>
      <c r="G128" s="459"/>
      <c r="H128" s="437"/>
      <c r="I128" s="200"/>
      <c r="J128" s="219">
        <f t="shared" si="69"/>
        <v>0</v>
      </c>
      <c r="K128" s="81"/>
      <c r="L128" s="1"/>
      <c r="M128" s="1"/>
      <c r="N128" s="1"/>
      <c r="O128" s="1"/>
      <c r="P128" s="89"/>
      <c r="Q128" s="1"/>
      <c r="R128" s="43"/>
      <c r="S128" s="1"/>
      <c r="T128" s="366"/>
      <c r="U128" s="89"/>
      <c r="V128" s="46"/>
      <c r="W128" s="378"/>
      <c r="Y128" s="259"/>
    </row>
    <row r="129" spans="1:25" ht="15.75" hidden="1" thickBot="1" x14ac:dyDescent="0.3">
      <c r="A129" s="139" t="s">
        <v>428</v>
      </c>
      <c r="B129" s="59"/>
      <c r="C129" s="2"/>
      <c r="D129" s="686" t="s">
        <v>629</v>
      </c>
      <c r="E129" s="686"/>
      <c r="F129" s="182"/>
      <c r="G129" s="459"/>
      <c r="H129" s="437"/>
      <c r="I129" s="200"/>
      <c r="J129" s="219">
        <f t="shared" si="69"/>
        <v>0</v>
      </c>
      <c r="K129" s="81"/>
      <c r="L129" s="1"/>
      <c r="M129" s="1"/>
      <c r="N129" s="1"/>
      <c r="O129" s="1"/>
      <c r="P129" s="89"/>
      <c r="Q129" s="1"/>
      <c r="R129" s="43"/>
      <c r="S129" s="1"/>
      <c r="T129" s="366"/>
      <c r="U129" s="89"/>
      <c r="V129" s="46"/>
      <c r="W129" s="378"/>
      <c r="Y129" s="259"/>
    </row>
    <row r="130" spans="1:25" ht="15.75" hidden="1" thickBot="1" x14ac:dyDescent="0.3">
      <c r="A130" s="139" t="s">
        <v>429</v>
      </c>
      <c r="B130" s="59"/>
      <c r="C130" s="2"/>
      <c r="D130" s="686" t="s">
        <v>626</v>
      </c>
      <c r="E130" s="686"/>
      <c r="F130" s="182"/>
      <c r="G130" s="459"/>
      <c r="H130" s="437"/>
      <c r="I130" s="200"/>
      <c r="J130" s="219">
        <f t="shared" si="69"/>
        <v>0</v>
      </c>
      <c r="K130" s="81"/>
      <c r="L130" s="1"/>
      <c r="M130" s="1"/>
      <c r="N130" s="1"/>
      <c r="O130" s="1"/>
      <c r="P130" s="89"/>
      <c r="Q130" s="1"/>
      <c r="R130" s="43"/>
      <c r="S130" s="1"/>
      <c r="T130" s="366"/>
      <c r="U130" s="89"/>
      <c r="V130" s="46"/>
      <c r="W130" s="378"/>
      <c r="Y130" s="259"/>
    </row>
    <row r="131" spans="1:25" ht="15.75" hidden="1" thickBot="1" x14ac:dyDescent="0.3">
      <c r="A131" s="139" t="s">
        <v>430</v>
      </c>
      <c r="B131" s="59"/>
      <c r="C131" s="2"/>
      <c r="D131" s="686" t="s">
        <v>1097</v>
      </c>
      <c r="E131" s="686"/>
      <c r="F131" s="182"/>
      <c r="G131" s="459"/>
      <c r="H131" s="437"/>
      <c r="I131" s="200"/>
      <c r="J131" s="219">
        <f t="shared" si="69"/>
        <v>0</v>
      </c>
      <c r="K131" s="81"/>
      <c r="L131" s="1"/>
      <c r="M131" s="1"/>
      <c r="N131" s="1"/>
      <c r="O131" s="1"/>
      <c r="P131" s="89"/>
      <c r="Q131" s="1"/>
      <c r="R131" s="43"/>
      <c r="S131" s="1"/>
      <c r="T131" s="366"/>
      <c r="U131" s="89"/>
      <c r="V131" s="46"/>
      <c r="W131" s="378"/>
      <c r="Y131" s="259"/>
    </row>
    <row r="132" spans="1:25" ht="25.5" hidden="1" customHeight="1" x14ac:dyDescent="0.25">
      <c r="A132" s="139" t="s">
        <v>431</v>
      </c>
      <c r="B132" s="59"/>
      <c r="C132" s="2"/>
      <c r="D132" s="685" t="s">
        <v>817</v>
      </c>
      <c r="E132" s="685"/>
      <c r="F132" s="192"/>
      <c r="G132" s="471"/>
      <c r="H132" s="449"/>
      <c r="I132" s="210"/>
      <c r="J132" s="219">
        <f t="shared" si="69"/>
        <v>0</v>
      </c>
      <c r="K132" s="81"/>
      <c r="L132" s="1"/>
      <c r="M132" s="1"/>
      <c r="N132" s="1"/>
      <c r="O132" s="1"/>
      <c r="P132" s="89"/>
      <c r="Q132" s="1"/>
      <c r="R132" s="43"/>
      <c r="S132" s="1"/>
      <c r="T132" s="366"/>
      <c r="U132" s="89"/>
      <c r="V132" s="46"/>
      <c r="W132" s="378"/>
      <c r="Y132" s="259"/>
    </row>
    <row r="133" spans="1:25" ht="25.5" hidden="1" customHeight="1" x14ac:dyDescent="0.25">
      <c r="A133" s="139" t="s">
        <v>432</v>
      </c>
      <c r="B133" s="59"/>
      <c r="C133" s="2"/>
      <c r="D133" s="685" t="s">
        <v>818</v>
      </c>
      <c r="E133" s="685"/>
      <c r="F133" s="192"/>
      <c r="G133" s="471"/>
      <c r="H133" s="449"/>
      <c r="I133" s="210"/>
      <c r="J133" s="219">
        <f t="shared" si="69"/>
        <v>0</v>
      </c>
      <c r="K133" s="81"/>
      <c r="L133" s="1"/>
      <c r="M133" s="1"/>
      <c r="N133" s="1"/>
      <c r="O133" s="1"/>
      <c r="P133" s="89"/>
      <c r="Q133" s="1"/>
      <c r="R133" s="43"/>
      <c r="S133" s="1"/>
      <c r="T133" s="366"/>
      <c r="U133" s="89"/>
      <c r="V133" s="46"/>
      <c r="W133" s="378"/>
      <c r="Y133" s="259"/>
    </row>
    <row r="134" spans="1:25" ht="15.75" hidden="1" thickBot="1" x14ac:dyDescent="0.3">
      <c r="A134" s="139" t="s">
        <v>433</v>
      </c>
      <c r="B134" s="59"/>
      <c r="C134" s="2"/>
      <c r="D134" s="686" t="s">
        <v>635</v>
      </c>
      <c r="E134" s="686"/>
      <c r="F134" s="182"/>
      <c r="G134" s="459"/>
      <c r="H134" s="437"/>
      <c r="I134" s="200"/>
      <c r="J134" s="219">
        <f t="shared" si="69"/>
        <v>0</v>
      </c>
      <c r="K134" s="81"/>
      <c r="L134" s="1"/>
      <c r="M134" s="1"/>
      <c r="N134" s="1"/>
      <c r="O134" s="1"/>
      <c r="P134" s="89"/>
      <c r="Q134" s="1"/>
      <c r="R134" s="43"/>
      <c r="S134" s="1"/>
      <c r="T134" s="366"/>
      <c r="U134" s="89"/>
      <c r="V134" s="46"/>
      <c r="W134" s="378"/>
      <c r="Y134" s="259"/>
    </row>
    <row r="135" spans="1:25" ht="15.75" hidden="1" thickBot="1" x14ac:dyDescent="0.3">
      <c r="A135" s="139" t="s">
        <v>434</v>
      </c>
      <c r="B135" s="59"/>
      <c r="C135" s="2"/>
      <c r="D135" s="686" t="s">
        <v>627</v>
      </c>
      <c r="E135" s="686"/>
      <c r="F135" s="182"/>
      <c r="G135" s="459"/>
      <c r="H135" s="437"/>
      <c r="I135" s="200"/>
      <c r="J135" s="219">
        <f t="shared" si="69"/>
        <v>0</v>
      </c>
      <c r="K135" s="81"/>
      <c r="L135" s="1"/>
      <c r="M135" s="1"/>
      <c r="N135" s="1"/>
      <c r="O135" s="1"/>
      <c r="P135" s="89"/>
      <c r="Q135" s="1"/>
      <c r="R135" s="43"/>
      <c r="S135" s="1"/>
      <c r="T135" s="366"/>
      <c r="U135" s="89"/>
      <c r="V135" s="46"/>
      <c r="W135" s="378"/>
      <c r="Y135" s="259"/>
    </row>
    <row r="136" spans="1:25" ht="25.5" hidden="1" customHeight="1" x14ac:dyDescent="0.25">
      <c r="A136" s="139" t="s">
        <v>435</v>
      </c>
      <c r="B136" s="59"/>
      <c r="C136" s="2"/>
      <c r="D136" s="685" t="s">
        <v>819</v>
      </c>
      <c r="E136" s="685"/>
      <c r="F136" s="192"/>
      <c r="G136" s="471"/>
      <c r="H136" s="449"/>
      <c r="I136" s="210"/>
      <c r="J136" s="219">
        <f t="shared" si="69"/>
        <v>0</v>
      </c>
      <c r="K136" s="81"/>
      <c r="L136" s="1"/>
      <c r="M136" s="1"/>
      <c r="N136" s="1"/>
      <c r="O136" s="1"/>
      <c r="P136" s="89"/>
      <c r="Q136" s="1"/>
      <c r="R136" s="43"/>
      <c r="S136" s="1"/>
      <c r="T136" s="366"/>
      <c r="U136" s="89"/>
      <c r="V136" s="46"/>
      <c r="W136" s="378"/>
      <c r="Y136" s="259"/>
    </row>
    <row r="137" spans="1:25" ht="15.75" hidden="1" thickBot="1" x14ac:dyDescent="0.3">
      <c r="A137" s="139" t="s">
        <v>436</v>
      </c>
      <c r="B137" s="59"/>
      <c r="C137" s="2"/>
      <c r="D137" s="686" t="s">
        <v>820</v>
      </c>
      <c r="E137" s="686"/>
      <c r="F137" s="182"/>
      <c r="G137" s="459"/>
      <c r="H137" s="437"/>
      <c r="I137" s="200"/>
      <c r="J137" s="219">
        <f t="shared" si="69"/>
        <v>0</v>
      </c>
      <c r="K137" s="81"/>
      <c r="L137" s="1"/>
      <c r="M137" s="1"/>
      <c r="N137" s="1"/>
      <c r="O137" s="1"/>
      <c r="P137" s="89"/>
      <c r="Q137" s="1"/>
      <c r="R137" s="43"/>
      <c r="S137" s="1"/>
      <c r="T137" s="366"/>
      <c r="U137" s="89"/>
      <c r="V137" s="46"/>
      <c r="W137" s="378"/>
      <c r="Y137" s="259"/>
    </row>
    <row r="138" spans="1:25" s="42" customFormat="1" ht="15.75" hidden="1" thickBot="1" x14ac:dyDescent="0.3">
      <c r="A138" s="139" t="s">
        <v>437</v>
      </c>
      <c r="B138" s="118" t="s">
        <v>951</v>
      </c>
      <c r="C138" s="705" t="s">
        <v>438</v>
      </c>
      <c r="D138" s="706"/>
      <c r="E138" s="706"/>
      <c r="F138" s="193"/>
      <c r="G138" s="472"/>
      <c r="H138" s="450"/>
      <c r="I138" s="211"/>
      <c r="J138" s="222">
        <f t="shared" si="69"/>
        <v>0</v>
      </c>
      <c r="K138" s="121"/>
      <c r="L138" s="122"/>
      <c r="M138" s="122"/>
      <c r="N138" s="122"/>
      <c r="O138" s="122"/>
      <c r="P138" s="125"/>
      <c r="Q138" s="122"/>
      <c r="R138" s="124"/>
      <c r="S138" s="122"/>
      <c r="T138" s="368"/>
      <c r="U138" s="125"/>
      <c r="V138" s="126"/>
      <c r="W138" s="382"/>
      <c r="Y138" s="259"/>
    </row>
    <row r="139" spans="1:25" s="42" customFormat="1" ht="15.75" hidden="1" thickBot="1" x14ac:dyDescent="0.3">
      <c r="A139" s="139" t="s">
        <v>439</v>
      </c>
      <c r="B139" s="118" t="s">
        <v>953</v>
      </c>
      <c r="C139" s="705" t="s">
        <v>440</v>
      </c>
      <c r="D139" s="706"/>
      <c r="E139" s="706"/>
      <c r="F139" s="193"/>
      <c r="G139" s="472"/>
      <c r="H139" s="450"/>
      <c r="I139" s="211"/>
      <c r="J139" s="222">
        <f t="shared" si="69"/>
        <v>0</v>
      </c>
      <c r="K139" s="121"/>
      <c r="L139" s="122"/>
      <c r="M139" s="122"/>
      <c r="N139" s="122"/>
      <c r="O139" s="122"/>
      <c r="P139" s="125"/>
      <c r="Q139" s="122"/>
      <c r="R139" s="124"/>
      <c r="S139" s="122"/>
      <c r="T139" s="368"/>
      <c r="U139" s="125"/>
      <c r="V139" s="126"/>
      <c r="W139" s="382"/>
      <c r="Y139" s="259"/>
    </row>
    <row r="140" spans="1:25" s="42" customFormat="1" ht="15.75" hidden="1" thickBot="1" x14ac:dyDescent="0.3">
      <c r="A140" s="139" t="s">
        <v>441</v>
      </c>
      <c r="B140" s="118" t="s">
        <v>954</v>
      </c>
      <c r="C140" s="705" t="s">
        <v>442</v>
      </c>
      <c r="D140" s="706"/>
      <c r="E140" s="706"/>
      <c r="F140" s="193"/>
      <c r="G140" s="472"/>
      <c r="H140" s="450"/>
      <c r="I140" s="211"/>
      <c r="J140" s="222">
        <f t="shared" si="69"/>
        <v>0</v>
      </c>
      <c r="K140" s="121"/>
      <c r="L140" s="122"/>
      <c r="M140" s="122"/>
      <c r="N140" s="122"/>
      <c r="O140" s="122"/>
      <c r="P140" s="125"/>
      <c r="Q140" s="122"/>
      <c r="R140" s="124"/>
      <c r="S140" s="122"/>
      <c r="T140" s="368"/>
      <c r="U140" s="125"/>
      <c r="V140" s="126"/>
      <c r="W140" s="382"/>
      <c r="Y140" s="259"/>
    </row>
    <row r="141" spans="1:25" s="42" customFormat="1" ht="15.75" hidden="1" thickBot="1" x14ac:dyDescent="0.3">
      <c r="A141" s="139" t="s">
        <v>443</v>
      </c>
      <c r="B141" s="118" t="s">
        <v>955</v>
      </c>
      <c r="C141" s="705" t="s">
        <v>444</v>
      </c>
      <c r="D141" s="706"/>
      <c r="E141" s="706"/>
      <c r="F141" s="193">
        <f t="shared" ref="F141" si="102">F142+F143+F144+F145+F146+F147+F148+F149+F150+F151</f>
        <v>0</v>
      </c>
      <c r="G141" s="472">
        <f t="shared" ref="G141:W141" si="103">G142+G143+G144+G145+G146+G147+G148+G149+G150+G151</f>
        <v>0</v>
      </c>
      <c r="H141" s="450">
        <f t="shared" si="103"/>
        <v>0</v>
      </c>
      <c r="I141" s="211">
        <f t="shared" si="103"/>
        <v>0</v>
      </c>
      <c r="J141" s="222">
        <f t="shared" si="69"/>
        <v>0</v>
      </c>
      <c r="K141" s="121">
        <f t="shared" si="103"/>
        <v>0</v>
      </c>
      <c r="L141" s="122">
        <f t="shared" si="103"/>
        <v>0</v>
      </c>
      <c r="M141" s="122">
        <f t="shared" si="103"/>
        <v>0</v>
      </c>
      <c r="N141" s="122">
        <f t="shared" si="103"/>
        <v>0</v>
      </c>
      <c r="O141" s="122">
        <f t="shared" si="103"/>
        <v>0</v>
      </c>
      <c r="P141" s="125">
        <f t="shared" ref="P141" si="104">P142+P143+P144+P145+P146+P147+P148+P149+P150+P151</f>
        <v>0</v>
      </c>
      <c r="Q141" s="122">
        <f t="shared" si="103"/>
        <v>0</v>
      </c>
      <c r="R141" s="124">
        <f t="shared" si="103"/>
        <v>0</v>
      </c>
      <c r="S141" s="122">
        <f t="shared" si="103"/>
        <v>0</v>
      </c>
      <c r="T141" s="368">
        <f t="shared" ref="T141" si="105">T142+T143+T144+T145+T146+T147+T148+T149+T150+T151</f>
        <v>0</v>
      </c>
      <c r="U141" s="125">
        <f t="shared" si="103"/>
        <v>0</v>
      </c>
      <c r="V141" s="126">
        <f t="shared" si="103"/>
        <v>0</v>
      </c>
      <c r="W141" s="382">
        <f t="shared" si="103"/>
        <v>0</v>
      </c>
      <c r="Y141" s="259"/>
    </row>
    <row r="142" spans="1:25" ht="15.75" hidden="1" thickBot="1" x14ac:dyDescent="0.3">
      <c r="A142" s="139" t="s">
        <v>445</v>
      </c>
      <c r="B142" s="59"/>
      <c r="C142" s="2"/>
      <c r="D142" s="686" t="s">
        <v>630</v>
      </c>
      <c r="E142" s="686"/>
      <c r="F142" s="182"/>
      <c r="G142" s="459"/>
      <c r="H142" s="437"/>
      <c r="I142" s="200"/>
      <c r="J142" s="219">
        <f t="shared" ref="J142:J205" si="106">SUM(H142:I142)</f>
        <v>0</v>
      </c>
      <c r="K142" s="81"/>
      <c r="L142" s="1"/>
      <c r="M142" s="1"/>
      <c r="N142" s="1"/>
      <c r="O142" s="1"/>
      <c r="P142" s="89"/>
      <c r="Q142" s="1"/>
      <c r="R142" s="43"/>
      <c r="S142" s="1"/>
      <c r="T142" s="366"/>
      <c r="U142" s="89"/>
      <c r="V142" s="46"/>
      <c r="W142" s="378"/>
      <c r="Y142" s="259"/>
    </row>
    <row r="143" spans="1:25" ht="15.75" hidden="1" thickBot="1" x14ac:dyDescent="0.3">
      <c r="A143" s="139" t="s">
        <v>446</v>
      </c>
      <c r="B143" s="59"/>
      <c r="C143" s="2"/>
      <c r="D143" s="686" t="s">
        <v>631</v>
      </c>
      <c r="E143" s="686"/>
      <c r="F143" s="182"/>
      <c r="G143" s="459"/>
      <c r="H143" s="437"/>
      <c r="I143" s="200"/>
      <c r="J143" s="219">
        <f t="shared" si="106"/>
        <v>0</v>
      </c>
      <c r="K143" s="81"/>
      <c r="L143" s="1"/>
      <c r="M143" s="1"/>
      <c r="N143" s="1"/>
      <c r="O143" s="1"/>
      <c r="P143" s="89"/>
      <c r="Q143" s="1"/>
      <c r="R143" s="43"/>
      <c r="S143" s="1"/>
      <c r="T143" s="366"/>
      <c r="U143" s="89"/>
      <c r="V143" s="46"/>
      <c r="W143" s="378"/>
      <c r="Y143" s="259"/>
    </row>
    <row r="144" spans="1:25" ht="15.75" hidden="1" thickBot="1" x14ac:dyDescent="0.3">
      <c r="A144" s="139" t="s">
        <v>447</v>
      </c>
      <c r="B144" s="59"/>
      <c r="C144" s="2"/>
      <c r="D144" s="686" t="s">
        <v>632</v>
      </c>
      <c r="E144" s="686"/>
      <c r="F144" s="182"/>
      <c r="G144" s="459"/>
      <c r="H144" s="437"/>
      <c r="I144" s="200"/>
      <c r="J144" s="219">
        <f t="shared" si="106"/>
        <v>0</v>
      </c>
      <c r="K144" s="81"/>
      <c r="L144" s="1"/>
      <c r="M144" s="1"/>
      <c r="N144" s="1"/>
      <c r="O144" s="1"/>
      <c r="P144" s="89"/>
      <c r="Q144" s="1"/>
      <c r="R144" s="43"/>
      <c r="S144" s="1"/>
      <c r="T144" s="366"/>
      <c r="U144" s="89"/>
      <c r="V144" s="46"/>
      <c r="W144" s="378"/>
      <c r="Y144" s="259"/>
    </row>
    <row r="145" spans="1:25" ht="15.75" hidden="1" thickBot="1" x14ac:dyDescent="0.3">
      <c r="A145" s="139" t="s">
        <v>448</v>
      </c>
      <c r="B145" s="59"/>
      <c r="C145" s="2"/>
      <c r="D145" s="686" t="s">
        <v>633</v>
      </c>
      <c r="E145" s="686"/>
      <c r="F145" s="182"/>
      <c r="G145" s="459"/>
      <c r="H145" s="437"/>
      <c r="I145" s="200"/>
      <c r="J145" s="219">
        <f t="shared" si="106"/>
        <v>0</v>
      </c>
      <c r="K145" s="81"/>
      <c r="L145" s="1"/>
      <c r="M145" s="1"/>
      <c r="N145" s="1"/>
      <c r="O145" s="1"/>
      <c r="P145" s="89"/>
      <c r="Q145" s="1"/>
      <c r="R145" s="43"/>
      <c r="S145" s="1"/>
      <c r="T145" s="366"/>
      <c r="U145" s="89"/>
      <c r="V145" s="46"/>
      <c r="W145" s="378"/>
      <c r="Y145" s="259"/>
    </row>
    <row r="146" spans="1:25" ht="15.75" hidden="1" thickBot="1" x14ac:dyDescent="0.3">
      <c r="A146" s="139" t="s">
        <v>449</v>
      </c>
      <c r="B146" s="59"/>
      <c r="C146" s="2"/>
      <c r="D146" s="686" t="s">
        <v>634</v>
      </c>
      <c r="E146" s="686"/>
      <c r="F146" s="182"/>
      <c r="G146" s="459"/>
      <c r="H146" s="437"/>
      <c r="I146" s="200"/>
      <c r="J146" s="219">
        <f t="shared" si="106"/>
        <v>0</v>
      </c>
      <c r="K146" s="81"/>
      <c r="L146" s="1"/>
      <c r="M146" s="1"/>
      <c r="N146" s="1"/>
      <c r="O146" s="1"/>
      <c r="P146" s="89"/>
      <c r="Q146" s="1"/>
      <c r="R146" s="43"/>
      <c r="S146" s="1"/>
      <c r="T146" s="366"/>
      <c r="U146" s="89"/>
      <c r="V146" s="46"/>
      <c r="W146" s="378"/>
      <c r="Y146" s="259"/>
    </row>
    <row r="147" spans="1:25" ht="25.5" hidden="1" customHeight="1" x14ac:dyDescent="0.25">
      <c r="A147" s="139" t="s">
        <v>450</v>
      </c>
      <c r="B147" s="59"/>
      <c r="C147" s="2"/>
      <c r="D147" s="685" t="s">
        <v>821</v>
      </c>
      <c r="E147" s="685"/>
      <c r="F147" s="192"/>
      <c r="G147" s="471"/>
      <c r="H147" s="449"/>
      <c r="I147" s="210"/>
      <c r="J147" s="219">
        <f t="shared" si="106"/>
        <v>0</v>
      </c>
      <c r="K147" s="81"/>
      <c r="L147" s="1"/>
      <c r="M147" s="1"/>
      <c r="N147" s="1"/>
      <c r="O147" s="1"/>
      <c r="P147" s="89"/>
      <c r="Q147" s="1"/>
      <c r="R147" s="43"/>
      <c r="S147" s="1"/>
      <c r="T147" s="366"/>
      <c r="U147" s="89"/>
      <c r="V147" s="46"/>
      <c r="W147" s="378"/>
      <c r="Y147" s="259"/>
    </row>
    <row r="148" spans="1:25" ht="25.5" hidden="1" customHeight="1" x14ac:dyDescent="0.25">
      <c r="A148" s="139" t="s">
        <v>451</v>
      </c>
      <c r="B148" s="59"/>
      <c r="C148" s="2"/>
      <c r="D148" s="685" t="s">
        <v>824</v>
      </c>
      <c r="E148" s="685"/>
      <c r="F148" s="192"/>
      <c r="G148" s="471"/>
      <c r="H148" s="449"/>
      <c r="I148" s="210"/>
      <c r="J148" s="219">
        <f t="shared" si="106"/>
        <v>0</v>
      </c>
      <c r="K148" s="81"/>
      <c r="L148" s="1"/>
      <c r="M148" s="1"/>
      <c r="N148" s="1"/>
      <c r="O148" s="1"/>
      <c r="P148" s="89"/>
      <c r="Q148" s="1"/>
      <c r="R148" s="43"/>
      <c r="S148" s="1"/>
      <c r="T148" s="366"/>
      <c r="U148" s="89"/>
      <c r="V148" s="46"/>
      <c r="W148" s="378"/>
      <c r="Y148" s="259"/>
    </row>
    <row r="149" spans="1:25" ht="15.75" hidden="1" thickBot="1" x14ac:dyDescent="0.3">
      <c r="A149" s="139" t="s">
        <v>452</v>
      </c>
      <c r="B149" s="59"/>
      <c r="C149" s="2"/>
      <c r="D149" s="686" t="s">
        <v>636</v>
      </c>
      <c r="E149" s="686"/>
      <c r="F149" s="182"/>
      <c r="G149" s="459"/>
      <c r="H149" s="437"/>
      <c r="I149" s="200"/>
      <c r="J149" s="219">
        <f t="shared" si="106"/>
        <v>0</v>
      </c>
      <c r="K149" s="81"/>
      <c r="L149" s="1"/>
      <c r="M149" s="1"/>
      <c r="N149" s="1"/>
      <c r="O149" s="1"/>
      <c r="P149" s="89"/>
      <c r="Q149" s="1"/>
      <c r="R149" s="43"/>
      <c r="S149" s="1"/>
      <c r="T149" s="366"/>
      <c r="U149" s="89"/>
      <c r="V149" s="46"/>
      <c r="W149" s="378"/>
      <c r="Y149" s="259"/>
    </row>
    <row r="150" spans="1:25" ht="25.5" hidden="1" customHeight="1" x14ac:dyDescent="0.25">
      <c r="A150" s="139" t="s">
        <v>453</v>
      </c>
      <c r="B150" s="59"/>
      <c r="C150" s="2"/>
      <c r="D150" s="685" t="s">
        <v>827</v>
      </c>
      <c r="E150" s="685"/>
      <c r="F150" s="192"/>
      <c r="G150" s="471"/>
      <c r="H150" s="449"/>
      <c r="I150" s="210"/>
      <c r="J150" s="219">
        <f t="shared" si="106"/>
        <v>0</v>
      </c>
      <c r="K150" s="81"/>
      <c r="L150" s="1"/>
      <c r="M150" s="1"/>
      <c r="N150" s="1"/>
      <c r="O150" s="1"/>
      <c r="P150" s="89"/>
      <c r="Q150" s="1"/>
      <c r="R150" s="43"/>
      <c r="S150" s="1"/>
      <c r="T150" s="366"/>
      <c r="U150" s="89"/>
      <c r="V150" s="46"/>
      <c r="W150" s="378"/>
      <c r="Y150" s="259"/>
    </row>
    <row r="151" spans="1:25" ht="15.75" hidden="1" thickBot="1" x14ac:dyDescent="0.3">
      <c r="A151" s="139" t="s">
        <v>454</v>
      </c>
      <c r="B151" s="59"/>
      <c r="C151" s="2"/>
      <c r="D151" s="686" t="s">
        <v>828</v>
      </c>
      <c r="E151" s="686"/>
      <c r="F151" s="182"/>
      <c r="G151" s="459"/>
      <c r="H151" s="437"/>
      <c r="I151" s="200"/>
      <c r="J151" s="219">
        <f t="shared" si="106"/>
        <v>0</v>
      </c>
      <c r="K151" s="81"/>
      <c r="L151" s="1"/>
      <c r="M151" s="1"/>
      <c r="N151" s="1"/>
      <c r="O151" s="1"/>
      <c r="P151" s="89"/>
      <c r="Q151" s="1"/>
      <c r="R151" s="43"/>
      <c r="S151" s="1"/>
      <c r="T151" s="366"/>
      <c r="U151" s="89"/>
      <c r="V151" s="46"/>
      <c r="W151" s="378"/>
      <c r="Y151" s="259"/>
    </row>
    <row r="152" spans="1:25" s="42" customFormat="1" ht="15.75" hidden="1" thickBot="1" x14ac:dyDescent="0.3">
      <c r="A152" s="139" t="s">
        <v>455</v>
      </c>
      <c r="B152" s="148" t="s">
        <v>956</v>
      </c>
      <c r="C152" s="731" t="s">
        <v>456</v>
      </c>
      <c r="D152" s="732"/>
      <c r="E152" s="732"/>
      <c r="F152" s="194"/>
      <c r="G152" s="474"/>
      <c r="H152" s="452"/>
      <c r="I152" s="212"/>
      <c r="J152" s="222">
        <f t="shared" si="106"/>
        <v>0</v>
      </c>
      <c r="K152" s="121"/>
      <c r="L152" s="122"/>
      <c r="M152" s="122"/>
      <c r="N152" s="122"/>
      <c r="O152" s="122"/>
      <c r="P152" s="125"/>
      <c r="Q152" s="122"/>
      <c r="R152" s="124"/>
      <c r="S152" s="122"/>
      <c r="T152" s="368"/>
      <c r="U152" s="125"/>
      <c r="V152" s="126"/>
      <c r="W152" s="382"/>
      <c r="Y152" s="259"/>
    </row>
    <row r="153" spans="1:25" ht="15.75" thickBot="1" x14ac:dyDescent="0.3">
      <c r="B153" s="109" t="s">
        <v>457</v>
      </c>
      <c r="C153" s="701" t="s">
        <v>458</v>
      </c>
      <c r="D153" s="702"/>
      <c r="E153" s="702"/>
      <c r="F153" s="185">
        <f>F154+F155+F158+F159+F160+F161+F162</f>
        <v>0</v>
      </c>
      <c r="G153" s="462">
        <f>G154+G155+G158+G159+G160+G161+G162</f>
        <v>0</v>
      </c>
      <c r="H153" s="440">
        <f t="shared" ref="H153:I153" si="107">H154+H155+H158+H159+H160+H161+H162</f>
        <v>0</v>
      </c>
      <c r="I153" s="203">
        <f t="shared" si="107"/>
        <v>0</v>
      </c>
      <c r="J153" s="216">
        <f t="shared" si="106"/>
        <v>0</v>
      </c>
      <c r="K153" s="94">
        <f t="shared" ref="K153:W153" si="108">K154+K155+K158+K159+K160+K161+K162</f>
        <v>0</v>
      </c>
      <c r="L153" s="95">
        <f t="shared" si="108"/>
        <v>0</v>
      </c>
      <c r="M153" s="95">
        <f t="shared" si="108"/>
        <v>0</v>
      </c>
      <c r="N153" s="95">
        <f t="shared" si="108"/>
        <v>0</v>
      </c>
      <c r="O153" s="95">
        <f t="shared" si="108"/>
        <v>0</v>
      </c>
      <c r="P153" s="98">
        <f t="shared" ref="P153" si="109">P154+P155+P158+P159+P160+P161+P162</f>
        <v>0</v>
      </c>
      <c r="Q153" s="95">
        <f t="shared" si="108"/>
        <v>0</v>
      </c>
      <c r="R153" s="97">
        <f t="shared" si="108"/>
        <v>0</v>
      </c>
      <c r="S153" s="95">
        <f t="shared" si="108"/>
        <v>0</v>
      </c>
      <c r="T153" s="363">
        <f t="shared" ref="T153" si="110">T154+T155+T158+T159+T160+T161+T162</f>
        <v>0</v>
      </c>
      <c r="U153" s="98">
        <f t="shared" si="108"/>
        <v>0</v>
      </c>
      <c r="V153" s="99">
        <f t="shared" si="108"/>
        <v>0</v>
      </c>
      <c r="W153" s="376">
        <f t="shared" si="108"/>
        <v>0</v>
      </c>
      <c r="Y153" s="259"/>
    </row>
    <row r="154" spans="1:25" s="19" customFormat="1" ht="15.75" hidden="1" thickBot="1" x14ac:dyDescent="0.3">
      <c r="A154" s="139" t="s">
        <v>459</v>
      </c>
      <c r="B154" s="127" t="s">
        <v>957</v>
      </c>
      <c r="C154" s="714" t="s">
        <v>460</v>
      </c>
      <c r="D154" s="715"/>
      <c r="E154" s="715"/>
      <c r="F154" s="181"/>
      <c r="G154" s="458"/>
      <c r="H154" s="436"/>
      <c r="I154" s="199"/>
      <c r="J154" s="218">
        <f t="shared" si="106"/>
        <v>0</v>
      </c>
      <c r="K154" s="103"/>
      <c r="L154" s="104"/>
      <c r="M154" s="104"/>
      <c r="N154" s="104"/>
      <c r="O154" s="104"/>
      <c r="P154" s="107"/>
      <c r="Q154" s="104"/>
      <c r="R154" s="106"/>
      <c r="S154" s="104"/>
      <c r="T154" s="367"/>
      <c r="U154" s="107"/>
      <c r="V154" s="108"/>
      <c r="W154" s="379"/>
      <c r="Y154" s="259"/>
    </row>
    <row r="155" spans="1:25" s="19" customFormat="1" ht="15.75" hidden="1" thickBot="1" x14ac:dyDescent="0.3">
      <c r="A155" s="139" t="s">
        <v>461</v>
      </c>
      <c r="B155" s="100" t="s">
        <v>958</v>
      </c>
      <c r="C155" s="694" t="s">
        <v>462</v>
      </c>
      <c r="D155" s="695"/>
      <c r="E155" s="695"/>
      <c r="F155" s="183">
        <f>F156+F157</f>
        <v>0</v>
      </c>
      <c r="G155" s="460">
        <f>G156+G157</f>
        <v>0</v>
      </c>
      <c r="H155" s="438">
        <f t="shared" ref="H155:I155" si="111">H156+H157</f>
        <v>0</v>
      </c>
      <c r="I155" s="201">
        <f t="shared" si="111"/>
        <v>0</v>
      </c>
      <c r="J155" s="218">
        <f t="shared" si="106"/>
        <v>0</v>
      </c>
      <c r="K155" s="103">
        <f t="shared" ref="K155:W155" si="112">K156+K157</f>
        <v>0</v>
      </c>
      <c r="L155" s="104">
        <f t="shared" si="112"/>
        <v>0</v>
      </c>
      <c r="M155" s="104">
        <f t="shared" si="112"/>
        <v>0</v>
      </c>
      <c r="N155" s="104">
        <f t="shared" si="112"/>
        <v>0</v>
      </c>
      <c r="O155" s="104">
        <f t="shared" si="112"/>
        <v>0</v>
      </c>
      <c r="P155" s="107">
        <f t="shared" ref="P155" si="113">P156+P157</f>
        <v>0</v>
      </c>
      <c r="Q155" s="104">
        <f t="shared" si="112"/>
        <v>0</v>
      </c>
      <c r="R155" s="106">
        <f t="shared" si="112"/>
        <v>0</v>
      </c>
      <c r="S155" s="104">
        <f t="shared" si="112"/>
        <v>0</v>
      </c>
      <c r="T155" s="367">
        <f t="shared" ref="T155" si="114">T156+T157</f>
        <v>0</v>
      </c>
      <c r="U155" s="107">
        <f t="shared" si="112"/>
        <v>0</v>
      </c>
      <c r="V155" s="108">
        <f t="shared" si="112"/>
        <v>0</v>
      </c>
      <c r="W155" s="379">
        <f t="shared" si="112"/>
        <v>0</v>
      </c>
      <c r="Y155" s="259"/>
    </row>
    <row r="156" spans="1:25" ht="15.75" hidden="1" thickBot="1" x14ac:dyDescent="0.3">
      <c r="A156" s="139" t="s">
        <v>463</v>
      </c>
      <c r="B156" s="59"/>
      <c r="C156" s="2"/>
      <c r="D156" s="686" t="s">
        <v>462</v>
      </c>
      <c r="E156" s="686"/>
      <c r="F156" s="182"/>
      <c r="G156" s="459"/>
      <c r="H156" s="437"/>
      <c r="I156" s="200"/>
      <c r="J156" s="219">
        <f t="shared" si="106"/>
        <v>0</v>
      </c>
      <c r="K156" s="81"/>
      <c r="L156" s="1"/>
      <c r="M156" s="1"/>
      <c r="N156" s="1"/>
      <c r="O156" s="1"/>
      <c r="P156" s="89"/>
      <c r="Q156" s="1"/>
      <c r="R156" s="43"/>
      <c r="S156" s="1"/>
      <c r="T156" s="366"/>
      <c r="U156" s="89"/>
      <c r="V156" s="46"/>
      <c r="W156" s="378"/>
      <c r="Y156" s="259"/>
    </row>
    <row r="157" spans="1:25" ht="15.75" hidden="1" thickBot="1" x14ac:dyDescent="0.3">
      <c r="A157" s="139" t="s">
        <v>464</v>
      </c>
      <c r="B157" s="59"/>
      <c r="C157" s="2"/>
      <c r="D157" s="686" t="s">
        <v>620</v>
      </c>
      <c r="E157" s="686"/>
      <c r="F157" s="182"/>
      <c r="G157" s="459"/>
      <c r="H157" s="437"/>
      <c r="I157" s="200"/>
      <c r="J157" s="219">
        <f t="shared" si="106"/>
        <v>0</v>
      </c>
      <c r="K157" s="81"/>
      <c r="L157" s="1"/>
      <c r="M157" s="1"/>
      <c r="N157" s="1"/>
      <c r="O157" s="1"/>
      <c r="P157" s="89"/>
      <c r="Q157" s="1"/>
      <c r="R157" s="43"/>
      <c r="S157" s="1"/>
      <c r="T157" s="366"/>
      <c r="U157" s="89"/>
      <c r="V157" s="46"/>
      <c r="W157" s="378"/>
      <c r="Y157" s="259"/>
    </row>
    <row r="158" spans="1:25" s="19" customFormat="1" ht="15.75" hidden="1" thickBot="1" x14ac:dyDescent="0.3">
      <c r="A158" s="139" t="s">
        <v>465</v>
      </c>
      <c r="B158" s="100" t="s">
        <v>959</v>
      </c>
      <c r="C158" s="694" t="s">
        <v>466</v>
      </c>
      <c r="D158" s="695"/>
      <c r="E158" s="695"/>
      <c r="F158" s="183"/>
      <c r="G158" s="460"/>
      <c r="H158" s="438"/>
      <c r="I158" s="201"/>
      <c r="J158" s="218">
        <f t="shared" si="106"/>
        <v>0</v>
      </c>
      <c r="K158" s="103"/>
      <c r="L158" s="104"/>
      <c r="M158" s="104"/>
      <c r="N158" s="104"/>
      <c r="O158" s="104"/>
      <c r="P158" s="107"/>
      <c r="Q158" s="104"/>
      <c r="R158" s="106"/>
      <c r="S158" s="104"/>
      <c r="T158" s="367"/>
      <c r="U158" s="107"/>
      <c r="V158" s="108"/>
      <c r="W158" s="379"/>
      <c r="Y158" s="259"/>
    </row>
    <row r="159" spans="1:25" s="19" customFormat="1" ht="15.75" hidden="1" thickBot="1" x14ac:dyDescent="0.3">
      <c r="A159" s="139" t="s">
        <v>467</v>
      </c>
      <c r="B159" s="100" t="s">
        <v>960</v>
      </c>
      <c r="C159" s="694" t="s">
        <v>468</v>
      </c>
      <c r="D159" s="695"/>
      <c r="E159" s="695"/>
      <c r="F159" s="183"/>
      <c r="G159" s="460"/>
      <c r="H159" s="438"/>
      <c r="I159" s="201"/>
      <c r="J159" s="218">
        <f t="shared" si="106"/>
        <v>0</v>
      </c>
      <c r="K159" s="103"/>
      <c r="L159" s="104"/>
      <c r="M159" s="104"/>
      <c r="N159" s="104"/>
      <c r="O159" s="104"/>
      <c r="P159" s="107"/>
      <c r="Q159" s="104"/>
      <c r="R159" s="106"/>
      <c r="S159" s="104"/>
      <c r="T159" s="367"/>
      <c r="U159" s="107"/>
      <c r="V159" s="108"/>
      <c r="W159" s="379"/>
      <c r="Y159" s="259"/>
    </row>
    <row r="160" spans="1:25" s="19" customFormat="1" ht="15.75" hidden="1" thickBot="1" x14ac:dyDescent="0.3">
      <c r="A160" s="139" t="s">
        <v>469</v>
      </c>
      <c r="B160" s="100" t="s">
        <v>961</v>
      </c>
      <c r="C160" s="694" t="s">
        <v>470</v>
      </c>
      <c r="D160" s="695"/>
      <c r="E160" s="695"/>
      <c r="F160" s="183"/>
      <c r="G160" s="460"/>
      <c r="H160" s="438"/>
      <c r="I160" s="201"/>
      <c r="J160" s="218">
        <f t="shared" si="106"/>
        <v>0</v>
      </c>
      <c r="K160" s="103"/>
      <c r="L160" s="104"/>
      <c r="M160" s="104"/>
      <c r="N160" s="104"/>
      <c r="O160" s="104"/>
      <c r="P160" s="107"/>
      <c r="Q160" s="104"/>
      <c r="R160" s="106"/>
      <c r="S160" s="104"/>
      <c r="T160" s="367"/>
      <c r="U160" s="107"/>
      <c r="V160" s="108"/>
      <c r="W160" s="379"/>
      <c r="Y160" s="259"/>
    </row>
    <row r="161" spans="1:25" s="19" customFormat="1" ht="15.75" hidden="1" thickBot="1" x14ac:dyDescent="0.3">
      <c r="A161" s="139" t="s">
        <v>471</v>
      </c>
      <c r="B161" s="100" t="s">
        <v>962</v>
      </c>
      <c r="C161" s="694" t="s">
        <v>472</v>
      </c>
      <c r="D161" s="695"/>
      <c r="E161" s="695"/>
      <c r="F161" s="183"/>
      <c r="G161" s="460"/>
      <c r="H161" s="438"/>
      <c r="I161" s="201"/>
      <c r="J161" s="218">
        <f t="shared" si="106"/>
        <v>0</v>
      </c>
      <c r="K161" s="103"/>
      <c r="L161" s="104"/>
      <c r="M161" s="104"/>
      <c r="N161" s="104"/>
      <c r="O161" s="104"/>
      <c r="P161" s="107"/>
      <c r="Q161" s="104"/>
      <c r="R161" s="106"/>
      <c r="S161" s="104"/>
      <c r="T161" s="367"/>
      <c r="U161" s="107"/>
      <c r="V161" s="108"/>
      <c r="W161" s="379"/>
      <c r="Y161" s="259"/>
    </row>
    <row r="162" spans="1:25" s="19" customFormat="1" ht="15.75" hidden="1" thickBot="1" x14ac:dyDescent="0.3">
      <c r="A162" s="139" t="s">
        <v>473</v>
      </c>
      <c r="B162" s="138" t="s">
        <v>963</v>
      </c>
      <c r="C162" s="727" t="s">
        <v>474</v>
      </c>
      <c r="D162" s="728"/>
      <c r="E162" s="728"/>
      <c r="F162" s="195"/>
      <c r="G162" s="476"/>
      <c r="H162" s="454"/>
      <c r="I162" s="213"/>
      <c r="J162" s="218">
        <f t="shared" si="106"/>
        <v>0</v>
      </c>
      <c r="K162" s="103"/>
      <c r="L162" s="104"/>
      <c r="M162" s="104"/>
      <c r="N162" s="104"/>
      <c r="O162" s="104"/>
      <c r="P162" s="107"/>
      <c r="Q162" s="104"/>
      <c r="R162" s="106"/>
      <c r="S162" s="104"/>
      <c r="T162" s="367"/>
      <c r="U162" s="107"/>
      <c r="V162" s="108"/>
      <c r="W162" s="379"/>
      <c r="Y162" s="259"/>
    </row>
    <row r="163" spans="1:25" ht="15.75" thickBot="1" x14ac:dyDescent="0.3">
      <c r="B163" s="109" t="s">
        <v>475</v>
      </c>
      <c r="C163" s="701" t="s">
        <v>476</v>
      </c>
      <c r="D163" s="702"/>
      <c r="E163" s="702"/>
      <c r="F163" s="185">
        <f>F164+F165+F166+F167</f>
        <v>0</v>
      </c>
      <c r="G163" s="462">
        <f>G164+G165+G166+G167</f>
        <v>0</v>
      </c>
      <c r="H163" s="440">
        <f t="shared" ref="H163:I163" si="115">H164+H165+H166+H167</f>
        <v>0</v>
      </c>
      <c r="I163" s="203">
        <f t="shared" si="115"/>
        <v>0</v>
      </c>
      <c r="J163" s="216">
        <f t="shared" si="106"/>
        <v>0</v>
      </c>
      <c r="K163" s="94">
        <f t="shared" ref="K163:W163" si="116">K164+K165+K166+K167</f>
        <v>0</v>
      </c>
      <c r="L163" s="95">
        <f t="shared" si="116"/>
        <v>0</v>
      </c>
      <c r="M163" s="95">
        <f t="shared" si="116"/>
        <v>0</v>
      </c>
      <c r="N163" s="95">
        <f t="shared" si="116"/>
        <v>0</v>
      </c>
      <c r="O163" s="95">
        <f t="shared" si="116"/>
        <v>0</v>
      </c>
      <c r="P163" s="98">
        <f t="shared" ref="P163" si="117">P164+P165+P166+P167</f>
        <v>0</v>
      </c>
      <c r="Q163" s="95">
        <f t="shared" si="116"/>
        <v>0</v>
      </c>
      <c r="R163" s="97">
        <f t="shared" si="116"/>
        <v>0</v>
      </c>
      <c r="S163" s="95">
        <f t="shared" si="116"/>
        <v>0</v>
      </c>
      <c r="T163" s="363">
        <f t="shared" ref="T163" si="118">T164+T165+T166+T167</f>
        <v>0</v>
      </c>
      <c r="U163" s="98">
        <f t="shared" si="116"/>
        <v>0</v>
      </c>
      <c r="V163" s="99">
        <f t="shared" si="116"/>
        <v>0</v>
      </c>
      <c r="W163" s="376">
        <f t="shared" si="116"/>
        <v>0</v>
      </c>
      <c r="Y163" s="259"/>
    </row>
    <row r="164" spans="1:25" ht="15.75" hidden="1" thickBot="1" x14ac:dyDescent="0.3">
      <c r="A164" s="139" t="s">
        <v>477</v>
      </c>
      <c r="B164" s="68" t="s">
        <v>964</v>
      </c>
      <c r="C164" s="729" t="s">
        <v>478</v>
      </c>
      <c r="D164" s="730"/>
      <c r="E164" s="730"/>
      <c r="F164" s="196"/>
      <c r="G164" s="477"/>
      <c r="H164" s="455"/>
      <c r="I164" s="214"/>
      <c r="J164" s="219">
        <f t="shared" si="106"/>
        <v>0</v>
      </c>
      <c r="K164" s="81"/>
      <c r="L164" s="1"/>
      <c r="M164" s="1"/>
      <c r="N164" s="1"/>
      <c r="O164" s="1"/>
      <c r="P164" s="89"/>
      <c r="Q164" s="1"/>
      <c r="R164" s="43"/>
      <c r="S164" s="1"/>
      <c r="T164" s="366"/>
      <c r="U164" s="89"/>
      <c r="V164" s="46"/>
      <c r="W164" s="378"/>
      <c r="Y164" s="259"/>
    </row>
    <row r="165" spans="1:25" ht="15.75" hidden="1" thickBot="1" x14ac:dyDescent="0.3">
      <c r="A165" s="139" t="s">
        <v>479</v>
      </c>
      <c r="B165" s="59" t="s">
        <v>965</v>
      </c>
      <c r="C165" s="720" t="s">
        <v>480</v>
      </c>
      <c r="D165" s="686"/>
      <c r="E165" s="686"/>
      <c r="F165" s="182"/>
      <c r="G165" s="459"/>
      <c r="H165" s="437"/>
      <c r="I165" s="200"/>
      <c r="J165" s="219">
        <f t="shared" si="106"/>
        <v>0</v>
      </c>
      <c r="K165" s="81"/>
      <c r="L165" s="1"/>
      <c r="M165" s="1"/>
      <c r="N165" s="1"/>
      <c r="O165" s="1"/>
      <c r="P165" s="89"/>
      <c r="Q165" s="1"/>
      <c r="R165" s="43"/>
      <c r="S165" s="1"/>
      <c r="T165" s="366"/>
      <c r="U165" s="89"/>
      <c r="V165" s="46"/>
      <c r="W165" s="378"/>
      <c r="Y165" s="259"/>
    </row>
    <row r="166" spans="1:25" ht="15.75" hidden="1" thickBot="1" x14ac:dyDescent="0.3">
      <c r="A166" s="139" t="s">
        <v>481</v>
      </c>
      <c r="B166" s="59" t="s">
        <v>966</v>
      </c>
      <c r="C166" s="720" t="s">
        <v>482</v>
      </c>
      <c r="D166" s="686"/>
      <c r="E166" s="686"/>
      <c r="F166" s="182"/>
      <c r="G166" s="459"/>
      <c r="H166" s="437"/>
      <c r="I166" s="200"/>
      <c r="J166" s="219">
        <f t="shared" si="106"/>
        <v>0</v>
      </c>
      <c r="K166" s="81"/>
      <c r="L166" s="1"/>
      <c r="M166" s="1"/>
      <c r="N166" s="1"/>
      <c r="O166" s="1"/>
      <c r="P166" s="89"/>
      <c r="Q166" s="1"/>
      <c r="R166" s="43"/>
      <c r="S166" s="1"/>
      <c r="T166" s="366"/>
      <c r="U166" s="89"/>
      <c r="V166" s="46"/>
      <c r="W166" s="378"/>
      <c r="Y166" s="259"/>
    </row>
    <row r="167" spans="1:25" ht="15.75" hidden="1" thickBot="1" x14ac:dyDescent="0.3">
      <c r="A167" s="139" t="s">
        <v>483</v>
      </c>
      <c r="B167" s="61" t="s">
        <v>967</v>
      </c>
      <c r="C167" s="722" t="s">
        <v>637</v>
      </c>
      <c r="D167" s="700"/>
      <c r="E167" s="700"/>
      <c r="F167" s="184"/>
      <c r="G167" s="461"/>
      <c r="H167" s="439"/>
      <c r="I167" s="202"/>
      <c r="J167" s="219">
        <f t="shared" si="106"/>
        <v>0</v>
      </c>
      <c r="K167" s="81"/>
      <c r="L167" s="1"/>
      <c r="M167" s="1"/>
      <c r="N167" s="1"/>
      <c r="O167" s="1"/>
      <c r="P167" s="89"/>
      <c r="Q167" s="1"/>
      <c r="R167" s="43"/>
      <c r="S167" s="1"/>
      <c r="T167" s="366"/>
      <c r="U167" s="89"/>
      <c r="V167" s="46"/>
      <c r="W167" s="378"/>
      <c r="Y167" s="259"/>
    </row>
    <row r="168" spans="1:25" ht="15.75" thickBot="1" x14ac:dyDescent="0.3">
      <c r="B168" s="109" t="s">
        <v>484</v>
      </c>
      <c r="C168" s="701" t="s">
        <v>485</v>
      </c>
      <c r="D168" s="702"/>
      <c r="E168" s="702"/>
      <c r="F168" s="185">
        <f>F169+F170+F181+F192+F203+F206+F218+F219+F220</f>
        <v>0</v>
      </c>
      <c r="G168" s="462">
        <f>G169+G170+G181+G192+G203+G206+G218+G219+G220</f>
        <v>0</v>
      </c>
      <c r="H168" s="440">
        <f t="shared" ref="H168:I168" si="119">H169+H170+H181+H192+H203+H206+H218+H219+H220</f>
        <v>0</v>
      </c>
      <c r="I168" s="203">
        <f t="shared" si="119"/>
        <v>0</v>
      </c>
      <c r="J168" s="216">
        <f t="shared" si="106"/>
        <v>0</v>
      </c>
      <c r="K168" s="94">
        <f t="shared" ref="K168:W168" si="120">K169+K170+K181+K192+K203+K206+K218+K219+K220</f>
        <v>0</v>
      </c>
      <c r="L168" s="95">
        <f t="shared" si="120"/>
        <v>0</v>
      </c>
      <c r="M168" s="95">
        <f t="shared" si="120"/>
        <v>0</v>
      </c>
      <c r="N168" s="95">
        <f t="shared" si="120"/>
        <v>0</v>
      </c>
      <c r="O168" s="95">
        <f t="shared" si="120"/>
        <v>0</v>
      </c>
      <c r="P168" s="98">
        <f t="shared" ref="P168" si="121">P169+P170+P181+P192+P203+P206+P218+P219+P220</f>
        <v>0</v>
      </c>
      <c r="Q168" s="95">
        <f t="shared" si="120"/>
        <v>0</v>
      </c>
      <c r="R168" s="97">
        <f t="shared" si="120"/>
        <v>0</v>
      </c>
      <c r="S168" s="95">
        <f t="shared" si="120"/>
        <v>0</v>
      </c>
      <c r="T168" s="363">
        <f t="shared" ref="T168" si="122">T169+T170+T181+T192+T203+T206+T218+T219+T220</f>
        <v>0</v>
      </c>
      <c r="U168" s="98">
        <f t="shared" si="120"/>
        <v>0</v>
      </c>
      <c r="V168" s="99">
        <f t="shared" si="120"/>
        <v>0</v>
      </c>
      <c r="W168" s="376">
        <f t="shared" si="120"/>
        <v>0</v>
      </c>
      <c r="Y168" s="259"/>
    </row>
    <row r="169" spans="1:25" s="19" customFormat="1" ht="25.5" hidden="1" customHeight="1" x14ac:dyDescent="0.25">
      <c r="A169" s="139" t="s">
        <v>486</v>
      </c>
      <c r="B169" s="100" t="s">
        <v>968</v>
      </c>
      <c r="C169" s="683" t="s">
        <v>638</v>
      </c>
      <c r="D169" s="684"/>
      <c r="E169" s="684"/>
      <c r="F169" s="197"/>
      <c r="G169" s="478"/>
      <c r="H169" s="456"/>
      <c r="I169" s="215"/>
      <c r="J169" s="218">
        <f t="shared" si="106"/>
        <v>0</v>
      </c>
      <c r="K169" s="103"/>
      <c r="L169" s="104"/>
      <c r="M169" s="104"/>
      <c r="N169" s="104"/>
      <c r="O169" s="104"/>
      <c r="P169" s="107"/>
      <c r="Q169" s="104"/>
      <c r="R169" s="106"/>
      <c r="S169" s="104"/>
      <c r="T169" s="367"/>
      <c r="U169" s="107"/>
      <c r="V169" s="108"/>
      <c r="W169" s="379"/>
      <c r="Y169" s="259"/>
    </row>
    <row r="170" spans="1:25" s="19" customFormat="1" ht="16.350000000000001" hidden="1" customHeight="1" x14ac:dyDescent="0.25">
      <c r="A170" s="139" t="s">
        <v>487</v>
      </c>
      <c r="B170" s="100" t="s">
        <v>969</v>
      </c>
      <c r="C170" s="725" t="s">
        <v>1098</v>
      </c>
      <c r="D170" s="726"/>
      <c r="E170" s="726"/>
      <c r="F170" s="197">
        <f>F171+F172+F173+F174+F175+F176+F177+F178+F179+F180</f>
        <v>0</v>
      </c>
      <c r="G170" s="478">
        <f>G171+G172+G173+G174+G175+G176+G177+G178+G179+G180</f>
        <v>0</v>
      </c>
      <c r="H170" s="456">
        <f t="shared" ref="H170:I170" si="123">H171+H172+H173+H174+H175+H176+H177+H178+H179+H180</f>
        <v>0</v>
      </c>
      <c r="I170" s="215">
        <f t="shared" si="123"/>
        <v>0</v>
      </c>
      <c r="J170" s="218">
        <f t="shared" si="106"/>
        <v>0</v>
      </c>
      <c r="K170" s="103">
        <f t="shared" ref="K170:W170" si="124">K171+K172+K173+K174+K175+K176+K177+K178+K179+K180</f>
        <v>0</v>
      </c>
      <c r="L170" s="104">
        <f t="shared" si="124"/>
        <v>0</v>
      </c>
      <c r="M170" s="104">
        <f t="shared" si="124"/>
        <v>0</v>
      </c>
      <c r="N170" s="104">
        <f t="shared" si="124"/>
        <v>0</v>
      </c>
      <c r="O170" s="104">
        <f t="shared" si="124"/>
        <v>0</v>
      </c>
      <c r="P170" s="107">
        <f t="shared" ref="P170" si="125">P171+P172+P173+P174+P175+P176+P177+P178+P179+P180</f>
        <v>0</v>
      </c>
      <c r="Q170" s="104">
        <f t="shared" si="124"/>
        <v>0</v>
      </c>
      <c r="R170" s="106">
        <f t="shared" si="124"/>
        <v>0</v>
      </c>
      <c r="S170" s="104">
        <f t="shared" si="124"/>
        <v>0</v>
      </c>
      <c r="T170" s="367">
        <f t="shared" ref="T170" si="126">T171+T172+T173+T174+T175+T176+T177+T178+T179+T180</f>
        <v>0</v>
      </c>
      <c r="U170" s="107">
        <f t="shared" si="124"/>
        <v>0</v>
      </c>
      <c r="V170" s="108">
        <f t="shared" si="124"/>
        <v>0</v>
      </c>
      <c r="W170" s="379">
        <f t="shared" si="124"/>
        <v>0</v>
      </c>
      <c r="Y170" s="259"/>
    </row>
    <row r="171" spans="1:25" ht="15.75" hidden="1" thickBot="1" x14ac:dyDescent="0.3">
      <c r="A171" s="139" t="s">
        <v>488</v>
      </c>
      <c r="B171" s="59"/>
      <c r="C171" s="2"/>
      <c r="D171" s="686" t="s">
        <v>1099</v>
      </c>
      <c r="E171" s="686"/>
      <c r="F171" s="182"/>
      <c r="G171" s="459"/>
      <c r="H171" s="437"/>
      <c r="I171" s="200"/>
      <c r="J171" s="219">
        <f t="shared" si="106"/>
        <v>0</v>
      </c>
      <c r="K171" s="81"/>
      <c r="L171" s="1"/>
      <c r="M171" s="1"/>
      <c r="N171" s="1"/>
      <c r="O171" s="1"/>
      <c r="P171" s="89"/>
      <c r="Q171" s="1"/>
      <c r="R171" s="43"/>
      <c r="S171" s="1"/>
      <c r="T171" s="366"/>
      <c r="U171" s="89"/>
      <c r="V171" s="46"/>
      <c r="W171" s="378"/>
      <c r="Y171" s="259"/>
    </row>
    <row r="172" spans="1:25" ht="15.75" hidden="1" thickBot="1" x14ac:dyDescent="0.3">
      <c r="A172" s="139" t="s">
        <v>489</v>
      </c>
      <c r="B172" s="59"/>
      <c r="C172" s="2"/>
      <c r="D172" s="686" t="s">
        <v>1100</v>
      </c>
      <c r="E172" s="686"/>
      <c r="F172" s="182"/>
      <c r="G172" s="459"/>
      <c r="H172" s="437"/>
      <c r="I172" s="200"/>
      <c r="J172" s="219">
        <f t="shared" si="106"/>
        <v>0</v>
      </c>
      <c r="K172" s="81"/>
      <c r="L172" s="1"/>
      <c r="M172" s="1"/>
      <c r="N172" s="1"/>
      <c r="O172" s="1"/>
      <c r="P172" s="89"/>
      <c r="Q172" s="1"/>
      <c r="R172" s="43"/>
      <c r="S172" s="1"/>
      <c r="T172" s="366"/>
      <c r="U172" s="89"/>
      <c r="V172" s="46"/>
      <c r="W172" s="378"/>
      <c r="Y172" s="259"/>
    </row>
    <row r="173" spans="1:25" ht="15.75" hidden="1" thickBot="1" x14ac:dyDescent="0.3">
      <c r="A173" s="139" t="s">
        <v>490</v>
      </c>
      <c r="B173" s="59"/>
      <c r="C173" s="2"/>
      <c r="D173" s="686" t="s">
        <v>830</v>
      </c>
      <c r="E173" s="686"/>
      <c r="F173" s="182"/>
      <c r="G173" s="459"/>
      <c r="H173" s="437"/>
      <c r="I173" s="200"/>
      <c r="J173" s="219">
        <f t="shared" si="106"/>
        <v>0</v>
      </c>
      <c r="K173" s="81"/>
      <c r="L173" s="1"/>
      <c r="M173" s="1"/>
      <c r="N173" s="1"/>
      <c r="O173" s="1"/>
      <c r="P173" s="89"/>
      <c r="Q173" s="1"/>
      <c r="R173" s="43"/>
      <c r="S173" s="1"/>
      <c r="T173" s="366"/>
      <c r="U173" s="89"/>
      <c r="V173" s="46"/>
      <c r="W173" s="378"/>
      <c r="Y173" s="259"/>
    </row>
    <row r="174" spans="1:25" ht="25.5" hidden="1" customHeight="1" x14ac:dyDescent="0.25">
      <c r="A174" s="139" t="s">
        <v>491</v>
      </c>
      <c r="B174" s="59"/>
      <c r="C174" s="2"/>
      <c r="D174" s="685" t="s">
        <v>833</v>
      </c>
      <c r="E174" s="685"/>
      <c r="F174" s="192"/>
      <c r="G174" s="471"/>
      <c r="H174" s="449"/>
      <c r="I174" s="210"/>
      <c r="J174" s="219">
        <f t="shared" si="106"/>
        <v>0</v>
      </c>
      <c r="K174" s="81"/>
      <c r="L174" s="1"/>
      <c r="M174" s="1"/>
      <c r="N174" s="1"/>
      <c r="O174" s="1"/>
      <c r="P174" s="89"/>
      <c r="Q174" s="1"/>
      <c r="R174" s="43"/>
      <c r="S174" s="1"/>
      <c r="T174" s="366"/>
      <c r="U174" s="89"/>
      <c r="V174" s="46"/>
      <c r="W174" s="378"/>
      <c r="Y174" s="259"/>
    </row>
    <row r="175" spans="1:25" ht="15.75" hidden="1" thickBot="1" x14ac:dyDescent="0.3">
      <c r="A175" s="139" t="s">
        <v>492</v>
      </c>
      <c r="B175" s="59"/>
      <c r="C175" s="2"/>
      <c r="D175" s="686" t="s">
        <v>835</v>
      </c>
      <c r="E175" s="686"/>
      <c r="F175" s="182"/>
      <c r="G175" s="459"/>
      <c r="H175" s="437"/>
      <c r="I175" s="200"/>
      <c r="J175" s="219">
        <f t="shared" si="106"/>
        <v>0</v>
      </c>
      <c r="K175" s="81"/>
      <c r="L175" s="1"/>
      <c r="M175" s="1"/>
      <c r="N175" s="1"/>
      <c r="O175" s="1"/>
      <c r="P175" s="89"/>
      <c r="Q175" s="1"/>
      <c r="R175" s="43"/>
      <c r="S175" s="1"/>
      <c r="T175" s="366"/>
      <c r="U175" s="89"/>
      <c r="V175" s="46"/>
      <c r="W175" s="378"/>
      <c r="Y175" s="259"/>
    </row>
    <row r="176" spans="1:25" ht="15.75" hidden="1" thickBot="1" x14ac:dyDescent="0.3">
      <c r="A176" s="139" t="s">
        <v>493</v>
      </c>
      <c r="B176" s="59"/>
      <c r="C176" s="2"/>
      <c r="D176" s="686" t="s">
        <v>836</v>
      </c>
      <c r="E176" s="686"/>
      <c r="F176" s="182"/>
      <c r="G176" s="459"/>
      <c r="H176" s="437"/>
      <c r="I176" s="200"/>
      <c r="J176" s="219">
        <f t="shared" si="106"/>
        <v>0</v>
      </c>
      <c r="K176" s="81"/>
      <c r="L176" s="1"/>
      <c r="M176" s="1"/>
      <c r="N176" s="1"/>
      <c r="O176" s="1"/>
      <c r="P176" s="89"/>
      <c r="Q176" s="1"/>
      <c r="R176" s="43"/>
      <c r="S176" s="1"/>
      <c r="T176" s="366"/>
      <c r="U176" s="89"/>
      <c r="V176" s="46"/>
      <c r="W176" s="378"/>
      <c r="Y176" s="259"/>
    </row>
    <row r="177" spans="1:25" ht="25.5" hidden="1" customHeight="1" x14ac:dyDescent="0.25">
      <c r="A177" s="139" t="s">
        <v>494</v>
      </c>
      <c r="B177" s="59"/>
      <c r="C177" s="2"/>
      <c r="D177" s="685" t="s">
        <v>840</v>
      </c>
      <c r="E177" s="685"/>
      <c r="F177" s="192"/>
      <c r="G177" s="471"/>
      <c r="H177" s="449"/>
      <c r="I177" s="210"/>
      <c r="J177" s="219">
        <f t="shared" si="106"/>
        <v>0</v>
      </c>
      <c r="K177" s="81"/>
      <c r="L177" s="1"/>
      <c r="M177" s="1"/>
      <c r="N177" s="1"/>
      <c r="O177" s="1"/>
      <c r="P177" s="89"/>
      <c r="Q177" s="1"/>
      <c r="R177" s="43"/>
      <c r="S177" s="1"/>
      <c r="T177" s="366"/>
      <c r="U177" s="89"/>
      <c r="V177" s="46"/>
      <c r="W177" s="378"/>
      <c r="Y177" s="259"/>
    </row>
    <row r="178" spans="1:25" ht="25.5" hidden="1" customHeight="1" x14ac:dyDescent="0.25">
      <c r="A178" s="139" t="s">
        <v>495</v>
      </c>
      <c r="B178" s="59"/>
      <c r="C178" s="2"/>
      <c r="D178" s="685" t="s">
        <v>843</v>
      </c>
      <c r="E178" s="685"/>
      <c r="F178" s="192"/>
      <c r="G178" s="471"/>
      <c r="H178" s="449"/>
      <c r="I178" s="210"/>
      <c r="J178" s="219">
        <f t="shared" si="106"/>
        <v>0</v>
      </c>
      <c r="K178" s="81"/>
      <c r="L178" s="1"/>
      <c r="M178" s="1"/>
      <c r="N178" s="1"/>
      <c r="O178" s="1"/>
      <c r="P178" s="89"/>
      <c r="Q178" s="1"/>
      <c r="R178" s="43"/>
      <c r="S178" s="1"/>
      <c r="T178" s="366"/>
      <c r="U178" s="89"/>
      <c r="V178" s="46"/>
      <c r="W178" s="378"/>
      <c r="Y178" s="259"/>
    </row>
    <row r="179" spans="1:25" ht="25.5" hidden="1" customHeight="1" x14ac:dyDescent="0.25">
      <c r="A179" s="139" t="s">
        <v>496</v>
      </c>
      <c r="B179" s="59"/>
      <c r="C179" s="2"/>
      <c r="D179" s="685" t="s">
        <v>845</v>
      </c>
      <c r="E179" s="685"/>
      <c r="F179" s="192"/>
      <c r="G179" s="471"/>
      <c r="H179" s="449"/>
      <c r="I179" s="210"/>
      <c r="J179" s="219">
        <f t="shared" si="106"/>
        <v>0</v>
      </c>
      <c r="K179" s="81"/>
      <c r="L179" s="1"/>
      <c r="M179" s="1"/>
      <c r="N179" s="1"/>
      <c r="O179" s="1"/>
      <c r="P179" s="89"/>
      <c r="Q179" s="1"/>
      <c r="R179" s="43"/>
      <c r="S179" s="1"/>
      <c r="T179" s="366"/>
      <c r="U179" s="89"/>
      <c r="V179" s="46"/>
      <c r="W179" s="378"/>
      <c r="Y179" s="259"/>
    </row>
    <row r="180" spans="1:25" ht="25.5" hidden="1" customHeight="1" x14ac:dyDescent="0.25">
      <c r="A180" s="139" t="s">
        <v>497</v>
      </c>
      <c r="B180" s="59"/>
      <c r="C180" s="2"/>
      <c r="D180" s="685" t="s">
        <v>848</v>
      </c>
      <c r="E180" s="685"/>
      <c r="F180" s="192"/>
      <c r="G180" s="471"/>
      <c r="H180" s="449"/>
      <c r="I180" s="210"/>
      <c r="J180" s="219">
        <f t="shared" si="106"/>
        <v>0</v>
      </c>
      <c r="K180" s="81"/>
      <c r="L180" s="1"/>
      <c r="M180" s="1"/>
      <c r="N180" s="1"/>
      <c r="O180" s="1"/>
      <c r="P180" s="89"/>
      <c r="Q180" s="1"/>
      <c r="R180" s="43"/>
      <c r="S180" s="1"/>
      <c r="T180" s="366"/>
      <c r="U180" s="89"/>
      <c r="V180" s="46"/>
      <c r="W180" s="378"/>
      <c r="Y180" s="259"/>
    </row>
    <row r="181" spans="1:25" s="19" customFormat="1" ht="25.5" hidden="1" customHeight="1" x14ac:dyDescent="0.25">
      <c r="A181" s="139" t="s">
        <v>498</v>
      </c>
      <c r="B181" s="100" t="s">
        <v>970</v>
      </c>
      <c r="C181" s="725" t="s">
        <v>891</v>
      </c>
      <c r="D181" s="726"/>
      <c r="E181" s="726"/>
      <c r="F181" s="197">
        <f>F182+F183+F184+F185+F186+F187+F188+F189+F190+F191</f>
        <v>0</v>
      </c>
      <c r="G181" s="478">
        <f>G182+G183+G184+G185+G186+G187+G188+G189+G190+G191</f>
        <v>0</v>
      </c>
      <c r="H181" s="456">
        <f t="shared" ref="H181:I181" si="127">H182+H183+H184+H185+H186+H187+H188+H189+H190+H191</f>
        <v>0</v>
      </c>
      <c r="I181" s="215">
        <f t="shared" si="127"/>
        <v>0</v>
      </c>
      <c r="J181" s="218">
        <f t="shared" si="106"/>
        <v>0</v>
      </c>
      <c r="K181" s="103">
        <f t="shared" ref="K181:W181" si="128">K182+K183+K184+K185+K186+K187+K188+K189+K190+K191</f>
        <v>0</v>
      </c>
      <c r="L181" s="104">
        <f t="shared" si="128"/>
        <v>0</v>
      </c>
      <c r="M181" s="104">
        <f t="shared" si="128"/>
        <v>0</v>
      </c>
      <c r="N181" s="104">
        <f t="shared" si="128"/>
        <v>0</v>
      </c>
      <c r="O181" s="104">
        <f t="shared" si="128"/>
        <v>0</v>
      </c>
      <c r="P181" s="107">
        <f t="shared" ref="P181" si="129">P182+P183+P184+P185+P186+P187+P188+P189+P190+P191</f>
        <v>0</v>
      </c>
      <c r="Q181" s="104">
        <f t="shared" si="128"/>
        <v>0</v>
      </c>
      <c r="R181" s="106">
        <f t="shared" si="128"/>
        <v>0</v>
      </c>
      <c r="S181" s="104">
        <f t="shared" si="128"/>
        <v>0</v>
      </c>
      <c r="T181" s="367">
        <f t="shared" ref="T181" si="130">T182+T183+T184+T185+T186+T187+T188+T189+T190+T191</f>
        <v>0</v>
      </c>
      <c r="U181" s="107">
        <f t="shared" si="128"/>
        <v>0</v>
      </c>
      <c r="V181" s="108">
        <f t="shared" si="128"/>
        <v>0</v>
      </c>
      <c r="W181" s="379">
        <f t="shared" si="128"/>
        <v>0</v>
      </c>
      <c r="Y181" s="259"/>
    </row>
    <row r="182" spans="1:25" ht="15.75" hidden="1" thickBot="1" x14ac:dyDescent="0.3">
      <c r="A182" s="139" t="s">
        <v>499</v>
      </c>
      <c r="B182" s="59"/>
      <c r="C182" s="2"/>
      <c r="D182" s="686" t="s">
        <v>1101</v>
      </c>
      <c r="E182" s="686"/>
      <c r="F182" s="182"/>
      <c r="G182" s="459"/>
      <c r="H182" s="437"/>
      <c r="I182" s="200"/>
      <c r="J182" s="219">
        <f t="shared" si="106"/>
        <v>0</v>
      </c>
      <c r="K182" s="81"/>
      <c r="L182" s="1"/>
      <c r="M182" s="1"/>
      <c r="N182" s="1"/>
      <c r="O182" s="1"/>
      <c r="P182" s="89"/>
      <c r="Q182" s="1"/>
      <c r="R182" s="43"/>
      <c r="S182" s="1"/>
      <c r="T182" s="366"/>
      <c r="U182" s="89"/>
      <c r="V182" s="46"/>
      <c r="W182" s="378"/>
      <c r="Y182" s="259"/>
    </row>
    <row r="183" spans="1:25" ht="15.75" hidden="1" thickBot="1" x14ac:dyDescent="0.3">
      <c r="A183" s="139" t="s">
        <v>500</v>
      </c>
      <c r="B183" s="59"/>
      <c r="C183" s="2"/>
      <c r="D183" s="686" t="s">
        <v>1102</v>
      </c>
      <c r="E183" s="686"/>
      <c r="F183" s="182"/>
      <c r="G183" s="459"/>
      <c r="H183" s="437"/>
      <c r="I183" s="200"/>
      <c r="J183" s="219">
        <f t="shared" si="106"/>
        <v>0</v>
      </c>
      <c r="K183" s="81"/>
      <c r="L183" s="1"/>
      <c r="M183" s="1"/>
      <c r="N183" s="1"/>
      <c r="O183" s="1"/>
      <c r="P183" s="89"/>
      <c r="Q183" s="1"/>
      <c r="R183" s="43"/>
      <c r="S183" s="1"/>
      <c r="T183" s="366"/>
      <c r="U183" s="89"/>
      <c r="V183" s="46"/>
      <c r="W183" s="378"/>
      <c r="Y183" s="259"/>
    </row>
    <row r="184" spans="1:25" ht="15.75" hidden="1" thickBot="1" x14ac:dyDescent="0.3">
      <c r="A184" s="139" t="s">
        <v>501</v>
      </c>
      <c r="B184" s="59"/>
      <c r="C184" s="2"/>
      <c r="D184" s="686" t="s">
        <v>831</v>
      </c>
      <c r="E184" s="686"/>
      <c r="F184" s="182"/>
      <c r="G184" s="459"/>
      <c r="H184" s="437"/>
      <c r="I184" s="200"/>
      <c r="J184" s="219">
        <f t="shared" si="106"/>
        <v>0</v>
      </c>
      <c r="K184" s="81"/>
      <c r="L184" s="1"/>
      <c r="M184" s="1"/>
      <c r="N184" s="1"/>
      <c r="O184" s="1"/>
      <c r="P184" s="89"/>
      <c r="Q184" s="1"/>
      <c r="R184" s="43"/>
      <c r="S184" s="1"/>
      <c r="T184" s="366"/>
      <c r="U184" s="89"/>
      <c r="V184" s="46"/>
      <c r="W184" s="378"/>
      <c r="Y184" s="259"/>
    </row>
    <row r="185" spans="1:25" ht="25.5" hidden="1" customHeight="1" x14ac:dyDescent="0.25">
      <c r="A185" s="139" t="s">
        <v>502</v>
      </c>
      <c r="B185" s="59"/>
      <c r="C185" s="2"/>
      <c r="D185" s="685" t="s">
        <v>834</v>
      </c>
      <c r="E185" s="685"/>
      <c r="F185" s="192"/>
      <c r="G185" s="471"/>
      <c r="H185" s="449"/>
      <c r="I185" s="210"/>
      <c r="J185" s="219">
        <f t="shared" si="106"/>
        <v>0</v>
      </c>
      <c r="K185" s="81"/>
      <c r="L185" s="1"/>
      <c r="M185" s="1"/>
      <c r="N185" s="1"/>
      <c r="O185" s="1"/>
      <c r="P185" s="89"/>
      <c r="Q185" s="1"/>
      <c r="R185" s="43"/>
      <c r="S185" s="1"/>
      <c r="T185" s="366"/>
      <c r="U185" s="89"/>
      <c r="V185" s="46"/>
      <c r="W185" s="378"/>
      <c r="Y185" s="259"/>
    </row>
    <row r="186" spans="1:25" ht="15.75" hidden="1" thickBot="1" x14ac:dyDescent="0.3">
      <c r="A186" s="139" t="s">
        <v>503</v>
      </c>
      <c r="B186" s="59"/>
      <c r="C186" s="2"/>
      <c r="D186" s="686" t="s">
        <v>837</v>
      </c>
      <c r="E186" s="686"/>
      <c r="F186" s="182"/>
      <c r="G186" s="459"/>
      <c r="H186" s="437"/>
      <c r="I186" s="200"/>
      <c r="J186" s="219">
        <f t="shared" si="106"/>
        <v>0</v>
      </c>
      <c r="K186" s="81"/>
      <c r="L186" s="1"/>
      <c r="M186" s="1"/>
      <c r="N186" s="1"/>
      <c r="O186" s="1"/>
      <c r="P186" s="89"/>
      <c r="Q186" s="1"/>
      <c r="R186" s="43"/>
      <c r="S186" s="1"/>
      <c r="T186" s="366"/>
      <c r="U186" s="89"/>
      <c r="V186" s="46"/>
      <c r="W186" s="378"/>
      <c r="Y186" s="259"/>
    </row>
    <row r="187" spans="1:25" ht="15.75" hidden="1" thickBot="1" x14ac:dyDescent="0.3">
      <c r="A187" s="139" t="s">
        <v>504</v>
      </c>
      <c r="B187" s="59"/>
      <c r="C187" s="2"/>
      <c r="D187" s="686" t="s">
        <v>1103</v>
      </c>
      <c r="E187" s="686"/>
      <c r="F187" s="182"/>
      <c r="G187" s="459"/>
      <c r="H187" s="437"/>
      <c r="I187" s="200"/>
      <c r="J187" s="219">
        <f t="shared" si="106"/>
        <v>0</v>
      </c>
      <c r="K187" s="81"/>
      <c r="L187" s="1"/>
      <c r="M187" s="1"/>
      <c r="N187" s="1"/>
      <c r="O187" s="1"/>
      <c r="P187" s="89"/>
      <c r="Q187" s="1"/>
      <c r="R187" s="43"/>
      <c r="S187" s="1"/>
      <c r="T187" s="366"/>
      <c r="U187" s="89"/>
      <c r="V187" s="46"/>
      <c r="W187" s="378"/>
      <c r="Y187" s="259"/>
    </row>
    <row r="188" spans="1:25" ht="25.5" hidden="1" customHeight="1" x14ac:dyDescent="0.25">
      <c r="A188" s="139" t="s">
        <v>505</v>
      </c>
      <c r="B188" s="59"/>
      <c r="C188" s="2"/>
      <c r="D188" s="685" t="s">
        <v>841</v>
      </c>
      <c r="E188" s="685"/>
      <c r="F188" s="192"/>
      <c r="G188" s="471"/>
      <c r="H188" s="449"/>
      <c r="I188" s="210"/>
      <c r="J188" s="219">
        <f t="shared" si="106"/>
        <v>0</v>
      </c>
      <c r="K188" s="81"/>
      <c r="L188" s="1"/>
      <c r="M188" s="1"/>
      <c r="N188" s="1"/>
      <c r="O188" s="1"/>
      <c r="P188" s="89"/>
      <c r="Q188" s="1"/>
      <c r="R188" s="43"/>
      <c r="S188" s="1"/>
      <c r="T188" s="366"/>
      <c r="U188" s="89"/>
      <c r="V188" s="46"/>
      <c r="W188" s="378"/>
      <c r="Y188" s="259"/>
    </row>
    <row r="189" spans="1:25" ht="25.5" hidden="1" customHeight="1" x14ac:dyDescent="0.25">
      <c r="A189" s="139" t="s">
        <v>506</v>
      </c>
      <c r="B189" s="59"/>
      <c r="C189" s="2"/>
      <c r="D189" s="685" t="s">
        <v>844</v>
      </c>
      <c r="E189" s="685"/>
      <c r="F189" s="192"/>
      <c r="G189" s="471"/>
      <c r="H189" s="449"/>
      <c r="I189" s="210"/>
      <c r="J189" s="219">
        <f t="shared" si="106"/>
        <v>0</v>
      </c>
      <c r="K189" s="81"/>
      <c r="L189" s="1"/>
      <c r="M189" s="1"/>
      <c r="N189" s="1"/>
      <c r="O189" s="1"/>
      <c r="P189" s="89"/>
      <c r="Q189" s="1"/>
      <c r="R189" s="43"/>
      <c r="S189" s="1"/>
      <c r="T189" s="366"/>
      <c r="U189" s="89"/>
      <c r="V189" s="46"/>
      <c r="W189" s="378"/>
      <c r="Y189" s="259"/>
    </row>
    <row r="190" spans="1:25" ht="25.5" hidden="1" customHeight="1" x14ac:dyDescent="0.25">
      <c r="A190" s="139" t="s">
        <v>507</v>
      </c>
      <c r="B190" s="59"/>
      <c r="C190" s="2"/>
      <c r="D190" s="685" t="s">
        <v>846</v>
      </c>
      <c r="E190" s="685"/>
      <c r="F190" s="192"/>
      <c r="G190" s="471"/>
      <c r="H190" s="449"/>
      <c r="I190" s="210"/>
      <c r="J190" s="219">
        <f t="shared" si="106"/>
        <v>0</v>
      </c>
      <c r="K190" s="81"/>
      <c r="L190" s="1"/>
      <c r="M190" s="1"/>
      <c r="N190" s="1"/>
      <c r="O190" s="1"/>
      <c r="P190" s="89"/>
      <c r="Q190" s="1"/>
      <c r="R190" s="43"/>
      <c r="S190" s="1"/>
      <c r="T190" s="366"/>
      <c r="U190" s="89"/>
      <c r="V190" s="46"/>
      <c r="W190" s="378"/>
      <c r="Y190" s="259"/>
    </row>
    <row r="191" spans="1:25" ht="25.5" hidden="1" customHeight="1" x14ac:dyDescent="0.25">
      <c r="A191" s="139" t="s">
        <v>508</v>
      </c>
      <c r="B191" s="59"/>
      <c r="C191" s="2"/>
      <c r="D191" s="685" t="s">
        <v>849</v>
      </c>
      <c r="E191" s="685"/>
      <c r="F191" s="192"/>
      <c r="G191" s="471"/>
      <c r="H191" s="449"/>
      <c r="I191" s="210"/>
      <c r="J191" s="219">
        <f t="shared" si="106"/>
        <v>0</v>
      </c>
      <c r="K191" s="81"/>
      <c r="L191" s="1"/>
      <c r="M191" s="1"/>
      <c r="N191" s="1"/>
      <c r="O191" s="1"/>
      <c r="P191" s="89"/>
      <c r="Q191" s="1"/>
      <c r="R191" s="43"/>
      <c r="S191" s="1"/>
      <c r="T191" s="366"/>
      <c r="U191" s="89"/>
      <c r="V191" s="46"/>
      <c r="W191" s="378"/>
      <c r="Y191" s="259"/>
    </row>
    <row r="192" spans="1:25" s="19" customFormat="1" ht="15.75" hidden="1" thickBot="1" x14ac:dyDescent="0.3">
      <c r="A192" s="139" t="s">
        <v>509</v>
      </c>
      <c r="B192" s="100" t="s">
        <v>971</v>
      </c>
      <c r="C192" s="694" t="s">
        <v>510</v>
      </c>
      <c r="D192" s="695"/>
      <c r="E192" s="695"/>
      <c r="F192" s="183">
        <f>F193+F194+F195+F196+F197+F198+F199+F200+F201+F202</f>
        <v>0</v>
      </c>
      <c r="G192" s="460">
        <f>G193+G194+G195+G196+G197+G198+G199+G200+G201+G202</f>
        <v>0</v>
      </c>
      <c r="H192" s="438">
        <f t="shared" ref="H192:I192" si="131">H193+H194+H195+H196+H197+H198+H199+H200+H201+H202</f>
        <v>0</v>
      </c>
      <c r="I192" s="201">
        <f t="shared" si="131"/>
        <v>0</v>
      </c>
      <c r="J192" s="218">
        <f t="shared" si="106"/>
        <v>0</v>
      </c>
      <c r="K192" s="103">
        <f t="shared" ref="K192:W192" si="132">K193+K194+K195+K196+K197+K198+K199+K200+K201+K202</f>
        <v>0</v>
      </c>
      <c r="L192" s="104">
        <f t="shared" si="132"/>
        <v>0</v>
      </c>
      <c r="M192" s="104">
        <f t="shared" si="132"/>
        <v>0</v>
      </c>
      <c r="N192" s="104">
        <f t="shared" si="132"/>
        <v>0</v>
      </c>
      <c r="O192" s="104">
        <f t="shared" si="132"/>
        <v>0</v>
      </c>
      <c r="P192" s="107">
        <f t="shared" ref="P192" si="133">P193+P194+P195+P196+P197+P198+P199+P200+P201+P202</f>
        <v>0</v>
      </c>
      <c r="Q192" s="104">
        <f t="shared" si="132"/>
        <v>0</v>
      </c>
      <c r="R192" s="106">
        <f t="shared" si="132"/>
        <v>0</v>
      </c>
      <c r="S192" s="104">
        <f t="shared" si="132"/>
        <v>0</v>
      </c>
      <c r="T192" s="367">
        <f t="shared" ref="T192" si="134">T193+T194+T195+T196+T197+T198+T199+T200+T201+T202</f>
        <v>0</v>
      </c>
      <c r="U192" s="107">
        <f t="shared" si="132"/>
        <v>0</v>
      </c>
      <c r="V192" s="108">
        <f t="shared" si="132"/>
        <v>0</v>
      </c>
      <c r="W192" s="379">
        <f t="shared" si="132"/>
        <v>0</v>
      </c>
      <c r="Y192" s="259"/>
    </row>
    <row r="193" spans="1:25" ht="15.75" hidden="1" thickBot="1" x14ac:dyDescent="0.3">
      <c r="A193" s="139" t="s">
        <v>511</v>
      </c>
      <c r="B193" s="59"/>
      <c r="C193" s="2"/>
      <c r="D193" s="686" t="s">
        <v>642</v>
      </c>
      <c r="E193" s="686"/>
      <c r="F193" s="182"/>
      <c r="G193" s="459"/>
      <c r="H193" s="437"/>
      <c r="I193" s="200"/>
      <c r="J193" s="219">
        <f t="shared" si="106"/>
        <v>0</v>
      </c>
      <c r="K193" s="81"/>
      <c r="L193" s="1"/>
      <c r="M193" s="1"/>
      <c r="N193" s="1"/>
      <c r="O193" s="1"/>
      <c r="P193" s="89"/>
      <c r="Q193" s="1"/>
      <c r="R193" s="43"/>
      <c r="S193" s="1"/>
      <c r="T193" s="366"/>
      <c r="U193" s="89"/>
      <c r="V193" s="46"/>
      <c r="W193" s="378"/>
      <c r="Y193" s="259"/>
    </row>
    <row r="194" spans="1:25" ht="15.75" hidden="1" thickBot="1" x14ac:dyDescent="0.3">
      <c r="A194" s="139" t="s">
        <v>512</v>
      </c>
      <c r="B194" s="59"/>
      <c r="C194" s="2"/>
      <c r="D194" s="686" t="s">
        <v>829</v>
      </c>
      <c r="E194" s="686"/>
      <c r="F194" s="182"/>
      <c r="G194" s="459"/>
      <c r="H194" s="437"/>
      <c r="I194" s="200"/>
      <c r="J194" s="219">
        <f t="shared" si="106"/>
        <v>0</v>
      </c>
      <c r="K194" s="81"/>
      <c r="L194" s="1"/>
      <c r="M194" s="1"/>
      <c r="N194" s="1"/>
      <c r="O194" s="1"/>
      <c r="P194" s="89"/>
      <c r="Q194" s="1"/>
      <c r="R194" s="43"/>
      <c r="S194" s="1"/>
      <c r="T194" s="366"/>
      <c r="U194" s="89"/>
      <c r="V194" s="46"/>
      <c r="W194" s="378"/>
      <c r="Y194" s="259"/>
    </row>
    <row r="195" spans="1:25" ht="15.75" hidden="1" thickBot="1" x14ac:dyDescent="0.3">
      <c r="A195" s="139" t="s">
        <v>513</v>
      </c>
      <c r="B195" s="59"/>
      <c r="C195" s="2"/>
      <c r="D195" s="686" t="s">
        <v>832</v>
      </c>
      <c r="E195" s="686"/>
      <c r="F195" s="182"/>
      <c r="G195" s="459"/>
      <c r="H195" s="437"/>
      <c r="I195" s="200"/>
      <c r="J195" s="219">
        <f t="shared" si="106"/>
        <v>0</v>
      </c>
      <c r="K195" s="81"/>
      <c r="L195" s="1"/>
      <c r="M195" s="1"/>
      <c r="N195" s="1"/>
      <c r="O195" s="1"/>
      <c r="P195" s="89"/>
      <c r="Q195" s="1"/>
      <c r="R195" s="43"/>
      <c r="S195" s="1"/>
      <c r="T195" s="366"/>
      <c r="U195" s="89"/>
      <c r="V195" s="46"/>
      <c r="W195" s="378"/>
      <c r="Y195" s="259"/>
    </row>
    <row r="196" spans="1:25" ht="15.75" hidden="1" thickBot="1" x14ac:dyDescent="0.3">
      <c r="A196" s="139" t="s">
        <v>514</v>
      </c>
      <c r="B196" s="59"/>
      <c r="C196" s="2"/>
      <c r="D196" s="685" t="s">
        <v>1104</v>
      </c>
      <c r="E196" s="685"/>
      <c r="F196" s="192"/>
      <c r="G196" s="471"/>
      <c r="H196" s="449"/>
      <c r="I196" s="210"/>
      <c r="J196" s="219">
        <f t="shared" si="106"/>
        <v>0</v>
      </c>
      <c r="K196" s="81"/>
      <c r="L196" s="1"/>
      <c r="M196" s="1"/>
      <c r="N196" s="1"/>
      <c r="O196" s="1"/>
      <c r="P196" s="89"/>
      <c r="Q196" s="1"/>
      <c r="R196" s="43"/>
      <c r="S196" s="1"/>
      <c r="T196" s="366"/>
      <c r="U196" s="89"/>
      <c r="V196" s="46"/>
      <c r="W196" s="378"/>
      <c r="Y196" s="259"/>
    </row>
    <row r="197" spans="1:25" ht="15.75" hidden="1" thickBot="1" x14ac:dyDescent="0.3">
      <c r="A197" s="139" t="s">
        <v>515</v>
      </c>
      <c r="B197" s="59"/>
      <c r="C197" s="2"/>
      <c r="D197" s="686" t="s">
        <v>839</v>
      </c>
      <c r="E197" s="686"/>
      <c r="F197" s="182"/>
      <c r="G197" s="459"/>
      <c r="H197" s="437"/>
      <c r="I197" s="200"/>
      <c r="J197" s="219">
        <f t="shared" si="106"/>
        <v>0</v>
      </c>
      <c r="K197" s="81"/>
      <c r="L197" s="1"/>
      <c r="M197" s="1"/>
      <c r="N197" s="1"/>
      <c r="O197" s="1"/>
      <c r="P197" s="89"/>
      <c r="Q197" s="1"/>
      <c r="R197" s="43"/>
      <c r="S197" s="1"/>
      <c r="T197" s="366"/>
      <c r="U197" s="89"/>
      <c r="V197" s="46"/>
      <c r="W197" s="378"/>
      <c r="Y197" s="259"/>
    </row>
    <row r="198" spans="1:25" ht="15.75" hidden="1" thickBot="1" x14ac:dyDescent="0.3">
      <c r="A198" s="139" t="s">
        <v>516</v>
      </c>
      <c r="B198" s="59"/>
      <c r="C198" s="2"/>
      <c r="D198" s="686" t="s">
        <v>838</v>
      </c>
      <c r="E198" s="686"/>
      <c r="F198" s="182"/>
      <c r="G198" s="459"/>
      <c r="H198" s="437"/>
      <c r="I198" s="200"/>
      <c r="J198" s="219">
        <f t="shared" si="106"/>
        <v>0</v>
      </c>
      <c r="K198" s="81"/>
      <c r="L198" s="1"/>
      <c r="M198" s="1"/>
      <c r="N198" s="1"/>
      <c r="O198" s="1"/>
      <c r="P198" s="89"/>
      <c r="Q198" s="1"/>
      <c r="R198" s="43"/>
      <c r="S198" s="1"/>
      <c r="T198" s="366"/>
      <c r="U198" s="89"/>
      <c r="V198" s="46"/>
      <c r="W198" s="378"/>
      <c r="Y198" s="259"/>
    </row>
    <row r="199" spans="1:25" ht="25.5" hidden="1" customHeight="1" x14ac:dyDescent="0.25">
      <c r="A199" s="139" t="s">
        <v>517</v>
      </c>
      <c r="B199" s="59"/>
      <c r="C199" s="2"/>
      <c r="D199" s="685" t="s">
        <v>842</v>
      </c>
      <c r="E199" s="685"/>
      <c r="F199" s="192"/>
      <c r="G199" s="471"/>
      <c r="H199" s="449"/>
      <c r="I199" s="210"/>
      <c r="J199" s="219">
        <f t="shared" si="106"/>
        <v>0</v>
      </c>
      <c r="K199" s="81"/>
      <c r="L199" s="1"/>
      <c r="M199" s="1"/>
      <c r="N199" s="1"/>
      <c r="O199" s="1"/>
      <c r="P199" s="89"/>
      <c r="Q199" s="1"/>
      <c r="R199" s="43"/>
      <c r="S199" s="1"/>
      <c r="T199" s="366"/>
      <c r="U199" s="89"/>
      <c r="V199" s="46"/>
      <c r="W199" s="378"/>
      <c r="Y199" s="259"/>
    </row>
    <row r="200" spans="1:25" ht="15.75" hidden="1" thickBot="1" x14ac:dyDescent="0.3">
      <c r="A200" s="139" t="s">
        <v>518</v>
      </c>
      <c r="B200" s="59"/>
      <c r="C200" s="2"/>
      <c r="D200" s="686" t="s">
        <v>1105</v>
      </c>
      <c r="E200" s="686"/>
      <c r="F200" s="182"/>
      <c r="G200" s="459"/>
      <c r="H200" s="437"/>
      <c r="I200" s="200"/>
      <c r="J200" s="219">
        <f t="shared" si="106"/>
        <v>0</v>
      </c>
      <c r="K200" s="81"/>
      <c r="L200" s="1"/>
      <c r="M200" s="1"/>
      <c r="N200" s="1"/>
      <c r="O200" s="1"/>
      <c r="P200" s="89"/>
      <c r="Q200" s="1"/>
      <c r="R200" s="43"/>
      <c r="S200" s="1"/>
      <c r="T200" s="366"/>
      <c r="U200" s="89"/>
      <c r="V200" s="46"/>
      <c r="W200" s="378"/>
      <c r="Y200" s="259"/>
    </row>
    <row r="201" spans="1:25" ht="25.5" hidden="1" customHeight="1" x14ac:dyDescent="0.25">
      <c r="A201" s="139" t="s">
        <v>519</v>
      </c>
      <c r="B201" s="59"/>
      <c r="C201" s="2"/>
      <c r="D201" s="685" t="s">
        <v>847</v>
      </c>
      <c r="E201" s="685"/>
      <c r="F201" s="192"/>
      <c r="G201" s="471"/>
      <c r="H201" s="449"/>
      <c r="I201" s="210"/>
      <c r="J201" s="219">
        <f t="shared" si="106"/>
        <v>0</v>
      </c>
      <c r="K201" s="81"/>
      <c r="L201" s="1"/>
      <c r="M201" s="1"/>
      <c r="N201" s="1"/>
      <c r="O201" s="1"/>
      <c r="P201" s="89"/>
      <c r="Q201" s="1"/>
      <c r="R201" s="43"/>
      <c r="S201" s="1"/>
      <c r="T201" s="366"/>
      <c r="U201" s="89"/>
      <c r="V201" s="46"/>
      <c r="W201" s="378"/>
      <c r="Y201" s="259"/>
    </row>
    <row r="202" spans="1:25" ht="25.5" hidden="1" customHeight="1" x14ac:dyDescent="0.25">
      <c r="A202" s="139" t="s">
        <v>520</v>
      </c>
      <c r="B202" s="59"/>
      <c r="C202" s="2"/>
      <c r="D202" s="685" t="s">
        <v>850</v>
      </c>
      <c r="E202" s="685"/>
      <c r="F202" s="192"/>
      <c r="G202" s="471"/>
      <c r="H202" s="449"/>
      <c r="I202" s="210"/>
      <c r="J202" s="219">
        <f t="shared" si="106"/>
        <v>0</v>
      </c>
      <c r="K202" s="81"/>
      <c r="L202" s="1"/>
      <c r="M202" s="1"/>
      <c r="N202" s="1"/>
      <c r="O202" s="1"/>
      <c r="P202" s="89"/>
      <c r="Q202" s="1"/>
      <c r="R202" s="43"/>
      <c r="S202" s="1"/>
      <c r="T202" s="366"/>
      <c r="U202" s="89"/>
      <c r="V202" s="46"/>
      <c r="W202" s="378"/>
      <c r="Y202" s="259"/>
    </row>
    <row r="203" spans="1:25" s="19" customFormat="1" ht="25.5" hidden="1" customHeight="1" x14ac:dyDescent="0.25">
      <c r="A203" s="139" t="s">
        <v>521</v>
      </c>
      <c r="B203" s="100" t="s">
        <v>972</v>
      </c>
      <c r="C203" s="725" t="s">
        <v>892</v>
      </c>
      <c r="D203" s="726"/>
      <c r="E203" s="726"/>
      <c r="F203" s="197">
        <f>F204+F205</f>
        <v>0</v>
      </c>
      <c r="G203" s="478">
        <f>G204+G205</f>
        <v>0</v>
      </c>
      <c r="H203" s="456">
        <f t="shared" ref="H203:I203" si="135">H204+H205</f>
        <v>0</v>
      </c>
      <c r="I203" s="215">
        <f t="shared" si="135"/>
        <v>0</v>
      </c>
      <c r="J203" s="218">
        <f t="shared" si="106"/>
        <v>0</v>
      </c>
      <c r="K203" s="103">
        <f t="shared" ref="K203:W203" si="136">K204+K205</f>
        <v>0</v>
      </c>
      <c r="L203" s="104">
        <f t="shared" si="136"/>
        <v>0</v>
      </c>
      <c r="M203" s="104">
        <f t="shared" si="136"/>
        <v>0</v>
      </c>
      <c r="N203" s="104">
        <f t="shared" si="136"/>
        <v>0</v>
      </c>
      <c r="O203" s="104">
        <f t="shared" si="136"/>
        <v>0</v>
      </c>
      <c r="P203" s="107">
        <f t="shared" ref="P203" si="137">P204+P205</f>
        <v>0</v>
      </c>
      <c r="Q203" s="104">
        <f t="shared" si="136"/>
        <v>0</v>
      </c>
      <c r="R203" s="106">
        <f t="shared" si="136"/>
        <v>0</v>
      </c>
      <c r="S203" s="104">
        <f t="shared" si="136"/>
        <v>0</v>
      </c>
      <c r="T203" s="367">
        <f t="shared" ref="T203" si="138">T204+T205</f>
        <v>0</v>
      </c>
      <c r="U203" s="107">
        <f t="shared" si="136"/>
        <v>0</v>
      </c>
      <c r="V203" s="108">
        <f t="shared" si="136"/>
        <v>0</v>
      </c>
      <c r="W203" s="379">
        <f t="shared" si="136"/>
        <v>0</v>
      </c>
      <c r="Y203" s="259"/>
    </row>
    <row r="204" spans="1:25" ht="25.5" hidden="1" customHeight="1" x14ac:dyDescent="0.25">
      <c r="A204" s="139" t="s">
        <v>522</v>
      </c>
      <c r="B204" s="59"/>
      <c r="C204" s="2"/>
      <c r="D204" s="685" t="s">
        <v>853</v>
      </c>
      <c r="E204" s="685"/>
      <c r="F204" s="192"/>
      <c r="G204" s="471"/>
      <c r="H204" s="449"/>
      <c r="I204" s="210"/>
      <c r="J204" s="219">
        <f t="shared" si="106"/>
        <v>0</v>
      </c>
      <c r="K204" s="81"/>
      <c r="L204" s="1"/>
      <c r="M204" s="1"/>
      <c r="N204" s="1"/>
      <c r="O204" s="1"/>
      <c r="P204" s="89"/>
      <c r="Q204" s="1"/>
      <c r="R204" s="43"/>
      <c r="S204" s="1"/>
      <c r="T204" s="366"/>
      <c r="U204" s="89"/>
      <c r="V204" s="46"/>
      <c r="W204" s="378"/>
      <c r="Y204" s="259"/>
    </row>
    <row r="205" spans="1:25" ht="25.5" hidden="1" customHeight="1" x14ac:dyDescent="0.25">
      <c r="A205" s="139" t="s">
        <v>523</v>
      </c>
      <c r="B205" s="59"/>
      <c r="C205" s="2"/>
      <c r="D205" s="685" t="s">
        <v>854</v>
      </c>
      <c r="E205" s="685"/>
      <c r="F205" s="192"/>
      <c r="G205" s="471"/>
      <c r="H205" s="449"/>
      <c r="I205" s="210"/>
      <c r="J205" s="219">
        <f t="shared" si="106"/>
        <v>0</v>
      </c>
      <c r="K205" s="81"/>
      <c r="L205" s="1"/>
      <c r="M205" s="1"/>
      <c r="N205" s="1"/>
      <c r="O205" s="1"/>
      <c r="P205" s="89"/>
      <c r="Q205" s="1"/>
      <c r="R205" s="43"/>
      <c r="S205" s="1"/>
      <c r="T205" s="366"/>
      <c r="U205" s="89"/>
      <c r="V205" s="46"/>
      <c r="W205" s="378"/>
      <c r="Y205" s="259"/>
    </row>
    <row r="206" spans="1:25" s="19" customFormat="1" ht="15" hidden="1" customHeight="1" x14ac:dyDescent="0.25">
      <c r="A206" s="139" t="s">
        <v>524</v>
      </c>
      <c r="B206" s="100" t="s">
        <v>973</v>
      </c>
      <c r="C206" s="725" t="s">
        <v>1106</v>
      </c>
      <c r="D206" s="726"/>
      <c r="E206" s="726"/>
      <c r="F206" s="197">
        <f>F207+F208+F209+F210+F211+F212+F213+F214+F215+F216+F217</f>
        <v>0</v>
      </c>
      <c r="G206" s="478">
        <f>G207+G208+G209+G210+G211+G212+G213+G214+G215+G216+G217</f>
        <v>0</v>
      </c>
      <c r="H206" s="456">
        <f t="shared" ref="H206:I206" si="139">H207+H208+H209+H210+H211+H212+H213+H214+H215+H216+H217</f>
        <v>0</v>
      </c>
      <c r="I206" s="215">
        <f t="shared" si="139"/>
        <v>0</v>
      </c>
      <c r="J206" s="218">
        <f t="shared" ref="J206:J254" si="140">SUM(H206:I206)</f>
        <v>0</v>
      </c>
      <c r="K206" s="103">
        <f t="shared" ref="K206:W206" si="141">K207+K208+K209+K210+K211+K212+K213+K214+K215+K216+K217</f>
        <v>0</v>
      </c>
      <c r="L206" s="104">
        <f t="shared" si="141"/>
        <v>0</v>
      </c>
      <c r="M206" s="104">
        <f t="shared" si="141"/>
        <v>0</v>
      </c>
      <c r="N206" s="104">
        <f t="shared" si="141"/>
        <v>0</v>
      </c>
      <c r="O206" s="104">
        <f t="shared" si="141"/>
        <v>0</v>
      </c>
      <c r="P206" s="107">
        <f t="shared" ref="P206" si="142">P207+P208+P209+P210+P211+P212+P213+P214+P215+P216+P217</f>
        <v>0</v>
      </c>
      <c r="Q206" s="104">
        <f t="shared" si="141"/>
        <v>0</v>
      </c>
      <c r="R206" s="106">
        <f t="shared" si="141"/>
        <v>0</v>
      </c>
      <c r="S206" s="104">
        <f t="shared" si="141"/>
        <v>0</v>
      </c>
      <c r="T206" s="367">
        <f t="shared" ref="T206" si="143">T207+T208+T209+T210+T211+T212+T213+T214+T215+T216+T217</f>
        <v>0</v>
      </c>
      <c r="U206" s="107">
        <f t="shared" si="141"/>
        <v>0</v>
      </c>
      <c r="V206" s="108">
        <f t="shared" si="141"/>
        <v>0</v>
      </c>
      <c r="W206" s="379">
        <f t="shared" si="141"/>
        <v>0</v>
      </c>
      <c r="Y206" s="259"/>
    </row>
    <row r="207" spans="1:25" ht="15.75" hidden="1" thickBot="1" x14ac:dyDescent="0.3">
      <c r="A207" s="139" t="s">
        <v>525</v>
      </c>
      <c r="B207" s="59"/>
      <c r="C207" s="2"/>
      <c r="D207" s="686" t="s">
        <v>643</v>
      </c>
      <c r="E207" s="686"/>
      <c r="F207" s="182"/>
      <c r="G207" s="459"/>
      <c r="H207" s="437"/>
      <c r="I207" s="200"/>
      <c r="J207" s="219">
        <f t="shared" si="140"/>
        <v>0</v>
      </c>
      <c r="K207" s="81"/>
      <c r="L207" s="1"/>
      <c r="M207" s="1"/>
      <c r="N207" s="1"/>
      <c r="O207" s="1"/>
      <c r="P207" s="89"/>
      <c r="Q207" s="1"/>
      <c r="R207" s="43"/>
      <c r="S207" s="1"/>
      <c r="T207" s="366"/>
      <c r="U207" s="89"/>
      <c r="V207" s="46"/>
      <c r="W207" s="378"/>
      <c r="Y207" s="259"/>
    </row>
    <row r="208" spans="1:25" ht="15.75" hidden="1" thickBot="1" x14ac:dyDescent="0.3">
      <c r="A208" s="139" t="s">
        <v>526</v>
      </c>
      <c r="B208" s="59"/>
      <c r="C208" s="2"/>
      <c r="D208" s="686" t="s">
        <v>1107</v>
      </c>
      <c r="E208" s="686"/>
      <c r="F208" s="182"/>
      <c r="G208" s="459"/>
      <c r="H208" s="437"/>
      <c r="I208" s="200"/>
      <c r="J208" s="219">
        <f t="shared" si="140"/>
        <v>0</v>
      </c>
      <c r="K208" s="81"/>
      <c r="L208" s="1"/>
      <c r="M208" s="1"/>
      <c r="N208" s="1"/>
      <c r="O208" s="1"/>
      <c r="P208" s="89"/>
      <c r="Q208" s="1"/>
      <c r="R208" s="43"/>
      <c r="S208" s="1"/>
      <c r="T208" s="366"/>
      <c r="U208" s="89"/>
      <c r="V208" s="46"/>
      <c r="W208" s="378"/>
      <c r="Y208" s="259"/>
    </row>
    <row r="209" spans="1:25" ht="15.75" hidden="1" thickBot="1" x14ac:dyDescent="0.3">
      <c r="A209" s="139" t="s">
        <v>527</v>
      </c>
      <c r="B209" s="59"/>
      <c r="C209" s="2"/>
      <c r="D209" s="686" t="s">
        <v>646</v>
      </c>
      <c r="E209" s="686"/>
      <c r="F209" s="182"/>
      <c r="G209" s="459"/>
      <c r="H209" s="437"/>
      <c r="I209" s="200"/>
      <c r="J209" s="219">
        <f t="shared" si="140"/>
        <v>0</v>
      </c>
      <c r="K209" s="81"/>
      <c r="L209" s="1"/>
      <c r="M209" s="1"/>
      <c r="N209" s="1"/>
      <c r="O209" s="1"/>
      <c r="P209" s="89"/>
      <c r="Q209" s="1"/>
      <c r="R209" s="43"/>
      <c r="S209" s="1"/>
      <c r="T209" s="366"/>
      <c r="U209" s="89"/>
      <c r="V209" s="46"/>
      <c r="W209" s="378"/>
      <c r="Y209" s="259"/>
    </row>
    <row r="210" spans="1:25" ht="15.75" hidden="1" thickBot="1" x14ac:dyDescent="0.3">
      <c r="A210" s="139" t="s">
        <v>528</v>
      </c>
      <c r="B210" s="59"/>
      <c r="C210" s="2"/>
      <c r="D210" s="686" t="s">
        <v>644</v>
      </c>
      <c r="E210" s="686"/>
      <c r="F210" s="182"/>
      <c r="G210" s="459"/>
      <c r="H210" s="437"/>
      <c r="I210" s="200"/>
      <c r="J210" s="219">
        <f t="shared" si="140"/>
        <v>0</v>
      </c>
      <c r="K210" s="81"/>
      <c r="L210" s="1"/>
      <c r="M210" s="1"/>
      <c r="N210" s="1"/>
      <c r="O210" s="1"/>
      <c r="P210" s="89"/>
      <c r="Q210" s="1"/>
      <c r="R210" s="43"/>
      <c r="S210" s="1"/>
      <c r="T210" s="366"/>
      <c r="U210" s="89"/>
      <c r="V210" s="46"/>
      <c r="W210" s="378"/>
      <c r="Y210" s="259"/>
    </row>
    <row r="211" spans="1:25" ht="15.75" hidden="1" thickBot="1" x14ac:dyDescent="0.3">
      <c r="A211" s="139" t="s">
        <v>529</v>
      </c>
      <c r="B211" s="59"/>
      <c r="C211" s="2"/>
      <c r="D211" s="686" t="s">
        <v>1108</v>
      </c>
      <c r="E211" s="686"/>
      <c r="F211" s="182"/>
      <c r="G211" s="459"/>
      <c r="H211" s="437"/>
      <c r="I211" s="200"/>
      <c r="J211" s="219">
        <f t="shared" si="140"/>
        <v>0</v>
      </c>
      <c r="K211" s="81"/>
      <c r="L211" s="1"/>
      <c r="M211" s="1"/>
      <c r="N211" s="1"/>
      <c r="O211" s="1"/>
      <c r="P211" s="89"/>
      <c r="Q211" s="1"/>
      <c r="R211" s="43"/>
      <c r="S211" s="1"/>
      <c r="T211" s="366"/>
      <c r="U211" s="89"/>
      <c r="V211" s="46"/>
      <c r="W211" s="378"/>
      <c r="Y211" s="259"/>
    </row>
    <row r="212" spans="1:25" ht="25.5" hidden="1" customHeight="1" x14ac:dyDescent="0.25">
      <c r="A212" s="139" t="s">
        <v>530</v>
      </c>
      <c r="B212" s="59"/>
      <c r="C212" s="2"/>
      <c r="D212" s="685" t="s">
        <v>822</v>
      </c>
      <c r="E212" s="685"/>
      <c r="F212" s="192"/>
      <c r="G212" s="471"/>
      <c r="H212" s="449"/>
      <c r="I212" s="210"/>
      <c r="J212" s="219">
        <f t="shared" si="140"/>
        <v>0</v>
      </c>
      <c r="K212" s="81"/>
      <c r="L212" s="1"/>
      <c r="M212" s="1"/>
      <c r="N212" s="1"/>
      <c r="O212" s="1"/>
      <c r="P212" s="89"/>
      <c r="Q212" s="1"/>
      <c r="R212" s="43"/>
      <c r="S212" s="1"/>
      <c r="T212" s="366"/>
      <c r="U212" s="89"/>
      <c r="V212" s="46"/>
      <c r="W212" s="378"/>
      <c r="Y212" s="259"/>
    </row>
    <row r="213" spans="1:25" ht="25.5" hidden="1" customHeight="1" x14ac:dyDescent="0.25">
      <c r="A213" s="139" t="s">
        <v>531</v>
      </c>
      <c r="B213" s="59"/>
      <c r="C213" s="2"/>
      <c r="D213" s="685" t="s">
        <v>825</v>
      </c>
      <c r="E213" s="685"/>
      <c r="F213" s="192"/>
      <c r="G213" s="471"/>
      <c r="H213" s="449"/>
      <c r="I213" s="210"/>
      <c r="J213" s="219">
        <f t="shared" si="140"/>
        <v>0</v>
      </c>
      <c r="K213" s="81"/>
      <c r="L213" s="1"/>
      <c r="M213" s="1"/>
      <c r="N213" s="1"/>
      <c r="O213" s="1"/>
      <c r="P213" s="89"/>
      <c r="Q213" s="1"/>
      <c r="R213" s="43"/>
      <c r="S213" s="1"/>
      <c r="T213" s="366"/>
      <c r="U213" s="89"/>
      <c r="V213" s="46"/>
      <c r="W213" s="378"/>
      <c r="Y213" s="259"/>
    </row>
    <row r="214" spans="1:25" ht="15.75" hidden="1" thickBot="1" x14ac:dyDescent="0.3">
      <c r="A214" s="139" t="s">
        <v>532</v>
      </c>
      <c r="B214" s="59"/>
      <c r="C214" s="2"/>
      <c r="D214" s="686" t="s">
        <v>1109</v>
      </c>
      <c r="E214" s="686"/>
      <c r="F214" s="182"/>
      <c r="G214" s="459"/>
      <c r="H214" s="437"/>
      <c r="I214" s="200"/>
      <c r="J214" s="219">
        <f t="shared" si="140"/>
        <v>0</v>
      </c>
      <c r="K214" s="81"/>
      <c r="L214" s="1"/>
      <c r="M214" s="1"/>
      <c r="N214" s="1"/>
      <c r="O214" s="1"/>
      <c r="P214" s="89"/>
      <c r="Q214" s="1"/>
      <c r="R214" s="43"/>
      <c r="S214" s="1"/>
      <c r="T214" s="366"/>
      <c r="U214" s="89"/>
      <c r="V214" s="46"/>
      <c r="W214" s="378"/>
      <c r="Y214" s="259"/>
    </row>
    <row r="215" spans="1:25" ht="15.75" hidden="1" thickBot="1" x14ac:dyDescent="0.3">
      <c r="A215" s="139" t="s">
        <v>533</v>
      </c>
      <c r="B215" s="59"/>
      <c r="C215" s="2"/>
      <c r="D215" s="686" t="s">
        <v>645</v>
      </c>
      <c r="E215" s="686"/>
      <c r="F215" s="182"/>
      <c r="G215" s="459"/>
      <c r="H215" s="437"/>
      <c r="I215" s="200"/>
      <c r="J215" s="219">
        <f t="shared" si="140"/>
        <v>0</v>
      </c>
      <c r="K215" s="81"/>
      <c r="L215" s="1"/>
      <c r="M215" s="1"/>
      <c r="N215" s="1"/>
      <c r="O215" s="1"/>
      <c r="P215" s="89"/>
      <c r="Q215" s="1"/>
      <c r="R215" s="43"/>
      <c r="S215" s="1"/>
      <c r="T215" s="366"/>
      <c r="U215" s="89"/>
      <c r="V215" s="46"/>
      <c r="W215" s="378"/>
      <c r="Y215" s="259"/>
    </row>
    <row r="216" spans="1:25" ht="15.75" hidden="1" thickBot="1" x14ac:dyDescent="0.3">
      <c r="A216" s="139" t="s">
        <v>534</v>
      </c>
      <c r="B216" s="59"/>
      <c r="C216" s="2"/>
      <c r="D216" s="686" t="s">
        <v>1110</v>
      </c>
      <c r="E216" s="686"/>
      <c r="F216" s="182"/>
      <c r="G216" s="459"/>
      <c r="H216" s="437"/>
      <c r="I216" s="200"/>
      <c r="J216" s="219">
        <f t="shared" si="140"/>
        <v>0</v>
      </c>
      <c r="K216" s="81"/>
      <c r="L216" s="1"/>
      <c r="M216" s="1"/>
      <c r="N216" s="1"/>
      <c r="O216" s="1"/>
      <c r="P216" s="89"/>
      <c r="Q216" s="1"/>
      <c r="R216" s="43"/>
      <c r="S216" s="1"/>
      <c r="T216" s="366"/>
      <c r="U216" s="89"/>
      <c r="V216" s="46"/>
      <c r="W216" s="378"/>
      <c r="Y216" s="259"/>
    </row>
    <row r="217" spans="1:25" ht="15.75" hidden="1" thickBot="1" x14ac:dyDescent="0.3">
      <c r="A217" s="139" t="s">
        <v>535</v>
      </c>
      <c r="B217" s="59"/>
      <c r="C217" s="2"/>
      <c r="D217" s="686" t="s">
        <v>851</v>
      </c>
      <c r="E217" s="686"/>
      <c r="F217" s="182"/>
      <c r="G217" s="459"/>
      <c r="H217" s="437"/>
      <c r="I217" s="200"/>
      <c r="J217" s="219">
        <f t="shared" si="140"/>
        <v>0</v>
      </c>
      <c r="K217" s="81"/>
      <c r="L217" s="1"/>
      <c r="M217" s="1"/>
      <c r="N217" s="1"/>
      <c r="O217" s="1"/>
      <c r="P217" s="89"/>
      <c r="Q217" s="1"/>
      <c r="R217" s="43"/>
      <c r="S217" s="1"/>
      <c r="T217" s="366"/>
      <c r="U217" s="89"/>
      <c r="V217" s="46"/>
      <c r="W217" s="378"/>
      <c r="Y217" s="259"/>
    </row>
    <row r="218" spans="1:25" s="19" customFormat="1" ht="15.75" hidden="1" thickBot="1" x14ac:dyDescent="0.3">
      <c r="A218" s="139" t="s">
        <v>536</v>
      </c>
      <c r="B218" s="100" t="s">
        <v>974</v>
      </c>
      <c r="C218" s="694" t="s">
        <v>537</v>
      </c>
      <c r="D218" s="695"/>
      <c r="E218" s="695"/>
      <c r="F218" s="183"/>
      <c r="G218" s="460"/>
      <c r="H218" s="438"/>
      <c r="I218" s="201"/>
      <c r="J218" s="218">
        <f t="shared" si="140"/>
        <v>0</v>
      </c>
      <c r="K218" s="103"/>
      <c r="L218" s="104"/>
      <c r="M218" s="104"/>
      <c r="N218" s="104"/>
      <c r="O218" s="104"/>
      <c r="P218" s="107"/>
      <c r="Q218" s="104"/>
      <c r="R218" s="106"/>
      <c r="S218" s="104"/>
      <c r="T218" s="367"/>
      <c r="U218" s="107"/>
      <c r="V218" s="108"/>
      <c r="W218" s="379"/>
      <c r="Y218" s="259"/>
    </row>
    <row r="219" spans="1:25" s="19" customFormat="1" ht="15.75" hidden="1" thickBot="1" x14ac:dyDescent="0.3">
      <c r="A219" s="139" t="s">
        <v>538</v>
      </c>
      <c r="B219" s="100" t="s">
        <v>975</v>
      </c>
      <c r="C219" s="694" t="s">
        <v>539</v>
      </c>
      <c r="D219" s="695"/>
      <c r="E219" s="695"/>
      <c r="F219" s="183"/>
      <c r="G219" s="460"/>
      <c r="H219" s="438"/>
      <c r="I219" s="201"/>
      <c r="J219" s="218">
        <f t="shared" si="140"/>
        <v>0</v>
      </c>
      <c r="K219" s="103"/>
      <c r="L219" s="104"/>
      <c r="M219" s="104"/>
      <c r="N219" s="104"/>
      <c r="O219" s="104"/>
      <c r="P219" s="107"/>
      <c r="Q219" s="104"/>
      <c r="R219" s="106"/>
      <c r="S219" s="104"/>
      <c r="T219" s="367"/>
      <c r="U219" s="107"/>
      <c r="V219" s="108"/>
      <c r="W219" s="379"/>
      <c r="Y219" s="259"/>
    </row>
    <row r="220" spans="1:25" s="19" customFormat="1" ht="15.75" hidden="1" thickBot="1" x14ac:dyDescent="0.3">
      <c r="A220" s="139" t="s">
        <v>540</v>
      </c>
      <c r="B220" s="100" t="s">
        <v>976</v>
      </c>
      <c r="C220" s="694" t="s">
        <v>541</v>
      </c>
      <c r="D220" s="695"/>
      <c r="E220" s="695"/>
      <c r="F220" s="183">
        <f>F221+F222+F223+F224+F225+F226+F227+F228+F229+F230</f>
        <v>0</v>
      </c>
      <c r="G220" s="460">
        <f>G221+G222+G223+G224+G225+G226+G227+G228+G229+G230</f>
        <v>0</v>
      </c>
      <c r="H220" s="438">
        <f t="shared" ref="H220:I220" si="144">H221+H222+H223+H224+H225+H226+H227+H228+H229+H230</f>
        <v>0</v>
      </c>
      <c r="I220" s="201">
        <f t="shared" si="144"/>
        <v>0</v>
      </c>
      <c r="J220" s="218">
        <f t="shared" si="140"/>
        <v>0</v>
      </c>
      <c r="K220" s="103">
        <f t="shared" ref="K220:W220" si="145">K221+K222+K223+K224+K225+K226+K227+K228+K229+K230</f>
        <v>0</v>
      </c>
      <c r="L220" s="104">
        <f t="shared" si="145"/>
        <v>0</v>
      </c>
      <c r="M220" s="104">
        <f t="shared" si="145"/>
        <v>0</v>
      </c>
      <c r="N220" s="104">
        <f t="shared" si="145"/>
        <v>0</v>
      </c>
      <c r="O220" s="104">
        <f t="shared" si="145"/>
        <v>0</v>
      </c>
      <c r="P220" s="107">
        <f t="shared" ref="P220" si="146">P221+P222+P223+P224+P225+P226+P227+P228+P229+P230</f>
        <v>0</v>
      </c>
      <c r="Q220" s="104">
        <f t="shared" si="145"/>
        <v>0</v>
      </c>
      <c r="R220" s="106">
        <f t="shared" si="145"/>
        <v>0</v>
      </c>
      <c r="S220" s="104">
        <f t="shared" si="145"/>
        <v>0</v>
      </c>
      <c r="T220" s="367">
        <f t="shared" ref="T220" si="147">T221+T222+T223+T224+T225+T226+T227+T228+T229+T230</f>
        <v>0</v>
      </c>
      <c r="U220" s="107">
        <f t="shared" si="145"/>
        <v>0</v>
      </c>
      <c r="V220" s="108">
        <f t="shared" si="145"/>
        <v>0</v>
      </c>
      <c r="W220" s="379">
        <f t="shared" si="145"/>
        <v>0</v>
      </c>
      <c r="Y220" s="259"/>
    </row>
    <row r="221" spans="1:25" ht="15.75" hidden="1" thickBot="1" x14ac:dyDescent="0.3">
      <c r="A221" s="139" t="s">
        <v>542</v>
      </c>
      <c r="B221" s="59"/>
      <c r="C221" s="2"/>
      <c r="D221" s="686" t="s">
        <v>647</v>
      </c>
      <c r="E221" s="686"/>
      <c r="F221" s="182"/>
      <c r="G221" s="459"/>
      <c r="H221" s="437"/>
      <c r="I221" s="200"/>
      <c r="J221" s="219">
        <f t="shared" si="140"/>
        <v>0</v>
      </c>
      <c r="K221" s="81"/>
      <c r="L221" s="1"/>
      <c r="M221" s="1"/>
      <c r="N221" s="1"/>
      <c r="O221" s="1"/>
      <c r="P221" s="89"/>
      <c r="Q221" s="1"/>
      <c r="R221" s="43"/>
      <c r="S221" s="1"/>
      <c r="T221" s="366"/>
      <c r="U221" s="89"/>
      <c r="V221" s="46"/>
      <c r="W221" s="378"/>
      <c r="Y221" s="259"/>
    </row>
    <row r="222" spans="1:25" ht="15.75" hidden="1" thickBot="1" x14ac:dyDescent="0.3">
      <c r="A222" s="139" t="s">
        <v>543</v>
      </c>
      <c r="B222" s="59"/>
      <c r="C222" s="2"/>
      <c r="D222" s="686" t="s">
        <v>648</v>
      </c>
      <c r="E222" s="686"/>
      <c r="F222" s="182"/>
      <c r="G222" s="459"/>
      <c r="H222" s="437"/>
      <c r="I222" s="200"/>
      <c r="J222" s="219">
        <f t="shared" si="140"/>
        <v>0</v>
      </c>
      <c r="K222" s="81"/>
      <c r="L222" s="1"/>
      <c r="M222" s="1"/>
      <c r="N222" s="1"/>
      <c r="O222" s="1"/>
      <c r="P222" s="89"/>
      <c r="Q222" s="1"/>
      <c r="R222" s="43"/>
      <c r="S222" s="1"/>
      <c r="T222" s="366"/>
      <c r="U222" s="89"/>
      <c r="V222" s="46"/>
      <c r="W222" s="378"/>
      <c r="Y222" s="259"/>
    </row>
    <row r="223" spans="1:25" ht="15.75" hidden="1" thickBot="1" x14ac:dyDescent="0.3">
      <c r="A223" s="139" t="s">
        <v>544</v>
      </c>
      <c r="B223" s="59"/>
      <c r="C223" s="2"/>
      <c r="D223" s="686" t="s">
        <v>649</v>
      </c>
      <c r="E223" s="686"/>
      <c r="F223" s="182"/>
      <c r="G223" s="459"/>
      <c r="H223" s="437"/>
      <c r="I223" s="200"/>
      <c r="J223" s="219">
        <f t="shared" si="140"/>
        <v>0</v>
      </c>
      <c r="K223" s="81"/>
      <c r="L223" s="1"/>
      <c r="M223" s="1"/>
      <c r="N223" s="1"/>
      <c r="O223" s="1"/>
      <c r="P223" s="89"/>
      <c r="Q223" s="1"/>
      <c r="R223" s="43"/>
      <c r="S223" s="1"/>
      <c r="T223" s="366"/>
      <c r="U223" s="89"/>
      <c r="V223" s="46"/>
      <c r="W223" s="378"/>
      <c r="Y223" s="259"/>
    </row>
    <row r="224" spans="1:25" ht="15.75" hidden="1" thickBot="1" x14ac:dyDescent="0.3">
      <c r="A224" s="139" t="s">
        <v>545</v>
      </c>
      <c r="B224" s="59"/>
      <c r="C224" s="2"/>
      <c r="D224" s="686" t="s">
        <v>650</v>
      </c>
      <c r="E224" s="686"/>
      <c r="F224" s="182"/>
      <c r="G224" s="459"/>
      <c r="H224" s="437"/>
      <c r="I224" s="200"/>
      <c r="J224" s="219">
        <f t="shared" si="140"/>
        <v>0</v>
      </c>
      <c r="K224" s="81"/>
      <c r="L224" s="1"/>
      <c r="M224" s="1"/>
      <c r="N224" s="1"/>
      <c r="O224" s="1"/>
      <c r="P224" s="89"/>
      <c r="Q224" s="1"/>
      <c r="R224" s="43"/>
      <c r="S224" s="1"/>
      <c r="T224" s="366"/>
      <c r="U224" s="89"/>
      <c r="V224" s="46"/>
      <c r="W224" s="378"/>
      <c r="Y224" s="259"/>
    </row>
    <row r="225" spans="1:25" ht="15.75" hidden="1" thickBot="1" x14ac:dyDescent="0.3">
      <c r="A225" s="139" t="s">
        <v>546</v>
      </c>
      <c r="B225" s="59"/>
      <c r="C225" s="2"/>
      <c r="D225" s="686" t="s">
        <v>651</v>
      </c>
      <c r="E225" s="686"/>
      <c r="F225" s="182"/>
      <c r="G225" s="459"/>
      <c r="H225" s="437"/>
      <c r="I225" s="200"/>
      <c r="J225" s="219">
        <f t="shared" si="140"/>
        <v>0</v>
      </c>
      <c r="K225" s="81"/>
      <c r="L225" s="1"/>
      <c r="M225" s="1"/>
      <c r="N225" s="1"/>
      <c r="O225" s="1"/>
      <c r="P225" s="89"/>
      <c r="Q225" s="1"/>
      <c r="R225" s="43"/>
      <c r="S225" s="1"/>
      <c r="T225" s="366"/>
      <c r="U225" s="89"/>
      <c r="V225" s="46"/>
      <c r="W225" s="378"/>
      <c r="Y225" s="259"/>
    </row>
    <row r="226" spans="1:25" ht="25.5" hidden="1" customHeight="1" x14ac:dyDescent="0.25">
      <c r="A226" s="139" t="s">
        <v>547</v>
      </c>
      <c r="B226" s="59"/>
      <c r="C226" s="2"/>
      <c r="D226" s="685" t="s">
        <v>823</v>
      </c>
      <c r="E226" s="685"/>
      <c r="F226" s="192"/>
      <c r="G226" s="471"/>
      <c r="H226" s="449"/>
      <c r="I226" s="210"/>
      <c r="J226" s="219">
        <f t="shared" si="140"/>
        <v>0</v>
      </c>
      <c r="K226" s="81"/>
      <c r="L226" s="1"/>
      <c r="M226" s="1"/>
      <c r="N226" s="1"/>
      <c r="O226" s="1"/>
      <c r="P226" s="89"/>
      <c r="Q226" s="1"/>
      <c r="R226" s="43"/>
      <c r="S226" s="1"/>
      <c r="T226" s="366"/>
      <c r="U226" s="89"/>
      <c r="V226" s="46"/>
      <c r="W226" s="378"/>
      <c r="Y226" s="259"/>
    </row>
    <row r="227" spans="1:25" ht="25.5" hidden="1" customHeight="1" x14ac:dyDescent="0.25">
      <c r="A227" s="139" t="s">
        <v>548</v>
      </c>
      <c r="B227" s="59"/>
      <c r="C227" s="2"/>
      <c r="D227" s="685" t="s">
        <v>826</v>
      </c>
      <c r="E227" s="685"/>
      <c r="F227" s="192"/>
      <c r="G227" s="471"/>
      <c r="H227" s="449"/>
      <c r="I227" s="210"/>
      <c r="J227" s="219">
        <f t="shared" si="140"/>
        <v>0</v>
      </c>
      <c r="K227" s="81"/>
      <c r="L227" s="1"/>
      <c r="M227" s="1"/>
      <c r="N227" s="1"/>
      <c r="O227" s="1"/>
      <c r="P227" s="89"/>
      <c r="Q227" s="1"/>
      <c r="R227" s="43"/>
      <c r="S227" s="1"/>
      <c r="T227" s="366"/>
      <c r="U227" s="89"/>
      <c r="V227" s="46"/>
      <c r="W227" s="378"/>
      <c r="Y227" s="259"/>
    </row>
    <row r="228" spans="1:25" ht="15.75" hidden="1" thickBot="1" x14ac:dyDescent="0.3">
      <c r="A228" s="139" t="s">
        <v>549</v>
      </c>
      <c r="B228" s="59"/>
      <c r="C228" s="2"/>
      <c r="D228" s="686" t="s">
        <v>652</v>
      </c>
      <c r="E228" s="686"/>
      <c r="F228" s="182"/>
      <c r="G228" s="459"/>
      <c r="H228" s="437"/>
      <c r="I228" s="200"/>
      <c r="J228" s="219">
        <f t="shared" si="140"/>
        <v>0</v>
      </c>
      <c r="K228" s="81"/>
      <c r="L228" s="1"/>
      <c r="M228" s="1"/>
      <c r="N228" s="1"/>
      <c r="O228" s="1"/>
      <c r="P228" s="89"/>
      <c r="Q228" s="1"/>
      <c r="R228" s="43"/>
      <c r="S228" s="1"/>
      <c r="T228" s="366"/>
      <c r="U228" s="89"/>
      <c r="V228" s="46"/>
      <c r="W228" s="378"/>
      <c r="Y228" s="259"/>
    </row>
    <row r="229" spans="1:25" ht="15.75" hidden="1" thickBot="1" x14ac:dyDescent="0.3">
      <c r="A229" s="139" t="s">
        <v>550</v>
      </c>
      <c r="B229" s="59"/>
      <c r="C229" s="2"/>
      <c r="D229" s="686" t="s">
        <v>653</v>
      </c>
      <c r="E229" s="686"/>
      <c r="F229" s="182"/>
      <c r="G229" s="459"/>
      <c r="H229" s="437"/>
      <c r="I229" s="200"/>
      <c r="J229" s="219">
        <f t="shared" si="140"/>
        <v>0</v>
      </c>
      <c r="K229" s="81"/>
      <c r="L229" s="1"/>
      <c r="M229" s="1"/>
      <c r="N229" s="1"/>
      <c r="O229" s="1"/>
      <c r="P229" s="89"/>
      <c r="Q229" s="1"/>
      <c r="R229" s="43"/>
      <c r="S229" s="1"/>
      <c r="T229" s="366"/>
      <c r="U229" s="89"/>
      <c r="V229" s="46"/>
      <c r="W229" s="378"/>
      <c r="Y229" s="259"/>
    </row>
    <row r="230" spans="1:25" ht="15.75" hidden="1" thickBot="1" x14ac:dyDescent="0.3">
      <c r="A230" s="139" t="s">
        <v>551</v>
      </c>
      <c r="B230" s="61"/>
      <c r="C230" s="21"/>
      <c r="D230" s="700" t="s">
        <v>852</v>
      </c>
      <c r="E230" s="700"/>
      <c r="F230" s="184"/>
      <c r="G230" s="461"/>
      <c r="H230" s="439"/>
      <c r="I230" s="202"/>
      <c r="J230" s="219">
        <f t="shared" si="140"/>
        <v>0</v>
      </c>
      <c r="K230" s="81"/>
      <c r="L230" s="1"/>
      <c r="M230" s="1"/>
      <c r="N230" s="1"/>
      <c r="O230" s="1"/>
      <c r="P230" s="89"/>
      <c r="Q230" s="1"/>
      <c r="R230" s="43"/>
      <c r="S230" s="1"/>
      <c r="T230" s="366"/>
      <c r="U230" s="89"/>
      <c r="V230" s="46"/>
      <c r="W230" s="378"/>
      <c r="Y230" s="259"/>
    </row>
    <row r="231" spans="1:25" ht="15.75" thickBot="1" x14ac:dyDescent="0.3">
      <c r="B231" s="109" t="s">
        <v>552</v>
      </c>
      <c r="C231" s="701" t="s">
        <v>553</v>
      </c>
      <c r="D231" s="702"/>
      <c r="E231" s="702"/>
      <c r="F231" s="185">
        <f>F232+F246+F252</f>
        <v>0</v>
      </c>
      <c r="G231" s="462">
        <f>G232+G246+G252</f>
        <v>0</v>
      </c>
      <c r="H231" s="440">
        <f t="shared" ref="H231:I231" si="148">H232+H246+H252</f>
        <v>0</v>
      </c>
      <c r="I231" s="203">
        <f t="shared" si="148"/>
        <v>0</v>
      </c>
      <c r="J231" s="216">
        <f t="shared" si="140"/>
        <v>0</v>
      </c>
      <c r="K231" s="94">
        <f t="shared" ref="K231:W231" si="149">K232+K246+K252</f>
        <v>0</v>
      </c>
      <c r="L231" s="95">
        <f t="shared" si="149"/>
        <v>0</v>
      </c>
      <c r="M231" s="95">
        <f t="shared" si="149"/>
        <v>0</v>
      </c>
      <c r="N231" s="95">
        <f t="shared" si="149"/>
        <v>0</v>
      </c>
      <c r="O231" s="95">
        <f t="shared" si="149"/>
        <v>0</v>
      </c>
      <c r="P231" s="98">
        <f t="shared" ref="P231" si="150">P232+P246+P252</f>
        <v>0</v>
      </c>
      <c r="Q231" s="95">
        <f t="shared" si="149"/>
        <v>0</v>
      </c>
      <c r="R231" s="97">
        <f t="shared" si="149"/>
        <v>0</v>
      </c>
      <c r="S231" s="95">
        <f t="shared" si="149"/>
        <v>0</v>
      </c>
      <c r="T231" s="363">
        <f t="shared" ref="T231" si="151">T232+T246+T252</f>
        <v>0</v>
      </c>
      <c r="U231" s="98">
        <f t="shared" si="149"/>
        <v>0</v>
      </c>
      <c r="V231" s="99">
        <f t="shared" si="149"/>
        <v>0</v>
      </c>
      <c r="W231" s="376">
        <f t="shared" si="149"/>
        <v>0</v>
      </c>
      <c r="Y231" s="259"/>
    </row>
    <row r="232" spans="1:25" ht="15.75" hidden="1" thickBot="1" x14ac:dyDescent="0.3">
      <c r="B232" s="127" t="s">
        <v>977</v>
      </c>
      <c r="C232" s="714" t="s">
        <v>554</v>
      </c>
      <c r="D232" s="715"/>
      <c r="E232" s="715"/>
      <c r="F232" s="181">
        <f>F233+F237+F242+F243+F244+F245</f>
        <v>0</v>
      </c>
      <c r="G232" s="458">
        <f>G233+G237+G242+G243+G244+G245</f>
        <v>0</v>
      </c>
      <c r="H232" s="436">
        <f t="shared" ref="H232:I232" si="152">H233+H237+H242+H243+H244+H245</f>
        <v>0</v>
      </c>
      <c r="I232" s="199">
        <f t="shared" si="152"/>
        <v>0</v>
      </c>
      <c r="J232" s="217">
        <f t="shared" si="140"/>
        <v>0</v>
      </c>
      <c r="K232" s="130">
        <f t="shared" ref="K232:W232" si="153">K233+K237+K242+K243+K244+K245</f>
        <v>0</v>
      </c>
      <c r="L232" s="131">
        <f t="shared" si="153"/>
        <v>0</v>
      </c>
      <c r="M232" s="131">
        <f t="shared" si="153"/>
        <v>0</v>
      </c>
      <c r="N232" s="131">
        <f t="shared" si="153"/>
        <v>0</v>
      </c>
      <c r="O232" s="131">
        <f t="shared" si="153"/>
        <v>0</v>
      </c>
      <c r="P232" s="134">
        <f t="shared" ref="P232" si="154">P233+P237+P242+P243+P244+P245</f>
        <v>0</v>
      </c>
      <c r="Q232" s="131">
        <f t="shared" si="153"/>
        <v>0</v>
      </c>
      <c r="R232" s="133">
        <f t="shared" si="153"/>
        <v>0</v>
      </c>
      <c r="S232" s="131">
        <f t="shared" si="153"/>
        <v>0</v>
      </c>
      <c r="T232" s="364">
        <f t="shared" ref="T232" si="155">T233+T237+T242+T243+T244+T245</f>
        <v>0</v>
      </c>
      <c r="U232" s="134">
        <f t="shared" si="153"/>
        <v>0</v>
      </c>
      <c r="V232" s="135">
        <f t="shared" si="153"/>
        <v>0</v>
      </c>
      <c r="W232" s="377">
        <f t="shared" si="153"/>
        <v>0</v>
      </c>
      <c r="Y232" s="259"/>
    </row>
    <row r="233" spans="1:25" s="19" customFormat="1" ht="15.75" hidden="1" thickBot="1" x14ac:dyDescent="0.3">
      <c r="A233" s="139"/>
      <c r="B233" s="57" t="s">
        <v>978</v>
      </c>
      <c r="C233" s="653" t="s">
        <v>555</v>
      </c>
      <c r="D233" s="654"/>
      <c r="E233" s="654"/>
      <c r="F233" s="189">
        <f>F234+F235+F236</f>
        <v>0</v>
      </c>
      <c r="G233" s="466">
        <f>G234+G235+G236</f>
        <v>0</v>
      </c>
      <c r="H233" s="444">
        <f t="shared" ref="H233:I233" si="156">H234+H235+H236</f>
        <v>0</v>
      </c>
      <c r="I233" s="207">
        <f t="shared" si="156"/>
        <v>0</v>
      </c>
      <c r="J233" s="220">
        <f t="shared" si="140"/>
        <v>0</v>
      </c>
      <c r="K233" s="83">
        <f t="shared" ref="K233:W233" si="157">K234+K235+K236</f>
        <v>0</v>
      </c>
      <c r="L233" s="13">
        <f t="shared" si="157"/>
        <v>0</v>
      </c>
      <c r="M233" s="13">
        <f t="shared" si="157"/>
        <v>0</v>
      </c>
      <c r="N233" s="13">
        <f t="shared" si="157"/>
        <v>0</v>
      </c>
      <c r="O233" s="13">
        <f t="shared" si="157"/>
        <v>0</v>
      </c>
      <c r="P233" s="90">
        <f t="shared" ref="P233" si="158">P234+P235+P236</f>
        <v>0</v>
      </c>
      <c r="Q233" s="13">
        <f t="shared" si="157"/>
        <v>0</v>
      </c>
      <c r="R233" s="44">
        <f t="shared" si="157"/>
        <v>0</v>
      </c>
      <c r="S233" s="13">
        <f t="shared" si="157"/>
        <v>0</v>
      </c>
      <c r="T233" s="365">
        <f t="shared" ref="T233" si="159">T234+T235+T236</f>
        <v>0</v>
      </c>
      <c r="U233" s="90">
        <f t="shared" si="157"/>
        <v>0</v>
      </c>
      <c r="V233" s="47">
        <f t="shared" si="157"/>
        <v>0</v>
      </c>
      <c r="W233" s="380">
        <f t="shared" si="157"/>
        <v>0</v>
      </c>
      <c r="Y233" s="259"/>
    </row>
    <row r="234" spans="1:25" ht="15.75" hidden="1" thickBot="1" x14ac:dyDescent="0.3">
      <c r="A234" s="139" t="s">
        <v>556</v>
      </c>
      <c r="B234" s="59" t="s">
        <v>979</v>
      </c>
      <c r="C234" s="359"/>
      <c r="D234" s="721" t="s">
        <v>991</v>
      </c>
      <c r="E234" s="721"/>
      <c r="F234" s="187"/>
      <c r="G234" s="464"/>
      <c r="H234" s="442"/>
      <c r="I234" s="205"/>
      <c r="J234" s="219">
        <f t="shared" si="140"/>
        <v>0</v>
      </c>
      <c r="K234" s="81"/>
      <c r="L234" s="1"/>
      <c r="M234" s="1"/>
      <c r="N234" s="1"/>
      <c r="O234" s="1"/>
      <c r="P234" s="89"/>
      <c r="Q234" s="1"/>
      <c r="R234" s="43"/>
      <c r="S234" s="1"/>
      <c r="T234" s="366"/>
      <c r="U234" s="89"/>
      <c r="V234" s="46"/>
      <c r="W234" s="378"/>
      <c r="Y234" s="259"/>
    </row>
    <row r="235" spans="1:25" ht="15.75" hidden="1" thickBot="1" x14ac:dyDescent="0.3">
      <c r="A235" s="139" t="s">
        <v>557</v>
      </c>
      <c r="B235" s="59" t="s">
        <v>980</v>
      </c>
      <c r="C235" s="2"/>
      <c r="D235" s="686" t="s">
        <v>992</v>
      </c>
      <c r="E235" s="686"/>
      <c r="F235" s="182"/>
      <c r="G235" s="459"/>
      <c r="H235" s="437"/>
      <c r="I235" s="200"/>
      <c r="J235" s="219">
        <f t="shared" si="140"/>
        <v>0</v>
      </c>
      <c r="K235" s="81"/>
      <c r="L235" s="1"/>
      <c r="M235" s="1"/>
      <c r="N235" s="1"/>
      <c r="O235" s="1"/>
      <c r="P235" s="89"/>
      <c r="Q235" s="1"/>
      <c r="R235" s="43"/>
      <c r="S235" s="1"/>
      <c r="T235" s="366"/>
      <c r="U235" s="89"/>
      <c r="V235" s="46"/>
      <c r="W235" s="378"/>
      <c r="Y235" s="259"/>
    </row>
    <row r="236" spans="1:25" ht="15.75" hidden="1" thickBot="1" x14ac:dyDescent="0.3">
      <c r="A236" s="139" t="s">
        <v>558</v>
      </c>
      <c r="B236" s="59" t="s">
        <v>981</v>
      </c>
      <c r="C236" s="2"/>
      <c r="D236" s="686" t="s">
        <v>993</v>
      </c>
      <c r="E236" s="686"/>
      <c r="F236" s="182"/>
      <c r="G236" s="459"/>
      <c r="H236" s="437"/>
      <c r="I236" s="200"/>
      <c r="J236" s="219">
        <f t="shared" si="140"/>
        <v>0</v>
      </c>
      <c r="K236" s="81"/>
      <c r="L236" s="1"/>
      <c r="M236" s="1"/>
      <c r="N236" s="1"/>
      <c r="O236" s="1"/>
      <c r="P236" s="89"/>
      <c r="Q236" s="1"/>
      <c r="R236" s="43"/>
      <c r="S236" s="1"/>
      <c r="T236" s="366"/>
      <c r="U236" s="89"/>
      <c r="V236" s="46"/>
      <c r="W236" s="378"/>
      <c r="Y236" s="259"/>
    </row>
    <row r="237" spans="1:25" s="19" customFormat="1" ht="15.75" hidden="1" thickBot="1" x14ac:dyDescent="0.3">
      <c r="A237" s="139"/>
      <c r="B237" s="57" t="s">
        <v>982</v>
      </c>
      <c r="C237" s="653" t="s">
        <v>559</v>
      </c>
      <c r="D237" s="654"/>
      <c r="E237" s="654"/>
      <c r="F237" s="189">
        <f>F238+F239+F240+F241</f>
        <v>0</v>
      </c>
      <c r="G237" s="466">
        <f>G238+G239+G240+G241</f>
        <v>0</v>
      </c>
      <c r="H237" s="444">
        <f t="shared" ref="H237:I237" si="160">H238+H239+H240+H241</f>
        <v>0</v>
      </c>
      <c r="I237" s="207">
        <f t="shared" si="160"/>
        <v>0</v>
      </c>
      <c r="J237" s="220">
        <f t="shared" si="140"/>
        <v>0</v>
      </c>
      <c r="K237" s="83">
        <f t="shared" ref="K237:W237" si="161">K238+K239+K240+K241</f>
        <v>0</v>
      </c>
      <c r="L237" s="13">
        <f t="shared" si="161"/>
        <v>0</v>
      </c>
      <c r="M237" s="13">
        <f t="shared" si="161"/>
        <v>0</v>
      </c>
      <c r="N237" s="13">
        <f t="shared" si="161"/>
        <v>0</v>
      </c>
      <c r="O237" s="13">
        <f t="shared" si="161"/>
        <v>0</v>
      </c>
      <c r="P237" s="90">
        <f t="shared" ref="P237" si="162">P238+P239+P240+P241</f>
        <v>0</v>
      </c>
      <c r="Q237" s="13">
        <f t="shared" si="161"/>
        <v>0</v>
      </c>
      <c r="R237" s="44">
        <f t="shared" si="161"/>
        <v>0</v>
      </c>
      <c r="S237" s="13">
        <f t="shared" si="161"/>
        <v>0</v>
      </c>
      <c r="T237" s="365">
        <f t="shared" ref="T237" si="163">T238+T239+T240+T241</f>
        <v>0</v>
      </c>
      <c r="U237" s="90">
        <f t="shared" si="161"/>
        <v>0</v>
      </c>
      <c r="V237" s="47">
        <f t="shared" si="161"/>
        <v>0</v>
      </c>
      <c r="W237" s="380">
        <f t="shared" si="161"/>
        <v>0</v>
      </c>
      <c r="Y237" s="259"/>
    </row>
    <row r="238" spans="1:25" ht="15.75" hidden="1" thickBot="1" x14ac:dyDescent="0.3">
      <c r="A238" s="139" t="s">
        <v>560</v>
      </c>
      <c r="B238" s="59" t="s">
        <v>983</v>
      </c>
      <c r="C238" s="2"/>
      <c r="D238" s="686" t="s">
        <v>654</v>
      </c>
      <c r="E238" s="686"/>
      <c r="F238" s="182"/>
      <c r="G238" s="459"/>
      <c r="H238" s="437"/>
      <c r="I238" s="200"/>
      <c r="J238" s="219">
        <f t="shared" si="140"/>
        <v>0</v>
      </c>
      <c r="K238" s="81"/>
      <c r="L238" s="1"/>
      <c r="M238" s="1"/>
      <c r="N238" s="1"/>
      <c r="O238" s="1"/>
      <c r="P238" s="89"/>
      <c r="Q238" s="1"/>
      <c r="R238" s="43"/>
      <c r="S238" s="1"/>
      <c r="T238" s="366"/>
      <c r="U238" s="89"/>
      <c r="V238" s="46"/>
      <c r="W238" s="378"/>
      <c r="Y238" s="259"/>
    </row>
    <row r="239" spans="1:25" ht="15.75" hidden="1" thickBot="1" x14ac:dyDescent="0.3">
      <c r="A239" s="139" t="s">
        <v>561</v>
      </c>
      <c r="B239" s="59" t="s">
        <v>984</v>
      </c>
      <c r="C239" s="2"/>
      <c r="D239" s="686" t="s">
        <v>655</v>
      </c>
      <c r="E239" s="686"/>
      <c r="F239" s="182"/>
      <c r="G239" s="459"/>
      <c r="H239" s="437"/>
      <c r="I239" s="200"/>
      <c r="J239" s="219">
        <f t="shared" si="140"/>
        <v>0</v>
      </c>
      <c r="K239" s="81"/>
      <c r="L239" s="1"/>
      <c r="M239" s="1"/>
      <c r="N239" s="1"/>
      <c r="O239" s="1"/>
      <c r="P239" s="89"/>
      <c r="Q239" s="1"/>
      <c r="R239" s="43"/>
      <c r="S239" s="1"/>
      <c r="T239" s="366"/>
      <c r="U239" s="89"/>
      <c r="V239" s="46"/>
      <c r="W239" s="378"/>
      <c r="Y239" s="259"/>
    </row>
    <row r="240" spans="1:25" ht="15.75" hidden="1" thickBot="1" x14ac:dyDescent="0.3">
      <c r="A240" s="139" t="s">
        <v>562</v>
      </c>
      <c r="B240" s="59" t="s">
        <v>985</v>
      </c>
      <c r="C240" s="2"/>
      <c r="D240" s="686" t="s">
        <v>563</v>
      </c>
      <c r="E240" s="686"/>
      <c r="F240" s="182"/>
      <c r="G240" s="459"/>
      <c r="H240" s="437"/>
      <c r="I240" s="200"/>
      <c r="J240" s="219">
        <f t="shared" si="140"/>
        <v>0</v>
      </c>
      <c r="K240" s="81"/>
      <c r="L240" s="1"/>
      <c r="M240" s="1"/>
      <c r="N240" s="1"/>
      <c r="O240" s="1"/>
      <c r="P240" s="89"/>
      <c r="Q240" s="1"/>
      <c r="R240" s="43"/>
      <c r="S240" s="1"/>
      <c r="T240" s="366"/>
      <c r="U240" s="89"/>
      <c r="V240" s="46"/>
      <c r="W240" s="378"/>
      <c r="Y240" s="259"/>
    </row>
    <row r="241" spans="1:25" ht="15.75" hidden="1" thickBot="1" x14ac:dyDescent="0.3">
      <c r="A241" s="139" t="s">
        <v>564</v>
      </c>
      <c r="B241" s="59" t="s">
        <v>986</v>
      </c>
      <c r="C241" s="2"/>
      <c r="D241" s="686" t="s">
        <v>565</v>
      </c>
      <c r="E241" s="686"/>
      <c r="F241" s="182"/>
      <c r="G241" s="459"/>
      <c r="H241" s="437"/>
      <c r="I241" s="200"/>
      <c r="J241" s="219">
        <f t="shared" si="140"/>
        <v>0</v>
      </c>
      <c r="K241" s="81"/>
      <c r="L241" s="1"/>
      <c r="M241" s="1"/>
      <c r="N241" s="1"/>
      <c r="O241" s="1"/>
      <c r="P241" s="89"/>
      <c r="Q241" s="1"/>
      <c r="R241" s="43"/>
      <c r="S241" s="1"/>
      <c r="T241" s="366"/>
      <c r="U241" s="89"/>
      <c r="V241" s="46"/>
      <c r="W241" s="378"/>
      <c r="Y241" s="259"/>
    </row>
    <row r="242" spans="1:25" s="42" customFormat="1" ht="15.75" hidden="1" thickBot="1" x14ac:dyDescent="0.3">
      <c r="A242" s="139" t="s">
        <v>566</v>
      </c>
      <c r="B242" s="57" t="s">
        <v>987</v>
      </c>
      <c r="C242" s="653" t="s">
        <v>567</v>
      </c>
      <c r="D242" s="654"/>
      <c r="E242" s="654"/>
      <c r="F242" s="189"/>
      <c r="G242" s="466"/>
      <c r="H242" s="444"/>
      <c r="I242" s="207"/>
      <c r="J242" s="220">
        <f t="shared" si="140"/>
        <v>0</v>
      </c>
      <c r="K242" s="83"/>
      <c r="L242" s="13"/>
      <c r="M242" s="13"/>
      <c r="N242" s="13"/>
      <c r="O242" s="13"/>
      <c r="P242" s="90"/>
      <c r="Q242" s="13"/>
      <c r="R242" s="44"/>
      <c r="S242" s="13"/>
      <c r="T242" s="365"/>
      <c r="U242" s="90"/>
      <c r="V242" s="47"/>
      <c r="W242" s="380"/>
      <c r="Y242" s="259"/>
    </row>
    <row r="243" spans="1:25" s="42" customFormat="1" ht="15.75" hidden="1" thickBot="1" x14ac:dyDescent="0.3">
      <c r="A243" s="139" t="s">
        <v>568</v>
      </c>
      <c r="B243" s="57" t="s">
        <v>988</v>
      </c>
      <c r="C243" s="653" t="s">
        <v>569</v>
      </c>
      <c r="D243" s="654"/>
      <c r="E243" s="654"/>
      <c r="F243" s="189"/>
      <c r="G243" s="466"/>
      <c r="H243" s="444"/>
      <c r="I243" s="207"/>
      <c r="J243" s="220">
        <f t="shared" si="140"/>
        <v>0</v>
      </c>
      <c r="K243" s="83"/>
      <c r="L243" s="13"/>
      <c r="M243" s="13"/>
      <c r="N243" s="13"/>
      <c r="O243" s="13"/>
      <c r="P243" s="90"/>
      <c r="Q243" s="13"/>
      <c r="R243" s="44"/>
      <c r="S243" s="13"/>
      <c r="T243" s="365"/>
      <c r="U243" s="90"/>
      <c r="V243" s="47"/>
      <c r="W243" s="380"/>
      <c r="Y243" s="259"/>
    </row>
    <row r="244" spans="1:25" s="42" customFormat="1" ht="15.75" hidden="1" thickBot="1" x14ac:dyDescent="0.3">
      <c r="A244" s="139" t="s">
        <v>570</v>
      </c>
      <c r="B244" s="57" t="s">
        <v>989</v>
      </c>
      <c r="C244" s="653" t="s">
        <v>571</v>
      </c>
      <c r="D244" s="654"/>
      <c r="E244" s="654"/>
      <c r="F244" s="189"/>
      <c r="G244" s="466"/>
      <c r="H244" s="444"/>
      <c r="I244" s="207"/>
      <c r="J244" s="220">
        <f t="shared" si="140"/>
        <v>0</v>
      </c>
      <c r="K244" s="83"/>
      <c r="L244" s="13"/>
      <c r="M244" s="13"/>
      <c r="N244" s="13"/>
      <c r="O244" s="13"/>
      <c r="P244" s="90"/>
      <c r="Q244" s="13"/>
      <c r="R244" s="44"/>
      <c r="S244" s="13"/>
      <c r="T244" s="365"/>
      <c r="U244" s="90"/>
      <c r="V244" s="47"/>
      <c r="W244" s="380"/>
      <c r="Y244" s="259"/>
    </row>
    <row r="245" spans="1:25" s="42" customFormat="1" ht="15.75" hidden="1" thickBot="1" x14ac:dyDescent="0.3">
      <c r="A245" s="139" t="s">
        <v>572</v>
      </c>
      <c r="B245" s="57" t="s">
        <v>990</v>
      </c>
      <c r="C245" s="653" t="s">
        <v>573</v>
      </c>
      <c r="D245" s="654"/>
      <c r="E245" s="654"/>
      <c r="F245" s="189"/>
      <c r="G245" s="466"/>
      <c r="H245" s="444"/>
      <c r="I245" s="207"/>
      <c r="J245" s="220">
        <f t="shared" si="140"/>
        <v>0</v>
      </c>
      <c r="K245" s="83"/>
      <c r="L245" s="13"/>
      <c r="M245" s="13"/>
      <c r="N245" s="13"/>
      <c r="O245" s="13"/>
      <c r="P245" s="90"/>
      <c r="Q245" s="13"/>
      <c r="R245" s="44"/>
      <c r="S245" s="13"/>
      <c r="T245" s="365"/>
      <c r="U245" s="90"/>
      <c r="V245" s="47"/>
      <c r="W245" s="380"/>
      <c r="Y245" s="259"/>
    </row>
    <row r="246" spans="1:25" ht="15.75" hidden="1" thickBot="1" x14ac:dyDescent="0.3">
      <c r="B246" s="100" t="s">
        <v>994</v>
      </c>
      <c r="C246" s="694" t="s">
        <v>574</v>
      </c>
      <c r="D246" s="695"/>
      <c r="E246" s="695"/>
      <c r="F246" s="183">
        <f>F247+F248+F249+F250+F251</f>
        <v>0</v>
      </c>
      <c r="G246" s="460">
        <f>G247+G248+G249+G250+G251</f>
        <v>0</v>
      </c>
      <c r="H246" s="438">
        <f t="shared" ref="H246:I246" si="164">H247+H248+H249+H250+H251</f>
        <v>0</v>
      </c>
      <c r="I246" s="201">
        <f t="shared" si="164"/>
        <v>0</v>
      </c>
      <c r="J246" s="218">
        <f t="shared" si="140"/>
        <v>0</v>
      </c>
      <c r="K246" s="103">
        <f t="shared" ref="K246:W246" si="165">K247+K248+K249+K250+K251</f>
        <v>0</v>
      </c>
      <c r="L246" s="104">
        <f t="shared" si="165"/>
        <v>0</v>
      </c>
      <c r="M246" s="104">
        <f t="shared" si="165"/>
        <v>0</v>
      </c>
      <c r="N246" s="104">
        <f t="shared" si="165"/>
        <v>0</v>
      </c>
      <c r="O246" s="104">
        <f t="shared" si="165"/>
        <v>0</v>
      </c>
      <c r="P246" s="107">
        <f t="shared" ref="P246" si="166">P247+P248+P249+P250+P251</f>
        <v>0</v>
      </c>
      <c r="Q246" s="104">
        <f t="shared" si="165"/>
        <v>0</v>
      </c>
      <c r="R246" s="106">
        <f t="shared" si="165"/>
        <v>0</v>
      </c>
      <c r="S246" s="104">
        <f t="shared" si="165"/>
        <v>0</v>
      </c>
      <c r="T246" s="367">
        <f t="shared" ref="T246" si="167">T247+T248+T249+T250+T251</f>
        <v>0</v>
      </c>
      <c r="U246" s="107">
        <f t="shared" si="165"/>
        <v>0</v>
      </c>
      <c r="V246" s="108">
        <f t="shared" si="165"/>
        <v>0</v>
      </c>
      <c r="W246" s="379">
        <f t="shared" si="165"/>
        <v>0</v>
      </c>
      <c r="Y246" s="259"/>
    </row>
    <row r="247" spans="1:25" ht="15.75" hidden="1" thickBot="1" x14ac:dyDescent="0.3">
      <c r="A247" s="139" t="s">
        <v>575</v>
      </c>
      <c r="B247" s="61" t="s">
        <v>995</v>
      </c>
      <c r="C247" s="722" t="s">
        <v>656</v>
      </c>
      <c r="D247" s="700"/>
      <c r="E247" s="700"/>
      <c r="F247" s="184"/>
      <c r="G247" s="461"/>
      <c r="H247" s="439"/>
      <c r="I247" s="202"/>
      <c r="J247" s="223">
        <f t="shared" si="140"/>
        <v>0</v>
      </c>
      <c r="K247" s="225"/>
      <c r="L247" s="15"/>
      <c r="M247" s="15"/>
      <c r="N247" s="15"/>
      <c r="O247" s="15"/>
      <c r="P247" s="374"/>
      <c r="Q247" s="15"/>
      <c r="R247" s="45"/>
      <c r="S247" s="15"/>
      <c r="T247" s="388"/>
      <c r="U247" s="374"/>
      <c r="V247" s="48"/>
      <c r="W247" s="384"/>
      <c r="Y247" s="259"/>
    </row>
    <row r="248" spans="1:25" ht="15.75" hidden="1" thickBot="1" x14ac:dyDescent="0.3">
      <c r="A248" s="139" t="s">
        <v>576</v>
      </c>
      <c r="B248" s="61" t="s">
        <v>996</v>
      </c>
      <c r="C248" s="722" t="s">
        <v>657</v>
      </c>
      <c r="D248" s="700"/>
      <c r="E248" s="700"/>
      <c r="F248" s="184"/>
      <c r="G248" s="461"/>
      <c r="H248" s="439"/>
      <c r="I248" s="202"/>
      <c r="J248" s="223">
        <f t="shared" si="140"/>
        <v>0</v>
      </c>
      <c r="K248" s="225"/>
      <c r="L248" s="15"/>
      <c r="M248" s="15"/>
      <c r="N248" s="15"/>
      <c r="O248" s="15"/>
      <c r="P248" s="374"/>
      <c r="Q248" s="15"/>
      <c r="R248" s="45"/>
      <c r="S248" s="15"/>
      <c r="T248" s="388"/>
      <c r="U248" s="374"/>
      <c r="V248" s="48"/>
      <c r="W248" s="384"/>
      <c r="Y248" s="259"/>
    </row>
    <row r="249" spans="1:25" ht="15.75" hidden="1" thickBot="1" x14ac:dyDescent="0.3">
      <c r="A249" s="139" t="s">
        <v>577</v>
      </c>
      <c r="B249" s="61" t="s">
        <v>997</v>
      </c>
      <c r="C249" s="722" t="s">
        <v>578</v>
      </c>
      <c r="D249" s="700"/>
      <c r="E249" s="700"/>
      <c r="F249" s="184"/>
      <c r="G249" s="461"/>
      <c r="H249" s="439"/>
      <c r="I249" s="202"/>
      <c r="J249" s="223">
        <f t="shared" si="140"/>
        <v>0</v>
      </c>
      <c r="K249" s="225"/>
      <c r="L249" s="15"/>
      <c r="M249" s="15"/>
      <c r="N249" s="15"/>
      <c r="O249" s="15"/>
      <c r="P249" s="374"/>
      <c r="Q249" s="15"/>
      <c r="R249" s="45"/>
      <c r="S249" s="15"/>
      <c r="T249" s="388"/>
      <c r="U249" s="374"/>
      <c r="V249" s="48"/>
      <c r="W249" s="384"/>
      <c r="Y249" s="259"/>
    </row>
    <row r="250" spans="1:25" ht="15.75" hidden="1" thickBot="1" x14ac:dyDescent="0.3">
      <c r="A250" s="139" t="s">
        <v>579</v>
      </c>
      <c r="B250" s="61" t="s">
        <v>998</v>
      </c>
      <c r="C250" s="722" t="s">
        <v>580</v>
      </c>
      <c r="D250" s="700"/>
      <c r="E250" s="700"/>
      <c r="F250" s="184"/>
      <c r="G250" s="461"/>
      <c r="H250" s="439"/>
      <c r="I250" s="202"/>
      <c r="J250" s="223">
        <f t="shared" si="140"/>
        <v>0</v>
      </c>
      <c r="K250" s="225"/>
      <c r="L250" s="15"/>
      <c r="M250" s="15"/>
      <c r="N250" s="15"/>
      <c r="O250" s="15"/>
      <c r="P250" s="374"/>
      <c r="Q250" s="15"/>
      <c r="R250" s="45"/>
      <c r="S250" s="15"/>
      <c r="T250" s="388"/>
      <c r="U250" s="374"/>
      <c r="V250" s="48"/>
      <c r="W250" s="384"/>
      <c r="Y250" s="259"/>
    </row>
    <row r="251" spans="1:25" ht="15.75" hidden="1" thickBot="1" x14ac:dyDescent="0.3">
      <c r="A251" s="139" t="s">
        <v>581</v>
      </c>
      <c r="B251" s="61" t="s">
        <v>999</v>
      </c>
      <c r="C251" s="722" t="s">
        <v>658</v>
      </c>
      <c r="D251" s="700"/>
      <c r="E251" s="700"/>
      <c r="F251" s="184"/>
      <c r="G251" s="461"/>
      <c r="H251" s="439"/>
      <c r="I251" s="202"/>
      <c r="J251" s="223">
        <f t="shared" si="140"/>
        <v>0</v>
      </c>
      <c r="K251" s="225"/>
      <c r="L251" s="15"/>
      <c r="M251" s="15"/>
      <c r="N251" s="15"/>
      <c r="O251" s="15"/>
      <c r="P251" s="374"/>
      <c r="Q251" s="15"/>
      <c r="R251" s="45"/>
      <c r="S251" s="15"/>
      <c r="T251" s="388"/>
      <c r="U251" s="374"/>
      <c r="V251" s="48"/>
      <c r="W251" s="384"/>
      <c r="Y251" s="259"/>
    </row>
    <row r="252" spans="1:25" ht="15.75" hidden="1" thickBot="1" x14ac:dyDescent="0.3">
      <c r="B252" s="100" t="s">
        <v>1000</v>
      </c>
      <c r="C252" s="694" t="s">
        <v>582</v>
      </c>
      <c r="D252" s="695"/>
      <c r="E252" s="695"/>
      <c r="F252" s="183">
        <f>F253</f>
        <v>0</v>
      </c>
      <c r="G252" s="460">
        <f>G253</f>
        <v>0</v>
      </c>
      <c r="H252" s="438">
        <f t="shared" ref="H252:I252" si="168">H253</f>
        <v>0</v>
      </c>
      <c r="I252" s="201">
        <f t="shared" si="168"/>
        <v>0</v>
      </c>
      <c r="J252" s="218">
        <f t="shared" si="140"/>
        <v>0</v>
      </c>
      <c r="K252" s="103">
        <f t="shared" ref="K252:W252" si="169">K253</f>
        <v>0</v>
      </c>
      <c r="L252" s="104">
        <f t="shared" si="169"/>
        <v>0</v>
      </c>
      <c r="M252" s="104">
        <f t="shared" si="169"/>
        <v>0</v>
      </c>
      <c r="N252" s="104">
        <f t="shared" si="169"/>
        <v>0</v>
      </c>
      <c r="O252" s="104">
        <f t="shared" si="169"/>
        <v>0</v>
      </c>
      <c r="P252" s="107">
        <f t="shared" si="169"/>
        <v>0</v>
      </c>
      <c r="Q252" s="104">
        <f t="shared" si="169"/>
        <v>0</v>
      </c>
      <c r="R252" s="106">
        <f t="shared" si="169"/>
        <v>0</v>
      </c>
      <c r="S252" s="104">
        <f t="shared" si="169"/>
        <v>0</v>
      </c>
      <c r="T252" s="367">
        <f t="shared" si="169"/>
        <v>0</v>
      </c>
      <c r="U252" s="107">
        <f t="shared" si="169"/>
        <v>0</v>
      </c>
      <c r="V252" s="108">
        <f t="shared" si="169"/>
        <v>0</v>
      </c>
      <c r="W252" s="379">
        <f t="shared" si="169"/>
        <v>0</v>
      </c>
      <c r="Y252" s="259"/>
    </row>
    <row r="253" spans="1:25" ht="15.75" hidden="1" thickBot="1" x14ac:dyDescent="0.3">
      <c r="A253" s="139" t="s">
        <v>583</v>
      </c>
      <c r="B253" s="61"/>
      <c r="C253" s="722" t="s">
        <v>584</v>
      </c>
      <c r="D253" s="700"/>
      <c r="E253" s="700"/>
      <c r="F253" s="184"/>
      <c r="G253" s="461"/>
      <c r="H253" s="439"/>
      <c r="I253" s="202"/>
      <c r="J253" s="223">
        <f t="shared" si="140"/>
        <v>0</v>
      </c>
      <c r="K253" s="225"/>
      <c r="L253" s="15"/>
      <c r="M253" s="15"/>
      <c r="N253" s="15"/>
      <c r="O253" s="15"/>
      <c r="P253" s="374"/>
      <c r="Q253" s="15"/>
      <c r="R253" s="45"/>
      <c r="S253" s="15"/>
      <c r="T253" s="388"/>
      <c r="U253" s="374"/>
      <c r="V253" s="48"/>
      <c r="W253" s="384"/>
      <c r="Y253" s="259"/>
    </row>
    <row r="254" spans="1:25" ht="15.75" thickBot="1" x14ac:dyDescent="0.3">
      <c r="B254" s="723" t="s">
        <v>585</v>
      </c>
      <c r="C254" s="724"/>
      <c r="D254" s="724"/>
      <c r="E254" s="724"/>
      <c r="F254" s="180">
        <f t="shared" ref="F254" si="170">F5+F24+F32+F67+F82+F153+F163+F168+F231</f>
        <v>1176000</v>
      </c>
      <c r="G254" s="457">
        <f t="shared" ref="G254:W254" si="171">G5+G24+G32+G67+G82+G153+G163+G168+G231</f>
        <v>165546</v>
      </c>
      <c r="H254" s="435">
        <f t="shared" si="171"/>
        <v>204260</v>
      </c>
      <c r="I254" s="198">
        <f t="shared" si="171"/>
        <v>0</v>
      </c>
      <c r="J254" s="216">
        <f t="shared" si="140"/>
        <v>204260</v>
      </c>
      <c r="K254" s="94">
        <f t="shared" si="171"/>
        <v>236419</v>
      </c>
      <c r="L254" s="95">
        <f t="shared" si="171"/>
        <v>69284</v>
      </c>
      <c r="M254" s="95">
        <f t="shared" si="171"/>
        <v>95696</v>
      </c>
      <c r="N254" s="95">
        <f t="shared" si="171"/>
        <v>141842</v>
      </c>
      <c r="O254" s="95">
        <f t="shared" si="171"/>
        <v>-469175</v>
      </c>
      <c r="P254" s="98">
        <f t="shared" ref="P254" si="172">P5+P24+P32+P67+P82+P153+P163+P168+P231</f>
        <v>21967</v>
      </c>
      <c r="Q254" s="95">
        <f t="shared" si="171"/>
        <v>33480</v>
      </c>
      <c r="R254" s="97">
        <f t="shared" si="171"/>
        <v>0</v>
      </c>
      <c r="S254" s="95">
        <f t="shared" si="171"/>
        <v>0</v>
      </c>
      <c r="T254" s="363">
        <f t="shared" ref="T254" si="173">T5+T24+T32+T67+T82+T153+T163+T168+T231</f>
        <v>129513</v>
      </c>
      <c r="U254" s="98">
        <f t="shared" si="171"/>
        <v>3909</v>
      </c>
      <c r="V254" s="99">
        <f t="shared" si="171"/>
        <v>68772</v>
      </c>
      <c r="W254" s="376">
        <f t="shared" si="171"/>
        <v>2066</v>
      </c>
      <c r="Y254" s="259"/>
    </row>
    <row r="255" spans="1:25" x14ac:dyDescent="0.25">
      <c r="B255" s="23"/>
      <c r="C255" s="24"/>
      <c r="D255" s="24"/>
      <c r="E255" s="25"/>
      <c r="F255" s="25"/>
      <c r="G255" s="25"/>
      <c r="H255" s="25"/>
      <c r="I255" s="25"/>
      <c r="J255" s="6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</row>
    <row r="256" spans="1:25" x14ac:dyDescent="0.25">
      <c r="B256" s="26"/>
      <c r="C256" s="27"/>
      <c r="D256" s="27"/>
      <c r="E256" s="25"/>
      <c r="F256" s="25"/>
      <c r="G256" s="25"/>
      <c r="H256" s="25"/>
      <c r="I256" s="25"/>
      <c r="J256" s="6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x14ac:dyDescent="0.25">
      <c r="B257" s="28"/>
      <c r="C257" s="25"/>
      <c r="D257" s="25"/>
      <c r="E257" s="29"/>
      <c r="F257" s="29"/>
      <c r="G257" s="29"/>
      <c r="H257" s="29"/>
      <c r="I257" s="29"/>
      <c r="J257" s="6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x14ac:dyDescent="0.25">
      <c r="B258" s="28"/>
      <c r="C258" s="25"/>
      <c r="D258" s="25"/>
      <c r="E258" s="29"/>
      <c r="F258" s="29"/>
      <c r="G258" s="29"/>
      <c r="H258" s="29"/>
      <c r="I258" s="29"/>
      <c r="J258" s="6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x14ac:dyDescent="0.25">
      <c r="B259" s="28"/>
      <c r="C259" s="25"/>
      <c r="D259" s="25"/>
      <c r="E259" s="29"/>
      <c r="F259" s="29"/>
      <c r="G259" s="29"/>
      <c r="H259" s="29"/>
      <c r="I259" s="29"/>
      <c r="J259" s="6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8"/>
      <c r="C260" s="25"/>
      <c r="D260" s="25"/>
      <c r="E260" s="29"/>
      <c r="F260" s="29"/>
      <c r="G260" s="29"/>
      <c r="H260" s="29"/>
      <c r="I260" s="29"/>
      <c r="J260" s="6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B261" s="28"/>
      <c r="C261" s="25"/>
      <c r="D261" s="25"/>
      <c r="E261" s="29"/>
      <c r="F261" s="29"/>
      <c r="G261" s="29"/>
      <c r="H261" s="29"/>
      <c r="I261" s="29"/>
      <c r="J261" s="6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B262" s="28"/>
      <c r="C262" s="25"/>
      <c r="D262" s="25"/>
      <c r="E262" s="29"/>
      <c r="F262" s="29"/>
      <c r="G262" s="29"/>
      <c r="H262" s="29"/>
      <c r="I262" s="29"/>
      <c r="J262" s="6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B263" s="28"/>
      <c r="C263" s="29"/>
      <c r="D263" s="29"/>
      <c r="E263" s="25"/>
      <c r="F263" s="25"/>
      <c r="G263" s="25"/>
      <c r="H263" s="25"/>
      <c r="I263" s="25"/>
      <c r="J263" s="6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B264" s="28"/>
      <c r="C264" s="29"/>
      <c r="D264" s="29"/>
      <c r="E264" s="25"/>
      <c r="F264" s="25"/>
      <c r="G264" s="25"/>
      <c r="H264" s="25"/>
      <c r="I264" s="25"/>
      <c r="J264" s="6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B265" s="28"/>
      <c r="C265" s="29"/>
      <c r="D265" s="29"/>
      <c r="E265" s="25"/>
      <c r="F265" s="25"/>
      <c r="G265" s="25"/>
      <c r="H265" s="25"/>
      <c r="I265" s="25"/>
      <c r="J265" s="6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B266" s="28"/>
      <c r="C266" s="25"/>
      <c r="D266" s="25"/>
      <c r="E266" s="29"/>
      <c r="F266" s="29"/>
      <c r="G266" s="29"/>
      <c r="H266" s="29"/>
      <c r="I266" s="29"/>
      <c r="J266" s="6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B267" s="28"/>
      <c r="C267" s="25"/>
      <c r="D267" s="25"/>
      <c r="E267" s="29"/>
      <c r="F267" s="29"/>
      <c r="G267" s="29"/>
      <c r="H267" s="29"/>
      <c r="I267" s="29"/>
      <c r="J267" s="6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B268" s="28"/>
      <c r="C268" s="25"/>
      <c r="D268" s="25"/>
      <c r="E268" s="29"/>
      <c r="F268" s="29"/>
      <c r="G268" s="29"/>
      <c r="H268" s="29"/>
      <c r="I268" s="29"/>
      <c r="J268" s="6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A269" s="141"/>
      <c r="B269" s="28"/>
      <c r="C269" s="25"/>
      <c r="D269" s="25"/>
      <c r="E269" s="29"/>
      <c r="F269" s="29"/>
      <c r="G269" s="29"/>
      <c r="H269" s="29"/>
      <c r="I269" s="29"/>
      <c r="J269" s="6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A270" s="141"/>
      <c r="B270" s="28"/>
      <c r="C270" s="25"/>
      <c r="D270" s="25"/>
      <c r="E270" s="29"/>
      <c r="F270" s="29"/>
      <c r="G270" s="29"/>
      <c r="H270" s="29"/>
      <c r="I270" s="29"/>
      <c r="J270" s="6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A271" s="141"/>
      <c r="B271" s="28"/>
      <c r="C271" s="25"/>
      <c r="D271" s="25"/>
      <c r="E271" s="29"/>
      <c r="F271" s="29"/>
      <c r="G271" s="29"/>
      <c r="H271" s="29"/>
      <c r="I271" s="29"/>
      <c r="J271" s="6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A272" s="141"/>
      <c r="B272" s="28"/>
      <c r="C272" s="25"/>
      <c r="D272" s="25"/>
      <c r="E272" s="29"/>
      <c r="F272" s="29"/>
      <c r="G272" s="29"/>
      <c r="H272" s="29"/>
      <c r="I272" s="29"/>
      <c r="J272" s="6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41"/>
      <c r="B273" s="28"/>
      <c r="C273" s="25"/>
      <c r="D273" s="25"/>
      <c r="E273" s="29"/>
      <c r="F273" s="29"/>
      <c r="G273" s="29"/>
      <c r="H273" s="29"/>
      <c r="I273" s="29"/>
      <c r="J273" s="6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41"/>
      <c r="B274" s="28"/>
      <c r="C274" s="25"/>
      <c r="D274" s="25"/>
      <c r="E274" s="29"/>
      <c r="F274" s="29"/>
      <c r="G274" s="29"/>
      <c r="H274" s="29"/>
      <c r="I274" s="29"/>
      <c r="J274" s="6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41"/>
      <c r="B275" s="28"/>
      <c r="C275" s="25"/>
      <c r="D275" s="25"/>
      <c r="E275" s="29"/>
      <c r="F275" s="29"/>
      <c r="G275" s="29"/>
      <c r="H275" s="29"/>
      <c r="I275" s="29"/>
      <c r="J275" s="6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41"/>
      <c r="B276" s="28"/>
      <c r="C276" s="29"/>
      <c r="D276" s="29"/>
      <c r="E276" s="25"/>
      <c r="F276" s="25"/>
      <c r="G276" s="25"/>
      <c r="H276" s="25"/>
      <c r="I276" s="25"/>
      <c r="J276" s="6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41"/>
      <c r="B277" s="28"/>
      <c r="C277" s="25"/>
      <c r="D277" s="25"/>
      <c r="E277" s="29"/>
      <c r="F277" s="29"/>
      <c r="G277" s="29"/>
      <c r="H277" s="29"/>
      <c r="I277" s="29"/>
      <c r="J277" s="6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41"/>
      <c r="B278" s="28"/>
      <c r="C278" s="25"/>
      <c r="D278" s="25"/>
      <c r="E278" s="29"/>
      <c r="F278" s="29"/>
      <c r="G278" s="29"/>
      <c r="H278" s="29"/>
      <c r="I278" s="29"/>
      <c r="J278" s="6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41"/>
      <c r="B279" s="28"/>
      <c r="C279" s="25"/>
      <c r="D279" s="25"/>
      <c r="E279" s="29"/>
      <c r="F279" s="29"/>
      <c r="G279" s="29"/>
      <c r="H279" s="29"/>
      <c r="I279" s="29"/>
      <c r="J279" s="6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41"/>
      <c r="B280" s="28"/>
      <c r="C280" s="25"/>
      <c r="D280" s="25"/>
      <c r="E280" s="29"/>
      <c r="F280" s="29"/>
      <c r="G280" s="29"/>
      <c r="H280" s="29"/>
      <c r="I280" s="29"/>
      <c r="J280" s="6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41"/>
      <c r="B281" s="28"/>
      <c r="C281" s="25"/>
      <c r="D281" s="25"/>
      <c r="E281" s="29"/>
      <c r="F281" s="29"/>
      <c r="G281" s="29"/>
      <c r="H281" s="29"/>
      <c r="I281" s="29"/>
      <c r="J281" s="6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41"/>
      <c r="B282" s="28"/>
      <c r="C282" s="25"/>
      <c r="D282" s="25"/>
      <c r="E282" s="29"/>
      <c r="F282" s="29"/>
      <c r="G282" s="29"/>
      <c r="H282" s="29"/>
      <c r="I282" s="29"/>
      <c r="J282" s="6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41"/>
      <c r="B283" s="28"/>
      <c r="C283" s="25"/>
      <c r="D283" s="25"/>
      <c r="E283" s="29"/>
      <c r="F283" s="29"/>
      <c r="G283" s="29"/>
      <c r="H283" s="29"/>
      <c r="I283" s="29"/>
      <c r="J283" s="6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41"/>
      <c r="B284" s="28"/>
      <c r="C284" s="25"/>
      <c r="D284" s="25"/>
      <c r="E284" s="29"/>
      <c r="F284" s="29"/>
      <c r="G284" s="29"/>
      <c r="H284" s="29"/>
      <c r="I284" s="29"/>
      <c r="J284" s="6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41"/>
      <c r="B285" s="28"/>
      <c r="C285" s="25"/>
      <c r="D285" s="25"/>
      <c r="E285" s="29"/>
      <c r="F285" s="29"/>
      <c r="G285" s="29"/>
      <c r="H285" s="29"/>
      <c r="I285" s="29"/>
      <c r="J285" s="6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41"/>
      <c r="B286" s="28"/>
      <c r="C286" s="25"/>
      <c r="D286" s="25"/>
      <c r="E286" s="29"/>
      <c r="F286" s="29"/>
      <c r="G286" s="29"/>
      <c r="H286" s="29"/>
      <c r="I286" s="29"/>
      <c r="J286" s="6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41"/>
      <c r="B287" s="28"/>
      <c r="C287" s="29"/>
      <c r="D287" s="29"/>
      <c r="E287" s="25"/>
      <c r="F287" s="25"/>
      <c r="G287" s="25"/>
      <c r="H287" s="25"/>
      <c r="I287" s="25"/>
      <c r="J287" s="6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41"/>
      <c r="B288" s="28"/>
      <c r="C288" s="25"/>
      <c r="D288" s="25"/>
      <c r="E288" s="29"/>
      <c r="F288" s="29"/>
      <c r="G288" s="29"/>
      <c r="H288" s="29"/>
      <c r="I288" s="29"/>
      <c r="J288" s="6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41"/>
      <c r="B289" s="28"/>
      <c r="C289" s="25"/>
      <c r="D289" s="25"/>
      <c r="E289" s="29"/>
      <c r="F289" s="29"/>
      <c r="G289" s="29"/>
      <c r="H289" s="29"/>
      <c r="I289" s="29"/>
      <c r="J289" s="6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41"/>
      <c r="B290" s="28"/>
      <c r="C290" s="25"/>
      <c r="D290" s="25"/>
      <c r="E290" s="29"/>
      <c r="F290" s="29"/>
      <c r="G290" s="29"/>
      <c r="H290" s="29"/>
      <c r="I290" s="29"/>
      <c r="J290" s="6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41"/>
      <c r="B291" s="28"/>
      <c r="C291" s="25"/>
      <c r="D291" s="25"/>
      <c r="E291" s="29"/>
      <c r="F291" s="29"/>
      <c r="G291" s="29"/>
      <c r="H291" s="29"/>
      <c r="I291" s="29"/>
      <c r="J291" s="6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41"/>
      <c r="B292" s="28"/>
      <c r="C292" s="25"/>
      <c r="D292" s="25"/>
      <c r="E292" s="29"/>
      <c r="F292" s="29"/>
      <c r="G292" s="29"/>
      <c r="H292" s="29"/>
      <c r="I292" s="29"/>
      <c r="J292" s="6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41"/>
      <c r="B293" s="28"/>
      <c r="C293" s="25"/>
      <c r="D293" s="25"/>
      <c r="E293" s="29"/>
      <c r="F293" s="29"/>
      <c r="G293" s="29"/>
      <c r="H293" s="29"/>
      <c r="I293" s="29"/>
      <c r="J293" s="6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41"/>
      <c r="B294" s="28"/>
      <c r="C294" s="25"/>
      <c r="D294" s="25"/>
      <c r="E294" s="29"/>
      <c r="F294" s="29"/>
      <c r="G294" s="29"/>
      <c r="H294" s="29"/>
      <c r="I294" s="29"/>
      <c r="J294" s="6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41"/>
      <c r="B295" s="28"/>
      <c r="C295" s="25"/>
      <c r="D295" s="25"/>
      <c r="E295" s="29"/>
      <c r="F295" s="29"/>
      <c r="G295" s="29"/>
      <c r="H295" s="29"/>
      <c r="I295" s="29"/>
      <c r="J295" s="6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41"/>
      <c r="B296" s="28"/>
      <c r="C296" s="25"/>
      <c r="D296" s="25"/>
      <c r="E296" s="29"/>
      <c r="F296" s="29"/>
      <c r="G296" s="29"/>
      <c r="H296" s="29"/>
      <c r="I296" s="29"/>
      <c r="J296" s="6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41"/>
      <c r="B297" s="28"/>
      <c r="C297" s="25"/>
      <c r="D297" s="25"/>
      <c r="E297" s="29"/>
      <c r="F297" s="29"/>
      <c r="G297" s="29"/>
      <c r="H297" s="29"/>
      <c r="I297" s="29"/>
      <c r="J297" s="6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41"/>
      <c r="B298" s="30"/>
      <c r="C298" s="24"/>
      <c r="D298" s="24"/>
      <c r="E298" s="25"/>
      <c r="F298" s="25"/>
      <c r="G298" s="25"/>
      <c r="H298" s="25"/>
      <c r="I298" s="25"/>
      <c r="J298" s="6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41"/>
      <c r="B299" s="28"/>
      <c r="C299" s="29"/>
      <c r="D299" s="29"/>
      <c r="E299" s="25"/>
      <c r="F299" s="25"/>
      <c r="G299" s="25"/>
      <c r="H299" s="25"/>
      <c r="I299" s="25"/>
      <c r="J299" s="6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41"/>
      <c r="B300" s="28"/>
      <c r="C300" s="29"/>
      <c r="D300" s="29"/>
      <c r="E300" s="25"/>
      <c r="F300" s="25"/>
      <c r="G300" s="25"/>
      <c r="H300" s="25"/>
      <c r="I300" s="25"/>
      <c r="J300" s="6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41"/>
      <c r="B301" s="28"/>
      <c r="C301" s="29"/>
      <c r="D301" s="29"/>
      <c r="E301" s="25"/>
      <c r="F301" s="25"/>
      <c r="G301" s="25"/>
      <c r="H301" s="25"/>
      <c r="I301" s="25"/>
      <c r="J301" s="6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41"/>
      <c r="B302" s="28"/>
      <c r="C302" s="25"/>
      <c r="D302" s="25"/>
      <c r="E302" s="29"/>
      <c r="F302" s="29"/>
      <c r="G302" s="29"/>
      <c r="H302" s="29"/>
      <c r="I302" s="29"/>
      <c r="J302" s="6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41"/>
      <c r="B303" s="28"/>
      <c r="C303" s="25"/>
      <c r="D303" s="25"/>
      <c r="E303" s="29"/>
      <c r="F303" s="29"/>
      <c r="G303" s="29"/>
      <c r="H303" s="29"/>
      <c r="I303" s="29"/>
      <c r="J303" s="6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41"/>
      <c r="B304" s="28"/>
      <c r="C304" s="25"/>
      <c r="D304" s="25"/>
      <c r="E304" s="29"/>
      <c r="F304" s="29"/>
      <c r="G304" s="29"/>
      <c r="H304" s="29"/>
      <c r="I304" s="29"/>
      <c r="J304" s="6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41"/>
      <c r="B305" s="28"/>
      <c r="C305" s="25"/>
      <c r="D305" s="25"/>
      <c r="E305" s="29"/>
      <c r="F305" s="29"/>
      <c r="G305" s="29"/>
      <c r="H305" s="29"/>
      <c r="I305" s="29"/>
      <c r="J305" s="6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41"/>
      <c r="B306" s="28"/>
      <c r="C306" s="25"/>
      <c r="D306" s="25"/>
      <c r="E306" s="29"/>
      <c r="F306" s="29"/>
      <c r="G306" s="29"/>
      <c r="H306" s="29"/>
      <c r="I306" s="29"/>
      <c r="J306" s="6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41"/>
      <c r="B307" s="28"/>
      <c r="C307" s="25"/>
      <c r="D307" s="25"/>
      <c r="E307" s="29"/>
      <c r="F307" s="29"/>
      <c r="G307" s="29"/>
      <c r="H307" s="29"/>
      <c r="I307" s="29"/>
      <c r="J307" s="6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41"/>
      <c r="B308" s="28"/>
      <c r="C308" s="25"/>
      <c r="D308" s="25"/>
      <c r="E308" s="29"/>
      <c r="F308" s="29"/>
      <c r="G308" s="29"/>
      <c r="H308" s="29"/>
      <c r="I308" s="29"/>
      <c r="J308" s="6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41"/>
      <c r="B309" s="28"/>
      <c r="C309" s="25"/>
      <c r="D309" s="25"/>
      <c r="E309" s="29"/>
      <c r="F309" s="29"/>
      <c r="G309" s="29"/>
      <c r="H309" s="29"/>
      <c r="I309" s="29"/>
      <c r="J309" s="6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41"/>
      <c r="B310" s="28"/>
      <c r="C310" s="25"/>
      <c r="D310" s="25"/>
      <c r="E310" s="29"/>
      <c r="F310" s="29"/>
      <c r="G310" s="29"/>
      <c r="H310" s="29"/>
      <c r="I310" s="29"/>
      <c r="J310" s="6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41"/>
      <c r="B311" s="28"/>
      <c r="C311" s="25"/>
      <c r="D311" s="25"/>
      <c r="E311" s="29"/>
      <c r="F311" s="29"/>
      <c r="G311" s="29"/>
      <c r="H311" s="29"/>
      <c r="I311" s="29"/>
      <c r="J311" s="6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41"/>
      <c r="B312" s="28"/>
      <c r="C312" s="29"/>
      <c r="D312" s="29"/>
      <c r="E312" s="25"/>
      <c r="F312" s="25"/>
      <c r="G312" s="25"/>
      <c r="H312" s="25"/>
      <c r="I312" s="25"/>
      <c r="J312" s="6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41"/>
      <c r="B313" s="28"/>
      <c r="C313" s="25"/>
      <c r="D313" s="25"/>
      <c r="E313" s="29"/>
      <c r="F313" s="29"/>
      <c r="G313" s="29"/>
      <c r="H313" s="29"/>
      <c r="I313" s="29"/>
      <c r="J313" s="6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41"/>
      <c r="B314" s="28"/>
      <c r="C314" s="25"/>
      <c r="D314" s="25"/>
      <c r="E314" s="29"/>
      <c r="F314" s="29"/>
      <c r="G314" s="29"/>
      <c r="H314" s="29"/>
      <c r="I314" s="29"/>
      <c r="J314" s="6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41"/>
      <c r="B315" s="28"/>
      <c r="C315" s="25"/>
      <c r="D315" s="25"/>
      <c r="E315" s="29"/>
      <c r="F315" s="29"/>
      <c r="G315" s="29"/>
      <c r="H315" s="29"/>
      <c r="I315" s="29"/>
      <c r="J315" s="6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41"/>
      <c r="B316" s="28"/>
      <c r="C316" s="25"/>
      <c r="D316" s="25"/>
      <c r="E316" s="29"/>
      <c r="F316" s="29"/>
      <c r="G316" s="29"/>
      <c r="H316" s="29"/>
      <c r="I316" s="29"/>
    </row>
    <row r="317" spans="1:23" x14ac:dyDescent="0.25">
      <c r="B317" s="28"/>
      <c r="C317" s="25"/>
      <c r="D317" s="25"/>
      <c r="E317" s="29"/>
      <c r="F317" s="29"/>
      <c r="G317" s="29"/>
      <c r="H317" s="29"/>
      <c r="I317" s="29"/>
      <c r="J317" s="19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12" customFormat="1" x14ac:dyDescent="0.25">
      <c r="A318" s="142"/>
      <c r="B318" s="28"/>
      <c r="C318" s="25"/>
      <c r="D318" s="25"/>
      <c r="E318" s="29"/>
      <c r="F318" s="29"/>
      <c r="G318" s="29"/>
      <c r="H318" s="29"/>
      <c r="I318" s="29"/>
      <c r="J318" s="53"/>
    </row>
    <row r="319" spans="1:23" s="12" customFormat="1" x14ac:dyDescent="0.25">
      <c r="A319" s="142"/>
      <c r="B319" s="28"/>
      <c r="C319" s="25"/>
      <c r="D319" s="25"/>
      <c r="E319" s="29"/>
      <c r="F319" s="29"/>
      <c r="G319" s="29"/>
      <c r="H319" s="29"/>
      <c r="I319" s="29"/>
      <c r="J319" s="53"/>
    </row>
    <row r="320" spans="1:23" s="12" customFormat="1" x14ac:dyDescent="0.25">
      <c r="A320" s="142"/>
      <c r="B320" s="28"/>
      <c r="C320" s="25"/>
      <c r="D320" s="25"/>
      <c r="E320" s="29"/>
      <c r="F320" s="29"/>
      <c r="G320" s="29"/>
      <c r="H320" s="29"/>
      <c r="I320" s="29"/>
      <c r="J320" s="53"/>
    </row>
    <row r="321" spans="1:23" s="12" customFormat="1" x14ac:dyDescent="0.25">
      <c r="A321" s="142"/>
      <c r="B321" s="28"/>
      <c r="C321" s="25"/>
      <c r="D321" s="25"/>
      <c r="E321" s="29"/>
      <c r="F321" s="29"/>
      <c r="G321" s="29"/>
      <c r="H321" s="29"/>
      <c r="I321" s="29"/>
      <c r="J321" s="53"/>
    </row>
    <row r="322" spans="1:23" s="12" customFormat="1" x14ac:dyDescent="0.25">
      <c r="A322" s="142"/>
      <c r="B322" s="28"/>
      <c r="C322" s="25"/>
      <c r="D322" s="25"/>
      <c r="E322" s="29"/>
      <c r="F322" s="29"/>
      <c r="G322" s="29"/>
      <c r="H322" s="29"/>
      <c r="I322" s="29"/>
      <c r="J322" s="53"/>
    </row>
    <row r="323" spans="1:23" s="12" customFormat="1" x14ac:dyDescent="0.25">
      <c r="A323" s="142"/>
      <c r="B323" s="28"/>
      <c r="C323" s="29"/>
      <c r="D323" s="29"/>
      <c r="E323" s="25"/>
      <c r="F323" s="25"/>
      <c r="G323" s="25"/>
      <c r="H323" s="25"/>
      <c r="I323" s="25"/>
      <c r="J323" s="53"/>
    </row>
    <row r="324" spans="1:23" s="12" customFormat="1" x14ac:dyDescent="0.25">
      <c r="A324" s="142"/>
      <c r="B324" s="28"/>
      <c r="C324" s="25"/>
      <c r="D324" s="25"/>
      <c r="E324" s="29"/>
      <c r="F324" s="29"/>
      <c r="G324" s="29"/>
      <c r="H324" s="29"/>
      <c r="I324" s="29"/>
      <c r="J324" s="53"/>
    </row>
    <row r="325" spans="1:23" s="12" customFormat="1" x14ac:dyDescent="0.25">
      <c r="A325" s="142"/>
      <c r="B325" s="28"/>
      <c r="C325" s="25"/>
      <c r="D325" s="25"/>
      <c r="E325" s="29"/>
      <c r="F325" s="29"/>
      <c r="G325" s="29"/>
      <c r="H325" s="29"/>
      <c r="I325" s="29"/>
      <c r="J325" s="53"/>
    </row>
    <row r="326" spans="1:23" s="12" customFormat="1" x14ac:dyDescent="0.25">
      <c r="A326" s="142"/>
      <c r="B326" s="28"/>
      <c r="C326" s="25"/>
      <c r="D326" s="25"/>
      <c r="E326" s="29"/>
      <c r="F326" s="29"/>
      <c r="G326" s="29"/>
      <c r="H326" s="29"/>
      <c r="I326" s="29"/>
      <c r="J326" s="53"/>
    </row>
    <row r="327" spans="1:23" s="12" customFormat="1" x14ac:dyDescent="0.25">
      <c r="A327" s="142"/>
      <c r="B327" s="28"/>
      <c r="C327" s="25"/>
      <c r="D327" s="25"/>
      <c r="E327" s="29"/>
      <c r="F327" s="29"/>
      <c r="G327" s="29"/>
      <c r="H327" s="29"/>
      <c r="I327" s="29"/>
      <c r="J327" s="53"/>
    </row>
    <row r="328" spans="1:23" s="12" customFormat="1" x14ac:dyDescent="0.25">
      <c r="A328" s="142"/>
      <c r="B328" s="28"/>
      <c r="C328" s="25"/>
      <c r="D328" s="25"/>
      <c r="E328" s="29"/>
      <c r="F328" s="29"/>
      <c r="G328" s="29"/>
      <c r="H328" s="29"/>
      <c r="I328" s="29"/>
      <c r="J328" s="53"/>
    </row>
    <row r="329" spans="1:23" s="12" customFormat="1" x14ac:dyDescent="0.25">
      <c r="A329" s="142"/>
      <c r="B329" s="28"/>
      <c r="C329" s="25"/>
      <c r="D329" s="25"/>
      <c r="E329" s="29"/>
      <c r="F329" s="29"/>
      <c r="G329" s="29"/>
      <c r="H329" s="29"/>
      <c r="I329" s="29"/>
      <c r="J329" s="53"/>
    </row>
    <row r="330" spans="1:23" s="12" customFormat="1" x14ac:dyDescent="0.25">
      <c r="A330" s="142"/>
      <c r="B330" s="28"/>
      <c r="C330" s="25"/>
      <c r="D330" s="25"/>
      <c r="E330" s="29"/>
      <c r="F330" s="29"/>
      <c r="G330" s="29"/>
      <c r="H330" s="29"/>
      <c r="I330" s="29"/>
      <c r="J330" s="53"/>
    </row>
    <row r="331" spans="1:23" s="12" customFormat="1" x14ac:dyDescent="0.25">
      <c r="A331" s="142"/>
      <c r="B331" s="28"/>
      <c r="C331" s="25"/>
      <c r="D331" s="25"/>
      <c r="E331" s="29"/>
      <c r="F331" s="29"/>
      <c r="G331" s="29"/>
      <c r="H331" s="29"/>
      <c r="I331" s="29"/>
      <c r="J331" s="53"/>
    </row>
    <row r="332" spans="1:23" s="12" customFormat="1" x14ac:dyDescent="0.25">
      <c r="A332" s="142"/>
      <c r="B332" s="28"/>
      <c r="C332" s="25"/>
      <c r="D332" s="25"/>
      <c r="E332" s="29"/>
      <c r="F332" s="29"/>
      <c r="G332" s="29"/>
      <c r="H332" s="29"/>
      <c r="I332" s="29"/>
      <c r="J332" s="53"/>
    </row>
    <row r="333" spans="1:23" s="12" customFormat="1" x14ac:dyDescent="0.25">
      <c r="A333" s="142"/>
      <c r="B333" s="28"/>
      <c r="C333" s="25"/>
      <c r="D333" s="25"/>
      <c r="E333" s="29"/>
      <c r="F333" s="29"/>
      <c r="G333" s="29"/>
      <c r="H333" s="29"/>
      <c r="I333" s="29"/>
      <c r="J333" s="53"/>
    </row>
    <row r="334" spans="1:23" x14ac:dyDescent="0.25">
      <c r="B334" s="30"/>
      <c r="C334" s="24"/>
      <c r="D334" s="24"/>
      <c r="E334" s="29"/>
      <c r="F334" s="29"/>
      <c r="G334" s="29"/>
      <c r="H334" s="29"/>
      <c r="I334" s="29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x14ac:dyDescent="0.25">
      <c r="B335" s="31"/>
      <c r="C335" s="27"/>
      <c r="D335" s="27"/>
      <c r="E335" s="25"/>
      <c r="F335" s="25"/>
      <c r="G335" s="25"/>
      <c r="H335" s="25"/>
      <c r="I335" s="25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x14ac:dyDescent="0.25">
      <c r="B336" s="28"/>
      <c r="C336" s="25"/>
      <c r="D336" s="25"/>
      <c r="E336" s="29"/>
      <c r="F336" s="29"/>
      <c r="G336" s="29"/>
      <c r="H336" s="29"/>
      <c r="I336" s="29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x14ac:dyDescent="0.25">
      <c r="B337" s="28"/>
      <c r="C337" s="29"/>
      <c r="D337" s="29"/>
      <c r="E337" s="25"/>
      <c r="F337" s="25"/>
      <c r="G337" s="25"/>
      <c r="H337" s="25"/>
      <c r="I337" s="25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x14ac:dyDescent="0.25">
      <c r="B338" s="28"/>
      <c r="C338" s="25"/>
      <c r="D338" s="25"/>
      <c r="E338" s="29"/>
      <c r="F338" s="29"/>
      <c r="G338" s="29"/>
      <c r="H338" s="29"/>
      <c r="I338" s="29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x14ac:dyDescent="0.25">
      <c r="B339" s="28"/>
      <c r="C339" s="25"/>
      <c r="D339" s="25"/>
      <c r="E339" s="29"/>
      <c r="F339" s="29"/>
      <c r="G339" s="29"/>
      <c r="H339" s="29"/>
      <c r="I339" s="29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x14ac:dyDescent="0.25">
      <c r="B340" s="28"/>
      <c r="C340" s="25"/>
      <c r="D340" s="25"/>
      <c r="E340" s="29"/>
      <c r="F340" s="29"/>
      <c r="G340" s="29"/>
      <c r="H340" s="29"/>
      <c r="I340" s="29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x14ac:dyDescent="0.25">
      <c r="B341" s="28"/>
      <c r="C341" s="25"/>
      <c r="D341" s="25"/>
      <c r="E341" s="29"/>
      <c r="F341" s="29"/>
      <c r="G341" s="29"/>
      <c r="H341" s="29"/>
      <c r="I341" s="29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x14ac:dyDescent="0.25">
      <c r="B342" s="28"/>
      <c r="C342" s="29"/>
      <c r="D342" s="29"/>
      <c r="E342" s="25"/>
      <c r="F342" s="25"/>
      <c r="G342" s="25"/>
      <c r="H342" s="25"/>
      <c r="I342" s="25"/>
      <c r="J342" s="6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</row>
    <row r="343" spans="1:23" x14ac:dyDescent="0.25">
      <c r="B343" s="28"/>
      <c r="C343" s="25"/>
      <c r="D343" s="25"/>
      <c r="E343" s="29"/>
      <c r="F343" s="29"/>
      <c r="G343" s="29"/>
      <c r="H343" s="29"/>
      <c r="I343" s="29"/>
      <c r="J343" s="6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B344" s="28"/>
      <c r="C344" s="25"/>
      <c r="D344" s="25"/>
      <c r="E344" s="29"/>
      <c r="F344" s="29"/>
      <c r="G344" s="29"/>
      <c r="H344" s="29"/>
      <c r="I344" s="29"/>
      <c r="J344" s="6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B345" s="28"/>
      <c r="C345" s="29"/>
      <c r="D345" s="29"/>
      <c r="E345" s="25"/>
      <c r="F345" s="25"/>
      <c r="G345" s="25"/>
      <c r="H345" s="25"/>
      <c r="I345" s="25"/>
      <c r="J345" s="6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B346" s="28"/>
      <c r="C346" s="29"/>
      <c r="D346" s="29"/>
      <c r="E346" s="25"/>
      <c r="F346" s="25"/>
      <c r="G346" s="25"/>
      <c r="H346" s="25"/>
      <c r="I346" s="25"/>
      <c r="J346" s="6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B347" s="28"/>
      <c r="C347" s="25"/>
      <c r="D347" s="25"/>
      <c r="E347" s="29"/>
      <c r="F347" s="29"/>
      <c r="G347" s="29"/>
      <c r="H347" s="29"/>
      <c r="I347" s="29"/>
      <c r="J347" s="6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B348" s="28"/>
      <c r="C348" s="25"/>
      <c r="D348" s="25"/>
      <c r="E348" s="29"/>
      <c r="F348" s="29"/>
      <c r="G348" s="29"/>
      <c r="H348" s="29"/>
      <c r="I348" s="29"/>
      <c r="J348" s="6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A349" s="141"/>
      <c r="B349" s="28"/>
      <c r="C349" s="25"/>
      <c r="D349" s="25"/>
      <c r="E349" s="29"/>
      <c r="F349" s="29"/>
      <c r="G349" s="29"/>
      <c r="H349" s="29"/>
      <c r="I349" s="29"/>
      <c r="J349" s="6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41"/>
      <c r="B350" s="28"/>
      <c r="C350" s="29"/>
      <c r="D350" s="29"/>
      <c r="E350" s="25"/>
      <c r="F350" s="25"/>
      <c r="G350" s="25"/>
      <c r="H350" s="25"/>
      <c r="I350" s="25"/>
      <c r="J350" s="6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41"/>
      <c r="B351" s="28"/>
      <c r="C351" s="25"/>
      <c r="D351" s="25"/>
      <c r="E351" s="29"/>
      <c r="F351" s="29"/>
      <c r="G351" s="29"/>
      <c r="H351" s="29"/>
      <c r="I351" s="29"/>
      <c r="J351" s="6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41"/>
      <c r="B352" s="28"/>
      <c r="C352" s="25"/>
      <c r="D352" s="25"/>
      <c r="E352" s="29"/>
      <c r="F352" s="29"/>
      <c r="G352" s="29"/>
      <c r="H352" s="29"/>
      <c r="I352" s="29"/>
      <c r="J352" s="6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41"/>
      <c r="B353" s="28"/>
      <c r="C353" s="25"/>
      <c r="D353" s="25"/>
      <c r="E353" s="29"/>
      <c r="F353" s="29"/>
      <c r="G353" s="29"/>
      <c r="H353" s="29"/>
      <c r="I353" s="29"/>
      <c r="J353" s="6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41"/>
      <c r="B354" s="28"/>
      <c r="C354" s="25"/>
      <c r="D354" s="25"/>
      <c r="E354" s="29"/>
      <c r="F354" s="29"/>
      <c r="G354" s="29"/>
      <c r="H354" s="29"/>
      <c r="I354" s="29"/>
      <c r="J354" s="6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41"/>
      <c r="B355" s="28"/>
      <c r="C355" s="25"/>
      <c r="D355" s="25"/>
      <c r="E355" s="29"/>
      <c r="F355" s="29"/>
      <c r="G355" s="29"/>
      <c r="H355" s="29"/>
      <c r="I355" s="29"/>
      <c r="J355" s="6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41"/>
      <c r="B356" s="28"/>
      <c r="C356" s="25"/>
      <c r="D356" s="25"/>
      <c r="E356" s="29"/>
      <c r="F356" s="29"/>
      <c r="G356" s="29"/>
      <c r="H356" s="29"/>
      <c r="I356" s="29"/>
      <c r="J356" s="6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41"/>
      <c r="B357" s="28"/>
      <c r="C357" s="25"/>
      <c r="D357" s="25"/>
      <c r="E357" s="29"/>
      <c r="F357" s="29"/>
      <c r="G357" s="29"/>
      <c r="H357" s="29"/>
      <c r="I357" s="29"/>
      <c r="J357" s="6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41"/>
      <c r="B358" s="28"/>
      <c r="C358" s="25"/>
      <c r="D358" s="25"/>
      <c r="E358" s="29"/>
      <c r="F358" s="29"/>
      <c r="G358" s="29"/>
      <c r="H358" s="29"/>
      <c r="I358" s="29"/>
      <c r="J358" s="6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41"/>
      <c r="B359" s="28"/>
      <c r="C359" s="25"/>
      <c r="D359" s="25"/>
      <c r="E359" s="29"/>
      <c r="F359" s="29"/>
      <c r="G359" s="29"/>
      <c r="H359" s="29"/>
      <c r="I359" s="29"/>
      <c r="J359" s="6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41"/>
      <c r="B360" s="28"/>
      <c r="C360" s="25"/>
      <c r="D360" s="25"/>
      <c r="E360" s="29"/>
      <c r="F360" s="29"/>
      <c r="G360" s="29"/>
      <c r="H360" s="29"/>
      <c r="I360" s="29"/>
      <c r="J360" s="6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41"/>
      <c r="B361" s="30"/>
      <c r="C361" s="24"/>
      <c r="D361" s="24"/>
      <c r="E361" s="25"/>
      <c r="F361" s="25"/>
      <c r="G361" s="25"/>
      <c r="H361" s="25"/>
      <c r="I361" s="25"/>
      <c r="J361" s="6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41"/>
      <c r="B362" s="28"/>
      <c r="C362" s="29"/>
      <c r="D362" s="29"/>
      <c r="E362" s="25"/>
      <c r="F362" s="25"/>
      <c r="G362" s="25"/>
      <c r="H362" s="25"/>
      <c r="I362" s="25"/>
      <c r="J362" s="6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41"/>
      <c r="B363" s="28"/>
      <c r="C363" s="29"/>
      <c r="D363" s="29"/>
      <c r="E363" s="25"/>
      <c r="F363" s="25"/>
      <c r="G363" s="25"/>
      <c r="H363" s="25"/>
      <c r="I363" s="25"/>
      <c r="J363" s="6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41"/>
      <c r="B364" s="28"/>
      <c r="C364" s="25"/>
      <c r="D364" s="25"/>
      <c r="E364" s="29"/>
      <c r="F364" s="29"/>
      <c r="G364" s="29"/>
      <c r="H364" s="29"/>
      <c r="I364" s="29"/>
      <c r="J364" s="6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41"/>
      <c r="B365" s="28"/>
      <c r="C365" s="25"/>
      <c r="D365" s="25"/>
      <c r="E365" s="29"/>
      <c r="F365" s="29"/>
      <c r="G365" s="29"/>
      <c r="H365" s="29"/>
      <c r="I365" s="29"/>
      <c r="J365" s="6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41"/>
      <c r="B366" s="28"/>
      <c r="C366" s="25"/>
      <c r="D366" s="25"/>
      <c r="E366" s="29"/>
      <c r="F366" s="29"/>
      <c r="G366" s="29"/>
      <c r="H366" s="29"/>
      <c r="I366" s="29"/>
      <c r="J366" s="6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41"/>
      <c r="B367" s="28"/>
      <c r="C367" s="29"/>
      <c r="D367" s="29"/>
      <c r="E367" s="25"/>
      <c r="F367" s="25"/>
      <c r="G367" s="25"/>
      <c r="H367" s="25"/>
      <c r="I367" s="25"/>
      <c r="J367" s="6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41"/>
      <c r="B368" s="28"/>
      <c r="C368" s="25"/>
      <c r="D368" s="25"/>
      <c r="E368" s="29"/>
      <c r="F368" s="29"/>
      <c r="G368" s="29"/>
      <c r="H368" s="29"/>
      <c r="I368" s="29"/>
      <c r="J368" s="6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41"/>
      <c r="B369" s="28"/>
      <c r="C369" s="25"/>
      <c r="D369" s="25"/>
      <c r="E369" s="29"/>
      <c r="F369" s="29"/>
      <c r="G369" s="29"/>
      <c r="H369" s="29"/>
      <c r="I369" s="29"/>
      <c r="J369" s="6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41"/>
      <c r="B370" s="28"/>
      <c r="C370" s="29"/>
      <c r="D370" s="29"/>
      <c r="E370" s="25"/>
      <c r="F370" s="25"/>
      <c r="G370" s="25"/>
      <c r="H370" s="25"/>
      <c r="I370" s="25"/>
      <c r="J370" s="6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41"/>
      <c r="B371" s="28"/>
      <c r="C371" s="25"/>
      <c r="D371" s="25"/>
      <c r="E371" s="29"/>
      <c r="F371" s="29"/>
      <c r="G371" s="29"/>
      <c r="H371" s="29"/>
      <c r="I371" s="29"/>
      <c r="J371" s="6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41"/>
      <c r="B372" s="28"/>
      <c r="C372" s="25"/>
      <c r="D372" s="25"/>
      <c r="E372" s="29"/>
      <c r="F372" s="29"/>
      <c r="G372" s="29"/>
      <c r="H372" s="29"/>
      <c r="I372" s="29"/>
      <c r="J372" s="6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41"/>
      <c r="B373" s="28"/>
      <c r="C373" s="25"/>
      <c r="D373" s="25"/>
      <c r="E373" s="29"/>
      <c r="F373" s="29"/>
      <c r="G373" s="29"/>
      <c r="H373" s="29"/>
      <c r="I373" s="29"/>
      <c r="J373" s="6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41"/>
      <c r="B374" s="28"/>
      <c r="C374" s="25"/>
      <c r="D374" s="25"/>
      <c r="E374" s="29"/>
      <c r="F374" s="29"/>
      <c r="G374" s="29"/>
      <c r="H374" s="29"/>
      <c r="I374" s="29"/>
      <c r="J374" s="6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41"/>
      <c r="B375" s="28"/>
      <c r="C375" s="25"/>
      <c r="D375" s="25"/>
      <c r="E375" s="29"/>
      <c r="F375" s="29"/>
      <c r="G375" s="29"/>
      <c r="H375" s="29"/>
      <c r="I375" s="29"/>
      <c r="J375" s="6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41"/>
      <c r="B376" s="28"/>
      <c r="C376" s="25"/>
      <c r="D376" s="25"/>
      <c r="E376" s="29"/>
      <c r="F376" s="29"/>
      <c r="G376" s="29"/>
      <c r="H376" s="29"/>
      <c r="I376" s="29"/>
      <c r="J376" s="6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41"/>
      <c r="B377" s="28"/>
      <c r="C377" s="25"/>
      <c r="D377" s="25"/>
      <c r="E377" s="29"/>
      <c r="F377" s="29"/>
      <c r="G377" s="29"/>
      <c r="H377" s="29"/>
      <c r="I377" s="29"/>
      <c r="J377" s="6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41"/>
      <c r="B378" s="28"/>
      <c r="C378" s="29"/>
      <c r="D378" s="29"/>
      <c r="E378" s="25"/>
      <c r="F378" s="25"/>
      <c r="G378" s="25"/>
      <c r="H378" s="25"/>
      <c r="I378" s="25"/>
      <c r="J378" s="6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41"/>
      <c r="B379" s="28"/>
      <c r="C379" s="29"/>
      <c r="D379" s="29"/>
      <c r="E379" s="25"/>
      <c r="F379" s="25"/>
      <c r="G379" s="25"/>
      <c r="H379" s="25"/>
      <c r="I379" s="25"/>
      <c r="J379" s="6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41"/>
      <c r="B380" s="28"/>
      <c r="C380" s="29"/>
      <c r="D380" s="29"/>
      <c r="E380" s="25"/>
      <c r="F380" s="25"/>
      <c r="G380" s="25"/>
      <c r="H380" s="25"/>
      <c r="I380" s="25"/>
      <c r="J380" s="6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41"/>
      <c r="B381" s="28"/>
      <c r="C381" s="29"/>
      <c r="D381" s="29"/>
      <c r="E381" s="25"/>
      <c r="F381" s="25"/>
      <c r="G381" s="25"/>
      <c r="H381" s="25"/>
      <c r="I381" s="25"/>
      <c r="J381" s="6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41"/>
      <c r="B382" s="28"/>
      <c r="C382" s="25"/>
      <c r="D382" s="25"/>
      <c r="E382" s="29"/>
      <c r="F382" s="29"/>
      <c r="G382" s="29"/>
      <c r="H382" s="29"/>
      <c r="I382" s="29"/>
      <c r="J382" s="6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41"/>
      <c r="B383" s="28"/>
      <c r="C383" s="25"/>
      <c r="D383" s="25"/>
      <c r="E383" s="29"/>
      <c r="F383" s="29"/>
      <c r="G383" s="29"/>
      <c r="H383" s="29"/>
      <c r="I383" s="29"/>
      <c r="J383" s="6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41"/>
      <c r="B384" s="28"/>
      <c r="C384" s="25"/>
      <c r="D384" s="25"/>
      <c r="E384" s="29"/>
      <c r="F384" s="29"/>
      <c r="G384" s="29"/>
      <c r="H384" s="29"/>
      <c r="I384" s="29"/>
      <c r="J384" s="6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41"/>
      <c r="B385" s="28"/>
      <c r="C385" s="25"/>
      <c r="D385" s="25"/>
      <c r="E385" s="29"/>
      <c r="F385" s="29"/>
      <c r="G385" s="29"/>
      <c r="H385" s="29"/>
      <c r="I385" s="29"/>
      <c r="J385" s="6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41"/>
      <c r="B386" s="28"/>
      <c r="C386" s="29"/>
      <c r="D386" s="29"/>
      <c r="E386" s="25"/>
      <c r="F386" s="25"/>
      <c r="G386" s="25"/>
      <c r="H386" s="25"/>
      <c r="I386" s="25"/>
      <c r="J386" s="6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41"/>
      <c r="B387" s="28"/>
      <c r="C387" s="25"/>
      <c r="D387" s="25"/>
      <c r="E387" s="29"/>
      <c r="F387" s="29"/>
      <c r="G387" s="29"/>
      <c r="H387" s="29"/>
      <c r="I387" s="29"/>
      <c r="J387" s="6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41"/>
      <c r="B388" s="28"/>
      <c r="C388" s="25"/>
      <c r="D388" s="25"/>
      <c r="E388" s="29"/>
      <c r="F388" s="29"/>
      <c r="G388" s="29"/>
      <c r="H388" s="29"/>
      <c r="I388" s="29"/>
      <c r="J388" s="6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41"/>
      <c r="B389" s="28"/>
      <c r="C389" s="25"/>
      <c r="D389" s="25"/>
      <c r="E389" s="29"/>
      <c r="F389" s="29"/>
      <c r="G389" s="29"/>
      <c r="H389" s="29"/>
      <c r="I389" s="29"/>
      <c r="J389" s="6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41"/>
      <c r="B390" s="28"/>
      <c r="C390" s="25"/>
      <c r="D390" s="25"/>
      <c r="E390" s="29"/>
      <c r="F390" s="29"/>
      <c r="G390" s="29"/>
      <c r="H390" s="29"/>
      <c r="I390" s="29"/>
      <c r="J390" s="6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41"/>
      <c r="B391" s="28"/>
      <c r="C391" s="25"/>
      <c r="D391" s="25"/>
      <c r="E391" s="29"/>
      <c r="F391" s="29"/>
      <c r="G391" s="29"/>
      <c r="H391" s="29"/>
      <c r="I391" s="29"/>
      <c r="J391" s="6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41"/>
      <c r="B392" s="28"/>
      <c r="C392" s="29"/>
      <c r="D392" s="29"/>
      <c r="E392" s="25"/>
      <c r="F392" s="25"/>
      <c r="G392" s="25"/>
      <c r="H392" s="25"/>
      <c r="I392" s="25"/>
      <c r="J392" s="6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41"/>
      <c r="B393" s="28"/>
      <c r="C393" s="29"/>
      <c r="D393" s="29"/>
      <c r="E393" s="25"/>
      <c r="F393" s="25"/>
      <c r="G393" s="25"/>
      <c r="H393" s="25"/>
      <c r="I393" s="25"/>
      <c r="J393" s="6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41"/>
      <c r="B394" s="28"/>
      <c r="C394" s="25"/>
      <c r="D394" s="25"/>
      <c r="E394" s="29"/>
      <c r="F394" s="29"/>
      <c r="G394" s="29"/>
      <c r="H394" s="29"/>
      <c r="I394" s="29"/>
      <c r="J394" s="6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41"/>
      <c r="B395" s="28"/>
      <c r="C395" s="25"/>
      <c r="D395" s="25"/>
      <c r="E395" s="29"/>
      <c r="F395" s="29"/>
      <c r="G395" s="29"/>
      <c r="H395" s="29"/>
      <c r="I395" s="29"/>
      <c r="J395" s="6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41"/>
      <c r="B396" s="28"/>
      <c r="C396" s="25"/>
      <c r="D396" s="25"/>
      <c r="E396" s="29"/>
      <c r="F396" s="29"/>
      <c r="G396" s="29"/>
      <c r="H396" s="29"/>
      <c r="I396" s="29"/>
      <c r="J396" s="6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41"/>
      <c r="B397" s="30"/>
      <c r="C397" s="24"/>
      <c r="D397" s="24"/>
      <c r="E397" s="25"/>
      <c r="F397" s="25"/>
      <c r="G397" s="25"/>
      <c r="H397" s="25"/>
      <c r="I397" s="25"/>
      <c r="J397" s="6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41"/>
      <c r="B398" s="28"/>
      <c r="C398" s="29"/>
      <c r="D398" s="29"/>
      <c r="E398" s="25"/>
      <c r="F398" s="25"/>
      <c r="G398" s="25"/>
      <c r="H398" s="25"/>
      <c r="I398" s="25"/>
      <c r="J398" s="6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41"/>
      <c r="B399" s="28"/>
      <c r="C399" s="29"/>
      <c r="D399" s="29"/>
      <c r="E399" s="25"/>
      <c r="F399" s="25"/>
      <c r="G399" s="25"/>
      <c r="H399" s="25"/>
      <c r="I399" s="25"/>
      <c r="J399" s="6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41"/>
      <c r="B400" s="28"/>
      <c r="C400" s="25"/>
      <c r="D400" s="25"/>
      <c r="E400" s="29"/>
      <c r="F400" s="29"/>
      <c r="G400" s="29"/>
      <c r="H400" s="29"/>
      <c r="I400" s="29"/>
      <c r="J400" s="6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41"/>
      <c r="B401" s="28"/>
      <c r="C401" s="25"/>
      <c r="D401" s="25"/>
      <c r="E401" s="29"/>
      <c r="F401" s="29"/>
      <c r="G401" s="29"/>
      <c r="H401" s="29"/>
      <c r="I401" s="29"/>
      <c r="J401" s="6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41"/>
      <c r="B402" s="28"/>
      <c r="C402" s="29"/>
      <c r="D402" s="29"/>
      <c r="E402" s="25"/>
      <c r="F402" s="25"/>
      <c r="G402" s="25"/>
      <c r="H402" s="25"/>
      <c r="I402" s="25"/>
      <c r="J402" s="6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41"/>
      <c r="B403" s="28"/>
      <c r="C403" s="29"/>
      <c r="D403" s="29"/>
      <c r="E403" s="25"/>
      <c r="F403" s="25"/>
      <c r="G403" s="25"/>
      <c r="H403" s="25"/>
      <c r="I403" s="25"/>
      <c r="J403" s="6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41"/>
      <c r="B404" s="28"/>
      <c r="C404" s="25"/>
      <c r="D404" s="25"/>
      <c r="E404" s="29"/>
      <c r="F404" s="29"/>
      <c r="G404" s="29"/>
      <c r="H404" s="29"/>
      <c r="I404" s="29"/>
      <c r="J404" s="6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41"/>
      <c r="B405" s="28"/>
      <c r="C405" s="25"/>
      <c r="D405" s="25"/>
      <c r="E405" s="29"/>
      <c r="F405" s="29"/>
      <c r="G405" s="29"/>
      <c r="H405" s="29"/>
      <c r="I405" s="29"/>
      <c r="J405" s="6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41"/>
      <c r="B406" s="28"/>
      <c r="C406" s="29"/>
      <c r="D406" s="29"/>
      <c r="E406" s="25"/>
      <c r="F406" s="25"/>
      <c r="G406" s="25"/>
      <c r="H406" s="25"/>
      <c r="I406" s="25"/>
      <c r="J406" s="6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41"/>
      <c r="B407" s="30"/>
      <c r="C407" s="24"/>
      <c r="D407" s="24"/>
      <c r="E407" s="25"/>
      <c r="F407" s="25"/>
      <c r="G407" s="25"/>
      <c r="H407" s="25"/>
      <c r="I407" s="25"/>
      <c r="J407" s="6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41"/>
      <c r="B408" s="28"/>
      <c r="C408" s="29"/>
      <c r="D408" s="29"/>
      <c r="E408" s="25"/>
      <c r="F408" s="25"/>
      <c r="G408" s="25"/>
      <c r="H408" s="25"/>
      <c r="I408" s="25"/>
      <c r="J408" s="6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41"/>
      <c r="B409" s="28"/>
      <c r="C409" s="29"/>
      <c r="D409" s="29"/>
      <c r="E409" s="25"/>
      <c r="F409" s="25"/>
      <c r="G409" s="25"/>
      <c r="H409" s="25"/>
      <c r="I409" s="25"/>
      <c r="J409" s="6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41"/>
      <c r="B410" s="28"/>
      <c r="C410" s="29"/>
      <c r="D410" s="29"/>
      <c r="E410" s="25"/>
      <c r="F410" s="25"/>
      <c r="G410" s="25"/>
      <c r="H410" s="25"/>
      <c r="I410" s="25"/>
      <c r="J410" s="6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41"/>
      <c r="B411" s="28"/>
      <c r="C411" s="29"/>
      <c r="D411" s="29"/>
      <c r="E411" s="25"/>
      <c r="F411" s="25"/>
      <c r="G411" s="25"/>
      <c r="H411" s="25"/>
      <c r="I411" s="25"/>
      <c r="J411" s="6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41"/>
      <c r="B412" s="28"/>
      <c r="C412" s="25"/>
      <c r="D412" s="25"/>
      <c r="E412" s="29"/>
      <c r="F412" s="29"/>
      <c r="G412" s="29"/>
      <c r="H412" s="29"/>
      <c r="I412" s="29"/>
      <c r="J412" s="6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41"/>
      <c r="B413" s="28"/>
      <c r="C413" s="25"/>
      <c r="D413" s="25"/>
      <c r="E413" s="29"/>
      <c r="F413" s="29"/>
      <c r="G413" s="29"/>
      <c r="H413" s="29"/>
      <c r="I413" s="29"/>
      <c r="J413" s="6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41"/>
      <c r="B414" s="28"/>
      <c r="C414" s="25"/>
      <c r="D414" s="25"/>
      <c r="E414" s="29"/>
      <c r="F414" s="29"/>
      <c r="G414" s="29"/>
      <c r="H414" s="29"/>
      <c r="I414" s="29"/>
      <c r="J414" s="6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41"/>
      <c r="B415" s="28"/>
      <c r="C415" s="25"/>
      <c r="D415" s="25"/>
      <c r="E415" s="29"/>
      <c r="F415" s="29"/>
      <c r="G415" s="29"/>
      <c r="H415" s="29"/>
      <c r="I415" s="29"/>
      <c r="J415" s="6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41"/>
      <c r="B416" s="28"/>
      <c r="C416" s="25"/>
      <c r="D416" s="25"/>
      <c r="E416" s="29"/>
      <c r="F416" s="29"/>
      <c r="G416" s="29"/>
      <c r="H416" s="29"/>
      <c r="I416" s="29"/>
      <c r="J416" s="6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41"/>
      <c r="B417" s="28"/>
      <c r="C417" s="25"/>
      <c r="D417" s="25"/>
      <c r="E417" s="29"/>
      <c r="F417" s="29"/>
      <c r="G417" s="29"/>
      <c r="H417" s="29"/>
      <c r="I417" s="29"/>
      <c r="J417" s="6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41"/>
      <c r="B418" s="28"/>
      <c r="C418" s="25"/>
      <c r="D418" s="25"/>
      <c r="E418" s="29"/>
      <c r="F418" s="29"/>
      <c r="G418" s="29"/>
      <c r="H418" s="29"/>
      <c r="I418" s="29"/>
      <c r="J418" s="6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41"/>
      <c r="B419" s="28"/>
      <c r="C419" s="25"/>
      <c r="D419" s="25"/>
      <c r="E419" s="29"/>
      <c r="F419" s="29"/>
      <c r="G419" s="29"/>
      <c r="H419" s="29"/>
      <c r="I419" s="29"/>
      <c r="J419" s="6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41"/>
      <c r="B420" s="28"/>
      <c r="C420" s="25"/>
      <c r="D420" s="25"/>
      <c r="E420" s="29"/>
      <c r="F420" s="29"/>
      <c r="G420" s="29"/>
      <c r="H420" s="29"/>
      <c r="I420" s="29"/>
      <c r="J420" s="6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41"/>
      <c r="B421" s="28"/>
      <c r="C421" s="29"/>
      <c r="D421" s="29"/>
      <c r="E421" s="25"/>
      <c r="F421" s="25"/>
      <c r="G421" s="25"/>
      <c r="H421" s="25"/>
      <c r="I421" s="25"/>
      <c r="J421" s="6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41"/>
      <c r="B422" s="28"/>
      <c r="C422" s="25"/>
      <c r="D422" s="25"/>
      <c r="E422" s="29"/>
      <c r="F422" s="29"/>
      <c r="G422" s="29"/>
      <c r="H422" s="29"/>
      <c r="I422" s="29"/>
      <c r="J422" s="6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41"/>
      <c r="B423" s="28"/>
      <c r="C423" s="25"/>
      <c r="D423" s="25"/>
      <c r="E423" s="29"/>
      <c r="F423" s="29"/>
      <c r="G423" s="29"/>
      <c r="H423" s="29"/>
      <c r="I423" s="29"/>
      <c r="J423" s="6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41"/>
      <c r="B424" s="28"/>
      <c r="C424" s="25"/>
      <c r="D424" s="25"/>
      <c r="E424" s="29"/>
      <c r="F424" s="29"/>
      <c r="G424" s="29"/>
      <c r="H424" s="29"/>
      <c r="I424" s="29"/>
      <c r="J424" s="6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41"/>
      <c r="B425" s="28"/>
      <c r="C425" s="25"/>
      <c r="D425" s="25"/>
      <c r="E425" s="29"/>
      <c r="F425" s="29"/>
      <c r="G425" s="29"/>
      <c r="H425" s="29"/>
      <c r="I425" s="29"/>
      <c r="J425" s="6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41"/>
      <c r="B426" s="28"/>
      <c r="C426" s="25"/>
      <c r="D426" s="25"/>
      <c r="E426" s="29"/>
      <c r="F426" s="29"/>
      <c r="G426" s="29"/>
      <c r="H426" s="29"/>
      <c r="I426" s="29"/>
      <c r="J426" s="6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41"/>
      <c r="B427" s="28"/>
      <c r="C427" s="25"/>
      <c r="D427" s="25"/>
      <c r="E427" s="29"/>
      <c r="F427" s="29"/>
      <c r="G427" s="29"/>
      <c r="H427" s="29"/>
      <c r="I427" s="29"/>
      <c r="J427" s="6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41"/>
      <c r="B428" s="28"/>
      <c r="C428" s="25"/>
      <c r="D428" s="25"/>
      <c r="E428" s="29"/>
      <c r="F428" s="29"/>
      <c r="G428" s="29"/>
      <c r="H428" s="29"/>
      <c r="I428" s="29"/>
      <c r="J428" s="6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41"/>
      <c r="B429" s="28"/>
      <c r="C429" s="25"/>
      <c r="D429" s="25"/>
      <c r="E429" s="29"/>
      <c r="F429" s="29"/>
      <c r="G429" s="29"/>
      <c r="H429" s="29"/>
      <c r="I429" s="29"/>
      <c r="J429" s="6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41"/>
      <c r="B430" s="28"/>
      <c r="C430" s="25"/>
      <c r="D430" s="25"/>
      <c r="E430" s="29"/>
      <c r="F430" s="29"/>
      <c r="G430" s="29"/>
      <c r="H430" s="29"/>
      <c r="I430" s="29"/>
      <c r="J430" s="6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41"/>
      <c r="B431" s="28"/>
      <c r="C431" s="25"/>
      <c r="D431" s="25"/>
      <c r="E431" s="29"/>
      <c r="F431" s="29"/>
      <c r="G431" s="29"/>
      <c r="H431" s="29"/>
      <c r="I431" s="29"/>
      <c r="J431" s="6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41"/>
      <c r="B432" s="28"/>
      <c r="C432" s="25"/>
      <c r="D432" s="25"/>
      <c r="E432" s="29"/>
      <c r="F432" s="29"/>
      <c r="G432" s="29"/>
      <c r="H432" s="29"/>
      <c r="I432" s="29"/>
      <c r="J432" s="6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41"/>
      <c r="B433" s="30"/>
      <c r="C433" s="24"/>
      <c r="D433" s="24"/>
      <c r="E433" s="25"/>
      <c r="F433" s="25"/>
      <c r="G433" s="25"/>
      <c r="H433" s="25"/>
      <c r="I433" s="25"/>
      <c r="J433" s="6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41"/>
      <c r="B434" s="28"/>
      <c r="C434" s="29"/>
      <c r="D434" s="29"/>
      <c r="E434" s="25"/>
      <c r="F434" s="25"/>
      <c r="G434" s="25"/>
      <c r="H434" s="25"/>
      <c r="I434" s="25"/>
      <c r="J434" s="6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41"/>
      <c r="B435" s="28"/>
      <c r="C435" s="29"/>
      <c r="D435" s="29"/>
      <c r="E435" s="25"/>
      <c r="F435" s="25"/>
      <c r="G435" s="25"/>
      <c r="H435" s="25"/>
      <c r="I435" s="25"/>
      <c r="J435" s="6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41"/>
      <c r="B436" s="28"/>
      <c r="C436" s="29"/>
      <c r="D436" s="29"/>
      <c r="E436" s="25"/>
      <c r="F436" s="25"/>
      <c r="G436" s="25"/>
      <c r="H436" s="25"/>
      <c r="I436" s="25"/>
      <c r="J436" s="6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41"/>
      <c r="B437" s="28"/>
      <c r="C437" s="29"/>
      <c r="D437" s="29"/>
      <c r="E437" s="25"/>
      <c r="F437" s="25"/>
      <c r="G437" s="25"/>
      <c r="H437" s="25"/>
      <c r="I437" s="25"/>
      <c r="J437" s="6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41"/>
      <c r="B438" s="28"/>
      <c r="C438" s="25"/>
      <c r="D438" s="25"/>
      <c r="E438" s="29"/>
      <c r="F438" s="29"/>
      <c r="G438" s="29"/>
      <c r="H438" s="29"/>
      <c r="I438" s="29"/>
      <c r="J438" s="6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41"/>
      <c r="B439" s="28"/>
      <c r="C439" s="25"/>
      <c r="D439" s="25"/>
      <c r="E439" s="29"/>
      <c r="F439" s="29"/>
      <c r="G439" s="29"/>
      <c r="H439" s="29"/>
      <c r="I439" s="29"/>
      <c r="J439" s="6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41"/>
      <c r="B440" s="28"/>
      <c r="C440" s="25"/>
      <c r="D440" s="25"/>
      <c r="E440" s="29"/>
      <c r="F440" s="29"/>
      <c r="G440" s="29"/>
      <c r="H440" s="29"/>
      <c r="I440" s="29"/>
      <c r="J440" s="6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41"/>
      <c r="B441" s="28"/>
      <c r="C441" s="25"/>
      <c r="D441" s="25"/>
      <c r="E441" s="29"/>
      <c r="F441" s="29"/>
      <c r="G441" s="29"/>
      <c r="H441" s="29"/>
      <c r="I441" s="29"/>
      <c r="J441" s="6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41"/>
      <c r="B442" s="28"/>
      <c r="C442" s="25"/>
      <c r="D442" s="25"/>
      <c r="E442" s="29"/>
      <c r="F442" s="29"/>
      <c r="G442" s="29"/>
      <c r="H442" s="29"/>
      <c r="I442" s="29"/>
      <c r="J442" s="6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41"/>
      <c r="B443" s="28"/>
      <c r="C443" s="25"/>
      <c r="D443" s="25"/>
      <c r="E443" s="29"/>
      <c r="F443" s="29"/>
      <c r="G443" s="29"/>
      <c r="H443" s="29"/>
      <c r="I443" s="29"/>
      <c r="J443" s="6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41"/>
      <c r="B444" s="28"/>
      <c r="C444" s="25"/>
      <c r="D444" s="25"/>
      <c r="E444" s="29"/>
      <c r="F444" s="29"/>
      <c r="G444" s="29"/>
      <c r="H444" s="29"/>
      <c r="I444" s="29"/>
      <c r="J444" s="6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41"/>
      <c r="B445" s="28"/>
      <c r="C445" s="25"/>
      <c r="D445" s="25"/>
      <c r="E445" s="29"/>
      <c r="F445" s="29"/>
      <c r="G445" s="29"/>
      <c r="H445" s="29"/>
      <c r="I445" s="29"/>
      <c r="J445" s="6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41"/>
      <c r="B446" s="28"/>
      <c r="C446" s="25"/>
      <c r="D446" s="25"/>
      <c r="E446" s="29"/>
      <c r="F446" s="29"/>
      <c r="G446" s="29"/>
      <c r="H446" s="29"/>
      <c r="I446" s="29"/>
      <c r="J446" s="6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41"/>
      <c r="B447" s="28"/>
      <c r="C447" s="29"/>
      <c r="D447" s="29"/>
      <c r="E447" s="25"/>
      <c r="F447" s="25"/>
      <c r="G447" s="25"/>
      <c r="H447" s="25"/>
      <c r="I447" s="25"/>
      <c r="J447" s="6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41"/>
      <c r="B448" s="28"/>
      <c r="C448" s="25"/>
      <c r="D448" s="25"/>
      <c r="E448" s="29"/>
      <c r="F448" s="29"/>
      <c r="G448" s="29"/>
      <c r="H448" s="29"/>
      <c r="I448" s="29"/>
      <c r="J448" s="6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41"/>
      <c r="B449" s="28"/>
      <c r="C449" s="25"/>
      <c r="D449" s="25"/>
      <c r="E449" s="29"/>
      <c r="F449" s="29"/>
      <c r="G449" s="29"/>
      <c r="H449" s="29"/>
      <c r="I449" s="29"/>
      <c r="J449" s="6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41"/>
      <c r="B450" s="28"/>
      <c r="C450" s="25"/>
      <c r="D450" s="25"/>
      <c r="E450" s="29"/>
      <c r="F450" s="29"/>
      <c r="G450" s="29"/>
      <c r="H450" s="29"/>
      <c r="I450" s="29"/>
      <c r="J450" s="6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41"/>
      <c r="B451" s="28"/>
      <c r="C451" s="25"/>
      <c r="D451" s="25"/>
      <c r="E451" s="29"/>
      <c r="F451" s="29"/>
      <c r="G451" s="29"/>
      <c r="H451" s="29"/>
      <c r="I451" s="29"/>
      <c r="J451" s="6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41"/>
      <c r="B452" s="28"/>
      <c r="C452" s="25"/>
      <c r="D452" s="25"/>
      <c r="E452" s="29"/>
      <c r="F452" s="29"/>
      <c r="G452" s="29"/>
      <c r="H452" s="29"/>
      <c r="I452" s="29"/>
      <c r="J452" s="6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41"/>
      <c r="B453" s="28"/>
      <c r="C453" s="25"/>
      <c r="D453" s="25"/>
      <c r="E453" s="29"/>
      <c r="F453" s="29"/>
      <c r="G453" s="29"/>
      <c r="H453" s="29"/>
      <c r="I453" s="29"/>
      <c r="J453" s="6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41"/>
      <c r="B454" s="28"/>
      <c r="C454" s="25"/>
      <c r="D454" s="25"/>
      <c r="E454" s="29"/>
      <c r="F454" s="29"/>
      <c r="G454" s="29"/>
      <c r="H454" s="29"/>
      <c r="I454" s="29"/>
      <c r="J454" s="6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41"/>
      <c r="B455" s="28"/>
      <c r="C455" s="25"/>
      <c r="D455" s="25"/>
      <c r="E455" s="29"/>
      <c r="F455" s="29"/>
      <c r="G455" s="29"/>
      <c r="H455" s="29"/>
      <c r="I455" s="29"/>
      <c r="J455" s="6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41"/>
      <c r="B456" s="28"/>
      <c r="C456" s="25"/>
      <c r="D456" s="25"/>
      <c r="E456" s="29"/>
      <c r="F456" s="29"/>
      <c r="G456" s="29"/>
      <c r="H456" s="29"/>
      <c r="I456" s="29"/>
      <c r="J456" s="6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41"/>
      <c r="B457" s="28"/>
      <c r="C457" s="25"/>
      <c r="D457" s="25"/>
      <c r="E457" s="29"/>
      <c r="F457" s="29"/>
      <c r="G457" s="29"/>
      <c r="H457" s="29"/>
      <c r="I457" s="29"/>
      <c r="J457" s="6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41"/>
      <c r="B458" s="28"/>
      <c r="C458" s="25"/>
      <c r="D458" s="25"/>
      <c r="E458" s="29"/>
      <c r="F458" s="29"/>
      <c r="G458" s="29"/>
      <c r="H458" s="29"/>
      <c r="I458" s="29"/>
      <c r="J458" s="6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41"/>
      <c r="B459" s="30"/>
      <c r="C459" s="24"/>
      <c r="D459" s="24"/>
      <c r="E459" s="25"/>
      <c r="F459" s="25"/>
      <c r="G459" s="25"/>
      <c r="H459" s="25"/>
      <c r="I459" s="25"/>
      <c r="J459" s="6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41"/>
      <c r="B460" s="33"/>
      <c r="C460" s="34"/>
      <c r="D460" s="34"/>
      <c r="E460" s="25"/>
      <c r="F460" s="25"/>
      <c r="G460" s="25"/>
      <c r="H460" s="25"/>
      <c r="I460" s="25"/>
      <c r="J460" s="6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41"/>
      <c r="B461" s="35"/>
      <c r="C461" s="36"/>
      <c r="D461" s="36"/>
      <c r="E461" s="37"/>
      <c r="F461" s="37"/>
      <c r="G461" s="37"/>
      <c r="H461" s="37"/>
      <c r="I461" s="37"/>
      <c r="J461" s="6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41"/>
      <c r="B462" s="20"/>
      <c r="C462" s="38"/>
      <c r="D462" s="38"/>
      <c r="E462" s="25"/>
      <c r="F462" s="25"/>
      <c r="G462" s="25"/>
      <c r="H462" s="25"/>
      <c r="I462" s="25"/>
      <c r="J462" s="6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41"/>
      <c r="B463" s="20"/>
      <c r="C463" s="38"/>
      <c r="D463" s="38"/>
      <c r="E463" s="25"/>
      <c r="F463" s="25"/>
      <c r="G463" s="25"/>
      <c r="H463" s="25"/>
      <c r="I463" s="25"/>
      <c r="J463" s="6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41"/>
      <c r="B464" s="20"/>
      <c r="C464" s="38"/>
      <c r="D464" s="38"/>
      <c r="E464" s="25"/>
      <c r="F464" s="25"/>
      <c r="G464" s="25"/>
      <c r="H464" s="25"/>
      <c r="I464" s="25"/>
      <c r="J464" s="6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41"/>
      <c r="B465" s="35"/>
      <c r="C465" s="36"/>
      <c r="D465" s="36"/>
      <c r="E465" s="37"/>
      <c r="F465" s="37"/>
      <c r="G465" s="37"/>
      <c r="H465" s="37"/>
      <c r="I465" s="37"/>
      <c r="J465" s="6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41"/>
      <c r="B466" s="20"/>
      <c r="C466" s="38"/>
      <c r="D466" s="38"/>
      <c r="E466" s="25"/>
      <c r="F466" s="25"/>
      <c r="G466" s="25"/>
      <c r="H466" s="25"/>
      <c r="I466" s="25"/>
      <c r="J466" s="6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41"/>
      <c r="B467" s="20"/>
      <c r="C467" s="25"/>
      <c r="D467" s="25"/>
      <c r="E467" s="38"/>
      <c r="F467" s="38"/>
      <c r="G467" s="38"/>
      <c r="H467" s="38"/>
      <c r="I467" s="38"/>
    </row>
    <row r="468" spans="1:23" x14ac:dyDescent="0.25">
      <c r="A468" s="141"/>
      <c r="B468" s="20"/>
      <c r="C468" s="25"/>
      <c r="D468" s="25"/>
      <c r="E468" s="38"/>
      <c r="F468" s="38"/>
      <c r="G468" s="38"/>
      <c r="H468" s="38"/>
      <c r="I468" s="38"/>
    </row>
    <row r="469" spans="1:23" x14ac:dyDescent="0.25">
      <c r="A469" s="141"/>
      <c r="B469" s="20"/>
      <c r="C469" s="25"/>
      <c r="D469" s="25"/>
      <c r="E469" s="38"/>
      <c r="F469" s="38"/>
      <c r="G469" s="38"/>
      <c r="H469" s="38"/>
      <c r="I469" s="38"/>
    </row>
    <row r="470" spans="1:23" x14ac:dyDescent="0.25">
      <c r="A470" s="141"/>
      <c r="B470" s="20"/>
      <c r="C470" s="25"/>
      <c r="D470" s="25"/>
      <c r="E470" s="38"/>
      <c r="F470" s="38"/>
      <c r="G470" s="38"/>
      <c r="H470" s="38"/>
      <c r="I470" s="38"/>
    </row>
    <row r="471" spans="1:23" x14ac:dyDescent="0.25">
      <c r="A471" s="141"/>
      <c r="B471" s="20"/>
      <c r="C471" s="25"/>
      <c r="D471" s="25"/>
      <c r="E471" s="38"/>
      <c r="F471" s="38"/>
      <c r="G471" s="38"/>
      <c r="H471" s="38"/>
      <c r="I471" s="38"/>
    </row>
    <row r="472" spans="1:23" x14ac:dyDescent="0.25">
      <c r="A472" s="141"/>
      <c r="B472" s="20"/>
      <c r="C472" s="25"/>
      <c r="D472" s="25"/>
      <c r="E472" s="38"/>
      <c r="F472" s="38"/>
      <c r="G472" s="38"/>
      <c r="H472" s="38"/>
      <c r="I472" s="38"/>
    </row>
    <row r="473" spans="1:23" x14ac:dyDescent="0.25">
      <c r="A473" s="141"/>
      <c r="B473" s="35"/>
      <c r="C473" s="36"/>
      <c r="D473" s="36"/>
      <c r="E473" s="37"/>
      <c r="F473" s="37"/>
      <c r="G473" s="37"/>
      <c r="H473" s="37"/>
      <c r="I473" s="37"/>
    </row>
    <row r="474" spans="1:23" x14ac:dyDescent="0.25">
      <c r="A474" s="141"/>
      <c r="B474" s="20"/>
      <c r="C474" s="38"/>
      <c r="D474" s="38"/>
      <c r="E474" s="25"/>
      <c r="F474" s="25"/>
      <c r="G474" s="25"/>
      <c r="H474" s="25"/>
      <c r="I474" s="25"/>
    </row>
    <row r="475" spans="1:23" x14ac:dyDescent="0.25">
      <c r="A475" s="141"/>
      <c r="B475" s="20"/>
      <c r="C475" s="38"/>
      <c r="D475" s="38"/>
      <c r="E475" s="25"/>
      <c r="F475" s="25"/>
      <c r="G475" s="25"/>
      <c r="H475" s="25"/>
      <c r="I475" s="25"/>
    </row>
    <row r="476" spans="1:23" x14ac:dyDescent="0.25">
      <c r="A476" s="141"/>
      <c r="B476" s="20"/>
      <c r="C476" s="38"/>
      <c r="D476" s="38"/>
      <c r="E476" s="25"/>
      <c r="F476" s="25"/>
      <c r="G476" s="25"/>
      <c r="H476" s="25"/>
      <c r="I476" s="25"/>
    </row>
    <row r="477" spans="1:23" x14ac:dyDescent="0.25">
      <c r="B477" s="20"/>
      <c r="C477" s="38"/>
      <c r="D477" s="38"/>
      <c r="E477" s="25"/>
      <c r="F477" s="25"/>
      <c r="G477" s="25"/>
      <c r="H477" s="25"/>
      <c r="I477" s="25"/>
      <c r="J477" s="19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</row>
    <row r="478" spans="1:23" s="12" customFormat="1" x14ac:dyDescent="0.25">
      <c r="A478" s="142"/>
      <c r="B478" s="20"/>
      <c r="C478" s="38"/>
      <c r="D478" s="38"/>
      <c r="E478" s="25"/>
      <c r="F478" s="25"/>
      <c r="G478" s="25"/>
      <c r="H478" s="25"/>
      <c r="I478" s="25"/>
      <c r="J478" s="53"/>
    </row>
    <row r="479" spans="1:23" s="12" customFormat="1" x14ac:dyDescent="0.25">
      <c r="A479" s="142"/>
      <c r="B479" s="33"/>
      <c r="C479" s="34"/>
      <c r="D479" s="34"/>
      <c r="E479" s="25"/>
      <c r="F479" s="25"/>
      <c r="G479" s="25"/>
      <c r="H479" s="25"/>
      <c r="I479" s="25"/>
      <c r="J479" s="53"/>
    </row>
    <row r="480" spans="1:23" s="12" customFormat="1" x14ac:dyDescent="0.25">
      <c r="A480" s="142"/>
      <c r="B480" s="20"/>
      <c r="C480" s="38"/>
      <c r="D480" s="38"/>
      <c r="E480" s="25"/>
      <c r="F480" s="25"/>
      <c r="G480" s="25"/>
      <c r="H480" s="25"/>
      <c r="I480" s="25"/>
      <c r="J480" s="53"/>
    </row>
    <row r="481" spans="1:23" s="12" customFormat="1" x14ac:dyDescent="0.25">
      <c r="A481" s="142"/>
      <c r="B481" s="20"/>
      <c r="C481" s="38"/>
      <c r="D481" s="38"/>
      <c r="E481" s="25"/>
      <c r="F481" s="25"/>
      <c r="G481" s="25"/>
      <c r="H481" s="25"/>
      <c r="I481" s="25"/>
      <c r="J481" s="53"/>
    </row>
    <row r="482" spans="1:23" s="12" customFormat="1" x14ac:dyDescent="0.25">
      <c r="A482" s="142"/>
      <c r="B482" s="20"/>
      <c r="C482" s="38"/>
      <c r="D482" s="38"/>
      <c r="E482" s="25"/>
      <c r="F482" s="25"/>
      <c r="G482" s="25"/>
      <c r="H482" s="25"/>
      <c r="I482" s="25"/>
      <c r="J482" s="53"/>
    </row>
    <row r="483" spans="1:23" s="12" customFormat="1" x14ac:dyDescent="0.25">
      <c r="A483" s="142"/>
      <c r="B483" s="20"/>
      <c r="C483" s="38"/>
      <c r="D483" s="38"/>
      <c r="E483" s="25"/>
      <c r="F483" s="25"/>
      <c r="G483" s="25"/>
      <c r="H483" s="25"/>
      <c r="I483" s="25"/>
      <c r="J483" s="53"/>
    </row>
    <row r="484" spans="1:23" s="12" customFormat="1" x14ac:dyDescent="0.25">
      <c r="A484" s="142"/>
      <c r="B484" s="20"/>
      <c r="C484" s="38"/>
      <c r="D484" s="38"/>
      <c r="E484" s="25"/>
      <c r="F484" s="25"/>
      <c r="G484" s="25"/>
      <c r="H484" s="25"/>
      <c r="I484" s="25"/>
      <c r="J484" s="53"/>
    </row>
    <row r="485" spans="1:23" s="12" customFormat="1" x14ac:dyDescent="0.25">
      <c r="A485" s="142"/>
      <c r="B485" s="20"/>
      <c r="C485" s="38"/>
      <c r="D485" s="38"/>
      <c r="E485" s="25"/>
      <c r="F485" s="25"/>
      <c r="G485" s="25"/>
      <c r="H485" s="25"/>
      <c r="I485" s="25"/>
      <c r="J485" s="53"/>
    </row>
    <row r="486" spans="1:23" x14ac:dyDescent="0.25">
      <c r="A486" s="141"/>
      <c r="B486" s="18"/>
      <c r="C486" s="18"/>
      <c r="D486" s="18"/>
      <c r="E486" s="18"/>
      <c r="F486" s="18"/>
      <c r="G486" s="18"/>
      <c r="H486" s="18"/>
      <c r="I486" s="18"/>
      <c r="J486" s="19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x14ac:dyDescent="0.25">
      <c r="A487" s="141"/>
      <c r="B487" s="18"/>
      <c r="C487" s="18"/>
      <c r="D487" s="18"/>
      <c r="E487" s="18"/>
      <c r="F487" s="18"/>
      <c r="G487" s="18"/>
      <c r="H487" s="18"/>
      <c r="I487" s="18"/>
      <c r="J487" s="19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x14ac:dyDescent="0.25">
      <c r="A488" s="141"/>
      <c r="B488" s="18"/>
      <c r="C488" s="18"/>
      <c r="D488" s="18"/>
      <c r="E488" s="18"/>
      <c r="F488" s="18"/>
      <c r="G488" s="18"/>
      <c r="H488" s="18"/>
      <c r="I488" s="18"/>
      <c r="J488" s="19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x14ac:dyDescent="0.25">
      <c r="A489" s="141"/>
      <c r="B489" s="18"/>
      <c r="C489" s="18"/>
      <c r="D489" s="18"/>
      <c r="E489" s="18"/>
      <c r="F489" s="18"/>
      <c r="G489" s="18"/>
      <c r="H489" s="18"/>
      <c r="I489" s="18"/>
      <c r="J489" s="19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x14ac:dyDescent="0.25">
      <c r="A490" s="141"/>
      <c r="B490" s="18"/>
      <c r="C490" s="18"/>
      <c r="D490" s="18"/>
      <c r="E490" s="18"/>
      <c r="F490" s="18"/>
      <c r="G490" s="18"/>
      <c r="H490" s="18"/>
      <c r="I490" s="18"/>
      <c r="J490" s="19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25">
      <c r="A491" s="141"/>
      <c r="B491" s="18"/>
      <c r="C491" s="18"/>
      <c r="D491" s="18"/>
      <c r="E491" s="18"/>
      <c r="F491" s="18"/>
      <c r="G491" s="18"/>
      <c r="H491" s="18"/>
      <c r="I491" s="18"/>
      <c r="J491" s="19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x14ac:dyDescent="0.25">
      <c r="A492" s="141"/>
      <c r="B492" s="18"/>
      <c r="C492" s="18"/>
      <c r="D492" s="18"/>
      <c r="E492" s="18"/>
      <c r="F492" s="18"/>
      <c r="G492" s="18"/>
      <c r="H492" s="18"/>
      <c r="I492" s="18"/>
      <c r="J492" s="19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x14ac:dyDescent="0.25">
      <c r="A493" s="141"/>
      <c r="B493" s="18"/>
      <c r="C493" s="18"/>
      <c r="D493" s="18"/>
      <c r="E493" s="18"/>
      <c r="F493" s="18"/>
      <c r="G493" s="18"/>
      <c r="H493" s="18"/>
      <c r="I493" s="18"/>
      <c r="J493" s="19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x14ac:dyDescent="0.25">
      <c r="A494" s="141"/>
      <c r="B494" s="18"/>
      <c r="C494" s="18"/>
      <c r="D494" s="18"/>
      <c r="E494" s="18"/>
      <c r="F494" s="18"/>
      <c r="G494" s="18"/>
      <c r="H494" s="18"/>
      <c r="I494" s="18"/>
      <c r="J494" s="19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x14ac:dyDescent="0.25">
      <c r="A495" s="141"/>
      <c r="B495" s="18"/>
      <c r="C495" s="18"/>
      <c r="D495" s="18"/>
      <c r="E495" s="18"/>
      <c r="F495" s="18"/>
      <c r="G495" s="18"/>
      <c r="H495" s="18"/>
      <c r="I495" s="18"/>
      <c r="J495" s="19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x14ac:dyDescent="0.25">
      <c r="A496" s="141"/>
      <c r="B496" s="18"/>
      <c r="C496" s="18"/>
      <c r="D496" s="18"/>
      <c r="E496" s="18"/>
      <c r="F496" s="18"/>
      <c r="G496" s="18"/>
      <c r="H496" s="18"/>
      <c r="I496" s="18"/>
      <c r="J496" s="19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x14ac:dyDescent="0.25">
      <c r="A497" s="141"/>
      <c r="B497" s="18"/>
      <c r="C497" s="18"/>
      <c r="D497" s="18"/>
      <c r="E497" s="18"/>
      <c r="F497" s="18"/>
      <c r="G497" s="18"/>
      <c r="H497" s="18"/>
      <c r="I497" s="18"/>
      <c r="J497" s="19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x14ac:dyDescent="0.25">
      <c r="A498" s="141"/>
      <c r="B498" s="18"/>
      <c r="C498" s="18"/>
      <c r="D498" s="18"/>
      <c r="E498" s="18"/>
      <c r="F498" s="18"/>
      <c r="G498" s="18"/>
      <c r="H498" s="18"/>
      <c r="I498" s="18"/>
      <c r="J498" s="19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x14ac:dyDescent="0.25">
      <c r="A499" s="141"/>
      <c r="B499" s="18"/>
      <c r="C499" s="18"/>
      <c r="D499" s="18"/>
      <c r="E499" s="18"/>
      <c r="F499" s="18"/>
      <c r="G499" s="18"/>
      <c r="H499" s="18"/>
      <c r="I499" s="18"/>
      <c r="J499" s="19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x14ac:dyDescent="0.25">
      <c r="A500" s="141"/>
      <c r="B500" s="18"/>
      <c r="C500" s="18"/>
      <c r="D500" s="18"/>
      <c r="E500" s="18"/>
      <c r="F500" s="18"/>
      <c r="G500" s="18"/>
      <c r="H500" s="18"/>
      <c r="I500" s="18"/>
      <c r="J500" s="19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x14ac:dyDescent="0.25">
      <c r="A501" s="141"/>
      <c r="B501" s="18"/>
      <c r="C501" s="18"/>
      <c r="D501" s="18"/>
      <c r="E501" s="18"/>
      <c r="F501" s="18"/>
      <c r="G501" s="18"/>
      <c r="H501" s="18"/>
      <c r="I501" s="18"/>
      <c r="J501" s="19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x14ac:dyDescent="0.25">
      <c r="A502" s="141"/>
      <c r="B502" s="18"/>
      <c r="C502" s="18"/>
      <c r="D502" s="18"/>
      <c r="E502" s="18"/>
      <c r="F502" s="18"/>
      <c r="G502" s="18"/>
      <c r="H502" s="18"/>
      <c r="I502" s="18"/>
      <c r="J502" s="19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x14ac:dyDescent="0.25">
      <c r="A503" s="141"/>
      <c r="B503" s="18"/>
      <c r="C503" s="18"/>
      <c r="D503" s="18"/>
      <c r="E503" s="18"/>
      <c r="F503" s="18"/>
      <c r="G503" s="18"/>
      <c r="H503" s="18"/>
      <c r="I503" s="18"/>
      <c r="J503" s="19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x14ac:dyDescent="0.25">
      <c r="A504" s="141"/>
      <c r="B504" s="18"/>
      <c r="C504" s="18"/>
      <c r="D504" s="18"/>
      <c r="E504" s="18"/>
      <c r="F504" s="18"/>
      <c r="G504" s="18"/>
      <c r="H504" s="18"/>
      <c r="I504" s="18"/>
      <c r="J504" s="19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x14ac:dyDescent="0.25">
      <c r="A505" s="141"/>
      <c r="B505" s="18"/>
      <c r="C505" s="18"/>
      <c r="D505" s="18"/>
      <c r="E505" s="18"/>
      <c r="F505" s="18"/>
      <c r="G505" s="18"/>
      <c r="H505" s="18"/>
      <c r="I505" s="18"/>
      <c r="J505" s="19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x14ac:dyDescent="0.25">
      <c r="A506" s="141"/>
      <c r="B506" s="18"/>
      <c r="C506" s="18"/>
      <c r="D506" s="18"/>
      <c r="E506" s="18"/>
      <c r="F506" s="18"/>
      <c r="G506" s="18"/>
      <c r="H506" s="18"/>
      <c r="I506" s="18"/>
      <c r="J506" s="19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x14ac:dyDescent="0.25">
      <c r="A507" s="141"/>
      <c r="B507" s="18"/>
      <c r="C507" s="18"/>
      <c r="D507" s="18"/>
      <c r="E507" s="18"/>
      <c r="F507" s="18"/>
      <c r="G507" s="18"/>
      <c r="H507" s="18"/>
      <c r="I507" s="18"/>
      <c r="J507" s="19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x14ac:dyDescent="0.25">
      <c r="A508" s="141"/>
      <c r="B508" s="18"/>
      <c r="C508" s="18"/>
      <c r="D508" s="18"/>
      <c r="E508" s="18"/>
      <c r="F508" s="18"/>
      <c r="G508" s="18"/>
      <c r="H508" s="18"/>
      <c r="I508" s="18"/>
      <c r="J508" s="19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x14ac:dyDescent="0.25">
      <c r="A509" s="141"/>
      <c r="B509" s="18"/>
      <c r="C509" s="18"/>
      <c r="D509" s="18"/>
      <c r="E509" s="18"/>
      <c r="F509" s="18"/>
      <c r="G509" s="18"/>
      <c r="H509" s="18"/>
      <c r="I509" s="18"/>
      <c r="J509" s="19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x14ac:dyDescent="0.25">
      <c r="A510" s="141"/>
      <c r="B510" s="18"/>
      <c r="C510" s="18"/>
      <c r="D510" s="18"/>
      <c r="E510" s="18"/>
      <c r="F510" s="18"/>
      <c r="G510" s="18"/>
      <c r="H510" s="18"/>
      <c r="I510" s="18"/>
      <c r="J510" s="19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x14ac:dyDescent="0.25">
      <c r="A511" s="141"/>
      <c r="B511" s="18"/>
      <c r="C511" s="18"/>
      <c r="D511" s="18"/>
      <c r="E511" s="18"/>
      <c r="F511" s="18"/>
      <c r="G511" s="18"/>
      <c r="H511" s="18"/>
      <c r="I511" s="18"/>
      <c r="J511" s="19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x14ac:dyDescent="0.25">
      <c r="A512" s="141"/>
      <c r="B512" s="18"/>
      <c r="C512" s="18"/>
      <c r="D512" s="18"/>
      <c r="E512" s="18"/>
      <c r="F512" s="18"/>
      <c r="G512" s="18"/>
      <c r="H512" s="18"/>
      <c r="I512" s="18"/>
      <c r="J512" s="19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x14ac:dyDescent="0.25">
      <c r="A513" s="141"/>
      <c r="B513" s="18"/>
      <c r="C513" s="18"/>
      <c r="D513" s="18"/>
      <c r="E513" s="18"/>
      <c r="F513" s="18"/>
      <c r="G513" s="18"/>
      <c r="H513" s="18"/>
      <c r="I513" s="18"/>
      <c r="J513" s="19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x14ac:dyDescent="0.25">
      <c r="A514" s="141"/>
      <c r="B514" s="18"/>
      <c r="C514" s="18"/>
      <c r="D514" s="18"/>
      <c r="E514" s="18"/>
      <c r="F514" s="18"/>
      <c r="G514" s="18"/>
      <c r="H514" s="18"/>
      <c r="I514" s="18"/>
      <c r="J514" s="19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x14ac:dyDescent="0.25">
      <c r="A515" s="141"/>
      <c r="B515" s="18"/>
      <c r="C515" s="18"/>
      <c r="D515" s="18"/>
      <c r="E515" s="18"/>
      <c r="F515" s="18"/>
      <c r="G515" s="18"/>
      <c r="H515" s="18"/>
      <c r="I515" s="18"/>
      <c r="J515" s="19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x14ac:dyDescent="0.25">
      <c r="A516" s="141"/>
      <c r="B516" s="18"/>
      <c r="C516" s="18"/>
      <c r="D516" s="18"/>
      <c r="E516" s="18"/>
      <c r="F516" s="18"/>
      <c r="G516" s="18"/>
      <c r="H516" s="18"/>
      <c r="I516" s="18"/>
      <c r="J516" s="19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x14ac:dyDescent="0.25">
      <c r="A517" s="141"/>
      <c r="B517" s="18"/>
      <c r="C517" s="18"/>
      <c r="D517" s="18"/>
      <c r="E517" s="18"/>
      <c r="F517" s="18"/>
      <c r="G517" s="18"/>
      <c r="H517" s="18"/>
      <c r="I517" s="18"/>
      <c r="J517" s="19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x14ac:dyDescent="0.25">
      <c r="A518" s="141"/>
      <c r="B518" s="18"/>
      <c r="C518" s="18"/>
      <c r="D518" s="18"/>
      <c r="E518" s="18"/>
      <c r="F518" s="18"/>
      <c r="G518" s="18"/>
      <c r="H518" s="18"/>
      <c r="I518" s="18"/>
      <c r="J518" s="19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x14ac:dyDescent="0.25">
      <c r="A519" s="141"/>
      <c r="B519" s="18"/>
      <c r="C519" s="18"/>
      <c r="D519" s="18"/>
      <c r="E519" s="18"/>
      <c r="F519" s="18"/>
      <c r="G519" s="18"/>
      <c r="H519" s="18"/>
      <c r="I519" s="18"/>
      <c r="J519" s="19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x14ac:dyDescent="0.25">
      <c r="A520" s="141"/>
      <c r="B520" s="18"/>
      <c r="C520" s="18"/>
      <c r="D520" s="18"/>
      <c r="E520" s="18"/>
      <c r="F520" s="18"/>
      <c r="G520" s="18"/>
      <c r="H520" s="18"/>
      <c r="I520" s="18"/>
      <c r="J520" s="19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x14ac:dyDescent="0.25">
      <c r="A521" s="141"/>
      <c r="B521" s="18"/>
      <c r="C521" s="18"/>
      <c r="D521" s="18"/>
      <c r="E521" s="18"/>
      <c r="F521" s="18"/>
      <c r="G521" s="18"/>
      <c r="H521" s="18"/>
      <c r="I521" s="18"/>
      <c r="J521" s="19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x14ac:dyDescent="0.25">
      <c r="A522" s="141"/>
      <c r="B522" s="18"/>
      <c r="C522" s="18"/>
      <c r="D522" s="18"/>
      <c r="E522" s="18"/>
      <c r="F522" s="18"/>
      <c r="G522" s="18"/>
      <c r="H522" s="18"/>
      <c r="I522" s="18"/>
      <c r="J522" s="19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25">
      <c r="A523" s="141"/>
      <c r="B523" s="18"/>
      <c r="C523" s="18"/>
      <c r="D523" s="18"/>
      <c r="E523" s="18"/>
      <c r="F523" s="18"/>
      <c r="G523" s="18"/>
      <c r="H523" s="18"/>
      <c r="I523" s="18"/>
      <c r="J523" s="19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x14ac:dyDescent="0.25">
      <c r="A524" s="141"/>
      <c r="B524" s="18"/>
      <c r="C524" s="18"/>
      <c r="D524" s="18"/>
      <c r="E524" s="18"/>
      <c r="F524" s="18"/>
      <c r="G524" s="18"/>
      <c r="H524" s="18"/>
      <c r="I524" s="18"/>
      <c r="J524" s="19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x14ac:dyDescent="0.25">
      <c r="A525" s="141"/>
      <c r="B525" s="18"/>
      <c r="C525" s="18"/>
      <c r="D525" s="18"/>
      <c r="E525" s="18"/>
      <c r="F525" s="18"/>
      <c r="G525" s="18"/>
      <c r="H525" s="18"/>
      <c r="I525" s="18"/>
      <c r="J525" s="19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x14ac:dyDescent="0.25">
      <c r="A526" s="141"/>
      <c r="B526" s="18"/>
      <c r="C526" s="18"/>
      <c r="D526" s="18"/>
      <c r="E526" s="18"/>
      <c r="F526" s="18"/>
      <c r="G526" s="18"/>
      <c r="H526" s="18"/>
      <c r="I526" s="18"/>
      <c r="J526" s="19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x14ac:dyDescent="0.25">
      <c r="A527" s="141"/>
      <c r="B527" s="18"/>
      <c r="C527" s="18"/>
      <c r="D527" s="18"/>
      <c r="E527" s="18"/>
      <c r="F527" s="18"/>
      <c r="G527" s="18"/>
      <c r="H527" s="18"/>
      <c r="I527" s="18"/>
      <c r="J527" s="19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25">
      <c r="A528" s="141"/>
      <c r="B528" s="18"/>
      <c r="C528" s="18"/>
      <c r="D528" s="18"/>
      <c r="E528" s="18"/>
      <c r="F528" s="18"/>
      <c r="G528" s="18"/>
      <c r="H528" s="18"/>
      <c r="I528" s="18"/>
      <c r="J528" s="19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x14ac:dyDescent="0.25">
      <c r="A529" s="141"/>
      <c r="B529" s="18"/>
      <c r="C529" s="18"/>
      <c r="D529" s="18"/>
      <c r="E529" s="18"/>
      <c r="F529" s="18"/>
      <c r="G529" s="18"/>
      <c r="H529" s="18"/>
      <c r="I529" s="18"/>
      <c r="J529" s="19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x14ac:dyDescent="0.25">
      <c r="A530" s="141"/>
      <c r="B530" s="18"/>
      <c r="C530" s="18"/>
      <c r="D530" s="18"/>
      <c r="E530" s="18"/>
      <c r="F530" s="18"/>
      <c r="G530" s="18"/>
      <c r="H530" s="18"/>
      <c r="I530" s="18"/>
      <c r="J530" s="19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x14ac:dyDescent="0.25">
      <c r="A531" s="141"/>
      <c r="B531" s="18"/>
      <c r="C531" s="18"/>
      <c r="D531" s="18"/>
      <c r="E531" s="18"/>
      <c r="F531" s="18"/>
      <c r="G531" s="18"/>
      <c r="H531" s="18"/>
      <c r="I531" s="18"/>
      <c r="J531" s="19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x14ac:dyDescent="0.25">
      <c r="A532" s="141"/>
      <c r="B532" s="18"/>
      <c r="C532" s="18"/>
      <c r="D532" s="18"/>
      <c r="E532" s="18"/>
      <c r="F532" s="18"/>
      <c r="G532" s="18"/>
      <c r="H532" s="18"/>
      <c r="I532" s="18"/>
      <c r="J532" s="19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25">
      <c r="A533" s="141"/>
      <c r="B533" s="18"/>
      <c r="C533" s="18"/>
      <c r="D533" s="18"/>
      <c r="E533" s="18"/>
      <c r="F533" s="18"/>
      <c r="G533" s="18"/>
      <c r="H533" s="18"/>
      <c r="I533" s="18"/>
      <c r="J533" s="19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x14ac:dyDescent="0.25">
      <c r="A534" s="141"/>
      <c r="B534" s="18"/>
      <c r="C534" s="18"/>
      <c r="D534" s="18"/>
      <c r="E534" s="18"/>
      <c r="F534" s="18"/>
      <c r="G534" s="18"/>
      <c r="H534" s="18"/>
      <c r="I534" s="18"/>
      <c r="J534" s="19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x14ac:dyDescent="0.25">
      <c r="A535" s="141"/>
      <c r="B535" s="18"/>
      <c r="C535" s="18"/>
      <c r="D535" s="18"/>
      <c r="E535" s="18"/>
      <c r="F535" s="18"/>
      <c r="G535" s="18"/>
      <c r="H535" s="18"/>
      <c r="I535" s="18"/>
      <c r="J535" s="19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25">
      <c r="A536" s="141"/>
      <c r="B536" s="18"/>
      <c r="C536" s="18"/>
      <c r="D536" s="18"/>
      <c r="E536" s="18"/>
      <c r="F536" s="18"/>
      <c r="G536" s="18"/>
      <c r="H536" s="18"/>
      <c r="I536" s="18"/>
      <c r="J536" s="19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x14ac:dyDescent="0.25">
      <c r="A537" s="141"/>
      <c r="B537" s="18"/>
      <c r="C537" s="18"/>
      <c r="D537" s="18"/>
      <c r="E537" s="18"/>
      <c r="F537" s="18"/>
      <c r="G537" s="18"/>
      <c r="H537" s="18"/>
      <c r="I537" s="18"/>
      <c r="J537" s="19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x14ac:dyDescent="0.25">
      <c r="A538" s="141"/>
      <c r="B538" s="18"/>
      <c r="C538" s="18"/>
      <c r="D538" s="18"/>
      <c r="E538" s="18"/>
      <c r="F538" s="18"/>
      <c r="G538" s="18"/>
      <c r="H538" s="18"/>
      <c r="I538" s="18"/>
      <c r="J538" s="19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x14ac:dyDescent="0.25">
      <c r="A539" s="141"/>
      <c r="B539" s="18"/>
      <c r="C539" s="18"/>
      <c r="D539" s="18"/>
      <c r="E539" s="18"/>
      <c r="F539" s="18"/>
      <c r="G539" s="18"/>
      <c r="H539" s="18"/>
      <c r="I539" s="18"/>
      <c r="J539" s="19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x14ac:dyDescent="0.25">
      <c r="A540" s="141"/>
      <c r="B540" s="18"/>
      <c r="C540" s="18"/>
      <c r="D540" s="18"/>
      <c r="E540" s="18"/>
      <c r="F540" s="18"/>
      <c r="G540" s="18"/>
      <c r="H540" s="18"/>
      <c r="I540" s="18"/>
      <c r="J540" s="19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x14ac:dyDescent="0.25">
      <c r="A541" s="141"/>
      <c r="B541" s="18"/>
      <c r="C541" s="18"/>
      <c r="D541" s="18"/>
      <c r="E541" s="18"/>
      <c r="F541" s="18"/>
      <c r="G541" s="18"/>
      <c r="H541" s="18"/>
      <c r="I541" s="18"/>
      <c r="J541" s="19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x14ac:dyDescent="0.25">
      <c r="A542" s="141"/>
      <c r="B542" s="18"/>
      <c r="C542" s="18"/>
      <c r="D542" s="18"/>
      <c r="E542" s="18"/>
      <c r="F542" s="18"/>
      <c r="G542" s="18"/>
      <c r="H542" s="18"/>
      <c r="I542" s="18"/>
      <c r="J542" s="19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x14ac:dyDescent="0.25">
      <c r="A543" s="141"/>
      <c r="B543" s="18"/>
      <c r="C543" s="18"/>
      <c r="D543" s="18"/>
      <c r="E543" s="18"/>
      <c r="F543" s="18"/>
      <c r="G543" s="18"/>
      <c r="H543" s="18"/>
      <c r="I543" s="18"/>
      <c r="J543" s="19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x14ac:dyDescent="0.25">
      <c r="A544" s="141"/>
      <c r="B544" s="18"/>
      <c r="C544" s="18"/>
      <c r="D544" s="18"/>
      <c r="E544" s="18"/>
      <c r="F544" s="18"/>
      <c r="G544" s="18"/>
      <c r="H544" s="18"/>
      <c r="I544" s="18"/>
      <c r="J544" s="19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x14ac:dyDescent="0.25">
      <c r="A545" s="141"/>
      <c r="B545" s="18"/>
      <c r="C545" s="18"/>
      <c r="D545" s="18"/>
      <c r="E545" s="18"/>
      <c r="F545" s="18"/>
      <c r="G545" s="18"/>
      <c r="H545" s="18"/>
      <c r="I545" s="18"/>
      <c r="J545" s="19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x14ac:dyDescent="0.25">
      <c r="A546" s="141"/>
      <c r="B546" s="18"/>
      <c r="C546" s="18"/>
      <c r="D546" s="18"/>
      <c r="E546" s="18"/>
      <c r="F546" s="18"/>
      <c r="G546" s="18"/>
      <c r="H546" s="18"/>
      <c r="I546" s="18"/>
      <c r="J546" s="19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x14ac:dyDescent="0.25">
      <c r="A547" s="141"/>
      <c r="B547" s="18"/>
      <c r="C547" s="18"/>
      <c r="D547" s="18"/>
      <c r="E547" s="18"/>
      <c r="F547" s="18"/>
      <c r="G547" s="18"/>
      <c r="H547" s="18"/>
      <c r="I547" s="18"/>
      <c r="J547" s="19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x14ac:dyDescent="0.25">
      <c r="A548" s="141"/>
      <c r="B548" s="18"/>
      <c r="C548" s="18"/>
      <c r="D548" s="18"/>
      <c r="E548" s="18"/>
      <c r="F548" s="18"/>
      <c r="G548" s="18"/>
      <c r="H548" s="18"/>
      <c r="I548" s="18"/>
      <c r="J548" s="19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x14ac:dyDescent="0.25">
      <c r="A549" s="141"/>
      <c r="B549" s="18"/>
      <c r="C549" s="18"/>
      <c r="D549" s="18"/>
      <c r="E549" s="18"/>
      <c r="F549" s="18"/>
      <c r="G549" s="18"/>
      <c r="H549" s="18"/>
      <c r="I549" s="18"/>
      <c r="J549" s="19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x14ac:dyDescent="0.25">
      <c r="A550" s="141"/>
      <c r="B550" s="18"/>
      <c r="C550" s="18"/>
      <c r="D550" s="18"/>
      <c r="E550" s="18"/>
      <c r="F550" s="18"/>
      <c r="G550" s="18"/>
      <c r="H550" s="18"/>
      <c r="I550" s="18"/>
      <c r="J550" s="19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x14ac:dyDescent="0.25">
      <c r="A551" s="141"/>
      <c r="B551" s="18"/>
      <c r="C551" s="18"/>
      <c r="D551" s="18"/>
      <c r="E551" s="18"/>
      <c r="F551" s="18"/>
      <c r="G551" s="18"/>
      <c r="H551" s="18"/>
      <c r="I551" s="18"/>
      <c r="J551" s="19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x14ac:dyDescent="0.25">
      <c r="A552" s="141"/>
      <c r="B552" s="18"/>
      <c r="C552" s="18"/>
      <c r="D552" s="18"/>
      <c r="E552" s="18"/>
      <c r="F552" s="18"/>
      <c r="G552" s="18"/>
      <c r="H552" s="18"/>
      <c r="I552" s="18"/>
      <c r="J552" s="19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x14ac:dyDescent="0.25">
      <c r="A553" s="141"/>
      <c r="B553" s="18"/>
      <c r="C553" s="18"/>
      <c r="D553" s="18"/>
      <c r="E553" s="18"/>
      <c r="F553" s="18"/>
      <c r="G553" s="18"/>
      <c r="H553" s="18"/>
      <c r="I553" s="18"/>
      <c r="J553" s="19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25">
      <c r="A554" s="141"/>
      <c r="B554" s="18"/>
      <c r="C554" s="18"/>
      <c r="D554" s="18"/>
      <c r="E554" s="18"/>
      <c r="F554" s="18"/>
      <c r="G554" s="18"/>
      <c r="H554" s="18"/>
      <c r="I554" s="18"/>
      <c r="J554" s="19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x14ac:dyDescent="0.25">
      <c r="A555" s="141"/>
      <c r="B555" s="18"/>
      <c r="C555" s="18"/>
      <c r="D555" s="18"/>
      <c r="E555" s="18"/>
      <c r="F555" s="18"/>
      <c r="G555" s="18"/>
      <c r="H555" s="18"/>
      <c r="I555" s="18"/>
      <c r="J555" s="19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x14ac:dyDescent="0.25">
      <c r="A556" s="141"/>
      <c r="B556" s="18"/>
      <c r="C556" s="18"/>
      <c r="D556" s="18"/>
      <c r="E556" s="18"/>
      <c r="F556" s="18"/>
      <c r="G556" s="18"/>
      <c r="H556" s="18"/>
      <c r="I556" s="18"/>
      <c r="J556" s="19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x14ac:dyDescent="0.25">
      <c r="A557" s="141"/>
      <c r="B557" s="18"/>
      <c r="C557" s="18"/>
      <c r="D557" s="18"/>
      <c r="E557" s="18"/>
      <c r="F557" s="18"/>
      <c r="G557" s="18"/>
      <c r="H557" s="18"/>
      <c r="I557" s="18"/>
      <c r="J557" s="19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x14ac:dyDescent="0.25">
      <c r="A558" s="141"/>
      <c r="B558" s="18"/>
      <c r="C558" s="18"/>
      <c r="D558" s="18"/>
      <c r="E558" s="18"/>
      <c r="F558" s="18"/>
      <c r="G558" s="18"/>
      <c r="H558" s="18"/>
      <c r="I558" s="18"/>
      <c r="J558" s="19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x14ac:dyDescent="0.25">
      <c r="A559" s="141"/>
      <c r="B559" s="18"/>
      <c r="C559" s="18"/>
      <c r="D559" s="18"/>
      <c r="E559" s="18"/>
      <c r="F559" s="18"/>
      <c r="G559" s="18"/>
      <c r="H559" s="18"/>
      <c r="I559" s="18"/>
      <c r="J559" s="19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x14ac:dyDescent="0.25">
      <c r="A560" s="141"/>
      <c r="B560" s="18"/>
      <c r="C560" s="18"/>
      <c r="D560" s="18"/>
      <c r="E560" s="18"/>
      <c r="F560" s="18"/>
      <c r="G560" s="18"/>
      <c r="H560" s="18"/>
      <c r="I560" s="18"/>
      <c r="J560" s="19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x14ac:dyDescent="0.25">
      <c r="A561" s="141"/>
      <c r="B561" s="18"/>
      <c r="C561" s="18"/>
      <c r="D561" s="18"/>
      <c r="E561" s="18"/>
      <c r="F561" s="18"/>
      <c r="G561" s="18"/>
      <c r="H561" s="18"/>
      <c r="I561" s="18"/>
      <c r="J561" s="19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x14ac:dyDescent="0.25">
      <c r="A562" s="141"/>
      <c r="B562" s="18"/>
      <c r="C562" s="18"/>
      <c r="D562" s="18"/>
      <c r="E562" s="18"/>
      <c r="F562" s="18"/>
      <c r="G562" s="18"/>
      <c r="H562" s="18"/>
      <c r="I562" s="18"/>
      <c r="J562" s="19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x14ac:dyDescent="0.25">
      <c r="A563" s="141"/>
      <c r="B563" s="18"/>
      <c r="C563" s="18"/>
      <c r="D563" s="18"/>
      <c r="E563" s="18"/>
      <c r="F563" s="18"/>
      <c r="G563" s="18"/>
      <c r="H563" s="18"/>
      <c r="I563" s="18"/>
      <c r="J563" s="19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x14ac:dyDescent="0.25">
      <c r="A564" s="141"/>
      <c r="B564" s="18"/>
      <c r="C564" s="18"/>
      <c r="D564" s="18"/>
      <c r="E564" s="18"/>
      <c r="F564" s="18"/>
      <c r="G564" s="18"/>
      <c r="H564" s="18"/>
      <c r="I564" s="18"/>
      <c r="J564" s="19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x14ac:dyDescent="0.25">
      <c r="A565" s="141"/>
      <c r="B565" s="18"/>
      <c r="C565" s="18"/>
      <c r="D565" s="18"/>
      <c r="E565" s="18"/>
      <c r="F565" s="18"/>
      <c r="G565" s="18"/>
      <c r="H565" s="18"/>
      <c r="I565" s="18"/>
      <c r="J565" s="19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x14ac:dyDescent="0.25">
      <c r="A566" s="141"/>
      <c r="B566" s="18"/>
      <c r="C566" s="18"/>
      <c r="D566" s="18"/>
      <c r="E566" s="18"/>
      <c r="F566" s="18"/>
      <c r="G566" s="18"/>
      <c r="H566" s="18"/>
      <c r="I566" s="18"/>
      <c r="J566" s="19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x14ac:dyDescent="0.25">
      <c r="A567" s="141"/>
      <c r="B567" s="18"/>
      <c r="C567" s="18"/>
      <c r="D567" s="18"/>
      <c r="E567" s="18"/>
      <c r="F567" s="18"/>
      <c r="G567" s="18"/>
      <c r="H567" s="18"/>
      <c r="I567" s="18"/>
      <c r="J567" s="19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x14ac:dyDescent="0.25">
      <c r="A568" s="141"/>
      <c r="B568" s="18"/>
      <c r="C568" s="18"/>
      <c r="D568" s="18"/>
      <c r="E568" s="18"/>
      <c r="F568" s="18"/>
      <c r="G568" s="18"/>
      <c r="H568" s="18"/>
      <c r="I568" s="18"/>
      <c r="J568" s="19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x14ac:dyDescent="0.25">
      <c r="A569" s="141"/>
      <c r="B569" s="18"/>
      <c r="C569" s="18"/>
      <c r="D569" s="18"/>
      <c r="E569" s="18"/>
      <c r="F569" s="18"/>
      <c r="G569" s="18"/>
      <c r="H569" s="18"/>
      <c r="I569" s="18"/>
      <c r="J569" s="19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x14ac:dyDescent="0.25">
      <c r="A570" s="141"/>
      <c r="B570" s="18"/>
      <c r="C570" s="18"/>
      <c r="D570" s="18"/>
      <c r="E570" s="18"/>
      <c r="F570" s="18"/>
      <c r="G570" s="18"/>
      <c r="H570" s="18"/>
      <c r="I570" s="18"/>
      <c r="J570" s="19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x14ac:dyDescent="0.25">
      <c r="A571" s="141"/>
      <c r="B571" s="18"/>
      <c r="C571" s="18"/>
      <c r="D571" s="18"/>
      <c r="E571" s="18"/>
      <c r="F571" s="18"/>
      <c r="G571" s="18"/>
      <c r="H571" s="18"/>
      <c r="I571" s="18"/>
      <c r="J571" s="19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x14ac:dyDescent="0.25">
      <c r="A572" s="141"/>
      <c r="B572" s="18"/>
      <c r="C572" s="18"/>
      <c r="D572" s="18"/>
      <c r="E572" s="18"/>
      <c r="F572" s="18"/>
      <c r="G572" s="18"/>
      <c r="H572" s="18"/>
      <c r="I572" s="18"/>
      <c r="J572" s="19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x14ac:dyDescent="0.25">
      <c r="A573" s="141"/>
      <c r="B573" s="18"/>
      <c r="C573" s="18"/>
      <c r="D573" s="18"/>
      <c r="E573" s="18"/>
      <c r="F573" s="18"/>
      <c r="G573" s="18"/>
      <c r="H573" s="18"/>
      <c r="I573" s="18"/>
      <c r="J573" s="19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x14ac:dyDescent="0.25">
      <c r="A574" s="141"/>
      <c r="B574" s="18"/>
      <c r="C574" s="18"/>
      <c r="D574" s="18"/>
      <c r="E574" s="18"/>
      <c r="F574" s="18"/>
      <c r="G574" s="18"/>
      <c r="H574" s="18"/>
      <c r="I574" s="18"/>
      <c r="J574" s="19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x14ac:dyDescent="0.25">
      <c r="A575" s="141"/>
      <c r="B575" s="18"/>
      <c r="C575" s="18"/>
      <c r="D575" s="18"/>
      <c r="E575" s="18"/>
      <c r="F575" s="18"/>
      <c r="G575" s="18"/>
      <c r="H575" s="18"/>
      <c r="I575" s="18"/>
      <c r="J575" s="19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x14ac:dyDescent="0.25">
      <c r="A576" s="141"/>
      <c r="B576" s="18"/>
      <c r="C576" s="18"/>
      <c r="D576" s="18"/>
      <c r="E576" s="18"/>
      <c r="F576" s="18"/>
      <c r="G576" s="18"/>
      <c r="H576" s="18"/>
      <c r="I576" s="18"/>
      <c r="J576" s="19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x14ac:dyDescent="0.25">
      <c r="A577" s="141"/>
      <c r="B577" s="18"/>
      <c r="C577" s="18"/>
      <c r="D577" s="18"/>
      <c r="E577" s="18"/>
      <c r="F577" s="18"/>
      <c r="G577" s="18"/>
      <c r="H577" s="18"/>
      <c r="I577" s="18"/>
      <c r="J577" s="19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x14ac:dyDescent="0.25">
      <c r="A578" s="141"/>
      <c r="B578" s="18"/>
      <c r="C578" s="18"/>
      <c r="D578" s="18"/>
      <c r="E578" s="18"/>
      <c r="F578" s="18"/>
      <c r="G578" s="18"/>
      <c r="H578" s="18"/>
      <c r="I578" s="18"/>
      <c r="J578" s="19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25">
      <c r="A579" s="141"/>
      <c r="B579" s="18"/>
      <c r="C579" s="18"/>
      <c r="D579" s="18"/>
      <c r="E579" s="18"/>
      <c r="F579" s="18"/>
      <c r="G579" s="18"/>
      <c r="H579" s="18"/>
      <c r="I579" s="18"/>
      <c r="J579" s="19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x14ac:dyDescent="0.25">
      <c r="A580" s="141"/>
      <c r="B580" s="18"/>
      <c r="C580" s="18"/>
      <c r="D580" s="18"/>
      <c r="E580" s="18"/>
      <c r="F580" s="18"/>
      <c r="G580" s="18"/>
      <c r="H580" s="18"/>
      <c r="I580" s="18"/>
      <c r="J580" s="19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x14ac:dyDescent="0.25">
      <c r="A581" s="141"/>
      <c r="B581" s="18"/>
      <c r="C581" s="18"/>
      <c r="D581" s="18"/>
      <c r="E581" s="18"/>
      <c r="F581" s="18"/>
      <c r="G581" s="18"/>
      <c r="H581" s="18"/>
      <c r="I581" s="18"/>
      <c r="J581" s="19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x14ac:dyDescent="0.25">
      <c r="A582" s="141"/>
      <c r="B582" s="18"/>
      <c r="C582" s="18"/>
      <c r="D582" s="18"/>
      <c r="E582" s="18"/>
      <c r="F582" s="18"/>
      <c r="G582" s="18"/>
      <c r="H582" s="18"/>
      <c r="I582" s="18"/>
      <c r="J582" s="19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x14ac:dyDescent="0.25">
      <c r="A583" s="141"/>
      <c r="B583" s="18"/>
      <c r="C583" s="18"/>
      <c r="D583" s="18"/>
      <c r="E583" s="18"/>
      <c r="F583" s="18"/>
      <c r="G583" s="18"/>
      <c r="H583" s="18"/>
      <c r="I583" s="18"/>
      <c r="J583" s="19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x14ac:dyDescent="0.25">
      <c r="A584" s="141"/>
      <c r="B584" s="18"/>
      <c r="C584" s="18"/>
      <c r="D584" s="18"/>
      <c r="E584" s="18"/>
      <c r="F584" s="18"/>
      <c r="G584" s="18"/>
      <c r="H584" s="18"/>
      <c r="I584" s="18"/>
      <c r="J584" s="19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x14ac:dyDescent="0.25">
      <c r="A585" s="141"/>
      <c r="B585" s="18"/>
      <c r="C585" s="18"/>
      <c r="D585" s="18"/>
      <c r="E585" s="18"/>
      <c r="F585" s="18"/>
      <c r="G585" s="18"/>
      <c r="H585" s="18"/>
      <c r="I585" s="18"/>
      <c r="J585" s="19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x14ac:dyDescent="0.25">
      <c r="A586" s="141"/>
      <c r="B586" s="18"/>
      <c r="C586" s="18"/>
      <c r="D586" s="18"/>
      <c r="E586" s="18"/>
      <c r="F586" s="18"/>
      <c r="G586" s="18"/>
      <c r="H586" s="18"/>
      <c r="I586" s="18"/>
      <c r="J586" s="19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x14ac:dyDescent="0.25">
      <c r="A587" s="141"/>
      <c r="B587" s="18"/>
      <c r="C587" s="18"/>
      <c r="D587" s="18"/>
      <c r="E587" s="18"/>
      <c r="F587" s="18"/>
      <c r="G587" s="18"/>
      <c r="H587" s="18"/>
      <c r="I587" s="18"/>
      <c r="J587" s="19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25">
      <c r="A588" s="141"/>
      <c r="B588" s="18"/>
      <c r="C588" s="18"/>
      <c r="D588" s="18"/>
      <c r="E588" s="18"/>
      <c r="F588" s="18"/>
      <c r="G588" s="18"/>
      <c r="H588" s="18"/>
      <c r="I588" s="18"/>
      <c r="J588" s="19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x14ac:dyDescent="0.25">
      <c r="A589" s="141"/>
      <c r="B589" s="18"/>
      <c r="C589" s="18"/>
      <c r="D589" s="18"/>
      <c r="E589" s="18"/>
      <c r="F589" s="18"/>
      <c r="G589" s="18"/>
      <c r="H589" s="18"/>
      <c r="I589" s="18"/>
      <c r="J589" s="19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25">
      <c r="A590" s="141"/>
      <c r="B590" s="18"/>
      <c r="C590" s="18"/>
      <c r="D590" s="18"/>
      <c r="E590" s="18"/>
      <c r="F590" s="18"/>
      <c r="G590" s="18"/>
      <c r="H590" s="18"/>
      <c r="I590" s="18"/>
      <c r="J590" s="19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x14ac:dyDescent="0.25">
      <c r="A591" s="141"/>
      <c r="B591" s="18"/>
      <c r="C591" s="18"/>
      <c r="D591" s="18"/>
      <c r="E591" s="18"/>
      <c r="F591" s="18"/>
      <c r="G591" s="18"/>
      <c r="H591" s="18"/>
      <c r="I591" s="18"/>
      <c r="J591" s="19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x14ac:dyDescent="0.25">
      <c r="A592" s="141"/>
      <c r="B592" s="18"/>
      <c r="C592" s="18"/>
      <c r="D592" s="18"/>
      <c r="E592" s="18"/>
      <c r="F592" s="18"/>
      <c r="G592" s="18"/>
      <c r="H592" s="18"/>
      <c r="I592" s="18"/>
      <c r="J592" s="19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x14ac:dyDescent="0.25">
      <c r="A593" s="141"/>
      <c r="B593" s="18"/>
      <c r="C593" s="18"/>
      <c r="D593" s="18"/>
      <c r="E593" s="18"/>
      <c r="F593" s="18"/>
      <c r="G593" s="18"/>
      <c r="H593" s="18"/>
      <c r="I593" s="18"/>
      <c r="J593" s="19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25">
      <c r="A594" s="141"/>
      <c r="B594" s="18"/>
      <c r="C594" s="18"/>
      <c r="D594" s="18"/>
      <c r="E594" s="18"/>
      <c r="F594" s="18"/>
      <c r="G594" s="18"/>
      <c r="H594" s="18"/>
      <c r="I594" s="18"/>
      <c r="J594" s="19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x14ac:dyDescent="0.25">
      <c r="A595" s="141"/>
      <c r="B595" s="18"/>
      <c r="C595" s="18"/>
      <c r="D595" s="18"/>
      <c r="E595" s="18"/>
      <c r="F595" s="18"/>
      <c r="G595" s="18"/>
      <c r="H595" s="18"/>
      <c r="I595" s="18"/>
      <c r="J595" s="19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x14ac:dyDescent="0.25">
      <c r="A596" s="141"/>
      <c r="B596" s="18"/>
      <c r="C596" s="18"/>
      <c r="D596" s="18"/>
      <c r="E596" s="18"/>
      <c r="F596" s="18"/>
      <c r="G596" s="18"/>
      <c r="H596" s="18"/>
      <c r="I596" s="18"/>
      <c r="J596" s="19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x14ac:dyDescent="0.25">
      <c r="A597" s="141"/>
      <c r="B597" s="18"/>
      <c r="C597" s="18"/>
      <c r="D597" s="18"/>
      <c r="E597" s="18"/>
      <c r="F597" s="18"/>
      <c r="G597" s="18"/>
      <c r="H597" s="18"/>
      <c r="I597" s="18"/>
      <c r="J597" s="19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x14ac:dyDescent="0.25">
      <c r="A598" s="141"/>
      <c r="B598" s="18"/>
      <c r="C598" s="18"/>
      <c r="D598" s="18"/>
      <c r="E598" s="18"/>
      <c r="F598" s="18"/>
      <c r="G598" s="18"/>
      <c r="H598" s="18"/>
      <c r="I598" s="18"/>
      <c r="J598" s="19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x14ac:dyDescent="0.25">
      <c r="A599" s="141"/>
      <c r="B599" s="18"/>
      <c r="C599" s="18"/>
      <c r="D599" s="18"/>
      <c r="E599" s="18"/>
      <c r="F599" s="18"/>
      <c r="G599" s="18"/>
      <c r="H599" s="18"/>
      <c r="I599" s="18"/>
      <c r="J599" s="19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x14ac:dyDescent="0.25">
      <c r="A600" s="141"/>
      <c r="B600" s="18"/>
      <c r="C600" s="18"/>
      <c r="D600" s="18"/>
      <c r="E600" s="18"/>
      <c r="F600" s="18"/>
      <c r="G600" s="18"/>
      <c r="H600" s="18"/>
      <c r="I600" s="18"/>
      <c r="J600" s="19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x14ac:dyDescent="0.25">
      <c r="A601" s="141"/>
      <c r="B601" s="18"/>
      <c r="C601" s="18"/>
      <c r="D601" s="18"/>
      <c r="E601" s="18"/>
      <c r="F601" s="18"/>
      <c r="G601" s="18"/>
      <c r="H601" s="18"/>
      <c r="I601" s="18"/>
      <c r="J601" s="19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x14ac:dyDescent="0.25">
      <c r="A602" s="141"/>
      <c r="B602" s="18"/>
      <c r="C602" s="18"/>
      <c r="D602" s="18"/>
      <c r="E602" s="18"/>
      <c r="F602" s="18"/>
      <c r="G602" s="18"/>
      <c r="H602" s="18"/>
      <c r="I602" s="18"/>
      <c r="J602" s="19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25">
      <c r="A603" s="141"/>
      <c r="B603" s="18"/>
      <c r="C603" s="18"/>
      <c r="D603" s="18"/>
      <c r="E603" s="18"/>
      <c r="F603" s="18"/>
      <c r="G603" s="18"/>
      <c r="H603" s="18"/>
      <c r="I603" s="18"/>
      <c r="J603" s="19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x14ac:dyDescent="0.25">
      <c r="A604" s="141"/>
      <c r="B604" s="18"/>
      <c r="C604" s="18"/>
      <c r="D604" s="18"/>
      <c r="E604" s="18"/>
      <c r="F604" s="18"/>
      <c r="G604" s="18"/>
      <c r="H604" s="18"/>
      <c r="I604" s="18"/>
      <c r="J604" s="19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x14ac:dyDescent="0.25">
      <c r="A605" s="141"/>
      <c r="B605" s="18"/>
      <c r="C605" s="18"/>
      <c r="D605" s="18"/>
      <c r="E605" s="18"/>
      <c r="F605" s="18"/>
      <c r="G605" s="18"/>
      <c r="H605" s="18"/>
      <c r="I605" s="18"/>
      <c r="J605" s="19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25">
      <c r="A606" s="141"/>
      <c r="B606" s="18"/>
      <c r="C606" s="18"/>
      <c r="D606" s="18"/>
      <c r="E606" s="18"/>
      <c r="F606" s="18"/>
      <c r="G606" s="18"/>
      <c r="H606" s="18"/>
      <c r="I606" s="18"/>
      <c r="J606" s="19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x14ac:dyDescent="0.25">
      <c r="A607" s="141"/>
      <c r="B607" s="18"/>
      <c r="C607" s="18"/>
      <c r="D607" s="18"/>
      <c r="E607" s="18"/>
      <c r="F607" s="18"/>
      <c r="G607" s="18"/>
      <c r="H607" s="18"/>
      <c r="I607" s="18"/>
      <c r="J607" s="19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x14ac:dyDescent="0.25">
      <c r="A608" s="141"/>
      <c r="B608" s="18"/>
      <c r="C608" s="18"/>
      <c r="D608" s="18"/>
      <c r="E608" s="18"/>
      <c r="F608" s="18"/>
      <c r="G608" s="18"/>
      <c r="H608" s="18"/>
      <c r="I608" s="18"/>
      <c r="J608" s="19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x14ac:dyDescent="0.25">
      <c r="A609" s="141"/>
      <c r="B609" s="18"/>
      <c r="C609" s="18"/>
      <c r="D609" s="18"/>
      <c r="E609" s="18"/>
      <c r="F609" s="18"/>
      <c r="G609" s="18"/>
      <c r="H609" s="18"/>
      <c r="I609" s="18"/>
      <c r="J609" s="19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x14ac:dyDescent="0.25">
      <c r="A610" s="141"/>
      <c r="B610" s="18"/>
      <c r="C610" s="18"/>
      <c r="D610" s="18"/>
      <c r="E610" s="18"/>
      <c r="F610" s="18"/>
      <c r="G610" s="18"/>
      <c r="H610" s="18"/>
      <c r="I610" s="18"/>
      <c r="J610" s="19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25">
      <c r="A611" s="141"/>
      <c r="B611" s="18"/>
      <c r="C611" s="18"/>
      <c r="D611" s="18"/>
      <c r="E611" s="18"/>
      <c r="F611" s="18"/>
      <c r="G611" s="18"/>
      <c r="H611" s="18"/>
      <c r="I611" s="18"/>
      <c r="J611" s="19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x14ac:dyDescent="0.25">
      <c r="A612" s="141"/>
      <c r="B612" s="18"/>
      <c r="C612" s="18"/>
      <c r="D612" s="18"/>
      <c r="E612" s="18"/>
      <c r="F612" s="18"/>
      <c r="G612" s="18"/>
      <c r="H612" s="18"/>
      <c r="I612" s="18"/>
      <c r="J612" s="19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x14ac:dyDescent="0.25">
      <c r="A613" s="141"/>
      <c r="B613" s="18"/>
      <c r="C613" s="18"/>
      <c r="D613" s="18"/>
      <c r="E613" s="18"/>
      <c r="F613" s="18"/>
      <c r="G613" s="18"/>
      <c r="H613" s="18"/>
      <c r="I613" s="18"/>
      <c r="J613" s="19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x14ac:dyDescent="0.25">
      <c r="A614" s="141"/>
      <c r="B614" s="18"/>
      <c r="C614" s="18"/>
      <c r="D614" s="18"/>
      <c r="E614" s="18"/>
      <c r="F614" s="18"/>
      <c r="G614" s="18"/>
      <c r="H614" s="18"/>
      <c r="I614" s="18"/>
      <c r="J614" s="19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x14ac:dyDescent="0.25">
      <c r="A615" s="141"/>
      <c r="B615" s="18"/>
      <c r="C615" s="18"/>
      <c r="D615" s="18"/>
      <c r="E615" s="18"/>
      <c r="F615" s="18"/>
      <c r="G615" s="18"/>
      <c r="H615" s="18"/>
      <c r="I615" s="18"/>
      <c r="J615" s="19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x14ac:dyDescent="0.25">
      <c r="A616" s="141"/>
      <c r="B616" s="18"/>
      <c r="C616" s="18"/>
      <c r="D616" s="18"/>
      <c r="E616" s="18"/>
      <c r="F616" s="18"/>
      <c r="G616" s="18"/>
      <c r="H616" s="18"/>
      <c r="I616" s="18"/>
      <c r="J616" s="19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x14ac:dyDescent="0.25">
      <c r="A617" s="141"/>
      <c r="B617" s="18"/>
      <c r="C617" s="18"/>
      <c r="D617" s="18"/>
      <c r="E617" s="18"/>
      <c r="F617" s="18"/>
      <c r="G617" s="18"/>
      <c r="H617" s="18"/>
      <c r="I617" s="18"/>
      <c r="J617" s="19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x14ac:dyDescent="0.25">
      <c r="A618" s="141"/>
      <c r="B618" s="18"/>
      <c r="C618" s="18"/>
      <c r="D618" s="18"/>
      <c r="E618" s="18"/>
      <c r="F618" s="18"/>
      <c r="G618" s="18"/>
      <c r="H618" s="18"/>
      <c r="I618" s="18"/>
      <c r="J618" s="19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25">
      <c r="A619" s="141"/>
      <c r="B619" s="18"/>
      <c r="C619" s="18"/>
      <c r="D619" s="18"/>
      <c r="E619" s="18"/>
      <c r="F619" s="18"/>
      <c r="G619" s="18"/>
      <c r="H619" s="18"/>
      <c r="I619" s="18"/>
      <c r="J619" s="19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x14ac:dyDescent="0.25">
      <c r="A620" s="141"/>
      <c r="B620" s="18"/>
      <c r="C620" s="18"/>
      <c r="D620" s="18"/>
      <c r="E620" s="18"/>
      <c r="F620" s="18"/>
      <c r="G620" s="18"/>
      <c r="H620" s="18"/>
      <c r="I620" s="18"/>
      <c r="J620" s="19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x14ac:dyDescent="0.25">
      <c r="A621" s="141"/>
      <c r="B621" s="18"/>
      <c r="C621" s="18"/>
      <c r="D621" s="18"/>
      <c r="E621" s="18"/>
      <c r="F621" s="18"/>
      <c r="G621" s="18"/>
      <c r="H621" s="18"/>
      <c r="I621" s="18"/>
      <c r="J621" s="19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x14ac:dyDescent="0.25">
      <c r="A622" s="141"/>
      <c r="B622" s="18"/>
      <c r="C622" s="18"/>
      <c r="D622" s="18"/>
      <c r="E622" s="18"/>
      <c r="F622" s="18"/>
      <c r="G622" s="18"/>
      <c r="H622" s="18"/>
      <c r="I622" s="18"/>
      <c r="J622" s="19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x14ac:dyDescent="0.25">
      <c r="A623" s="141"/>
      <c r="B623" s="18"/>
      <c r="C623" s="18"/>
      <c r="D623" s="18"/>
      <c r="E623" s="18"/>
      <c r="F623" s="18"/>
      <c r="G623" s="18"/>
      <c r="H623" s="18"/>
      <c r="I623" s="18"/>
      <c r="J623" s="19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x14ac:dyDescent="0.25">
      <c r="A624" s="141"/>
      <c r="B624" s="18"/>
      <c r="C624" s="18"/>
      <c r="D624" s="18"/>
      <c r="E624" s="18"/>
      <c r="F624" s="18"/>
      <c r="G624" s="18"/>
      <c r="H624" s="18"/>
      <c r="I624" s="18"/>
      <c r="J624" s="19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25">
      <c r="A625" s="141"/>
      <c r="B625" s="18"/>
      <c r="C625" s="18"/>
      <c r="D625" s="18"/>
      <c r="E625" s="18"/>
      <c r="F625" s="18"/>
      <c r="G625" s="18"/>
      <c r="H625" s="18"/>
      <c r="I625" s="18"/>
      <c r="J625" s="19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x14ac:dyDescent="0.25">
      <c r="A626" s="141"/>
      <c r="B626" s="18"/>
      <c r="C626" s="18"/>
      <c r="D626" s="18"/>
      <c r="E626" s="18"/>
      <c r="F626" s="18"/>
      <c r="G626" s="18"/>
      <c r="H626" s="18"/>
      <c r="I626" s="18"/>
      <c r="J626" s="19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x14ac:dyDescent="0.25">
      <c r="A627" s="141"/>
      <c r="B627" s="18"/>
      <c r="C627" s="18"/>
      <c r="D627" s="18"/>
      <c r="E627" s="18"/>
      <c r="F627" s="18"/>
      <c r="G627" s="18"/>
      <c r="H627" s="18"/>
      <c r="I627" s="18"/>
      <c r="J627" s="19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x14ac:dyDescent="0.25">
      <c r="A628" s="141"/>
      <c r="B628" s="18"/>
      <c r="C628" s="18"/>
      <c r="D628" s="18"/>
      <c r="E628" s="18"/>
      <c r="F628" s="18"/>
      <c r="G628" s="18"/>
      <c r="H628" s="18"/>
      <c r="I628" s="18"/>
      <c r="J628" s="19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x14ac:dyDescent="0.25">
      <c r="A629" s="141"/>
      <c r="B629" s="18"/>
      <c r="C629" s="18"/>
      <c r="D629" s="18"/>
      <c r="E629" s="18"/>
      <c r="F629" s="18"/>
      <c r="G629" s="18"/>
      <c r="H629" s="18"/>
      <c r="I629" s="18"/>
      <c r="J629" s="19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x14ac:dyDescent="0.25">
      <c r="A630" s="141"/>
      <c r="B630" s="18"/>
      <c r="C630" s="18"/>
      <c r="D630" s="18"/>
      <c r="E630" s="18"/>
      <c r="F630" s="18"/>
      <c r="G630" s="18"/>
      <c r="H630" s="18"/>
      <c r="I630" s="18"/>
      <c r="J630" s="19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x14ac:dyDescent="0.25">
      <c r="A631" s="141"/>
      <c r="B631" s="18"/>
      <c r="C631" s="18"/>
      <c r="D631" s="18"/>
      <c r="E631" s="18"/>
      <c r="F631" s="18"/>
      <c r="G631" s="18"/>
      <c r="H631" s="18"/>
      <c r="I631" s="18"/>
      <c r="J631" s="19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x14ac:dyDescent="0.25">
      <c r="A632" s="141"/>
      <c r="B632" s="18"/>
      <c r="C632" s="18"/>
      <c r="D632" s="18"/>
      <c r="E632" s="18"/>
      <c r="F632" s="18"/>
      <c r="G632" s="18"/>
      <c r="H632" s="18"/>
      <c r="I632" s="18"/>
      <c r="J632" s="19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x14ac:dyDescent="0.25">
      <c r="A633" s="141"/>
      <c r="B633" s="18"/>
      <c r="C633" s="18"/>
      <c r="D633" s="18"/>
      <c r="E633" s="18"/>
      <c r="F633" s="18"/>
      <c r="G633" s="18"/>
      <c r="H633" s="18"/>
      <c r="I633" s="18"/>
      <c r="J633" s="19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x14ac:dyDescent="0.25">
      <c r="A634" s="141"/>
      <c r="B634" s="18"/>
      <c r="C634" s="18"/>
      <c r="D634" s="18"/>
      <c r="E634" s="18"/>
      <c r="F634" s="18"/>
      <c r="G634" s="18"/>
      <c r="H634" s="18"/>
      <c r="I634" s="18"/>
      <c r="J634" s="19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x14ac:dyDescent="0.25">
      <c r="A635" s="141"/>
      <c r="B635" s="18"/>
      <c r="C635" s="18"/>
      <c r="D635" s="18"/>
      <c r="E635" s="18"/>
      <c r="F635" s="18"/>
      <c r="G635" s="18"/>
      <c r="H635" s="18"/>
      <c r="I635" s="18"/>
      <c r="J635" s="19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x14ac:dyDescent="0.25">
      <c r="A636" s="141"/>
      <c r="B636" s="18"/>
      <c r="C636" s="18"/>
      <c r="D636" s="18"/>
      <c r="E636" s="18"/>
      <c r="F636" s="18"/>
      <c r="G636" s="18"/>
      <c r="H636" s="18"/>
      <c r="I636" s="18"/>
      <c r="J636" s="19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x14ac:dyDescent="0.25">
      <c r="A637" s="141"/>
      <c r="B637" s="18"/>
      <c r="C637" s="18"/>
      <c r="D637" s="18"/>
      <c r="E637" s="18"/>
      <c r="F637" s="18"/>
      <c r="G637" s="18"/>
      <c r="H637" s="18"/>
      <c r="I637" s="18"/>
      <c r="J637" s="19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x14ac:dyDescent="0.25">
      <c r="A638" s="141"/>
      <c r="B638" s="18"/>
      <c r="C638" s="18"/>
      <c r="D638" s="18"/>
      <c r="E638" s="18"/>
      <c r="F638" s="18"/>
      <c r="G638" s="18"/>
      <c r="H638" s="18"/>
      <c r="I638" s="18"/>
      <c r="J638" s="19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x14ac:dyDescent="0.25">
      <c r="A639" s="141"/>
      <c r="B639" s="18"/>
      <c r="C639" s="18"/>
      <c r="D639" s="18"/>
      <c r="E639" s="18"/>
      <c r="F639" s="18"/>
      <c r="G639" s="18"/>
      <c r="H639" s="18"/>
      <c r="I639" s="18"/>
      <c r="J639" s="19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x14ac:dyDescent="0.25">
      <c r="A640" s="141"/>
      <c r="B640" s="18"/>
      <c r="C640" s="18"/>
      <c r="D640" s="18"/>
      <c r="E640" s="18"/>
      <c r="F640" s="18"/>
      <c r="G640" s="18"/>
      <c r="H640" s="18"/>
      <c r="I640" s="18"/>
      <c r="J640" s="19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x14ac:dyDescent="0.25">
      <c r="A641" s="141"/>
      <c r="B641" s="18"/>
      <c r="C641" s="18"/>
      <c r="D641" s="18"/>
      <c r="E641" s="18"/>
      <c r="F641" s="18"/>
      <c r="G641" s="18"/>
      <c r="H641" s="18"/>
      <c r="I641" s="18"/>
      <c r="J641" s="19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x14ac:dyDescent="0.25">
      <c r="A642" s="141"/>
      <c r="B642" s="18"/>
      <c r="C642" s="18"/>
      <c r="D642" s="18"/>
      <c r="E642" s="18"/>
      <c r="F642" s="18"/>
      <c r="G642" s="18"/>
      <c r="H642" s="18"/>
      <c r="I642" s="18"/>
      <c r="J642" s="19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x14ac:dyDescent="0.25">
      <c r="A643" s="141"/>
      <c r="B643" s="18"/>
      <c r="C643" s="18"/>
      <c r="D643" s="18"/>
      <c r="E643" s="18"/>
      <c r="F643" s="18"/>
      <c r="G643" s="18"/>
      <c r="H643" s="18"/>
      <c r="I643" s="18"/>
      <c r="J643" s="19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x14ac:dyDescent="0.25">
      <c r="A644" s="141"/>
      <c r="B644" s="18"/>
      <c r="C644" s="18"/>
      <c r="D644" s="18"/>
      <c r="E644" s="18"/>
      <c r="F644" s="18"/>
      <c r="G644" s="18"/>
      <c r="H644" s="18"/>
      <c r="I644" s="18"/>
      <c r="J644" s="19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x14ac:dyDescent="0.25">
      <c r="A645" s="141"/>
      <c r="B645" s="18"/>
      <c r="C645" s="18"/>
      <c r="D645" s="18"/>
      <c r="E645" s="18"/>
      <c r="F645" s="18"/>
      <c r="G645" s="18"/>
      <c r="H645" s="18"/>
      <c r="I645" s="18"/>
      <c r="J645" s="19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x14ac:dyDescent="0.25">
      <c r="A646" s="141"/>
      <c r="B646" s="18"/>
      <c r="C646" s="18"/>
      <c r="D646" s="18"/>
      <c r="E646" s="18"/>
      <c r="F646" s="18"/>
      <c r="G646" s="18"/>
      <c r="H646" s="18"/>
      <c r="I646" s="18"/>
      <c r="J646" s="19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x14ac:dyDescent="0.25">
      <c r="A647" s="141"/>
      <c r="B647" s="18"/>
      <c r="C647" s="18"/>
      <c r="D647" s="18"/>
      <c r="E647" s="18"/>
      <c r="F647" s="18"/>
      <c r="G647" s="18"/>
      <c r="H647" s="18"/>
      <c r="I647" s="18"/>
      <c r="J647" s="19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x14ac:dyDescent="0.25">
      <c r="A648" s="141"/>
      <c r="B648" s="18"/>
      <c r="C648" s="18"/>
      <c r="D648" s="18"/>
      <c r="E648" s="18"/>
      <c r="F648" s="18"/>
      <c r="G648" s="18"/>
      <c r="H648" s="18"/>
      <c r="I648" s="18"/>
      <c r="J648" s="19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x14ac:dyDescent="0.25">
      <c r="A649" s="141"/>
      <c r="B649" s="18"/>
      <c r="C649" s="18"/>
      <c r="D649" s="18"/>
      <c r="E649" s="18"/>
      <c r="F649" s="18"/>
      <c r="G649" s="18"/>
      <c r="H649" s="18"/>
      <c r="I649" s="18"/>
      <c r="J649" s="19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x14ac:dyDescent="0.25">
      <c r="A650" s="141"/>
      <c r="B650" s="18"/>
      <c r="C650" s="18"/>
      <c r="D650" s="18"/>
      <c r="E650" s="18"/>
      <c r="F650" s="18"/>
      <c r="G650" s="18"/>
      <c r="H650" s="18"/>
      <c r="I650" s="18"/>
      <c r="J650" s="19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x14ac:dyDescent="0.25">
      <c r="A651" s="141"/>
      <c r="B651" s="18"/>
      <c r="C651" s="18"/>
      <c r="D651" s="18"/>
      <c r="E651" s="18"/>
      <c r="F651" s="18"/>
      <c r="G651" s="18"/>
      <c r="H651" s="18"/>
      <c r="I651" s="18"/>
      <c r="J651" s="19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x14ac:dyDescent="0.25">
      <c r="A652" s="141"/>
      <c r="B652" s="18"/>
      <c r="C652" s="18"/>
      <c r="D652" s="18"/>
      <c r="E652" s="18"/>
      <c r="F652" s="18"/>
      <c r="G652" s="18"/>
      <c r="H652" s="18"/>
      <c r="I652" s="18"/>
      <c r="J652" s="19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x14ac:dyDescent="0.25">
      <c r="A653" s="141"/>
      <c r="B653" s="18"/>
      <c r="C653" s="18"/>
      <c r="D653" s="18"/>
      <c r="E653" s="18"/>
      <c r="F653" s="18"/>
      <c r="G653" s="18"/>
      <c r="H653" s="18"/>
      <c r="I653" s="18"/>
      <c r="J653" s="19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x14ac:dyDescent="0.25">
      <c r="A654" s="141"/>
      <c r="B654" s="18"/>
      <c r="C654" s="18"/>
      <c r="D654" s="18"/>
      <c r="E654" s="18"/>
      <c r="F654" s="18"/>
      <c r="G654" s="18"/>
      <c r="H654" s="18"/>
      <c r="I654" s="18"/>
      <c r="J654" s="19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x14ac:dyDescent="0.25">
      <c r="A655" s="141"/>
      <c r="B655" s="18"/>
      <c r="C655" s="18"/>
      <c r="D655" s="18"/>
      <c r="E655" s="18"/>
      <c r="F655" s="18"/>
      <c r="G655" s="18"/>
      <c r="H655" s="18"/>
      <c r="I655" s="18"/>
      <c r="J655" s="19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x14ac:dyDescent="0.25">
      <c r="A656" s="141"/>
      <c r="B656" s="18"/>
      <c r="C656" s="18"/>
      <c r="D656" s="18"/>
      <c r="E656" s="18"/>
      <c r="F656" s="18"/>
      <c r="G656" s="18"/>
      <c r="H656" s="18"/>
      <c r="I656" s="18"/>
      <c r="J656" s="19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x14ac:dyDescent="0.25">
      <c r="A657" s="141"/>
      <c r="B657" s="18"/>
      <c r="C657" s="18"/>
      <c r="D657" s="18"/>
      <c r="E657" s="18"/>
      <c r="F657" s="18"/>
      <c r="G657" s="18"/>
      <c r="H657" s="18"/>
      <c r="I657" s="18"/>
      <c r="J657" s="19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x14ac:dyDescent="0.25">
      <c r="A658" s="141"/>
      <c r="B658" s="18"/>
      <c r="C658" s="18"/>
      <c r="D658" s="18"/>
      <c r="E658" s="18"/>
      <c r="F658" s="18"/>
      <c r="G658" s="18"/>
      <c r="H658" s="18"/>
      <c r="I658" s="18"/>
      <c r="J658" s="19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x14ac:dyDescent="0.25">
      <c r="A659" s="141"/>
      <c r="B659" s="18"/>
      <c r="C659" s="18"/>
      <c r="D659" s="18"/>
      <c r="E659" s="18"/>
      <c r="F659" s="18"/>
      <c r="G659" s="18"/>
      <c r="H659" s="18"/>
      <c r="I659" s="18"/>
      <c r="J659" s="19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x14ac:dyDescent="0.25">
      <c r="A660" s="141"/>
      <c r="B660" s="18"/>
      <c r="C660" s="18"/>
      <c r="D660" s="18"/>
      <c r="E660" s="18"/>
      <c r="F660" s="18"/>
      <c r="G660" s="18"/>
      <c r="H660" s="18"/>
      <c r="I660" s="18"/>
      <c r="J660" s="19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x14ac:dyDescent="0.25">
      <c r="A661" s="141"/>
      <c r="B661" s="18"/>
      <c r="C661" s="18"/>
      <c r="D661" s="18"/>
      <c r="E661" s="18"/>
      <c r="F661" s="18"/>
      <c r="G661" s="18"/>
      <c r="H661" s="18"/>
      <c r="I661" s="18"/>
      <c r="J661" s="19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x14ac:dyDescent="0.25">
      <c r="A662" s="141"/>
      <c r="B662" s="18"/>
      <c r="C662" s="18"/>
      <c r="D662" s="18"/>
      <c r="E662" s="18"/>
      <c r="F662" s="18"/>
      <c r="G662" s="18"/>
      <c r="H662" s="18"/>
      <c r="I662" s="18"/>
      <c r="J662" s="19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x14ac:dyDescent="0.25">
      <c r="A663" s="141"/>
      <c r="B663" s="18"/>
      <c r="C663" s="18"/>
      <c r="D663" s="18"/>
      <c r="E663" s="18"/>
      <c r="F663" s="18"/>
      <c r="G663" s="18"/>
      <c r="H663" s="18"/>
      <c r="I663" s="18"/>
      <c r="J663" s="19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x14ac:dyDescent="0.25">
      <c r="A664" s="141"/>
      <c r="B664" s="18"/>
      <c r="C664" s="18"/>
      <c r="D664" s="18"/>
      <c r="E664" s="18"/>
      <c r="F664" s="18"/>
      <c r="G664" s="18"/>
      <c r="H664" s="18"/>
      <c r="I664" s="18"/>
      <c r="J664" s="19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x14ac:dyDescent="0.25">
      <c r="A665" s="141"/>
      <c r="B665" s="18"/>
      <c r="C665" s="18"/>
      <c r="D665" s="18"/>
      <c r="E665" s="18"/>
      <c r="F665" s="18"/>
      <c r="G665" s="18"/>
      <c r="H665" s="18"/>
      <c r="I665" s="18"/>
      <c r="J665" s="19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x14ac:dyDescent="0.25">
      <c r="A666" s="141"/>
      <c r="B666" s="18"/>
      <c r="C666" s="18"/>
      <c r="D666" s="18"/>
      <c r="E666" s="18"/>
      <c r="F666" s="18"/>
      <c r="G666" s="18"/>
      <c r="H666" s="18"/>
      <c r="I666" s="18"/>
      <c r="J666" s="19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x14ac:dyDescent="0.25">
      <c r="A667" s="141"/>
      <c r="B667" s="18"/>
      <c r="C667" s="18"/>
      <c r="D667" s="18"/>
      <c r="E667" s="18"/>
      <c r="F667" s="18"/>
      <c r="G667" s="18"/>
      <c r="H667" s="18"/>
      <c r="I667" s="18"/>
      <c r="J667" s="19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x14ac:dyDescent="0.25">
      <c r="A668" s="141"/>
      <c r="B668" s="18"/>
      <c r="C668" s="18"/>
      <c r="D668" s="18"/>
      <c r="E668" s="18"/>
      <c r="F668" s="18"/>
      <c r="G668" s="18"/>
      <c r="H668" s="18"/>
      <c r="I668" s="18"/>
      <c r="J668" s="19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x14ac:dyDescent="0.25">
      <c r="A669" s="141"/>
      <c r="B669" s="18"/>
      <c r="C669" s="18"/>
      <c r="D669" s="18"/>
      <c r="E669" s="18"/>
      <c r="F669" s="18"/>
      <c r="G669" s="18"/>
      <c r="H669" s="18"/>
      <c r="I669" s="18"/>
      <c r="J669" s="19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x14ac:dyDescent="0.25">
      <c r="A670" s="141"/>
      <c r="B670" s="18"/>
      <c r="C670" s="18"/>
      <c r="D670" s="18"/>
      <c r="E670" s="18"/>
      <c r="F670" s="18"/>
      <c r="G670" s="18"/>
      <c r="H670" s="18"/>
      <c r="I670" s="18"/>
      <c r="J670" s="19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x14ac:dyDescent="0.25">
      <c r="A671" s="141"/>
      <c r="B671" s="18"/>
      <c r="C671" s="18"/>
      <c r="D671" s="18"/>
      <c r="E671" s="18"/>
      <c r="F671" s="18"/>
      <c r="G671" s="18"/>
      <c r="H671" s="18"/>
      <c r="I671" s="18"/>
      <c r="J671" s="19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x14ac:dyDescent="0.25">
      <c r="A672" s="141"/>
      <c r="B672" s="18"/>
      <c r="C672" s="18"/>
      <c r="D672" s="18"/>
      <c r="E672" s="18"/>
      <c r="F672" s="18"/>
      <c r="G672" s="18"/>
      <c r="H672" s="18"/>
      <c r="I672" s="18"/>
      <c r="J672" s="19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x14ac:dyDescent="0.25">
      <c r="A673" s="141"/>
      <c r="B673" s="18"/>
      <c r="C673" s="18"/>
      <c r="D673" s="18"/>
      <c r="E673" s="18"/>
      <c r="F673" s="18"/>
      <c r="G673" s="18"/>
      <c r="H673" s="18"/>
      <c r="I673" s="18"/>
      <c r="J673" s="19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x14ac:dyDescent="0.25">
      <c r="A674" s="141"/>
      <c r="B674" s="18"/>
      <c r="C674" s="18"/>
      <c r="D674" s="18"/>
      <c r="E674" s="18"/>
      <c r="F674" s="18"/>
      <c r="G674" s="18"/>
      <c r="H674" s="18"/>
      <c r="I674" s="18"/>
      <c r="J674" s="19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x14ac:dyDescent="0.25">
      <c r="A675" s="141"/>
      <c r="B675" s="18"/>
      <c r="C675" s="18"/>
      <c r="D675" s="18"/>
      <c r="E675" s="18"/>
      <c r="F675" s="18"/>
      <c r="G675" s="18"/>
      <c r="H675" s="18"/>
      <c r="I675" s="18"/>
      <c r="J675" s="19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x14ac:dyDescent="0.25">
      <c r="A676" s="141"/>
      <c r="B676" s="18"/>
      <c r="C676" s="18"/>
      <c r="D676" s="18"/>
      <c r="E676" s="18"/>
      <c r="F676" s="18"/>
      <c r="G676" s="18"/>
      <c r="H676" s="18"/>
      <c r="I676" s="18"/>
      <c r="J676" s="19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x14ac:dyDescent="0.25">
      <c r="A677" s="141"/>
      <c r="B677" s="18"/>
      <c r="C677" s="18"/>
      <c r="D677" s="18"/>
      <c r="E677" s="18"/>
      <c r="F677" s="18"/>
      <c r="G677" s="18"/>
      <c r="H677" s="18"/>
      <c r="I677" s="18"/>
      <c r="J677" s="19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x14ac:dyDescent="0.25">
      <c r="A678" s="141"/>
      <c r="B678" s="18"/>
      <c r="C678" s="18"/>
      <c r="D678" s="18"/>
      <c r="E678" s="18"/>
      <c r="F678" s="18"/>
      <c r="G678" s="18"/>
      <c r="H678" s="18"/>
      <c r="I678" s="18"/>
      <c r="J678" s="19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x14ac:dyDescent="0.25">
      <c r="A679" s="141"/>
      <c r="B679" s="18"/>
      <c r="C679" s="18"/>
      <c r="D679" s="18"/>
      <c r="E679" s="18"/>
      <c r="F679" s="18"/>
      <c r="G679" s="18"/>
      <c r="H679" s="18"/>
      <c r="I679" s="18"/>
      <c r="J679" s="19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x14ac:dyDescent="0.25">
      <c r="A680" s="141"/>
      <c r="B680" s="18"/>
      <c r="C680" s="18"/>
      <c r="D680" s="18"/>
      <c r="E680" s="18"/>
      <c r="F680" s="18"/>
      <c r="G680" s="18"/>
      <c r="H680" s="18"/>
      <c r="I680" s="18"/>
      <c r="J680" s="19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x14ac:dyDescent="0.25">
      <c r="A681" s="141"/>
      <c r="B681" s="18"/>
      <c r="C681" s="18"/>
      <c r="D681" s="18"/>
      <c r="E681" s="18"/>
      <c r="F681" s="18"/>
      <c r="G681" s="18"/>
      <c r="H681" s="18"/>
      <c r="I681" s="18"/>
      <c r="J681" s="19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x14ac:dyDescent="0.25">
      <c r="A682" s="141"/>
      <c r="B682" s="18"/>
      <c r="C682" s="18"/>
      <c r="D682" s="18"/>
      <c r="E682" s="18"/>
      <c r="F682" s="18"/>
      <c r="G682" s="18"/>
      <c r="H682" s="18"/>
      <c r="I682" s="18"/>
      <c r="J682" s="19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x14ac:dyDescent="0.25">
      <c r="A683" s="141"/>
      <c r="B683" s="18"/>
      <c r="C683" s="18"/>
      <c r="D683" s="18"/>
      <c r="E683" s="18"/>
      <c r="F683" s="18"/>
      <c r="G683" s="18"/>
      <c r="H683" s="18"/>
      <c r="I683" s="18"/>
      <c r="J683" s="19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x14ac:dyDescent="0.25">
      <c r="A684" s="141"/>
      <c r="B684" s="18"/>
      <c r="C684" s="18"/>
      <c r="D684" s="18"/>
      <c r="E684" s="18"/>
      <c r="F684" s="18"/>
      <c r="G684" s="18"/>
      <c r="H684" s="18"/>
      <c r="I684" s="18"/>
      <c r="J684" s="19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x14ac:dyDescent="0.25">
      <c r="A685" s="141"/>
      <c r="B685" s="18"/>
      <c r="C685" s="18"/>
      <c r="D685" s="18"/>
      <c r="E685" s="18"/>
      <c r="F685" s="18"/>
      <c r="G685" s="18"/>
      <c r="H685" s="18"/>
      <c r="I685" s="18"/>
      <c r="J685" s="19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x14ac:dyDescent="0.25">
      <c r="A686" s="141"/>
      <c r="B686" s="18"/>
      <c r="C686" s="18"/>
      <c r="D686" s="18"/>
      <c r="E686" s="18"/>
      <c r="F686" s="18"/>
      <c r="G686" s="18"/>
      <c r="H686" s="18"/>
      <c r="I686" s="18"/>
      <c r="J686" s="19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x14ac:dyDescent="0.25">
      <c r="A687" s="141"/>
      <c r="B687" s="18"/>
      <c r="C687" s="18"/>
      <c r="D687" s="18"/>
      <c r="E687" s="18"/>
      <c r="F687" s="18"/>
      <c r="G687" s="18"/>
      <c r="H687" s="18"/>
      <c r="I687" s="18"/>
      <c r="J687" s="19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x14ac:dyDescent="0.25">
      <c r="A688" s="141"/>
      <c r="B688" s="18"/>
      <c r="C688" s="18"/>
      <c r="D688" s="18"/>
      <c r="E688" s="18"/>
      <c r="F688" s="18"/>
      <c r="G688" s="18"/>
      <c r="H688" s="18"/>
      <c r="I688" s="18"/>
      <c r="J688" s="19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x14ac:dyDescent="0.25">
      <c r="A689" s="141"/>
      <c r="B689" s="18"/>
      <c r="C689" s="18"/>
      <c r="D689" s="18"/>
      <c r="E689" s="18"/>
      <c r="F689" s="18"/>
      <c r="G689" s="18"/>
      <c r="H689" s="18"/>
      <c r="I689" s="18"/>
      <c r="J689" s="19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x14ac:dyDescent="0.25">
      <c r="A690" s="141"/>
      <c r="B690" s="18"/>
      <c r="C690" s="18"/>
      <c r="D690" s="18"/>
      <c r="E690" s="18"/>
      <c r="F690" s="18"/>
      <c r="G690" s="18"/>
      <c r="H690" s="18"/>
      <c r="I690" s="18"/>
      <c r="J690" s="19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x14ac:dyDescent="0.25">
      <c r="A691" s="141"/>
      <c r="B691" s="18"/>
      <c r="C691" s="18"/>
      <c r="D691" s="18"/>
      <c r="E691" s="18"/>
      <c r="F691" s="18"/>
      <c r="G691" s="18"/>
      <c r="H691" s="18"/>
      <c r="I691" s="18"/>
      <c r="J691" s="19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x14ac:dyDescent="0.25">
      <c r="A692" s="141"/>
      <c r="B692" s="18"/>
      <c r="C692" s="18"/>
      <c r="D692" s="18"/>
      <c r="E692" s="18"/>
      <c r="F692" s="18"/>
      <c r="G692" s="18"/>
      <c r="H692" s="18"/>
      <c r="I692" s="18"/>
      <c r="J692" s="19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x14ac:dyDescent="0.25">
      <c r="A693" s="141"/>
      <c r="B693" s="18"/>
      <c r="C693" s="18"/>
      <c r="D693" s="18"/>
      <c r="E693" s="18"/>
      <c r="F693" s="18"/>
      <c r="G693" s="18"/>
      <c r="H693" s="18"/>
      <c r="I693" s="18"/>
      <c r="J693" s="19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x14ac:dyDescent="0.25">
      <c r="A694" s="141"/>
      <c r="B694" s="18"/>
      <c r="C694" s="18"/>
      <c r="D694" s="18"/>
      <c r="E694" s="18"/>
      <c r="F694" s="18"/>
      <c r="G694" s="18"/>
      <c r="H694" s="18"/>
      <c r="I694" s="18"/>
      <c r="J694" s="19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x14ac:dyDescent="0.25">
      <c r="A695" s="141"/>
      <c r="B695" s="18"/>
      <c r="C695" s="18"/>
      <c r="D695" s="18"/>
      <c r="E695" s="18"/>
      <c r="F695" s="18"/>
      <c r="G695" s="18"/>
      <c r="H695" s="18"/>
      <c r="I695" s="18"/>
      <c r="J695" s="19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x14ac:dyDescent="0.25">
      <c r="A696" s="141"/>
      <c r="B696" s="18"/>
      <c r="C696" s="18"/>
      <c r="D696" s="18"/>
      <c r="E696" s="18"/>
      <c r="F696" s="18"/>
      <c r="G696" s="18"/>
      <c r="H696" s="18"/>
      <c r="I696" s="18"/>
      <c r="J696" s="19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x14ac:dyDescent="0.25">
      <c r="A697" s="141"/>
      <c r="B697" s="18"/>
      <c r="C697" s="18"/>
      <c r="D697" s="18"/>
      <c r="E697" s="18"/>
      <c r="F697" s="18"/>
      <c r="G697" s="18"/>
      <c r="H697" s="18"/>
      <c r="I697" s="18"/>
      <c r="J697" s="19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x14ac:dyDescent="0.25">
      <c r="A698" s="141"/>
      <c r="B698" s="18"/>
      <c r="C698" s="18"/>
      <c r="D698" s="18"/>
      <c r="E698" s="18"/>
      <c r="F698" s="18"/>
      <c r="G698" s="18"/>
      <c r="H698" s="18"/>
      <c r="I698" s="18"/>
      <c r="J698" s="19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x14ac:dyDescent="0.25">
      <c r="A699" s="141"/>
      <c r="B699" s="18"/>
      <c r="C699" s="18"/>
      <c r="D699" s="18"/>
      <c r="E699" s="18"/>
      <c r="F699" s="18"/>
      <c r="G699" s="18"/>
      <c r="H699" s="18"/>
      <c r="I699" s="18"/>
      <c r="J699" s="19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x14ac:dyDescent="0.25">
      <c r="A700" s="141"/>
      <c r="B700" s="18"/>
      <c r="C700" s="18"/>
      <c r="D700" s="18"/>
      <c r="E700" s="18"/>
      <c r="F700" s="18"/>
      <c r="G700" s="18"/>
      <c r="H700" s="18"/>
      <c r="I700" s="18"/>
      <c r="J700" s="19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x14ac:dyDescent="0.25">
      <c r="A701" s="141"/>
      <c r="B701" s="18"/>
      <c r="C701" s="18"/>
      <c r="D701" s="18"/>
      <c r="E701" s="18"/>
      <c r="F701" s="18"/>
      <c r="G701" s="18"/>
      <c r="H701" s="18"/>
      <c r="I701" s="18"/>
      <c r="J701" s="19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x14ac:dyDescent="0.25">
      <c r="A702" s="141"/>
      <c r="B702" s="18"/>
      <c r="C702" s="18"/>
      <c r="D702" s="18"/>
      <c r="E702" s="18"/>
      <c r="F702" s="18"/>
      <c r="G702" s="18"/>
      <c r="H702" s="18"/>
      <c r="I702" s="18"/>
      <c r="J702" s="19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x14ac:dyDescent="0.25">
      <c r="A703" s="141"/>
      <c r="B703" s="18"/>
      <c r="C703" s="18"/>
      <c r="D703" s="18"/>
      <c r="E703" s="18"/>
      <c r="F703" s="18"/>
      <c r="G703" s="18"/>
      <c r="H703" s="18"/>
      <c r="I703" s="18"/>
      <c r="J703" s="19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x14ac:dyDescent="0.25">
      <c r="A704" s="141"/>
      <c r="B704" s="18"/>
      <c r="C704" s="18"/>
      <c r="D704" s="18"/>
      <c r="E704" s="18"/>
      <c r="F704" s="18"/>
      <c r="G704" s="18"/>
      <c r="H704" s="18"/>
      <c r="I704" s="18"/>
      <c r="J704" s="19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x14ac:dyDescent="0.25">
      <c r="A705" s="141"/>
      <c r="B705" s="18"/>
      <c r="C705" s="18"/>
      <c r="D705" s="18"/>
      <c r="E705" s="18"/>
      <c r="F705" s="18"/>
      <c r="G705" s="18"/>
      <c r="H705" s="18"/>
      <c r="I705" s="18"/>
      <c r="J705" s="19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x14ac:dyDescent="0.25">
      <c r="A706" s="141"/>
      <c r="B706" s="18"/>
      <c r="C706" s="18"/>
      <c r="D706" s="18"/>
      <c r="E706" s="18"/>
      <c r="F706" s="18"/>
      <c r="G706" s="18"/>
      <c r="H706" s="18"/>
      <c r="I706" s="18"/>
      <c r="J706" s="19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x14ac:dyDescent="0.25">
      <c r="A707" s="141"/>
      <c r="B707" s="18"/>
      <c r="C707" s="18"/>
      <c r="D707" s="18"/>
      <c r="E707" s="18"/>
      <c r="F707" s="18"/>
      <c r="G707" s="18"/>
      <c r="H707" s="18"/>
      <c r="I707" s="18"/>
      <c r="J707" s="19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x14ac:dyDescent="0.25">
      <c r="A708" s="141"/>
      <c r="B708" s="18"/>
      <c r="C708" s="18"/>
      <c r="D708" s="18"/>
      <c r="E708" s="18"/>
      <c r="F708" s="18"/>
      <c r="G708" s="18"/>
      <c r="H708" s="18"/>
      <c r="I708" s="18"/>
      <c r="J708" s="19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25">
      <c r="A709" s="141"/>
      <c r="B709" s="18"/>
      <c r="C709" s="18"/>
      <c r="D709" s="18"/>
      <c r="E709" s="18"/>
      <c r="F709" s="18"/>
      <c r="G709" s="18"/>
      <c r="H709" s="18"/>
      <c r="I709" s="18"/>
      <c r="J709" s="19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x14ac:dyDescent="0.25">
      <c r="A710" s="141"/>
      <c r="B710" s="18"/>
      <c r="C710" s="18"/>
      <c r="D710" s="18"/>
      <c r="E710" s="18"/>
      <c r="F710" s="18"/>
      <c r="G710" s="18"/>
      <c r="H710" s="18"/>
      <c r="I710" s="18"/>
      <c r="J710" s="19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x14ac:dyDescent="0.25">
      <c r="A711" s="141"/>
      <c r="B711" s="18"/>
      <c r="C711" s="18"/>
      <c r="D711" s="18"/>
      <c r="E711" s="18"/>
      <c r="F711" s="18"/>
      <c r="G711" s="18"/>
      <c r="H711" s="18"/>
      <c r="I711" s="18"/>
      <c r="J711" s="19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x14ac:dyDescent="0.25">
      <c r="A712" s="141"/>
      <c r="B712" s="18"/>
      <c r="C712" s="18"/>
      <c r="D712" s="18"/>
      <c r="E712" s="18"/>
      <c r="F712" s="18"/>
      <c r="G712" s="18"/>
      <c r="H712" s="18"/>
      <c r="I712" s="18"/>
      <c r="J712" s="19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x14ac:dyDescent="0.25">
      <c r="A713" s="141"/>
      <c r="B713" s="18"/>
      <c r="C713" s="18"/>
      <c r="D713" s="18"/>
      <c r="E713" s="18"/>
      <c r="F713" s="18"/>
      <c r="G713" s="18"/>
      <c r="H713" s="18"/>
      <c r="I713" s="18"/>
      <c r="J713" s="19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x14ac:dyDescent="0.25">
      <c r="A714" s="141"/>
      <c r="B714" s="18"/>
      <c r="C714" s="18"/>
      <c r="D714" s="18"/>
      <c r="E714" s="18"/>
      <c r="F714" s="18"/>
      <c r="G714" s="18"/>
      <c r="H714" s="18"/>
      <c r="I714" s="18"/>
      <c r="J714" s="19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x14ac:dyDescent="0.25">
      <c r="A715" s="141"/>
      <c r="B715" s="18"/>
      <c r="C715" s="18"/>
      <c r="D715" s="18"/>
      <c r="E715" s="18"/>
      <c r="F715" s="18"/>
      <c r="G715" s="18"/>
      <c r="H715" s="18"/>
      <c r="I715" s="18"/>
      <c r="J715" s="19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x14ac:dyDescent="0.25">
      <c r="A716" s="141"/>
      <c r="B716" s="18"/>
      <c r="C716" s="18"/>
      <c r="D716" s="18"/>
      <c r="E716" s="18"/>
      <c r="F716" s="18"/>
      <c r="G716" s="18"/>
      <c r="H716" s="18"/>
      <c r="I716" s="18"/>
      <c r="J716" s="19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x14ac:dyDescent="0.25">
      <c r="A717" s="141"/>
      <c r="B717" s="18"/>
      <c r="C717" s="18"/>
      <c r="D717" s="18"/>
      <c r="E717" s="18"/>
      <c r="F717" s="18"/>
      <c r="G717" s="18"/>
      <c r="H717" s="18"/>
      <c r="I717" s="18"/>
      <c r="J717" s="19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x14ac:dyDescent="0.25">
      <c r="A718" s="141"/>
      <c r="B718" s="18"/>
      <c r="C718" s="18"/>
      <c r="D718" s="18"/>
      <c r="E718" s="18"/>
      <c r="F718" s="18"/>
      <c r="G718" s="18"/>
      <c r="H718" s="18"/>
      <c r="I718" s="18"/>
      <c r="J718" s="19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</sheetData>
  <mergeCells count="259">
    <mergeCell ref="C253:E253"/>
    <mergeCell ref="B254:E254"/>
    <mergeCell ref="C247:E247"/>
    <mergeCell ref="C248:E248"/>
    <mergeCell ref="C249:E249"/>
    <mergeCell ref="C250:E250"/>
    <mergeCell ref="C251:E251"/>
    <mergeCell ref="C252:E252"/>
    <mergeCell ref="D241:E241"/>
    <mergeCell ref="C242:E242"/>
    <mergeCell ref="C243:E243"/>
    <mergeCell ref="C244:E244"/>
    <mergeCell ref="C245:E245"/>
    <mergeCell ref="C246:E246"/>
    <mergeCell ref="D235:E235"/>
    <mergeCell ref="D236:E236"/>
    <mergeCell ref="C237:E237"/>
    <mergeCell ref="D238:E238"/>
    <mergeCell ref="D239:E239"/>
    <mergeCell ref="D240:E240"/>
    <mergeCell ref="D229:E229"/>
    <mergeCell ref="D230:E230"/>
    <mergeCell ref="C231:E231"/>
    <mergeCell ref="C232:E232"/>
    <mergeCell ref="C233:E233"/>
    <mergeCell ref="D234:E234"/>
    <mergeCell ref="D223:E223"/>
    <mergeCell ref="D224:E224"/>
    <mergeCell ref="D225:E225"/>
    <mergeCell ref="D226:E226"/>
    <mergeCell ref="D227:E227"/>
    <mergeCell ref="D228:E228"/>
    <mergeCell ref="D217:E217"/>
    <mergeCell ref="C218:E218"/>
    <mergeCell ref="C219:E219"/>
    <mergeCell ref="C220:E220"/>
    <mergeCell ref="D221:E221"/>
    <mergeCell ref="D222:E222"/>
    <mergeCell ref="D211:E211"/>
    <mergeCell ref="D212:E212"/>
    <mergeCell ref="D213:E213"/>
    <mergeCell ref="D214:E214"/>
    <mergeCell ref="D215:E215"/>
    <mergeCell ref="D216:E216"/>
    <mergeCell ref="D205:E205"/>
    <mergeCell ref="C206:E206"/>
    <mergeCell ref="D207:E207"/>
    <mergeCell ref="D208:E208"/>
    <mergeCell ref="D209:E209"/>
    <mergeCell ref="D210:E210"/>
    <mergeCell ref="D199:E199"/>
    <mergeCell ref="D200:E200"/>
    <mergeCell ref="D201:E201"/>
    <mergeCell ref="D202:E202"/>
    <mergeCell ref="C203:E203"/>
    <mergeCell ref="D204:E204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D190:E190"/>
    <mergeCell ref="D191:E191"/>
    <mergeCell ref="C192:E192"/>
    <mergeCell ref="C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D179:E179"/>
    <mergeCell ref="D180:E180"/>
    <mergeCell ref="C169:E169"/>
    <mergeCell ref="C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D157:E157"/>
    <mergeCell ref="C158:E158"/>
    <mergeCell ref="C159:E159"/>
    <mergeCell ref="C160:E160"/>
    <mergeCell ref="C161:E161"/>
    <mergeCell ref="C162:E162"/>
    <mergeCell ref="D151:E151"/>
    <mergeCell ref="C152:E152"/>
    <mergeCell ref="C153:E153"/>
    <mergeCell ref="C154:E154"/>
    <mergeCell ref="C155:E155"/>
    <mergeCell ref="D156:E156"/>
    <mergeCell ref="D145:E145"/>
    <mergeCell ref="D146:E146"/>
    <mergeCell ref="D147:E147"/>
    <mergeCell ref="D148:E148"/>
    <mergeCell ref="D149:E149"/>
    <mergeCell ref="D150:E150"/>
    <mergeCell ref="C139:E139"/>
    <mergeCell ref="C140:E140"/>
    <mergeCell ref="C141:E141"/>
    <mergeCell ref="D142:E142"/>
    <mergeCell ref="D143:E143"/>
    <mergeCell ref="D144:E144"/>
    <mergeCell ref="D133:E133"/>
    <mergeCell ref="D134:E134"/>
    <mergeCell ref="D135:E135"/>
    <mergeCell ref="D136:E136"/>
    <mergeCell ref="D137:E137"/>
    <mergeCell ref="C138:E138"/>
    <mergeCell ref="D127:E127"/>
    <mergeCell ref="D128:E128"/>
    <mergeCell ref="D129:E129"/>
    <mergeCell ref="D130:E130"/>
    <mergeCell ref="D131:E131"/>
    <mergeCell ref="D132:E132"/>
    <mergeCell ref="D121:E121"/>
    <mergeCell ref="D122:E122"/>
    <mergeCell ref="C123:E123"/>
    <mergeCell ref="D124:E124"/>
    <mergeCell ref="D125:E125"/>
    <mergeCell ref="C126:E126"/>
    <mergeCell ref="D115:E115"/>
    <mergeCell ref="D116:E116"/>
    <mergeCell ref="D117:E117"/>
    <mergeCell ref="D118:E118"/>
    <mergeCell ref="D119:E119"/>
    <mergeCell ref="D120:E120"/>
    <mergeCell ref="D109:E109"/>
    <mergeCell ref="D110:E110"/>
    <mergeCell ref="D111:E111"/>
    <mergeCell ref="C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D99:E99"/>
    <mergeCell ref="D100:E100"/>
    <mergeCell ref="C101:E101"/>
    <mergeCell ref="D102:E102"/>
    <mergeCell ref="D91:E91"/>
    <mergeCell ref="D92:E92"/>
    <mergeCell ref="D93:E93"/>
    <mergeCell ref="D94:E94"/>
    <mergeCell ref="D95:E95"/>
    <mergeCell ref="D96:E96"/>
    <mergeCell ref="D85:E85"/>
    <mergeCell ref="C86:E86"/>
    <mergeCell ref="C87:E87"/>
    <mergeCell ref="C88:E88"/>
    <mergeCell ref="C89:E89"/>
    <mergeCell ref="C90:E90"/>
    <mergeCell ref="D79:E79"/>
    <mergeCell ref="D80:E80"/>
    <mergeCell ref="D81:E81"/>
    <mergeCell ref="C82:E82"/>
    <mergeCell ref="C83:E83"/>
    <mergeCell ref="D84:E84"/>
    <mergeCell ref="C73:E73"/>
    <mergeCell ref="D74:E74"/>
    <mergeCell ref="D75:E75"/>
    <mergeCell ref="D76:E76"/>
    <mergeCell ref="C77:E77"/>
    <mergeCell ref="D78:E78"/>
    <mergeCell ref="C67:E67"/>
    <mergeCell ref="C68:E68"/>
    <mergeCell ref="C69:E69"/>
    <mergeCell ref="C70:E70"/>
    <mergeCell ref="C71:E71"/>
    <mergeCell ref="C72:E72"/>
    <mergeCell ref="C61:E61"/>
    <mergeCell ref="C62:E62"/>
    <mergeCell ref="C63:E63"/>
    <mergeCell ref="C64:E64"/>
    <mergeCell ref="C65:E65"/>
    <mergeCell ref="C66:E66"/>
    <mergeCell ref="D52:E52"/>
    <mergeCell ref="C53:E53"/>
    <mergeCell ref="C54:E54"/>
    <mergeCell ref="C58:E58"/>
    <mergeCell ref="C59:E59"/>
    <mergeCell ref="C60:E60"/>
    <mergeCell ref="C41:E41"/>
    <mergeCell ref="C47:E47"/>
    <mergeCell ref="C48:E48"/>
    <mergeCell ref="C49:E49"/>
    <mergeCell ref="C50:E50"/>
    <mergeCell ref="D51:E51"/>
    <mergeCell ref="D42:E42"/>
    <mergeCell ref="D43:E43"/>
    <mergeCell ref="D44:E44"/>
    <mergeCell ref="D45:E45"/>
    <mergeCell ref="D46:E46"/>
    <mergeCell ref="D55:E55"/>
    <mergeCell ref="D57:E57"/>
    <mergeCell ref="D56:E56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G2:G4"/>
    <mergeCell ref="H2:J2"/>
    <mergeCell ref="K2:W2"/>
    <mergeCell ref="H3:H4"/>
    <mergeCell ref="I3:I4"/>
    <mergeCell ref="J3:J4"/>
    <mergeCell ref="F2:F4"/>
    <mergeCell ref="K3:V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0" orientation="landscape" horizontalDpi="4294967293" r:id="rId1"/>
  <headerFooter>
    <oddHeader>&amp;C&amp;"Times New Roman,Félkövér"&amp;12 013350 Az önkormányzati vagyonnal való gazdálkodással kapcsolatos feladatok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10"/>
  <sheetViews>
    <sheetView view="pageLayout" topLeftCell="B1" workbookViewId="0">
      <selection activeCell="F1" sqref="F1"/>
    </sheetView>
  </sheetViews>
  <sheetFormatPr defaultColWidth="9.140625" defaultRowHeight="15" x14ac:dyDescent="0.25"/>
  <cols>
    <col min="1" max="1" width="7.85546875" style="139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9" width="10" style="12" customWidth="1"/>
    <col min="10" max="10" width="10.85546875" style="53" bestFit="1" customWidth="1"/>
    <col min="11" max="19" width="8.42578125" style="12" bestFit="1" customWidth="1"/>
    <col min="20" max="20" width="14" style="12" customWidth="1"/>
    <col min="21" max="23" width="8.42578125" style="12" bestFit="1" customWidth="1"/>
    <col min="24" max="16384" width="9.140625" style="18"/>
  </cols>
  <sheetData>
    <row r="1" spans="1:23" ht="15.75" thickBot="1" x14ac:dyDescent="0.3">
      <c r="W1" s="11" t="s">
        <v>1121</v>
      </c>
    </row>
    <row r="2" spans="1:23" ht="15" customHeight="1" x14ac:dyDescent="0.25">
      <c r="B2" s="660" t="s">
        <v>0</v>
      </c>
      <c r="C2" s="661"/>
      <c r="D2" s="661"/>
      <c r="E2" s="661"/>
      <c r="F2" s="690" t="s">
        <v>1282</v>
      </c>
      <c r="G2" s="666" t="s">
        <v>1299</v>
      </c>
      <c r="H2" s="673" t="s">
        <v>1114</v>
      </c>
      <c r="I2" s="673"/>
      <c r="J2" s="674"/>
      <c r="K2" s="672" t="s">
        <v>1118</v>
      </c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5"/>
    </row>
    <row r="3" spans="1:23" ht="22.5" customHeight="1" x14ac:dyDescent="0.25">
      <c r="B3" s="662"/>
      <c r="C3" s="663"/>
      <c r="D3" s="663"/>
      <c r="E3" s="663"/>
      <c r="F3" s="691"/>
      <c r="G3" s="667"/>
      <c r="H3" s="740" t="s">
        <v>1160</v>
      </c>
      <c r="I3" s="742" t="s">
        <v>1161</v>
      </c>
      <c r="J3" s="744" t="s">
        <v>856</v>
      </c>
      <c r="K3" s="651" t="s">
        <v>1119</v>
      </c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739"/>
      <c r="W3" s="531" t="s">
        <v>1120</v>
      </c>
    </row>
    <row r="4" spans="1:23" ht="29.25" thickBot="1" x14ac:dyDescent="0.3">
      <c r="B4" s="664"/>
      <c r="C4" s="665"/>
      <c r="D4" s="665"/>
      <c r="E4" s="665"/>
      <c r="F4" s="692"/>
      <c r="G4" s="668"/>
      <c r="H4" s="741"/>
      <c r="I4" s="743"/>
      <c r="J4" s="745"/>
      <c r="K4" s="143" t="s">
        <v>878</v>
      </c>
      <c r="L4" s="71" t="s">
        <v>879</v>
      </c>
      <c r="M4" s="71" t="s">
        <v>880</v>
      </c>
      <c r="N4" s="71" t="s">
        <v>881</v>
      </c>
      <c r="O4" s="71" t="s">
        <v>882</v>
      </c>
      <c r="P4" s="361" t="s">
        <v>883</v>
      </c>
      <c r="Q4" s="326" t="s">
        <v>884</v>
      </c>
      <c r="R4" s="70" t="s">
        <v>885</v>
      </c>
      <c r="S4" s="71" t="s">
        <v>886</v>
      </c>
      <c r="T4" s="362" t="s">
        <v>1300</v>
      </c>
      <c r="U4" s="434" t="s">
        <v>887</v>
      </c>
      <c r="V4" s="72" t="s">
        <v>888</v>
      </c>
      <c r="W4" s="375" t="s">
        <v>889</v>
      </c>
    </row>
    <row r="5" spans="1:23" ht="15.75" thickBot="1" x14ac:dyDescent="0.3">
      <c r="B5" s="91" t="s">
        <v>259</v>
      </c>
      <c r="C5" s="746" t="s">
        <v>260</v>
      </c>
      <c r="D5" s="747"/>
      <c r="E5" s="747"/>
      <c r="F5" s="180">
        <f>F6+F20</f>
        <v>3641000</v>
      </c>
      <c r="G5" s="457">
        <f>G6+G20</f>
        <v>2985000</v>
      </c>
      <c r="H5" s="435">
        <f t="shared" ref="H5:I5" si="0">H6+H20</f>
        <v>2602385</v>
      </c>
      <c r="I5" s="198">
        <f t="shared" si="0"/>
        <v>0</v>
      </c>
      <c r="J5" s="216">
        <f>SUM(H5:I5)</f>
        <v>2602385</v>
      </c>
      <c r="K5" s="94">
        <f t="shared" ref="K5:W5" si="1">K6+K20</f>
        <v>237469</v>
      </c>
      <c r="L5" s="95">
        <f t="shared" si="1"/>
        <v>237465</v>
      </c>
      <c r="M5" s="95">
        <f t="shared" si="1"/>
        <v>316621</v>
      </c>
      <c r="N5" s="95">
        <f t="shared" si="1"/>
        <v>199608</v>
      </c>
      <c r="O5" s="95">
        <f t="shared" si="1"/>
        <v>196001</v>
      </c>
      <c r="P5" s="98">
        <f t="shared" ref="P5" si="2">P6+P20</f>
        <v>237465</v>
      </c>
      <c r="Q5" s="95">
        <f t="shared" si="1"/>
        <v>316620</v>
      </c>
      <c r="R5" s="97">
        <f t="shared" si="1"/>
        <v>199772</v>
      </c>
      <c r="S5" s="95">
        <f t="shared" si="1"/>
        <v>192728</v>
      </c>
      <c r="T5" s="363">
        <f t="shared" ref="T5" si="3">T6+T20</f>
        <v>2133749</v>
      </c>
      <c r="U5" s="98">
        <f t="shared" si="1"/>
        <v>210480</v>
      </c>
      <c r="V5" s="99">
        <f t="shared" si="1"/>
        <v>128156</v>
      </c>
      <c r="W5" s="376">
        <f t="shared" si="1"/>
        <v>130000</v>
      </c>
    </row>
    <row r="6" spans="1:23" x14ac:dyDescent="0.25">
      <c r="B6" s="136" t="s">
        <v>894</v>
      </c>
      <c r="C6" s="658" t="s">
        <v>261</v>
      </c>
      <c r="D6" s="659"/>
      <c r="E6" s="659"/>
      <c r="F6" s="181">
        <f>F7+F8+F9+F10+F11+F12+F13+F14+F15+F16+F17+F18+F19</f>
        <v>3641000</v>
      </c>
      <c r="G6" s="458">
        <f>G7+G8+G9+G10+G11+G12+G13+G14+G15+G16+G17+G18+G19</f>
        <v>2985000</v>
      </c>
      <c r="H6" s="436">
        <f t="shared" ref="H6:I6" si="4">H7+H8+H9+H10+H11+H12+H13+H14+H15+H16+H17+H18+H19</f>
        <v>2602385</v>
      </c>
      <c r="I6" s="199">
        <f t="shared" si="4"/>
        <v>0</v>
      </c>
      <c r="J6" s="217">
        <f t="shared" ref="J6:J69" si="5">SUM(H6:I6)</f>
        <v>2602385</v>
      </c>
      <c r="K6" s="130">
        <f t="shared" ref="K6:W6" si="6">K7+K8+K9+K10+K11+K12+K13+K14+K15+K16+K17+K18+K19</f>
        <v>237469</v>
      </c>
      <c r="L6" s="131">
        <f t="shared" si="6"/>
        <v>237465</v>
      </c>
      <c r="M6" s="131">
        <f t="shared" si="6"/>
        <v>316621</v>
      </c>
      <c r="N6" s="131">
        <f t="shared" si="6"/>
        <v>199608</v>
      </c>
      <c r="O6" s="131">
        <f t="shared" si="6"/>
        <v>196001</v>
      </c>
      <c r="P6" s="134">
        <f t="shared" ref="P6" si="7">P7+P8+P9+P10+P11+P12+P13+P14+P15+P16+P17+P18+P19</f>
        <v>237465</v>
      </c>
      <c r="Q6" s="131">
        <f t="shared" si="6"/>
        <v>316620</v>
      </c>
      <c r="R6" s="133">
        <f t="shared" si="6"/>
        <v>199772</v>
      </c>
      <c r="S6" s="131">
        <f t="shared" si="6"/>
        <v>192728</v>
      </c>
      <c r="T6" s="364">
        <f t="shared" ref="T6" si="8">T7+T8+T9+T10+T11+T12+T13+T14+T15+T16+T17+T18+T19</f>
        <v>2133749</v>
      </c>
      <c r="U6" s="134">
        <f t="shared" si="6"/>
        <v>210480</v>
      </c>
      <c r="V6" s="135">
        <f t="shared" si="6"/>
        <v>128156</v>
      </c>
      <c r="W6" s="377">
        <f t="shared" si="6"/>
        <v>130000</v>
      </c>
    </row>
    <row r="7" spans="1:23" ht="15.75" thickBot="1" x14ac:dyDescent="0.3">
      <c r="A7" s="139" t="s">
        <v>262</v>
      </c>
      <c r="B7" s="59" t="s">
        <v>895</v>
      </c>
      <c r="C7" s="718" t="s">
        <v>263</v>
      </c>
      <c r="D7" s="719"/>
      <c r="E7" s="719"/>
      <c r="F7" s="182">
        <v>3641000</v>
      </c>
      <c r="G7" s="459">
        <v>2985000</v>
      </c>
      <c r="H7" s="437">
        <f>SUM(T7:W7)</f>
        <v>2602385</v>
      </c>
      <c r="I7" s="200"/>
      <c r="J7" s="219">
        <f t="shared" si="5"/>
        <v>2602385</v>
      </c>
      <c r="K7" s="81">
        <v>237469</v>
      </c>
      <c r="L7" s="1">
        <v>237465</v>
      </c>
      <c r="M7" s="1">
        <v>316621</v>
      </c>
      <c r="N7" s="1">
        <v>199608</v>
      </c>
      <c r="O7" s="1">
        <v>196001</v>
      </c>
      <c r="P7" s="89">
        <v>237465</v>
      </c>
      <c r="Q7" s="1">
        <v>316620</v>
      </c>
      <c r="R7" s="43">
        <v>199772</v>
      </c>
      <c r="S7" s="1">
        <v>192728</v>
      </c>
      <c r="T7" s="366">
        <f>SUM(K7:S7)</f>
        <v>2133749</v>
      </c>
      <c r="U7" s="89">
        <v>210480</v>
      </c>
      <c r="V7" s="46">
        <v>128156</v>
      </c>
      <c r="W7" s="378">
        <v>130000</v>
      </c>
    </row>
    <row r="8" spans="1:23" ht="15.75" hidden="1" thickBot="1" x14ac:dyDescent="0.3">
      <c r="A8" s="139" t="s">
        <v>264</v>
      </c>
      <c r="B8" s="59" t="s">
        <v>896</v>
      </c>
      <c r="C8" s="718" t="s">
        <v>265</v>
      </c>
      <c r="D8" s="719"/>
      <c r="E8" s="719"/>
      <c r="F8" s="182"/>
      <c r="G8" s="459"/>
      <c r="H8" s="437"/>
      <c r="I8" s="200"/>
      <c r="J8" s="219">
        <f t="shared" si="5"/>
        <v>0</v>
      </c>
      <c r="K8" s="81"/>
      <c r="L8" s="1"/>
      <c r="M8" s="1"/>
      <c r="N8" s="1"/>
      <c r="O8" s="1"/>
      <c r="P8" s="89"/>
      <c r="Q8" s="1"/>
      <c r="R8" s="43"/>
      <c r="S8" s="1"/>
      <c r="T8" s="366"/>
      <c r="U8" s="89"/>
      <c r="V8" s="46"/>
      <c r="W8" s="378"/>
    </row>
    <row r="9" spans="1:23" ht="15.75" hidden="1" thickBot="1" x14ac:dyDescent="0.3">
      <c r="A9" s="139" t="s">
        <v>266</v>
      </c>
      <c r="B9" s="59" t="s">
        <v>897</v>
      </c>
      <c r="C9" s="718" t="s">
        <v>267</v>
      </c>
      <c r="D9" s="719"/>
      <c r="E9" s="719"/>
      <c r="F9" s="182"/>
      <c r="G9" s="459"/>
      <c r="H9" s="437"/>
      <c r="I9" s="200"/>
      <c r="J9" s="219">
        <f t="shared" si="5"/>
        <v>0</v>
      </c>
      <c r="K9" s="81"/>
      <c r="L9" s="1"/>
      <c r="M9" s="1"/>
      <c r="N9" s="1"/>
      <c r="O9" s="1"/>
      <c r="P9" s="89"/>
      <c r="Q9" s="1"/>
      <c r="R9" s="43"/>
      <c r="S9" s="1"/>
      <c r="T9" s="366"/>
      <c r="U9" s="89"/>
      <c r="V9" s="46"/>
      <c r="W9" s="378"/>
    </row>
    <row r="10" spans="1:23" ht="15.75" hidden="1" thickBot="1" x14ac:dyDescent="0.3">
      <c r="A10" s="139" t="s">
        <v>268</v>
      </c>
      <c r="B10" s="59" t="s">
        <v>898</v>
      </c>
      <c r="C10" s="718" t="s">
        <v>622</v>
      </c>
      <c r="D10" s="719"/>
      <c r="E10" s="719"/>
      <c r="F10" s="182"/>
      <c r="G10" s="459"/>
      <c r="H10" s="437"/>
      <c r="I10" s="200"/>
      <c r="J10" s="219">
        <f t="shared" si="5"/>
        <v>0</v>
      </c>
      <c r="K10" s="81"/>
      <c r="L10" s="1"/>
      <c r="M10" s="1"/>
      <c r="N10" s="1"/>
      <c r="O10" s="1"/>
      <c r="P10" s="89"/>
      <c r="Q10" s="1"/>
      <c r="R10" s="43"/>
      <c r="S10" s="1"/>
      <c r="T10" s="366"/>
      <c r="U10" s="89"/>
      <c r="V10" s="46"/>
      <c r="W10" s="378"/>
    </row>
    <row r="11" spans="1:23" ht="15.75" hidden="1" thickBot="1" x14ac:dyDescent="0.3">
      <c r="A11" s="139" t="s">
        <v>269</v>
      </c>
      <c r="B11" s="59" t="s">
        <v>899</v>
      </c>
      <c r="C11" s="718" t="s">
        <v>270</v>
      </c>
      <c r="D11" s="719"/>
      <c r="E11" s="719"/>
      <c r="F11" s="182"/>
      <c r="G11" s="459"/>
      <c r="H11" s="437"/>
      <c r="I11" s="200"/>
      <c r="J11" s="219">
        <f t="shared" si="5"/>
        <v>0</v>
      </c>
      <c r="K11" s="81"/>
      <c r="L11" s="1"/>
      <c r="M11" s="1"/>
      <c r="N11" s="1"/>
      <c r="O11" s="1"/>
      <c r="P11" s="89"/>
      <c r="Q11" s="1"/>
      <c r="R11" s="43"/>
      <c r="S11" s="1"/>
      <c r="T11" s="366"/>
      <c r="U11" s="89"/>
      <c r="V11" s="46"/>
      <c r="W11" s="378"/>
    </row>
    <row r="12" spans="1:23" ht="15.75" hidden="1" thickBot="1" x14ac:dyDescent="0.3">
      <c r="A12" s="139" t="s">
        <v>271</v>
      </c>
      <c r="B12" s="59" t="s">
        <v>900</v>
      </c>
      <c r="C12" s="718" t="s">
        <v>272</v>
      </c>
      <c r="D12" s="719"/>
      <c r="E12" s="719"/>
      <c r="F12" s="182"/>
      <c r="G12" s="459"/>
      <c r="H12" s="437"/>
      <c r="I12" s="200"/>
      <c r="J12" s="219">
        <f t="shared" si="5"/>
        <v>0</v>
      </c>
      <c r="K12" s="81"/>
      <c r="L12" s="1"/>
      <c r="M12" s="1"/>
      <c r="N12" s="1"/>
      <c r="O12" s="1"/>
      <c r="P12" s="89"/>
      <c r="Q12" s="1"/>
      <c r="R12" s="43"/>
      <c r="S12" s="1"/>
      <c r="T12" s="366"/>
      <c r="U12" s="89"/>
      <c r="V12" s="46"/>
      <c r="W12" s="378"/>
    </row>
    <row r="13" spans="1:23" ht="15.75" hidden="1" thickBot="1" x14ac:dyDescent="0.3">
      <c r="A13" s="139" t="s">
        <v>273</v>
      </c>
      <c r="B13" s="59" t="s">
        <v>901</v>
      </c>
      <c r="C13" s="718" t="s">
        <v>274</v>
      </c>
      <c r="D13" s="719"/>
      <c r="E13" s="719"/>
      <c r="F13" s="182"/>
      <c r="G13" s="459"/>
      <c r="H13" s="437"/>
      <c r="I13" s="200"/>
      <c r="J13" s="219">
        <f t="shared" si="5"/>
        <v>0</v>
      </c>
      <c r="K13" s="81"/>
      <c r="L13" s="1"/>
      <c r="M13" s="1"/>
      <c r="N13" s="1"/>
      <c r="O13" s="1"/>
      <c r="P13" s="89"/>
      <c r="Q13" s="1"/>
      <c r="R13" s="43"/>
      <c r="S13" s="1"/>
      <c r="T13" s="366"/>
      <c r="U13" s="89"/>
      <c r="V13" s="46"/>
      <c r="W13" s="378"/>
    </row>
    <row r="14" spans="1:23" ht="15.75" hidden="1" thickBot="1" x14ac:dyDescent="0.3">
      <c r="A14" s="139" t="s">
        <v>275</v>
      </c>
      <c r="B14" s="59" t="s">
        <v>902</v>
      </c>
      <c r="C14" s="718" t="s">
        <v>276</v>
      </c>
      <c r="D14" s="719"/>
      <c r="E14" s="719"/>
      <c r="F14" s="182"/>
      <c r="G14" s="459"/>
      <c r="H14" s="437"/>
      <c r="I14" s="200"/>
      <c r="J14" s="219">
        <f t="shared" si="5"/>
        <v>0</v>
      </c>
      <c r="K14" s="81"/>
      <c r="L14" s="1"/>
      <c r="M14" s="1"/>
      <c r="N14" s="1"/>
      <c r="O14" s="1"/>
      <c r="P14" s="89"/>
      <c r="Q14" s="1"/>
      <c r="R14" s="43"/>
      <c r="S14" s="1"/>
      <c r="T14" s="366"/>
      <c r="U14" s="89"/>
      <c r="V14" s="46"/>
      <c r="W14" s="378"/>
    </row>
    <row r="15" spans="1:23" ht="15.75" hidden="1" thickBot="1" x14ac:dyDescent="0.3">
      <c r="A15" s="139" t="s">
        <v>277</v>
      </c>
      <c r="B15" s="59" t="s">
        <v>903</v>
      </c>
      <c r="C15" s="718" t="s">
        <v>278</v>
      </c>
      <c r="D15" s="719"/>
      <c r="E15" s="719"/>
      <c r="F15" s="182"/>
      <c r="G15" s="459"/>
      <c r="H15" s="437"/>
      <c r="I15" s="200"/>
      <c r="J15" s="219">
        <f t="shared" si="5"/>
        <v>0</v>
      </c>
      <c r="K15" s="81"/>
      <c r="L15" s="1"/>
      <c r="M15" s="1"/>
      <c r="N15" s="1"/>
      <c r="O15" s="1"/>
      <c r="P15" s="89"/>
      <c r="Q15" s="1"/>
      <c r="R15" s="43"/>
      <c r="S15" s="1"/>
      <c r="T15" s="366"/>
      <c r="U15" s="89"/>
      <c r="V15" s="46"/>
      <c r="W15" s="378"/>
    </row>
    <row r="16" spans="1:23" ht="15.75" hidden="1" thickBot="1" x14ac:dyDescent="0.3">
      <c r="A16" s="139" t="s">
        <v>279</v>
      </c>
      <c r="B16" s="59" t="s">
        <v>904</v>
      </c>
      <c r="C16" s="718" t="s">
        <v>280</v>
      </c>
      <c r="D16" s="719"/>
      <c r="E16" s="719"/>
      <c r="F16" s="182"/>
      <c r="G16" s="459"/>
      <c r="H16" s="437"/>
      <c r="I16" s="200"/>
      <c r="J16" s="219">
        <f t="shared" si="5"/>
        <v>0</v>
      </c>
      <c r="K16" s="81"/>
      <c r="L16" s="1"/>
      <c r="M16" s="1"/>
      <c r="N16" s="1"/>
      <c r="O16" s="1"/>
      <c r="P16" s="89"/>
      <c r="Q16" s="1"/>
      <c r="R16" s="43"/>
      <c r="S16" s="1"/>
      <c r="T16" s="366"/>
      <c r="U16" s="89"/>
      <c r="V16" s="46"/>
      <c r="W16" s="378"/>
    </row>
    <row r="17" spans="1:23" ht="15.75" hidden="1" thickBot="1" x14ac:dyDescent="0.3">
      <c r="A17" s="139" t="s">
        <v>281</v>
      </c>
      <c r="B17" s="59" t="s">
        <v>905</v>
      </c>
      <c r="C17" s="718" t="s">
        <v>282</v>
      </c>
      <c r="D17" s="719"/>
      <c r="E17" s="719"/>
      <c r="F17" s="182"/>
      <c r="G17" s="459"/>
      <c r="H17" s="437"/>
      <c r="I17" s="200"/>
      <c r="J17" s="219">
        <f t="shared" si="5"/>
        <v>0</v>
      </c>
      <c r="K17" s="81"/>
      <c r="L17" s="1"/>
      <c r="M17" s="1"/>
      <c r="N17" s="1"/>
      <c r="O17" s="1"/>
      <c r="P17" s="89"/>
      <c r="Q17" s="1"/>
      <c r="R17" s="43"/>
      <c r="S17" s="1"/>
      <c r="T17" s="366"/>
      <c r="U17" s="89"/>
      <c r="V17" s="46"/>
      <c r="W17" s="378"/>
    </row>
    <row r="18" spans="1:23" ht="15.75" hidden="1" thickBot="1" x14ac:dyDescent="0.3">
      <c r="A18" s="139" t="s">
        <v>283</v>
      </c>
      <c r="B18" s="59" t="s">
        <v>906</v>
      </c>
      <c r="C18" s="718" t="s">
        <v>284</v>
      </c>
      <c r="D18" s="719"/>
      <c r="E18" s="719"/>
      <c r="F18" s="182"/>
      <c r="G18" s="459"/>
      <c r="H18" s="437"/>
      <c r="I18" s="200"/>
      <c r="J18" s="219">
        <f t="shared" si="5"/>
        <v>0</v>
      </c>
      <c r="K18" s="81"/>
      <c r="L18" s="1"/>
      <c r="M18" s="1"/>
      <c r="N18" s="1"/>
      <c r="O18" s="1"/>
      <c r="P18" s="89"/>
      <c r="Q18" s="1"/>
      <c r="R18" s="43"/>
      <c r="S18" s="1"/>
      <c r="T18" s="366"/>
      <c r="U18" s="89"/>
      <c r="V18" s="46"/>
      <c r="W18" s="378"/>
    </row>
    <row r="19" spans="1:23" ht="15.75" hidden="1" thickBot="1" x14ac:dyDescent="0.3">
      <c r="A19" s="139" t="s">
        <v>285</v>
      </c>
      <c r="B19" s="59" t="s">
        <v>907</v>
      </c>
      <c r="C19" s="718" t="s">
        <v>286</v>
      </c>
      <c r="D19" s="719"/>
      <c r="E19" s="719"/>
      <c r="F19" s="182"/>
      <c r="G19" s="459"/>
      <c r="H19" s="437"/>
      <c r="I19" s="200"/>
      <c r="J19" s="219">
        <f t="shared" si="5"/>
        <v>0</v>
      </c>
      <c r="K19" s="81"/>
      <c r="L19" s="1"/>
      <c r="M19" s="1"/>
      <c r="N19" s="1"/>
      <c r="O19" s="1"/>
      <c r="P19" s="89"/>
      <c r="Q19" s="1"/>
      <c r="R19" s="43"/>
      <c r="S19" s="1"/>
      <c r="T19" s="366"/>
      <c r="U19" s="89"/>
      <c r="V19" s="46"/>
      <c r="W19" s="378"/>
    </row>
    <row r="20" spans="1:23" ht="15.75" hidden="1" thickBot="1" x14ac:dyDescent="0.3">
      <c r="B20" s="100" t="s">
        <v>908</v>
      </c>
      <c r="C20" s="688" t="s">
        <v>287</v>
      </c>
      <c r="D20" s="689"/>
      <c r="E20" s="689"/>
      <c r="F20" s="183">
        <f>F21+F22+F23</f>
        <v>0</v>
      </c>
      <c r="G20" s="460">
        <f>G21+G22+G23</f>
        <v>0</v>
      </c>
      <c r="H20" s="438">
        <f t="shared" ref="H20:I20" si="9">H21+H22+H23</f>
        <v>0</v>
      </c>
      <c r="I20" s="201">
        <f t="shared" si="9"/>
        <v>0</v>
      </c>
      <c r="J20" s="218">
        <f t="shared" si="5"/>
        <v>0</v>
      </c>
      <c r="K20" s="103">
        <f t="shared" ref="K20:W20" si="10">K21+K22+K23</f>
        <v>0</v>
      </c>
      <c r="L20" s="104">
        <f t="shared" si="10"/>
        <v>0</v>
      </c>
      <c r="M20" s="104">
        <f t="shared" si="10"/>
        <v>0</v>
      </c>
      <c r="N20" s="104">
        <f t="shared" si="10"/>
        <v>0</v>
      </c>
      <c r="O20" s="104">
        <f t="shared" si="10"/>
        <v>0</v>
      </c>
      <c r="P20" s="107">
        <f t="shared" ref="P20" si="11">P21+P22+P23</f>
        <v>0</v>
      </c>
      <c r="Q20" s="104">
        <f t="shared" si="10"/>
        <v>0</v>
      </c>
      <c r="R20" s="106">
        <f t="shared" si="10"/>
        <v>0</v>
      </c>
      <c r="S20" s="104">
        <f t="shared" si="10"/>
        <v>0</v>
      </c>
      <c r="T20" s="367">
        <f t="shared" ref="T20" si="12">T21+T22+T23</f>
        <v>0</v>
      </c>
      <c r="U20" s="107">
        <f t="shared" si="10"/>
        <v>0</v>
      </c>
      <c r="V20" s="108">
        <f t="shared" si="10"/>
        <v>0</v>
      </c>
      <c r="W20" s="379">
        <f t="shared" si="10"/>
        <v>0</v>
      </c>
    </row>
    <row r="21" spans="1:23" ht="15.75" hidden="1" thickBot="1" x14ac:dyDescent="0.3">
      <c r="A21" s="139" t="s">
        <v>288</v>
      </c>
      <c r="B21" s="59" t="s">
        <v>909</v>
      </c>
      <c r="C21" s="718" t="s">
        <v>289</v>
      </c>
      <c r="D21" s="719"/>
      <c r="E21" s="719"/>
      <c r="F21" s="182"/>
      <c r="G21" s="459"/>
      <c r="H21" s="437"/>
      <c r="I21" s="200"/>
      <c r="J21" s="219">
        <f t="shared" si="5"/>
        <v>0</v>
      </c>
      <c r="K21" s="81"/>
      <c r="L21" s="1"/>
      <c r="M21" s="1"/>
      <c r="N21" s="1"/>
      <c r="O21" s="1"/>
      <c r="P21" s="89"/>
      <c r="Q21" s="1"/>
      <c r="R21" s="43"/>
      <c r="S21" s="1"/>
      <c r="T21" s="366"/>
      <c r="U21" s="89"/>
      <c r="V21" s="46"/>
      <c r="W21" s="378"/>
    </row>
    <row r="22" spans="1:23" ht="15.75" hidden="1" thickBot="1" x14ac:dyDescent="0.3">
      <c r="A22" s="139" t="s">
        <v>290</v>
      </c>
      <c r="B22" s="59" t="s">
        <v>910</v>
      </c>
      <c r="C22" s="718" t="s">
        <v>291</v>
      </c>
      <c r="D22" s="719"/>
      <c r="E22" s="719"/>
      <c r="F22" s="182"/>
      <c r="G22" s="459"/>
      <c r="H22" s="437"/>
      <c r="I22" s="200"/>
      <c r="J22" s="219">
        <f t="shared" si="5"/>
        <v>0</v>
      </c>
      <c r="K22" s="81"/>
      <c r="L22" s="1"/>
      <c r="M22" s="1"/>
      <c r="N22" s="1"/>
      <c r="O22" s="1"/>
      <c r="P22" s="89"/>
      <c r="Q22" s="1"/>
      <c r="R22" s="43"/>
      <c r="S22" s="1"/>
      <c r="T22" s="366"/>
      <c r="U22" s="89"/>
      <c r="V22" s="46"/>
      <c r="W22" s="378"/>
    </row>
    <row r="23" spans="1:23" ht="15.75" hidden="1" thickBot="1" x14ac:dyDescent="0.3">
      <c r="A23" s="139" t="s">
        <v>292</v>
      </c>
      <c r="B23" s="61" t="s">
        <v>911</v>
      </c>
      <c r="C23" s="748" t="s">
        <v>293</v>
      </c>
      <c r="D23" s="749"/>
      <c r="E23" s="749"/>
      <c r="F23" s="184"/>
      <c r="G23" s="461"/>
      <c r="H23" s="439"/>
      <c r="I23" s="202"/>
      <c r="J23" s="219">
        <f t="shared" si="5"/>
        <v>0</v>
      </c>
      <c r="K23" s="81"/>
      <c r="L23" s="1"/>
      <c r="M23" s="1"/>
      <c r="N23" s="1"/>
      <c r="O23" s="1"/>
      <c r="P23" s="89"/>
      <c r="Q23" s="1"/>
      <c r="R23" s="43"/>
      <c r="S23" s="1"/>
      <c r="T23" s="366"/>
      <c r="U23" s="89"/>
      <c r="V23" s="46"/>
      <c r="W23" s="378"/>
    </row>
    <row r="24" spans="1:23" ht="15.75" thickBot="1" x14ac:dyDescent="0.3">
      <c r="B24" s="91" t="s">
        <v>294</v>
      </c>
      <c r="C24" s="656" t="s">
        <v>1089</v>
      </c>
      <c r="D24" s="656"/>
      <c r="E24" s="657"/>
      <c r="F24" s="185">
        <f>F25+F26+F27+F28+F29+F30+F31</f>
        <v>984000</v>
      </c>
      <c r="G24" s="462">
        <f>G25+G26+G27+G28+G29+G30+G31</f>
        <v>494570</v>
      </c>
      <c r="H24" s="440">
        <f t="shared" ref="H24:I24" si="13">H25+H26+H27+H28+H29+H30+H31</f>
        <v>407398</v>
      </c>
      <c r="I24" s="203">
        <f t="shared" si="13"/>
        <v>0</v>
      </c>
      <c r="J24" s="216">
        <f t="shared" si="5"/>
        <v>407398</v>
      </c>
      <c r="K24" s="94">
        <f t="shared" ref="K24:W24" si="14">K25+K26+K27+K28+K29+K30+K31</f>
        <v>32059</v>
      </c>
      <c r="L24" s="95">
        <f t="shared" si="14"/>
        <v>32058</v>
      </c>
      <c r="M24" s="95">
        <f t="shared" si="14"/>
        <v>53429</v>
      </c>
      <c r="N24" s="95">
        <f t="shared" si="14"/>
        <v>37633</v>
      </c>
      <c r="O24" s="95">
        <f t="shared" si="14"/>
        <v>37145</v>
      </c>
      <c r="P24" s="98">
        <f t="shared" ref="P24" si="15">P25+P26+P27+P28+P29+P30+P31</f>
        <v>42744</v>
      </c>
      <c r="Q24" s="95">
        <f t="shared" si="14"/>
        <v>53431</v>
      </c>
      <c r="R24" s="97">
        <f t="shared" si="14"/>
        <v>26970</v>
      </c>
      <c r="S24" s="95">
        <f t="shared" si="14"/>
        <v>26016</v>
      </c>
      <c r="T24" s="363">
        <f t="shared" ref="T24" si="16">T25+T26+T27+T28+T29+T30+T31</f>
        <v>341485</v>
      </c>
      <c r="U24" s="98">
        <f t="shared" si="14"/>
        <v>30612</v>
      </c>
      <c r="V24" s="99">
        <f t="shared" si="14"/>
        <v>17301</v>
      </c>
      <c r="W24" s="376">
        <f t="shared" si="14"/>
        <v>18000</v>
      </c>
    </row>
    <row r="25" spans="1:23" x14ac:dyDescent="0.25">
      <c r="A25" s="139" t="s">
        <v>296</v>
      </c>
      <c r="B25" s="65"/>
      <c r="C25" s="750" t="s">
        <v>297</v>
      </c>
      <c r="D25" s="751"/>
      <c r="E25" s="751"/>
      <c r="F25" s="186">
        <v>984000</v>
      </c>
      <c r="G25" s="463">
        <v>494570</v>
      </c>
      <c r="H25" s="441">
        <f>SUM(T25:W25)</f>
        <v>405198</v>
      </c>
      <c r="I25" s="204"/>
      <c r="J25" s="219">
        <f t="shared" si="5"/>
        <v>405198</v>
      </c>
      <c r="K25" s="81">
        <v>32059</v>
      </c>
      <c r="L25" s="1">
        <v>32058</v>
      </c>
      <c r="M25" s="1">
        <v>53429</v>
      </c>
      <c r="N25" s="1">
        <v>37633</v>
      </c>
      <c r="O25" s="1">
        <v>37145</v>
      </c>
      <c r="P25" s="89">
        <v>42744</v>
      </c>
      <c r="Q25" s="1">
        <v>53431</v>
      </c>
      <c r="R25" s="43">
        <v>26970</v>
      </c>
      <c r="S25" s="1">
        <v>26016</v>
      </c>
      <c r="T25" s="366">
        <f>SUM(K25:S25)</f>
        <v>341485</v>
      </c>
      <c r="U25" s="89">
        <v>28412</v>
      </c>
      <c r="V25" s="46">
        <v>17301</v>
      </c>
      <c r="W25" s="378">
        <v>18000</v>
      </c>
    </row>
    <row r="26" spans="1:23" hidden="1" x14ac:dyDescent="0.25">
      <c r="A26" s="139" t="s">
        <v>298</v>
      </c>
      <c r="B26" s="66"/>
      <c r="C26" s="735" t="s">
        <v>299</v>
      </c>
      <c r="D26" s="736"/>
      <c r="E26" s="736"/>
      <c r="F26" s="187"/>
      <c r="G26" s="464"/>
      <c r="H26" s="442"/>
      <c r="I26" s="205"/>
      <c r="J26" s="219">
        <f t="shared" si="5"/>
        <v>0</v>
      </c>
      <c r="K26" s="81"/>
      <c r="L26" s="1"/>
      <c r="M26" s="1"/>
      <c r="N26" s="1"/>
      <c r="O26" s="1"/>
      <c r="P26" s="89"/>
      <c r="Q26" s="1"/>
      <c r="R26" s="43"/>
      <c r="S26" s="1"/>
      <c r="T26" s="366"/>
      <c r="U26" s="89"/>
      <c r="V26" s="46"/>
      <c r="W26" s="378"/>
    </row>
    <row r="27" spans="1:23" hidden="1" x14ac:dyDescent="0.25">
      <c r="A27" s="139" t="s">
        <v>300</v>
      </c>
      <c r="B27" s="66"/>
      <c r="C27" s="735" t="s">
        <v>301</v>
      </c>
      <c r="D27" s="736"/>
      <c r="E27" s="736"/>
      <c r="F27" s="187"/>
      <c r="G27" s="464"/>
      <c r="H27" s="442"/>
      <c r="I27" s="205"/>
      <c r="J27" s="219">
        <f t="shared" si="5"/>
        <v>0</v>
      </c>
      <c r="K27" s="81"/>
      <c r="L27" s="1"/>
      <c r="M27" s="1"/>
      <c r="N27" s="1"/>
      <c r="O27" s="1"/>
      <c r="P27" s="89"/>
      <c r="Q27" s="1"/>
      <c r="R27" s="43"/>
      <c r="S27" s="1"/>
      <c r="T27" s="366"/>
      <c r="U27" s="89"/>
      <c r="V27" s="46"/>
      <c r="W27" s="378"/>
    </row>
    <row r="28" spans="1:23" hidden="1" x14ac:dyDescent="0.25">
      <c r="A28" s="139" t="s">
        <v>302</v>
      </c>
      <c r="B28" s="66"/>
      <c r="C28" s="735" t="s">
        <v>303</v>
      </c>
      <c r="D28" s="736"/>
      <c r="E28" s="736"/>
      <c r="F28" s="187"/>
      <c r="G28" s="464"/>
      <c r="H28" s="442"/>
      <c r="I28" s="205"/>
      <c r="J28" s="219">
        <f t="shared" si="5"/>
        <v>0</v>
      </c>
      <c r="K28" s="81"/>
      <c r="L28" s="1"/>
      <c r="M28" s="1"/>
      <c r="N28" s="1"/>
      <c r="O28" s="1"/>
      <c r="P28" s="89"/>
      <c r="Q28" s="1"/>
      <c r="R28" s="43"/>
      <c r="S28" s="1"/>
      <c r="T28" s="366"/>
      <c r="U28" s="89"/>
      <c r="V28" s="46"/>
      <c r="W28" s="378"/>
    </row>
    <row r="29" spans="1:23" ht="15.75" thickBot="1" x14ac:dyDescent="0.3">
      <c r="A29" s="139" t="s">
        <v>304</v>
      </c>
      <c r="B29" s="66"/>
      <c r="C29" s="735" t="s">
        <v>305</v>
      </c>
      <c r="D29" s="736"/>
      <c r="E29" s="736"/>
      <c r="F29" s="187"/>
      <c r="G29" s="464"/>
      <c r="H29" s="442">
        <f>SUM(T29:W29)</f>
        <v>2200</v>
      </c>
      <c r="I29" s="205"/>
      <c r="J29" s="219">
        <f t="shared" si="5"/>
        <v>2200</v>
      </c>
      <c r="K29" s="81"/>
      <c r="L29" s="1"/>
      <c r="M29" s="1"/>
      <c r="N29" s="1"/>
      <c r="O29" s="1"/>
      <c r="P29" s="89"/>
      <c r="Q29" s="1"/>
      <c r="R29" s="43"/>
      <c r="S29" s="1"/>
      <c r="T29" s="366">
        <f>SUM(K29:S29)</f>
        <v>0</v>
      </c>
      <c r="U29" s="89">
        <v>2200</v>
      </c>
      <c r="V29" s="46"/>
      <c r="W29" s="378"/>
    </row>
    <row r="30" spans="1:23" hidden="1" x14ac:dyDescent="0.25">
      <c r="A30" s="139" t="s">
        <v>306</v>
      </c>
      <c r="B30" s="66"/>
      <c r="C30" s="735" t="s">
        <v>307</v>
      </c>
      <c r="D30" s="736"/>
      <c r="E30" s="736"/>
      <c r="F30" s="187"/>
      <c r="G30" s="464"/>
      <c r="H30" s="442"/>
      <c r="I30" s="205"/>
      <c r="J30" s="219">
        <f t="shared" si="5"/>
        <v>0</v>
      </c>
      <c r="K30" s="81"/>
      <c r="L30" s="1"/>
      <c r="M30" s="1"/>
      <c r="N30" s="1"/>
      <c r="O30" s="1"/>
      <c r="P30" s="89"/>
      <c r="Q30" s="1"/>
      <c r="R30" s="43"/>
      <c r="S30" s="1"/>
      <c r="T30" s="366"/>
      <c r="U30" s="89"/>
      <c r="V30" s="46"/>
      <c r="W30" s="378"/>
    </row>
    <row r="31" spans="1:23" ht="15.75" hidden="1" thickBot="1" x14ac:dyDescent="0.3">
      <c r="A31" s="139" t="s">
        <v>308</v>
      </c>
      <c r="B31" s="67"/>
      <c r="C31" s="737" t="s">
        <v>309</v>
      </c>
      <c r="D31" s="738"/>
      <c r="E31" s="738"/>
      <c r="F31" s="188"/>
      <c r="G31" s="465"/>
      <c r="H31" s="443"/>
      <c r="I31" s="206"/>
      <c r="J31" s="219">
        <f t="shared" si="5"/>
        <v>0</v>
      </c>
      <c r="K31" s="81"/>
      <c r="L31" s="1"/>
      <c r="M31" s="1"/>
      <c r="N31" s="1"/>
      <c r="O31" s="1"/>
      <c r="P31" s="89"/>
      <c r="Q31" s="1"/>
      <c r="R31" s="43"/>
      <c r="S31" s="1"/>
      <c r="T31" s="366"/>
      <c r="U31" s="89"/>
      <c r="V31" s="46"/>
      <c r="W31" s="378"/>
    </row>
    <row r="32" spans="1:23" ht="15.75" thickBot="1" x14ac:dyDescent="0.3">
      <c r="B32" s="91" t="s">
        <v>310</v>
      </c>
      <c r="C32" s="657" t="s">
        <v>311</v>
      </c>
      <c r="D32" s="699"/>
      <c r="E32" s="699"/>
      <c r="F32" s="185">
        <f t="shared" ref="F32" si="17">F33+F37+F40+F50+F53</f>
        <v>0</v>
      </c>
      <c r="G32" s="462">
        <f t="shared" ref="G32:W32" si="18">G33+G37+G40+G50+G53</f>
        <v>0</v>
      </c>
      <c r="H32" s="440">
        <f t="shared" si="18"/>
        <v>0</v>
      </c>
      <c r="I32" s="203">
        <f t="shared" si="18"/>
        <v>0</v>
      </c>
      <c r="J32" s="216">
        <f t="shared" si="5"/>
        <v>0</v>
      </c>
      <c r="K32" s="94">
        <f t="shared" si="18"/>
        <v>0</v>
      </c>
      <c r="L32" s="95">
        <f t="shared" si="18"/>
        <v>0</v>
      </c>
      <c r="M32" s="95">
        <f t="shared" si="18"/>
        <v>0</v>
      </c>
      <c r="N32" s="95">
        <f t="shared" si="18"/>
        <v>0</v>
      </c>
      <c r="O32" s="95">
        <f t="shared" si="18"/>
        <v>0</v>
      </c>
      <c r="P32" s="98">
        <f t="shared" ref="P32" si="19">P33+P37+P40+P50+P53</f>
        <v>0</v>
      </c>
      <c r="Q32" s="95">
        <f t="shared" si="18"/>
        <v>0</v>
      </c>
      <c r="R32" s="97">
        <f t="shared" si="18"/>
        <v>0</v>
      </c>
      <c r="S32" s="95">
        <f t="shared" si="18"/>
        <v>0</v>
      </c>
      <c r="T32" s="363">
        <f t="shared" ref="T32" si="20">T33+T37+T40+T50+T53</f>
        <v>0</v>
      </c>
      <c r="U32" s="98">
        <f t="shared" si="18"/>
        <v>0</v>
      </c>
      <c r="V32" s="99">
        <f t="shared" si="18"/>
        <v>0</v>
      </c>
      <c r="W32" s="376">
        <f t="shared" si="18"/>
        <v>0</v>
      </c>
    </row>
    <row r="33" spans="1:23" ht="15.75" hidden="1" thickBot="1" x14ac:dyDescent="0.3">
      <c r="B33" s="136" t="s">
        <v>912</v>
      </c>
      <c r="C33" s="658" t="s">
        <v>312</v>
      </c>
      <c r="D33" s="659"/>
      <c r="E33" s="659"/>
      <c r="F33" s="181">
        <f t="shared" ref="F33" si="21">F34+F35+F36</f>
        <v>0</v>
      </c>
      <c r="G33" s="458">
        <f t="shared" ref="G33:W33" si="22">G34+G35+G36</f>
        <v>0</v>
      </c>
      <c r="H33" s="436">
        <f t="shared" si="22"/>
        <v>0</v>
      </c>
      <c r="I33" s="199">
        <f t="shared" si="22"/>
        <v>0</v>
      </c>
      <c r="J33" s="217">
        <f t="shared" si="5"/>
        <v>0</v>
      </c>
      <c r="K33" s="130">
        <f t="shared" si="22"/>
        <v>0</v>
      </c>
      <c r="L33" s="131">
        <f t="shared" si="22"/>
        <v>0</v>
      </c>
      <c r="M33" s="131">
        <f t="shared" si="22"/>
        <v>0</v>
      </c>
      <c r="N33" s="131">
        <f t="shared" si="22"/>
        <v>0</v>
      </c>
      <c r="O33" s="131">
        <f t="shared" si="22"/>
        <v>0</v>
      </c>
      <c r="P33" s="134">
        <f t="shared" ref="P33" si="23">P34+P35+P36</f>
        <v>0</v>
      </c>
      <c r="Q33" s="131">
        <f t="shared" si="22"/>
        <v>0</v>
      </c>
      <c r="R33" s="133">
        <f t="shared" si="22"/>
        <v>0</v>
      </c>
      <c r="S33" s="131">
        <f t="shared" si="22"/>
        <v>0</v>
      </c>
      <c r="T33" s="364">
        <f t="shared" ref="T33" si="24">T34+T35+T36</f>
        <v>0</v>
      </c>
      <c r="U33" s="134">
        <f t="shared" si="22"/>
        <v>0</v>
      </c>
      <c r="V33" s="135">
        <f t="shared" si="22"/>
        <v>0</v>
      </c>
      <c r="W33" s="377">
        <f t="shared" si="22"/>
        <v>0</v>
      </c>
    </row>
    <row r="34" spans="1:23" ht="15.75" hidden="1" thickBot="1" x14ac:dyDescent="0.3">
      <c r="A34" s="139" t="s">
        <v>313</v>
      </c>
      <c r="B34" s="59" t="s">
        <v>913</v>
      </c>
      <c r="C34" s="718" t="s">
        <v>314</v>
      </c>
      <c r="D34" s="719"/>
      <c r="E34" s="719"/>
      <c r="F34" s="182"/>
      <c r="G34" s="459"/>
      <c r="H34" s="437"/>
      <c r="I34" s="200"/>
      <c r="J34" s="219">
        <f t="shared" si="5"/>
        <v>0</v>
      </c>
      <c r="K34" s="81"/>
      <c r="L34" s="1"/>
      <c r="M34" s="1"/>
      <c r="N34" s="1"/>
      <c r="O34" s="1"/>
      <c r="P34" s="89"/>
      <c r="Q34" s="1"/>
      <c r="R34" s="43"/>
      <c r="S34" s="1"/>
      <c r="T34" s="366"/>
      <c r="U34" s="89"/>
      <c r="V34" s="46"/>
      <c r="W34" s="378"/>
    </row>
    <row r="35" spans="1:23" ht="15.75" hidden="1" thickBot="1" x14ac:dyDescent="0.3">
      <c r="A35" s="139" t="s">
        <v>315</v>
      </c>
      <c r="B35" s="59" t="s">
        <v>914</v>
      </c>
      <c r="C35" s="718" t="s">
        <v>316</v>
      </c>
      <c r="D35" s="719"/>
      <c r="E35" s="719"/>
      <c r="F35" s="182"/>
      <c r="G35" s="459"/>
      <c r="H35" s="437"/>
      <c r="I35" s="200"/>
      <c r="J35" s="219">
        <f t="shared" si="5"/>
        <v>0</v>
      </c>
      <c r="K35" s="81"/>
      <c r="L35" s="1"/>
      <c r="M35" s="1"/>
      <c r="N35" s="1"/>
      <c r="O35" s="1"/>
      <c r="P35" s="89"/>
      <c r="Q35" s="1"/>
      <c r="R35" s="43"/>
      <c r="S35" s="1"/>
      <c r="T35" s="366"/>
      <c r="U35" s="89"/>
      <c r="V35" s="46"/>
      <c r="W35" s="378"/>
    </row>
    <row r="36" spans="1:23" ht="15.75" hidden="1" thickBot="1" x14ac:dyDescent="0.3">
      <c r="A36" s="139" t="s">
        <v>317</v>
      </c>
      <c r="B36" s="59" t="s">
        <v>915</v>
      </c>
      <c r="C36" s="718" t="s">
        <v>318</v>
      </c>
      <c r="D36" s="719"/>
      <c r="E36" s="719"/>
      <c r="F36" s="182"/>
      <c r="G36" s="459"/>
      <c r="H36" s="437"/>
      <c r="I36" s="200"/>
      <c r="J36" s="219">
        <f t="shared" si="5"/>
        <v>0</v>
      </c>
      <c r="K36" s="81"/>
      <c r="L36" s="1"/>
      <c r="M36" s="1"/>
      <c r="N36" s="1"/>
      <c r="O36" s="1"/>
      <c r="P36" s="89"/>
      <c r="Q36" s="1"/>
      <c r="R36" s="43"/>
      <c r="S36" s="1"/>
      <c r="T36" s="366"/>
      <c r="U36" s="89"/>
      <c r="V36" s="46"/>
      <c r="W36" s="378"/>
    </row>
    <row r="37" spans="1:23" ht="15.75" hidden="1" thickBot="1" x14ac:dyDescent="0.3">
      <c r="B37" s="100" t="s">
        <v>916</v>
      </c>
      <c r="C37" s="688" t="s">
        <v>319</v>
      </c>
      <c r="D37" s="689"/>
      <c r="E37" s="689"/>
      <c r="F37" s="183">
        <f t="shared" ref="F37" si="25">F38+F39</f>
        <v>0</v>
      </c>
      <c r="G37" s="460">
        <f t="shared" ref="G37:W37" si="26">G38+G39</f>
        <v>0</v>
      </c>
      <c r="H37" s="438">
        <f t="shared" si="26"/>
        <v>0</v>
      </c>
      <c r="I37" s="201">
        <f t="shared" si="26"/>
        <v>0</v>
      </c>
      <c r="J37" s="218">
        <f t="shared" si="5"/>
        <v>0</v>
      </c>
      <c r="K37" s="103">
        <f t="shared" si="26"/>
        <v>0</v>
      </c>
      <c r="L37" s="104">
        <f t="shared" si="26"/>
        <v>0</v>
      </c>
      <c r="M37" s="104">
        <f t="shared" si="26"/>
        <v>0</v>
      </c>
      <c r="N37" s="104">
        <f t="shared" si="26"/>
        <v>0</v>
      </c>
      <c r="O37" s="104">
        <f t="shared" si="26"/>
        <v>0</v>
      </c>
      <c r="P37" s="107">
        <f t="shared" ref="P37" si="27">P38+P39</f>
        <v>0</v>
      </c>
      <c r="Q37" s="104">
        <f t="shared" si="26"/>
        <v>0</v>
      </c>
      <c r="R37" s="106">
        <f t="shared" si="26"/>
        <v>0</v>
      </c>
      <c r="S37" s="104">
        <f t="shared" si="26"/>
        <v>0</v>
      </c>
      <c r="T37" s="367">
        <f t="shared" ref="T37" si="28">T38+T39</f>
        <v>0</v>
      </c>
      <c r="U37" s="107">
        <f t="shared" si="26"/>
        <v>0</v>
      </c>
      <c r="V37" s="108">
        <f t="shared" si="26"/>
        <v>0</v>
      </c>
      <c r="W37" s="379">
        <f t="shared" si="26"/>
        <v>0</v>
      </c>
    </row>
    <row r="38" spans="1:23" ht="15.75" hidden="1" thickBot="1" x14ac:dyDescent="0.3">
      <c r="A38" s="139" t="s">
        <v>320</v>
      </c>
      <c r="B38" s="59" t="s">
        <v>917</v>
      </c>
      <c r="C38" s="718" t="s">
        <v>321</v>
      </c>
      <c r="D38" s="719"/>
      <c r="E38" s="719"/>
      <c r="F38" s="182"/>
      <c r="G38" s="459"/>
      <c r="H38" s="437"/>
      <c r="I38" s="200"/>
      <c r="J38" s="219">
        <f t="shared" si="5"/>
        <v>0</v>
      </c>
      <c r="K38" s="81"/>
      <c r="L38" s="1"/>
      <c r="M38" s="1"/>
      <c r="N38" s="1"/>
      <c r="O38" s="1"/>
      <c r="P38" s="89"/>
      <c r="Q38" s="1"/>
      <c r="R38" s="43"/>
      <c r="S38" s="1"/>
      <c r="T38" s="366"/>
      <c r="U38" s="89"/>
      <c r="V38" s="46"/>
      <c r="W38" s="378"/>
    </row>
    <row r="39" spans="1:23" ht="15.75" hidden="1" thickBot="1" x14ac:dyDescent="0.3">
      <c r="A39" s="139" t="s">
        <v>322</v>
      </c>
      <c r="B39" s="59" t="s">
        <v>918</v>
      </c>
      <c r="C39" s="718" t="s">
        <v>323</v>
      </c>
      <c r="D39" s="719"/>
      <c r="E39" s="719"/>
      <c r="F39" s="182"/>
      <c r="G39" s="459"/>
      <c r="H39" s="437"/>
      <c r="I39" s="200"/>
      <c r="J39" s="219">
        <f t="shared" si="5"/>
        <v>0</v>
      </c>
      <c r="K39" s="81"/>
      <c r="L39" s="1"/>
      <c r="M39" s="1"/>
      <c r="N39" s="1"/>
      <c r="O39" s="1"/>
      <c r="P39" s="89"/>
      <c r="Q39" s="1"/>
      <c r="R39" s="43"/>
      <c r="S39" s="1"/>
      <c r="T39" s="366"/>
      <c r="U39" s="89"/>
      <c r="V39" s="46"/>
      <c r="W39" s="378"/>
    </row>
    <row r="40" spans="1:23" ht="15.75" hidden="1" thickBot="1" x14ac:dyDescent="0.3">
      <c r="B40" s="100" t="s">
        <v>919</v>
      </c>
      <c r="C40" s="688" t="s">
        <v>324</v>
      </c>
      <c r="D40" s="689"/>
      <c r="E40" s="689"/>
      <c r="F40" s="183">
        <f>F41+F42+F43+F44+F45+F48+F49</f>
        <v>0</v>
      </c>
      <c r="G40" s="460">
        <f>G41+G42+G43+G44+G45+G48+G49</f>
        <v>0</v>
      </c>
      <c r="H40" s="438">
        <f t="shared" ref="H40:I40" si="29">H41+H42+H43+H44+H45+H48+H49</f>
        <v>0</v>
      </c>
      <c r="I40" s="201">
        <f t="shared" si="29"/>
        <v>0</v>
      </c>
      <c r="J40" s="218">
        <f t="shared" si="5"/>
        <v>0</v>
      </c>
      <c r="K40" s="103">
        <f t="shared" ref="K40:W40" si="30">K41+K42+K43+K44+K45+K48+K49</f>
        <v>0</v>
      </c>
      <c r="L40" s="104">
        <f t="shared" si="30"/>
        <v>0</v>
      </c>
      <c r="M40" s="104">
        <f t="shared" si="30"/>
        <v>0</v>
      </c>
      <c r="N40" s="104">
        <f t="shared" si="30"/>
        <v>0</v>
      </c>
      <c r="O40" s="104">
        <f t="shared" si="30"/>
        <v>0</v>
      </c>
      <c r="P40" s="107">
        <f t="shared" ref="P40" si="31">P41+P42+P43+P44+P45+P48+P49</f>
        <v>0</v>
      </c>
      <c r="Q40" s="104">
        <f t="shared" si="30"/>
        <v>0</v>
      </c>
      <c r="R40" s="106">
        <f t="shared" si="30"/>
        <v>0</v>
      </c>
      <c r="S40" s="104">
        <f t="shared" si="30"/>
        <v>0</v>
      </c>
      <c r="T40" s="367">
        <f t="shared" ref="T40" si="32">T41+T42+T43+T44+T45+T48+T49</f>
        <v>0</v>
      </c>
      <c r="U40" s="107">
        <f t="shared" si="30"/>
        <v>0</v>
      </c>
      <c r="V40" s="108">
        <f t="shared" si="30"/>
        <v>0</v>
      </c>
      <c r="W40" s="379">
        <f t="shared" si="30"/>
        <v>0</v>
      </c>
    </row>
    <row r="41" spans="1:23" s="42" customFormat="1" ht="15.75" hidden="1" thickBot="1" x14ac:dyDescent="0.3">
      <c r="A41" s="139" t="s">
        <v>325</v>
      </c>
      <c r="B41" s="57" t="s">
        <v>920</v>
      </c>
      <c r="C41" s="696" t="s">
        <v>326</v>
      </c>
      <c r="D41" s="697"/>
      <c r="E41" s="697"/>
      <c r="F41" s="189"/>
      <c r="G41" s="466"/>
      <c r="H41" s="444"/>
      <c r="I41" s="207"/>
      <c r="J41" s="220">
        <f t="shared" si="5"/>
        <v>0</v>
      </c>
      <c r="K41" s="83"/>
      <c r="L41" s="13"/>
      <c r="M41" s="13"/>
      <c r="N41" s="13"/>
      <c r="O41" s="13"/>
      <c r="P41" s="90"/>
      <c r="Q41" s="13"/>
      <c r="R41" s="44"/>
      <c r="S41" s="13"/>
      <c r="T41" s="365"/>
      <c r="U41" s="90"/>
      <c r="V41" s="47"/>
      <c r="W41" s="380"/>
    </row>
    <row r="42" spans="1:23" s="42" customFormat="1" ht="15.75" hidden="1" thickBot="1" x14ac:dyDescent="0.3">
      <c r="A42" s="139" t="s">
        <v>327</v>
      </c>
      <c r="B42" s="57" t="s">
        <v>921</v>
      </c>
      <c r="C42" s="696" t="s">
        <v>328</v>
      </c>
      <c r="D42" s="697"/>
      <c r="E42" s="697"/>
      <c r="F42" s="189"/>
      <c r="G42" s="466"/>
      <c r="H42" s="444"/>
      <c r="I42" s="207"/>
      <c r="J42" s="220">
        <f t="shared" si="5"/>
        <v>0</v>
      </c>
      <c r="K42" s="83"/>
      <c r="L42" s="13"/>
      <c r="M42" s="13"/>
      <c r="N42" s="13"/>
      <c r="O42" s="13"/>
      <c r="P42" s="90"/>
      <c r="Q42" s="13"/>
      <c r="R42" s="44"/>
      <c r="S42" s="13"/>
      <c r="T42" s="365"/>
      <c r="U42" s="90"/>
      <c r="V42" s="47"/>
      <c r="W42" s="380"/>
    </row>
    <row r="43" spans="1:23" s="42" customFormat="1" ht="15.75" hidden="1" thickBot="1" x14ac:dyDescent="0.3">
      <c r="A43" s="139" t="s">
        <v>329</v>
      </c>
      <c r="B43" s="57" t="s">
        <v>922</v>
      </c>
      <c r="C43" s="696" t="s">
        <v>330</v>
      </c>
      <c r="D43" s="697"/>
      <c r="E43" s="697"/>
      <c r="F43" s="189"/>
      <c r="G43" s="466"/>
      <c r="H43" s="444"/>
      <c r="I43" s="207"/>
      <c r="J43" s="220">
        <f t="shared" si="5"/>
        <v>0</v>
      </c>
      <c r="K43" s="83"/>
      <c r="L43" s="13"/>
      <c r="M43" s="13"/>
      <c r="N43" s="13"/>
      <c r="O43" s="13"/>
      <c r="P43" s="90"/>
      <c r="Q43" s="13"/>
      <c r="R43" s="44"/>
      <c r="S43" s="13"/>
      <c r="T43" s="365"/>
      <c r="U43" s="90"/>
      <c r="V43" s="47"/>
      <c r="W43" s="380"/>
    </row>
    <row r="44" spans="1:23" s="42" customFormat="1" ht="15.75" hidden="1" thickBot="1" x14ac:dyDescent="0.3">
      <c r="A44" s="139" t="s">
        <v>331</v>
      </c>
      <c r="B44" s="57" t="s">
        <v>923</v>
      </c>
      <c r="C44" s="696" t="s">
        <v>332</v>
      </c>
      <c r="D44" s="697"/>
      <c r="E44" s="697"/>
      <c r="F44" s="189"/>
      <c r="G44" s="466"/>
      <c r="H44" s="444"/>
      <c r="I44" s="207"/>
      <c r="J44" s="220">
        <f t="shared" si="5"/>
        <v>0</v>
      </c>
      <c r="K44" s="83"/>
      <c r="L44" s="13"/>
      <c r="M44" s="13"/>
      <c r="N44" s="13"/>
      <c r="O44" s="13"/>
      <c r="P44" s="90"/>
      <c r="Q44" s="13"/>
      <c r="R44" s="44"/>
      <c r="S44" s="13"/>
      <c r="T44" s="365"/>
      <c r="U44" s="90"/>
      <c r="V44" s="47"/>
      <c r="W44" s="380"/>
    </row>
    <row r="45" spans="1:23" s="19" customFormat="1" ht="15.75" hidden="1" thickBot="1" x14ac:dyDescent="0.3">
      <c r="A45" s="139" t="s">
        <v>333</v>
      </c>
      <c r="B45" s="57" t="s">
        <v>924</v>
      </c>
      <c r="C45" s="696" t="s">
        <v>334</v>
      </c>
      <c r="D45" s="697"/>
      <c r="E45" s="697"/>
      <c r="F45" s="189">
        <f t="shared" ref="F45" si="33">F46+F47</f>
        <v>0</v>
      </c>
      <c r="G45" s="466">
        <f t="shared" ref="G45:W45" si="34">G46+G47</f>
        <v>0</v>
      </c>
      <c r="H45" s="444">
        <f t="shared" si="34"/>
        <v>0</v>
      </c>
      <c r="I45" s="207">
        <f t="shared" si="34"/>
        <v>0</v>
      </c>
      <c r="J45" s="220">
        <f t="shared" si="5"/>
        <v>0</v>
      </c>
      <c r="K45" s="83">
        <f t="shared" si="34"/>
        <v>0</v>
      </c>
      <c r="L45" s="13">
        <f t="shared" si="34"/>
        <v>0</v>
      </c>
      <c r="M45" s="13">
        <f t="shared" si="34"/>
        <v>0</v>
      </c>
      <c r="N45" s="13">
        <f t="shared" si="34"/>
        <v>0</v>
      </c>
      <c r="O45" s="13">
        <f t="shared" si="34"/>
        <v>0</v>
      </c>
      <c r="P45" s="90">
        <f t="shared" ref="P45" si="35">P46+P47</f>
        <v>0</v>
      </c>
      <c r="Q45" s="13">
        <f t="shared" si="34"/>
        <v>0</v>
      </c>
      <c r="R45" s="44">
        <f t="shared" si="34"/>
        <v>0</v>
      </c>
      <c r="S45" s="13">
        <f t="shared" si="34"/>
        <v>0</v>
      </c>
      <c r="T45" s="365">
        <f t="shared" ref="T45" si="36">T46+T47</f>
        <v>0</v>
      </c>
      <c r="U45" s="90">
        <f t="shared" si="34"/>
        <v>0</v>
      </c>
      <c r="V45" s="47">
        <f t="shared" si="34"/>
        <v>0</v>
      </c>
      <c r="W45" s="380">
        <f t="shared" si="34"/>
        <v>0</v>
      </c>
    </row>
    <row r="46" spans="1:23" ht="15.75" hidden="1" thickBot="1" x14ac:dyDescent="0.3">
      <c r="A46" s="139" t="s">
        <v>335</v>
      </c>
      <c r="B46" s="59"/>
      <c r="C46" s="227"/>
      <c r="D46" s="686" t="s">
        <v>336</v>
      </c>
      <c r="E46" s="686"/>
      <c r="F46" s="182"/>
      <c r="G46" s="459"/>
      <c r="H46" s="437"/>
      <c r="I46" s="200"/>
      <c r="J46" s="219">
        <f t="shared" si="5"/>
        <v>0</v>
      </c>
      <c r="K46" s="81"/>
      <c r="L46" s="1"/>
      <c r="M46" s="1"/>
      <c r="N46" s="1"/>
      <c r="O46" s="1"/>
      <c r="P46" s="89"/>
      <c r="Q46" s="1"/>
      <c r="R46" s="43"/>
      <c r="S46" s="1"/>
      <c r="T46" s="366"/>
      <c r="U46" s="89"/>
      <c r="V46" s="46"/>
      <c r="W46" s="378"/>
    </row>
    <row r="47" spans="1:23" ht="15.75" hidden="1" thickBot="1" x14ac:dyDescent="0.3">
      <c r="A47" s="139" t="s">
        <v>337</v>
      </c>
      <c r="B47" s="59"/>
      <c r="C47" s="227"/>
      <c r="D47" s="686" t="s">
        <v>338</v>
      </c>
      <c r="E47" s="686"/>
      <c r="F47" s="182"/>
      <c r="G47" s="459"/>
      <c r="H47" s="437"/>
      <c r="I47" s="200"/>
      <c r="J47" s="219">
        <f t="shared" si="5"/>
        <v>0</v>
      </c>
      <c r="K47" s="81"/>
      <c r="L47" s="1"/>
      <c r="M47" s="1"/>
      <c r="N47" s="1"/>
      <c r="O47" s="1"/>
      <c r="P47" s="89"/>
      <c r="Q47" s="1"/>
      <c r="R47" s="43"/>
      <c r="S47" s="1"/>
      <c r="T47" s="366"/>
      <c r="U47" s="89"/>
      <c r="V47" s="46"/>
      <c r="W47" s="378"/>
    </row>
    <row r="48" spans="1:23" s="42" customFormat="1" ht="15.75" hidden="1" thickBot="1" x14ac:dyDescent="0.3">
      <c r="A48" s="139" t="s">
        <v>339</v>
      </c>
      <c r="B48" s="57" t="s">
        <v>925</v>
      </c>
      <c r="C48" s="653" t="s">
        <v>340</v>
      </c>
      <c r="D48" s="654"/>
      <c r="E48" s="654"/>
      <c r="F48" s="189"/>
      <c r="G48" s="466"/>
      <c r="H48" s="444"/>
      <c r="I48" s="207"/>
      <c r="J48" s="220">
        <f t="shared" si="5"/>
        <v>0</v>
      </c>
      <c r="K48" s="83"/>
      <c r="L48" s="13"/>
      <c r="M48" s="13"/>
      <c r="N48" s="13"/>
      <c r="O48" s="13"/>
      <c r="P48" s="90"/>
      <c r="Q48" s="13"/>
      <c r="R48" s="44"/>
      <c r="S48" s="13"/>
      <c r="T48" s="365"/>
      <c r="U48" s="90"/>
      <c r="V48" s="47"/>
      <c r="W48" s="380"/>
    </row>
    <row r="49" spans="1:23" s="42" customFormat="1" ht="15.75" hidden="1" thickBot="1" x14ac:dyDescent="0.3">
      <c r="A49" s="139" t="s">
        <v>341</v>
      </c>
      <c r="B49" s="57" t="s">
        <v>926</v>
      </c>
      <c r="C49" s="653" t="s">
        <v>342</v>
      </c>
      <c r="D49" s="654"/>
      <c r="E49" s="654"/>
      <c r="F49" s="189"/>
      <c r="G49" s="466"/>
      <c r="H49" s="444"/>
      <c r="I49" s="207"/>
      <c r="J49" s="220">
        <f t="shared" si="5"/>
        <v>0</v>
      </c>
      <c r="K49" s="83"/>
      <c r="L49" s="13"/>
      <c r="M49" s="13"/>
      <c r="N49" s="13"/>
      <c r="O49" s="13"/>
      <c r="P49" s="90"/>
      <c r="Q49" s="13"/>
      <c r="R49" s="44"/>
      <c r="S49" s="13"/>
      <c r="T49" s="365"/>
      <c r="U49" s="90"/>
      <c r="V49" s="47"/>
      <c r="W49" s="380"/>
    </row>
    <row r="50" spans="1:23" ht="15.75" hidden="1" thickBot="1" x14ac:dyDescent="0.3">
      <c r="B50" s="100" t="s">
        <v>927</v>
      </c>
      <c r="C50" s="694" t="s">
        <v>343</v>
      </c>
      <c r="D50" s="695"/>
      <c r="E50" s="695"/>
      <c r="F50" s="183">
        <f>F51+F52</f>
        <v>0</v>
      </c>
      <c r="G50" s="460">
        <f>G51+G52</f>
        <v>0</v>
      </c>
      <c r="H50" s="438">
        <f t="shared" ref="H50:I50" si="37">H51+H52</f>
        <v>0</v>
      </c>
      <c r="I50" s="201">
        <f t="shared" si="37"/>
        <v>0</v>
      </c>
      <c r="J50" s="218">
        <f t="shared" si="5"/>
        <v>0</v>
      </c>
      <c r="K50" s="103">
        <f t="shared" ref="K50:W50" si="38">K51+K52</f>
        <v>0</v>
      </c>
      <c r="L50" s="104">
        <f t="shared" si="38"/>
        <v>0</v>
      </c>
      <c r="M50" s="104">
        <f t="shared" si="38"/>
        <v>0</v>
      </c>
      <c r="N50" s="104">
        <f t="shared" si="38"/>
        <v>0</v>
      </c>
      <c r="O50" s="104">
        <f t="shared" si="38"/>
        <v>0</v>
      </c>
      <c r="P50" s="107">
        <f t="shared" ref="P50" si="39">P51+P52</f>
        <v>0</v>
      </c>
      <c r="Q50" s="104">
        <f t="shared" si="38"/>
        <v>0</v>
      </c>
      <c r="R50" s="106">
        <f t="shared" si="38"/>
        <v>0</v>
      </c>
      <c r="S50" s="104">
        <f t="shared" si="38"/>
        <v>0</v>
      </c>
      <c r="T50" s="367">
        <f t="shared" ref="T50" si="40">T51+T52</f>
        <v>0</v>
      </c>
      <c r="U50" s="107">
        <f t="shared" si="38"/>
        <v>0</v>
      </c>
      <c r="V50" s="108">
        <f t="shared" si="38"/>
        <v>0</v>
      </c>
      <c r="W50" s="379">
        <f t="shared" si="38"/>
        <v>0</v>
      </c>
    </row>
    <row r="51" spans="1:23" ht="15.75" hidden="1" thickBot="1" x14ac:dyDescent="0.3">
      <c r="A51" s="139" t="s">
        <v>344</v>
      </c>
      <c r="B51" s="59" t="s">
        <v>928</v>
      </c>
      <c r="C51" s="720" t="s">
        <v>345</v>
      </c>
      <c r="D51" s="686"/>
      <c r="E51" s="686"/>
      <c r="F51" s="182"/>
      <c r="G51" s="459"/>
      <c r="H51" s="437"/>
      <c r="I51" s="200"/>
      <c r="J51" s="219">
        <f t="shared" si="5"/>
        <v>0</v>
      </c>
      <c r="K51" s="81"/>
      <c r="L51" s="1"/>
      <c r="M51" s="1"/>
      <c r="N51" s="1"/>
      <c r="O51" s="1"/>
      <c r="P51" s="89"/>
      <c r="Q51" s="1"/>
      <c r="R51" s="43"/>
      <c r="S51" s="1"/>
      <c r="T51" s="366"/>
      <c r="U51" s="89"/>
      <c r="V51" s="46"/>
      <c r="W51" s="378"/>
    </row>
    <row r="52" spans="1:23" ht="15.75" hidden="1" thickBot="1" x14ac:dyDescent="0.3">
      <c r="A52" s="139" t="s">
        <v>346</v>
      </c>
      <c r="B52" s="59" t="s">
        <v>929</v>
      </c>
      <c r="C52" s="720" t="s">
        <v>347</v>
      </c>
      <c r="D52" s="686"/>
      <c r="E52" s="686"/>
      <c r="F52" s="182"/>
      <c r="G52" s="459"/>
      <c r="H52" s="437"/>
      <c r="I52" s="200"/>
      <c r="J52" s="219">
        <f t="shared" si="5"/>
        <v>0</v>
      </c>
      <c r="K52" s="81"/>
      <c r="L52" s="1"/>
      <c r="M52" s="1"/>
      <c r="N52" s="1"/>
      <c r="O52" s="1"/>
      <c r="P52" s="89"/>
      <c r="Q52" s="1"/>
      <c r="R52" s="43"/>
      <c r="S52" s="1"/>
      <c r="T52" s="366"/>
      <c r="U52" s="89"/>
      <c r="V52" s="46"/>
      <c r="W52" s="378"/>
    </row>
    <row r="53" spans="1:23" ht="15.75" hidden="1" thickBot="1" x14ac:dyDescent="0.3">
      <c r="B53" s="100" t="s">
        <v>930</v>
      </c>
      <c r="C53" s="694" t="s">
        <v>348</v>
      </c>
      <c r="D53" s="695"/>
      <c r="E53" s="695"/>
      <c r="F53" s="183">
        <f>F54+F55+F56+F57+F58</f>
        <v>0</v>
      </c>
      <c r="G53" s="460">
        <f>G54+G55+G56+G57+G58</f>
        <v>0</v>
      </c>
      <c r="H53" s="438">
        <f t="shared" ref="H53:I53" si="41">H54+H55+H56+H57+H58</f>
        <v>0</v>
      </c>
      <c r="I53" s="201">
        <f t="shared" si="41"/>
        <v>0</v>
      </c>
      <c r="J53" s="218">
        <f t="shared" si="5"/>
        <v>0</v>
      </c>
      <c r="K53" s="103">
        <f t="shared" ref="K53:W53" si="42">K54+K55+K56+K57+K58</f>
        <v>0</v>
      </c>
      <c r="L53" s="104">
        <f t="shared" si="42"/>
        <v>0</v>
      </c>
      <c r="M53" s="104">
        <f t="shared" si="42"/>
        <v>0</v>
      </c>
      <c r="N53" s="104">
        <f t="shared" si="42"/>
        <v>0</v>
      </c>
      <c r="O53" s="104">
        <f t="shared" si="42"/>
        <v>0</v>
      </c>
      <c r="P53" s="107">
        <f t="shared" ref="P53" si="43">P54+P55+P56+P57+P58</f>
        <v>0</v>
      </c>
      <c r="Q53" s="104">
        <f t="shared" si="42"/>
        <v>0</v>
      </c>
      <c r="R53" s="106">
        <f t="shared" si="42"/>
        <v>0</v>
      </c>
      <c r="S53" s="104">
        <f t="shared" si="42"/>
        <v>0</v>
      </c>
      <c r="T53" s="367">
        <f t="shared" ref="T53" si="44">T54+T55+T56+T57+T58</f>
        <v>0</v>
      </c>
      <c r="U53" s="107">
        <f t="shared" si="42"/>
        <v>0</v>
      </c>
      <c r="V53" s="108">
        <f t="shared" si="42"/>
        <v>0</v>
      </c>
      <c r="W53" s="379">
        <f t="shared" si="42"/>
        <v>0</v>
      </c>
    </row>
    <row r="54" spans="1:23" ht="15.75" hidden="1" thickBot="1" x14ac:dyDescent="0.3">
      <c r="A54" s="139" t="s">
        <v>349</v>
      </c>
      <c r="B54" s="59" t="s">
        <v>931</v>
      </c>
      <c r="C54" s="720" t="s">
        <v>350</v>
      </c>
      <c r="D54" s="686"/>
      <c r="E54" s="686"/>
      <c r="F54" s="182"/>
      <c r="G54" s="459"/>
      <c r="H54" s="437"/>
      <c r="I54" s="200"/>
      <c r="J54" s="219">
        <f t="shared" si="5"/>
        <v>0</v>
      </c>
      <c r="K54" s="81"/>
      <c r="L54" s="1"/>
      <c r="M54" s="1"/>
      <c r="N54" s="1"/>
      <c r="O54" s="1"/>
      <c r="P54" s="89"/>
      <c r="Q54" s="1"/>
      <c r="R54" s="43"/>
      <c r="S54" s="1"/>
      <c r="T54" s="366"/>
      <c r="U54" s="89"/>
      <c r="V54" s="46"/>
      <c r="W54" s="378"/>
    </row>
    <row r="55" spans="1:23" ht="15.75" hidden="1" thickBot="1" x14ac:dyDescent="0.3">
      <c r="A55" s="139" t="s">
        <v>351</v>
      </c>
      <c r="B55" s="59" t="s">
        <v>932</v>
      </c>
      <c r="C55" s="720" t="s">
        <v>352</v>
      </c>
      <c r="D55" s="686"/>
      <c r="E55" s="686"/>
      <c r="F55" s="182"/>
      <c r="G55" s="459"/>
      <c r="H55" s="437"/>
      <c r="I55" s="200"/>
      <c r="J55" s="219">
        <f t="shared" si="5"/>
        <v>0</v>
      </c>
      <c r="K55" s="81"/>
      <c r="L55" s="1"/>
      <c r="M55" s="1"/>
      <c r="N55" s="1"/>
      <c r="O55" s="1"/>
      <c r="P55" s="89"/>
      <c r="Q55" s="1"/>
      <c r="R55" s="43"/>
      <c r="S55" s="1"/>
      <c r="T55" s="366"/>
      <c r="U55" s="89"/>
      <c r="V55" s="46"/>
      <c r="W55" s="378"/>
    </row>
    <row r="56" spans="1:23" ht="15.75" hidden="1" thickBot="1" x14ac:dyDescent="0.3">
      <c r="A56" s="139" t="s">
        <v>353</v>
      </c>
      <c r="B56" s="59" t="s">
        <v>933</v>
      </c>
      <c r="C56" s="720" t="s">
        <v>354</v>
      </c>
      <c r="D56" s="686"/>
      <c r="E56" s="686"/>
      <c r="F56" s="182"/>
      <c r="G56" s="459"/>
      <c r="H56" s="437"/>
      <c r="I56" s="200"/>
      <c r="J56" s="219">
        <f t="shared" si="5"/>
        <v>0</v>
      </c>
      <c r="K56" s="81"/>
      <c r="L56" s="1"/>
      <c r="M56" s="1"/>
      <c r="N56" s="1"/>
      <c r="O56" s="1"/>
      <c r="P56" s="89"/>
      <c r="Q56" s="1"/>
      <c r="R56" s="43"/>
      <c r="S56" s="1"/>
      <c r="T56" s="366"/>
      <c r="U56" s="89"/>
      <c r="V56" s="46"/>
      <c r="W56" s="378"/>
    </row>
    <row r="57" spans="1:23" ht="15.75" hidden="1" thickBot="1" x14ac:dyDescent="0.3">
      <c r="A57" s="139" t="s">
        <v>355</v>
      </c>
      <c r="B57" s="59" t="s">
        <v>934</v>
      </c>
      <c r="C57" s="720" t="s">
        <v>356</v>
      </c>
      <c r="D57" s="686"/>
      <c r="E57" s="686"/>
      <c r="F57" s="182"/>
      <c r="G57" s="459"/>
      <c r="H57" s="437"/>
      <c r="I57" s="200"/>
      <c r="J57" s="219">
        <f t="shared" si="5"/>
        <v>0</v>
      </c>
      <c r="K57" s="81"/>
      <c r="L57" s="1"/>
      <c r="M57" s="1"/>
      <c r="N57" s="1"/>
      <c r="O57" s="1"/>
      <c r="P57" s="89"/>
      <c r="Q57" s="1"/>
      <c r="R57" s="43"/>
      <c r="S57" s="1"/>
      <c r="T57" s="366"/>
      <c r="U57" s="89"/>
      <c r="V57" s="46"/>
      <c r="W57" s="378"/>
    </row>
    <row r="58" spans="1:23" ht="15.75" hidden="1" thickBot="1" x14ac:dyDescent="0.3">
      <c r="A58" s="139" t="s">
        <v>357</v>
      </c>
      <c r="B58" s="61" t="s">
        <v>935</v>
      </c>
      <c r="C58" s="722" t="s">
        <v>358</v>
      </c>
      <c r="D58" s="700"/>
      <c r="E58" s="700"/>
      <c r="F58" s="184"/>
      <c r="G58" s="461"/>
      <c r="H58" s="439"/>
      <c r="I58" s="202"/>
      <c r="J58" s="219">
        <f t="shared" si="5"/>
        <v>0</v>
      </c>
      <c r="K58" s="81"/>
      <c r="L58" s="1"/>
      <c r="M58" s="1"/>
      <c r="N58" s="1"/>
      <c r="O58" s="1"/>
      <c r="P58" s="89"/>
      <c r="Q58" s="1"/>
      <c r="R58" s="43"/>
      <c r="S58" s="1"/>
      <c r="T58" s="366"/>
      <c r="U58" s="89"/>
      <c r="V58" s="46"/>
      <c r="W58" s="378"/>
    </row>
    <row r="59" spans="1:23" ht="15.75" thickBot="1" x14ac:dyDescent="0.3">
      <c r="B59" s="91" t="s">
        <v>359</v>
      </c>
      <c r="C59" s="701" t="s">
        <v>360</v>
      </c>
      <c r="D59" s="702"/>
      <c r="E59" s="702"/>
      <c r="F59" s="185">
        <f>F60+F61+F62+F63+F64+F65+F69</f>
        <v>0</v>
      </c>
      <c r="G59" s="462">
        <f>G60+G61+G62+G63+G64+G65+G69</f>
        <v>0</v>
      </c>
      <c r="H59" s="440">
        <f t="shared" ref="H59:I59" si="45">H60+H61+H62+H63+H64+H65+H69</f>
        <v>0</v>
      </c>
      <c r="I59" s="203">
        <f t="shared" si="45"/>
        <v>0</v>
      </c>
      <c r="J59" s="216">
        <f t="shared" si="5"/>
        <v>0</v>
      </c>
      <c r="K59" s="94">
        <f t="shared" ref="K59:W59" si="46">K60+K61+K62+K63+K64+K65+K69</f>
        <v>0</v>
      </c>
      <c r="L59" s="95">
        <f t="shared" si="46"/>
        <v>0</v>
      </c>
      <c r="M59" s="95">
        <f t="shared" si="46"/>
        <v>0</v>
      </c>
      <c r="N59" s="95">
        <f t="shared" si="46"/>
        <v>0</v>
      </c>
      <c r="O59" s="95">
        <f t="shared" si="46"/>
        <v>0</v>
      </c>
      <c r="P59" s="98">
        <f t="shared" ref="P59" si="47">P60+P61+P62+P63+P64+P65+P69</f>
        <v>0</v>
      </c>
      <c r="Q59" s="95">
        <f t="shared" si="46"/>
        <v>0</v>
      </c>
      <c r="R59" s="97">
        <f t="shared" si="46"/>
        <v>0</v>
      </c>
      <c r="S59" s="95">
        <f t="shared" si="46"/>
        <v>0</v>
      </c>
      <c r="T59" s="363">
        <f t="shared" ref="T59" si="48">T60+T61+T62+T63+T64+T65+T69</f>
        <v>0</v>
      </c>
      <c r="U59" s="98">
        <f t="shared" si="46"/>
        <v>0</v>
      </c>
      <c r="V59" s="99">
        <f t="shared" si="46"/>
        <v>0</v>
      </c>
      <c r="W59" s="376">
        <f t="shared" si="46"/>
        <v>0</v>
      </c>
    </row>
    <row r="60" spans="1:23" s="19" customFormat="1" ht="15.75" hidden="1" thickBot="1" x14ac:dyDescent="0.3">
      <c r="A60" s="139" t="s">
        <v>361</v>
      </c>
      <c r="B60" s="127" t="s">
        <v>936</v>
      </c>
      <c r="C60" s="714" t="s">
        <v>362</v>
      </c>
      <c r="D60" s="715"/>
      <c r="E60" s="715"/>
      <c r="F60" s="181"/>
      <c r="G60" s="458"/>
      <c r="H60" s="436"/>
      <c r="I60" s="199"/>
      <c r="J60" s="218">
        <f t="shared" si="5"/>
        <v>0</v>
      </c>
      <c r="K60" s="103"/>
      <c r="L60" s="104"/>
      <c r="M60" s="104"/>
      <c r="N60" s="104"/>
      <c r="O60" s="104"/>
      <c r="P60" s="107"/>
      <c r="Q60" s="104"/>
      <c r="R60" s="106"/>
      <c r="S60" s="104"/>
      <c r="T60" s="367"/>
      <c r="U60" s="107"/>
      <c r="V60" s="108"/>
      <c r="W60" s="379"/>
    </row>
    <row r="61" spans="1:23" s="19" customFormat="1" ht="15.75" hidden="1" thickBot="1" x14ac:dyDescent="0.3">
      <c r="A61" s="139" t="s">
        <v>363</v>
      </c>
      <c r="B61" s="100" t="s">
        <v>937</v>
      </c>
      <c r="C61" s="694" t="s">
        <v>623</v>
      </c>
      <c r="D61" s="695"/>
      <c r="E61" s="695"/>
      <c r="F61" s="183"/>
      <c r="G61" s="460"/>
      <c r="H61" s="438"/>
      <c r="I61" s="201"/>
      <c r="J61" s="218">
        <f t="shared" si="5"/>
        <v>0</v>
      </c>
      <c r="K61" s="103"/>
      <c r="L61" s="104"/>
      <c r="M61" s="104"/>
      <c r="N61" s="104"/>
      <c r="O61" s="104"/>
      <c r="P61" s="107"/>
      <c r="Q61" s="104"/>
      <c r="R61" s="106"/>
      <c r="S61" s="104"/>
      <c r="T61" s="367"/>
      <c r="U61" s="107"/>
      <c r="V61" s="108"/>
      <c r="W61" s="379"/>
    </row>
    <row r="62" spans="1:23" s="19" customFormat="1" ht="15.75" hidden="1" thickBot="1" x14ac:dyDescent="0.3">
      <c r="A62" s="139" t="s">
        <v>364</v>
      </c>
      <c r="B62" s="127" t="s">
        <v>938</v>
      </c>
      <c r="C62" s="694" t="s">
        <v>365</v>
      </c>
      <c r="D62" s="695"/>
      <c r="E62" s="695"/>
      <c r="F62" s="183"/>
      <c r="G62" s="460"/>
      <c r="H62" s="438"/>
      <c r="I62" s="201"/>
      <c r="J62" s="218">
        <f t="shared" si="5"/>
        <v>0</v>
      </c>
      <c r="K62" s="103"/>
      <c r="L62" s="104"/>
      <c r="M62" s="104"/>
      <c r="N62" s="104"/>
      <c r="O62" s="104"/>
      <c r="P62" s="107"/>
      <c r="Q62" s="104"/>
      <c r="R62" s="106"/>
      <c r="S62" s="104"/>
      <c r="T62" s="367"/>
      <c r="U62" s="107"/>
      <c r="V62" s="108"/>
      <c r="W62" s="379"/>
    </row>
    <row r="63" spans="1:23" s="19" customFormat="1" ht="15.75" hidden="1" thickBot="1" x14ac:dyDescent="0.3">
      <c r="A63" s="139" t="s">
        <v>366</v>
      </c>
      <c r="B63" s="100" t="s">
        <v>939</v>
      </c>
      <c r="C63" s="694" t="s">
        <v>367</v>
      </c>
      <c r="D63" s="695"/>
      <c r="E63" s="695"/>
      <c r="F63" s="183"/>
      <c r="G63" s="460"/>
      <c r="H63" s="438"/>
      <c r="I63" s="201"/>
      <c r="J63" s="218">
        <f t="shared" si="5"/>
        <v>0</v>
      </c>
      <c r="K63" s="103"/>
      <c r="L63" s="104"/>
      <c r="M63" s="104"/>
      <c r="N63" s="104"/>
      <c r="O63" s="104"/>
      <c r="P63" s="107"/>
      <c r="Q63" s="104"/>
      <c r="R63" s="106"/>
      <c r="S63" s="104"/>
      <c r="T63" s="367"/>
      <c r="U63" s="107"/>
      <c r="V63" s="108"/>
      <c r="W63" s="379"/>
    </row>
    <row r="64" spans="1:23" s="19" customFormat="1" ht="15.75" hidden="1" thickBot="1" x14ac:dyDescent="0.3">
      <c r="A64" s="139" t="s">
        <v>368</v>
      </c>
      <c r="B64" s="127" t="s">
        <v>940</v>
      </c>
      <c r="C64" s="694" t="s">
        <v>369</v>
      </c>
      <c r="D64" s="695"/>
      <c r="E64" s="695"/>
      <c r="F64" s="183"/>
      <c r="G64" s="460"/>
      <c r="H64" s="438"/>
      <c r="I64" s="201"/>
      <c r="J64" s="218">
        <f t="shared" si="5"/>
        <v>0</v>
      </c>
      <c r="K64" s="103"/>
      <c r="L64" s="104"/>
      <c r="M64" s="104"/>
      <c r="N64" s="104"/>
      <c r="O64" s="104"/>
      <c r="P64" s="107"/>
      <c r="Q64" s="104"/>
      <c r="R64" s="106"/>
      <c r="S64" s="104"/>
      <c r="T64" s="367"/>
      <c r="U64" s="107"/>
      <c r="V64" s="108"/>
      <c r="W64" s="379"/>
    </row>
    <row r="65" spans="1:23" s="19" customFormat="1" ht="15.75" hidden="1" thickBot="1" x14ac:dyDescent="0.3">
      <c r="A65" s="139" t="s">
        <v>370</v>
      </c>
      <c r="B65" s="100" t="s">
        <v>941</v>
      </c>
      <c r="C65" s="694" t="s">
        <v>371</v>
      </c>
      <c r="D65" s="695"/>
      <c r="E65" s="695"/>
      <c r="F65" s="183">
        <f>F66+F67+F68</f>
        <v>0</v>
      </c>
      <c r="G65" s="460">
        <f>G66+G67+G68</f>
        <v>0</v>
      </c>
      <c r="H65" s="438">
        <f t="shared" ref="H65:I65" si="49">H66+H67+H68</f>
        <v>0</v>
      </c>
      <c r="I65" s="201">
        <f t="shared" si="49"/>
        <v>0</v>
      </c>
      <c r="J65" s="218">
        <f t="shared" si="5"/>
        <v>0</v>
      </c>
      <c r="K65" s="103">
        <f t="shared" ref="K65:W65" si="50">K66+K67+K68</f>
        <v>0</v>
      </c>
      <c r="L65" s="104">
        <f t="shared" si="50"/>
        <v>0</v>
      </c>
      <c r="M65" s="104">
        <f t="shared" si="50"/>
        <v>0</v>
      </c>
      <c r="N65" s="104">
        <f t="shared" si="50"/>
        <v>0</v>
      </c>
      <c r="O65" s="104">
        <f t="shared" si="50"/>
        <v>0</v>
      </c>
      <c r="P65" s="107">
        <f t="shared" ref="P65" si="51">P66+P67+P68</f>
        <v>0</v>
      </c>
      <c r="Q65" s="104">
        <f t="shared" si="50"/>
        <v>0</v>
      </c>
      <c r="R65" s="106">
        <f t="shared" si="50"/>
        <v>0</v>
      </c>
      <c r="S65" s="104">
        <f t="shared" si="50"/>
        <v>0</v>
      </c>
      <c r="T65" s="367">
        <f t="shared" ref="T65" si="52">T66+T67+T68</f>
        <v>0</v>
      </c>
      <c r="U65" s="107">
        <f t="shared" si="50"/>
        <v>0</v>
      </c>
      <c r="V65" s="108">
        <f t="shared" si="50"/>
        <v>0</v>
      </c>
      <c r="W65" s="379">
        <f t="shared" si="50"/>
        <v>0</v>
      </c>
    </row>
    <row r="66" spans="1:23" ht="15.75" hidden="1" thickBot="1" x14ac:dyDescent="0.3">
      <c r="A66" s="139" t="s">
        <v>372</v>
      </c>
      <c r="B66" s="59"/>
      <c r="C66" s="2"/>
      <c r="D66" s="686" t="s">
        <v>614</v>
      </c>
      <c r="E66" s="686"/>
      <c r="F66" s="182"/>
      <c r="G66" s="459"/>
      <c r="H66" s="437"/>
      <c r="I66" s="200"/>
      <c r="J66" s="219">
        <f t="shared" si="5"/>
        <v>0</v>
      </c>
      <c r="K66" s="81"/>
      <c r="L66" s="1"/>
      <c r="M66" s="1"/>
      <c r="N66" s="1"/>
      <c r="O66" s="1"/>
      <c r="P66" s="89"/>
      <c r="Q66" s="1"/>
      <c r="R66" s="43"/>
      <c r="S66" s="1"/>
      <c r="T66" s="366"/>
      <c r="U66" s="89"/>
      <c r="V66" s="46"/>
      <c r="W66" s="378"/>
    </row>
    <row r="67" spans="1:23" ht="15.75" hidden="1" thickBot="1" x14ac:dyDescent="0.3">
      <c r="A67" s="139" t="s">
        <v>373</v>
      </c>
      <c r="B67" s="59"/>
      <c r="C67" s="2"/>
      <c r="D67" s="686" t="s">
        <v>615</v>
      </c>
      <c r="E67" s="686"/>
      <c r="F67" s="182"/>
      <c r="G67" s="459"/>
      <c r="H67" s="437"/>
      <c r="I67" s="200"/>
      <c r="J67" s="219">
        <f t="shared" si="5"/>
        <v>0</v>
      </c>
      <c r="K67" s="81"/>
      <c r="L67" s="1"/>
      <c r="M67" s="1"/>
      <c r="N67" s="1"/>
      <c r="O67" s="1"/>
      <c r="P67" s="89"/>
      <c r="Q67" s="1"/>
      <c r="R67" s="43"/>
      <c r="S67" s="1"/>
      <c r="T67" s="366"/>
      <c r="U67" s="89"/>
      <c r="V67" s="46"/>
      <c r="W67" s="378"/>
    </row>
    <row r="68" spans="1:23" ht="15.75" hidden="1" thickBot="1" x14ac:dyDescent="0.3">
      <c r="A68" s="139" t="s">
        <v>374</v>
      </c>
      <c r="B68" s="59"/>
      <c r="C68" s="2"/>
      <c r="D68" s="686" t="s">
        <v>616</v>
      </c>
      <c r="E68" s="686"/>
      <c r="F68" s="182"/>
      <c r="G68" s="459"/>
      <c r="H68" s="437"/>
      <c r="I68" s="200"/>
      <c r="J68" s="219">
        <f t="shared" si="5"/>
        <v>0</v>
      </c>
      <c r="K68" s="81"/>
      <c r="L68" s="1"/>
      <c r="M68" s="1"/>
      <c r="N68" s="1"/>
      <c r="O68" s="1"/>
      <c r="P68" s="89"/>
      <c r="Q68" s="1"/>
      <c r="R68" s="43"/>
      <c r="S68" s="1"/>
      <c r="T68" s="366"/>
      <c r="U68" s="89"/>
      <c r="V68" s="46"/>
      <c r="W68" s="378"/>
    </row>
    <row r="69" spans="1:23" s="19" customFormat="1" ht="15.75" hidden="1" thickBot="1" x14ac:dyDescent="0.3">
      <c r="A69" s="139" t="s">
        <v>375</v>
      </c>
      <c r="B69" s="100" t="s">
        <v>942</v>
      </c>
      <c r="C69" s="694" t="s">
        <v>376</v>
      </c>
      <c r="D69" s="695"/>
      <c r="E69" s="695"/>
      <c r="F69" s="183">
        <f>F70+F71+F72+F73</f>
        <v>0</v>
      </c>
      <c r="G69" s="460">
        <f>G70+G71+G72+G73</f>
        <v>0</v>
      </c>
      <c r="H69" s="438">
        <f t="shared" ref="H69:I69" si="53">H70+H71+H72+H73</f>
        <v>0</v>
      </c>
      <c r="I69" s="201">
        <f t="shared" si="53"/>
        <v>0</v>
      </c>
      <c r="J69" s="218">
        <f t="shared" si="5"/>
        <v>0</v>
      </c>
      <c r="K69" s="103">
        <f t="shared" ref="K69:W69" si="54">K70+K71+K72+K73</f>
        <v>0</v>
      </c>
      <c r="L69" s="104">
        <f t="shared" si="54"/>
        <v>0</v>
      </c>
      <c r="M69" s="104">
        <f t="shared" si="54"/>
        <v>0</v>
      </c>
      <c r="N69" s="104">
        <f t="shared" si="54"/>
        <v>0</v>
      </c>
      <c r="O69" s="104">
        <f t="shared" si="54"/>
        <v>0</v>
      </c>
      <c r="P69" s="107">
        <f t="shared" ref="P69" si="55">P70+P71+P72+P73</f>
        <v>0</v>
      </c>
      <c r="Q69" s="104">
        <f t="shared" si="54"/>
        <v>0</v>
      </c>
      <c r="R69" s="106">
        <f t="shared" si="54"/>
        <v>0</v>
      </c>
      <c r="S69" s="104">
        <f t="shared" si="54"/>
        <v>0</v>
      </c>
      <c r="T69" s="367">
        <f t="shared" ref="T69" si="56">T70+T71+T72+T73</f>
        <v>0</v>
      </c>
      <c r="U69" s="107">
        <f t="shared" si="54"/>
        <v>0</v>
      </c>
      <c r="V69" s="108">
        <f t="shared" si="54"/>
        <v>0</v>
      </c>
      <c r="W69" s="379">
        <f t="shared" si="54"/>
        <v>0</v>
      </c>
    </row>
    <row r="70" spans="1:23" ht="15.75" hidden="1" thickBot="1" x14ac:dyDescent="0.3">
      <c r="A70" s="139" t="s">
        <v>1142</v>
      </c>
      <c r="B70" s="59"/>
      <c r="C70" s="2"/>
      <c r="D70" s="686" t="s">
        <v>1143</v>
      </c>
      <c r="E70" s="686"/>
      <c r="F70" s="182"/>
      <c r="G70" s="459"/>
      <c r="H70" s="437"/>
      <c r="I70" s="200"/>
      <c r="J70" s="219">
        <f t="shared" ref="J70:J133" si="57">SUM(H70:I70)</f>
        <v>0</v>
      </c>
      <c r="K70" s="81"/>
      <c r="L70" s="1"/>
      <c r="M70" s="1"/>
      <c r="N70" s="1"/>
      <c r="O70" s="1"/>
      <c r="P70" s="89"/>
      <c r="Q70" s="1"/>
      <c r="R70" s="43"/>
      <c r="S70" s="1"/>
      <c r="T70" s="366"/>
      <c r="U70" s="89"/>
      <c r="V70" s="46"/>
      <c r="W70" s="378"/>
    </row>
    <row r="71" spans="1:23" ht="15.75" hidden="1" thickBot="1" x14ac:dyDescent="0.3">
      <c r="A71" s="139" t="s">
        <v>1144</v>
      </c>
      <c r="B71" s="59"/>
      <c r="C71" s="2"/>
      <c r="D71" s="686" t="s">
        <v>617</v>
      </c>
      <c r="E71" s="686"/>
      <c r="F71" s="182"/>
      <c r="G71" s="459"/>
      <c r="H71" s="437"/>
      <c r="I71" s="200"/>
      <c r="J71" s="219">
        <f t="shared" si="57"/>
        <v>0</v>
      </c>
      <c r="K71" s="81"/>
      <c r="L71" s="1"/>
      <c r="M71" s="1"/>
      <c r="N71" s="1"/>
      <c r="O71" s="1"/>
      <c r="P71" s="89"/>
      <c r="Q71" s="1"/>
      <c r="R71" s="43"/>
      <c r="S71" s="1"/>
      <c r="T71" s="366"/>
      <c r="U71" s="89"/>
      <c r="V71" s="46"/>
      <c r="W71" s="378"/>
    </row>
    <row r="72" spans="1:23" ht="15.75" hidden="1" thickBot="1" x14ac:dyDescent="0.3">
      <c r="A72" s="139" t="s">
        <v>1145</v>
      </c>
      <c r="B72" s="59"/>
      <c r="C72" s="2"/>
      <c r="D72" s="686" t="s">
        <v>1146</v>
      </c>
      <c r="E72" s="686"/>
      <c r="F72" s="182"/>
      <c r="G72" s="459"/>
      <c r="H72" s="437"/>
      <c r="I72" s="200"/>
      <c r="J72" s="219">
        <f t="shared" si="57"/>
        <v>0</v>
      </c>
      <c r="K72" s="81"/>
      <c r="L72" s="1"/>
      <c r="M72" s="1"/>
      <c r="N72" s="1"/>
      <c r="O72" s="1"/>
      <c r="P72" s="89"/>
      <c r="Q72" s="1"/>
      <c r="R72" s="43"/>
      <c r="S72" s="1"/>
      <c r="T72" s="366"/>
      <c r="U72" s="89"/>
      <c r="V72" s="46"/>
      <c r="W72" s="378"/>
    </row>
    <row r="73" spans="1:23" ht="15.75" hidden="1" thickBot="1" x14ac:dyDescent="0.3">
      <c r="A73" s="139" t="s">
        <v>1140</v>
      </c>
      <c r="B73" s="59"/>
      <c r="C73" s="2"/>
      <c r="D73" s="686" t="s">
        <v>1141</v>
      </c>
      <c r="E73" s="686"/>
      <c r="F73" s="182"/>
      <c r="G73" s="459"/>
      <c r="H73" s="437"/>
      <c r="I73" s="200"/>
      <c r="J73" s="219">
        <f t="shared" si="57"/>
        <v>0</v>
      </c>
      <c r="K73" s="81"/>
      <c r="L73" s="1"/>
      <c r="M73" s="1"/>
      <c r="N73" s="1"/>
      <c r="O73" s="1"/>
      <c r="P73" s="89"/>
      <c r="Q73" s="1"/>
      <c r="R73" s="43"/>
      <c r="S73" s="1"/>
      <c r="T73" s="366"/>
      <c r="U73" s="89"/>
      <c r="V73" s="46"/>
      <c r="W73" s="378"/>
    </row>
    <row r="74" spans="1:23" ht="15.75" thickBot="1" x14ac:dyDescent="0.3">
      <c r="B74" s="109" t="s">
        <v>377</v>
      </c>
      <c r="C74" s="701" t="s">
        <v>378</v>
      </c>
      <c r="D74" s="702"/>
      <c r="E74" s="702"/>
      <c r="F74" s="185">
        <f t="shared" ref="F74" si="58">F75+F79+F80+F81+F82+F93+F104+F115+F118+F130+F131+F132+F133+F144</f>
        <v>0</v>
      </c>
      <c r="G74" s="462">
        <f t="shared" ref="G74:W74" si="59">G75+G79+G80+G81+G82+G93+G104+G115+G118+G130+G131+G132+G133+G144</f>
        <v>0</v>
      </c>
      <c r="H74" s="440">
        <f t="shared" si="59"/>
        <v>0</v>
      </c>
      <c r="I74" s="203">
        <f t="shared" si="59"/>
        <v>0</v>
      </c>
      <c r="J74" s="216">
        <f t="shared" si="57"/>
        <v>0</v>
      </c>
      <c r="K74" s="94">
        <f t="shared" si="59"/>
        <v>0</v>
      </c>
      <c r="L74" s="95">
        <f t="shared" si="59"/>
        <v>0</v>
      </c>
      <c r="M74" s="95">
        <f t="shared" si="59"/>
        <v>0</v>
      </c>
      <c r="N74" s="95">
        <f t="shared" si="59"/>
        <v>0</v>
      </c>
      <c r="O74" s="95">
        <f t="shared" si="59"/>
        <v>0</v>
      </c>
      <c r="P74" s="98">
        <f t="shared" ref="P74" si="60">P75+P79+P80+P81+P82+P93+P104+P115+P118+P130+P131+P132+P133+P144</f>
        <v>0</v>
      </c>
      <c r="Q74" s="95">
        <f t="shared" si="59"/>
        <v>0</v>
      </c>
      <c r="R74" s="97">
        <f t="shared" si="59"/>
        <v>0</v>
      </c>
      <c r="S74" s="95">
        <f t="shared" si="59"/>
        <v>0</v>
      </c>
      <c r="T74" s="363">
        <f t="shared" ref="T74" si="61">T75+T79+T80+T81+T82+T93+T104+T115+T118+T130+T131+T132+T133+T144</f>
        <v>0</v>
      </c>
      <c r="U74" s="98">
        <f t="shared" si="59"/>
        <v>0</v>
      </c>
      <c r="V74" s="99">
        <f t="shared" si="59"/>
        <v>0</v>
      </c>
      <c r="W74" s="376">
        <f t="shared" si="59"/>
        <v>0</v>
      </c>
    </row>
    <row r="75" spans="1:23" s="42" customFormat="1" ht="15.75" hidden="1" thickBot="1" x14ac:dyDescent="0.3">
      <c r="A75" s="139" t="s">
        <v>379</v>
      </c>
      <c r="B75" s="137" t="s">
        <v>943</v>
      </c>
      <c r="C75" s="703" t="s">
        <v>380</v>
      </c>
      <c r="D75" s="704"/>
      <c r="E75" s="704"/>
      <c r="F75" s="190">
        <f>F76+F77</f>
        <v>0</v>
      </c>
      <c r="G75" s="468">
        <f>G76+G77</f>
        <v>0</v>
      </c>
      <c r="H75" s="446">
        <f t="shared" ref="H75:I75" si="62">H76+H77</f>
        <v>0</v>
      </c>
      <c r="I75" s="208">
        <f t="shared" si="62"/>
        <v>0</v>
      </c>
      <c r="J75" s="221">
        <f t="shared" si="57"/>
        <v>0</v>
      </c>
      <c r="K75" s="224">
        <f t="shared" ref="K75:W75" si="63">K76+K77</f>
        <v>0</v>
      </c>
      <c r="L75" s="146">
        <f t="shared" si="63"/>
        <v>0</v>
      </c>
      <c r="M75" s="146">
        <f t="shared" si="63"/>
        <v>0</v>
      </c>
      <c r="N75" s="146">
        <f t="shared" si="63"/>
        <v>0</v>
      </c>
      <c r="O75" s="146">
        <f t="shared" si="63"/>
        <v>0</v>
      </c>
      <c r="P75" s="371">
        <f t="shared" ref="P75" si="64">P76+P77</f>
        <v>0</v>
      </c>
      <c r="Q75" s="146">
        <f t="shared" si="63"/>
        <v>0</v>
      </c>
      <c r="R75" s="145">
        <f t="shared" si="63"/>
        <v>0</v>
      </c>
      <c r="S75" s="146">
        <f t="shared" si="63"/>
        <v>0</v>
      </c>
      <c r="T75" s="385">
        <f t="shared" ref="T75" si="65">T76+T77</f>
        <v>0</v>
      </c>
      <c r="U75" s="371">
        <f t="shared" si="63"/>
        <v>0</v>
      </c>
      <c r="V75" s="147">
        <f t="shared" si="63"/>
        <v>0</v>
      </c>
      <c r="W75" s="381">
        <f t="shared" si="63"/>
        <v>0</v>
      </c>
    </row>
    <row r="76" spans="1:23" ht="15.75" hidden="1" thickBot="1" x14ac:dyDescent="0.3">
      <c r="A76" s="139" t="s">
        <v>381</v>
      </c>
      <c r="B76" s="59"/>
      <c r="C76" s="2"/>
      <c r="D76" s="686" t="s">
        <v>618</v>
      </c>
      <c r="E76" s="686"/>
      <c r="F76" s="182"/>
      <c r="G76" s="459"/>
      <c r="H76" s="437"/>
      <c r="I76" s="200"/>
      <c r="J76" s="219">
        <f t="shared" si="57"/>
        <v>0</v>
      </c>
      <c r="K76" s="81"/>
      <c r="L76" s="1"/>
      <c r="M76" s="1"/>
      <c r="N76" s="1"/>
      <c r="O76" s="1"/>
      <c r="P76" s="89"/>
      <c r="Q76" s="1"/>
      <c r="R76" s="43"/>
      <c r="S76" s="1"/>
      <c r="T76" s="366"/>
      <c r="U76" s="89"/>
      <c r="V76" s="46"/>
      <c r="W76" s="378"/>
    </row>
    <row r="77" spans="1:23" ht="15.75" hidden="1" thickBot="1" x14ac:dyDescent="0.3">
      <c r="A77" s="139" t="s">
        <v>382</v>
      </c>
      <c r="B77" s="59"/>
      <c r="C77" s="2"/>
      <c r="D77" s="686" t="s">
        <v>619</v>
      </c>
      <c r="E77" s="686"/>
      <c r="F77" s="182"/>
      <c r="G77" s="459"/>
      <c r="H77" s="437"/>
      <c r="I77" s="200"/>
      <c r="J77" s="219">
        <f t="shared" si="57"/>
        <v>0</v>
      </c>
      <c r="K77" s="81"/>
      <c r="L77" s="1"/>
      <c r="M77" s="1"/>
      <c r="N77" s="1"/>
      <c r="O77" s="1"/>
      <c r="P77" s="89"/>
      <c r="Q77" s="1"/>
      <c r="R77" s="43"/>
      <c r="S77" s="1"/>
      <c r="T77" s="366"/>
      <c r="U77" s="89"/>
      <c r="V77" s="46"/>
      <c r="W77" s="378"/>
    </row>
    <row r="78" spans="1:23" ht="15.75" hidden="1" thickBot="1" x14ac:dyDescent="0.3">
      <c r="B78" s="137" t="s">
        <v>1147</v>
      </c>
      <c r="C78" s="703" t="s">
        <v>1148</v>
      </c>
      <c r="D78" s="704"/>
      <c r="E78" s="704"/>
      <c r="F78" s="190">
        <f>F79+F80</f>
        <v>0</v>
      </c>
      <c r="G78" s="468">
        <f>G79+G80</f>
        <v>0</v>
      </c>
      <c r="H78" s="446">
        <f t="shared" ref="H78:I78" si="66">H79+H80</f>
        <v>0</v>
      </c>
      <c r="I78" s="208">
        <f t="shared" si="66"/>
        <v>0</v>
      </c>
      <c r="J78" s="221">
        <f t="shared" si="57"/>
        <v>0</v>
      </c>
      <c r="K78" s="224">
        <f t="shared" ref="K78:W78" si="67">K79+K80</f>
        <v>0</v>
      </c>
      <c r="L78" s="146">
        <f t="shared" si="67"/>
        <v>0</v>
      </c>
      <c r="M78" s="146">
        <f t="shared" si="67"/>
        <v>0</v>
      </c>
      <c r="N78" s="146">
        <f t="shared" si="67"/>
        <v>0</v>
      </c>
      <c r="O78" s="146">
        <f t="shared" si="67"/>
        <v>0</v>
      </c>
      <c r="P78" s="371">
        <f t="shared" ref="P78" si="68">P79+P80</f>
        <v>0</v>
      </c>
      <c r="Q78" s="146">
        <f t="shared" si="67"/>
        <v>0</v>
      </c>
      <c r="R78" s="145">
        <f t="shared" si="67"/>
        <v>0</v>
      </c>
      <c r="S78" s="146">
        <f t="shared" si="67"/>
        <v>0</v>
      </c>
      <c r="T78" s="385">
        <f t="shared" ref="T78" si="69">T79+T80</f>
        <v>0</v>
      </c>
      <c r="U78" s="371">
        <f t="shared" si="67"/>
        <v>0</v>
      </c>
      <c r="V78" s="147">
        <f t="shared" si="67"/>
        <v>0</v>
      </c>
      <c r="W78" s="381">
        <f t="shared" si="67"/>
        <v>0</v>
      </c>
    </row>
    <row r="79" spans="1:23" ht="15.75" hidden="1" thickBot="1" x14ac:dyDescent="0.3">
      <c r="A79" s="139" t="s">
        <v>383</v>
      </c>
      <c r="B79" s="59" t="s">
        <v>944</v>
      </c>
      <c r="C79" s="720" t="s">
        <v>384</v>
      </c>
      <c r="D79" s="686"/>
      <c r="E79" s="686"/>
      <c r="F79" s="182"/>
      <c r="G79" s="459"/>
      <c r="H79" s="437"/>
      <c r="I79" s="200"/>
      <c r="J79" s="219">
        <f t="shared" si="57"/>
        <v>0</v>
      </c>
      <c r="K79" s="81"/>
      <c r="L79" s="1"/>
      <c r="M79" s="1"/>
      <c r="N79" s="1"/>
      <c r="O79" s="1"/>
      <c r="P79" s="89"/>
      <c r="Q79" s="1"/>
      <c r="R79" s="43"/>
      <c r="S79" s="1"/>
      <c r="T79" s="366"/>
      <c r="U79" s="89"/>
      <c r="V79" s="46"/>
      <c r="W79" s="378"/>
    </row>
    <row r="80" spans="1:23" ht="15.75" hidden="1" thickBot="1" x14ac:dyDescent="0.3">
      <c r="A80" s="139" t="s">
        <v>385</v>
      </c>
      <c r="B80" s="59" t="s">
        <v>945</v>
      </c>
      <c r="C80" s="720" t="s">
        <v>386</v>
      </c>
      <c r="D80" s="686"/>
      <c r="E80" s="686"/>
      <c r="F80" s="182"/>
      <c r="G80" s="459"/>
      <c r="H80" s="437"/>
      <c r="I80" s="200"/>
      <c r="J80" s="219">
        <f t="shared" si="57"/>
        <v>0</v>
      </c>
      <c r="K80" s="81"/>
      <c r="L80" s="1"/>
      <c r="M80" s="1"/>
      <c r="N80" s="1"/>
      <c r="O80" s="1"/>
      <c r="P80" s="89"/>
      <c r="Q80" s="1"/>
      <c r="R80" s="43"/>
      <c r="S80" s="1"/>
      <c r="T80" s="366"/>
      <c r="U80" s="89"/>
      <c r="V80" s="46"/>
      <c r="W80" s="378"/>
    </row>
    <row r="81" spans="1:23" s="42" customFormat="1" ht="27.75" hidden="1" customHeight="1" x14ac:dyDescent="0.25">
      <c r="A81" s="139" t="s">
        <v>387</v>
      </c>
      <c r="B81" s="118" t="s">
        <v>946</v>
      </c>
      <c r="C81" s="733" t="s">
        <v>624</v>
      </c>
      <c r="D81" s="734"/>
      <c r="E81" s="734"/>
      <c r="F81" s="191"/>
      <c r="G81" s="469"/>
      <c r="H81" s="447"/>
      <c r="I81" s="209"/>
      <c r="J81" s="222">
        <f t="shared" si="57"/>
        <v>0</v>
      </c>
      <c r="K81" s="121"/>
      <c r="L81" s="122"/>
      <c r="M81" s="122"/>
      <c r="N81" s="122"/>
      <c r="O81" s="122"/>
      <c r="P81" s="125"/>
      <c r="Q81" s="122"/>
      <c r="R81" s="124"/>
      <c r="S81" s="122"/>
      <c r="T81" s="368"/>
      <c r="U81" s="125"/>
      <c r="V81" s="126"/>
      <c r="W81" s="382"/>
    </row>
    <row r="82" spans="1:23" s="42" customFormat="1" ht="15.75" hidden="1" thickBot="1" x14ac:dyDescent="0.3">
      <c r="A82" s="139" t="s">
        <v>388</v>
      </c>
      <c r="B82" s="118" t="s">
        <v>947</v>
      </c>
      <c r="C82" s="733" t="s">
        <v>1090</v>
      </c>
      <c r="D82" s="734"/>
      <c r="E82" s="734"/>
      <c r="F82" s="191">
        <f>F83+F84+F85+F86+F87+F88+F89+F90+F91+F92</f>
        <v>0</v>
      </c>
      <c r="G82" s="469">
        <f>G83+G84+G85+G86+G87+G88+G89+G90+G91+G92</f>
        <v>0</v>
      </c>
      <c r="H82" s="447">
        <f t="shared" ref="H82:I82" si="70">H83+H84+H85+H86+H87+H88+H89+H90+H91+H92</f>
        <v>0</v>
      </c>
      <c r="I82" s="209">
        <f t="shared" si="70"/>
        <v>0</v>
      </c>
      <c r="J82" s="222">
        <f t="shared" si="57"/>
        <v>0</v>
      </c>
      <c r="K82" s="121">
        <f t="shared" ref="K82:W82" si="71">K83+K84+K85+K86+K87+K88+K89+K90+K91+K92</f>
        <v>0</v>
      </c>
      <c r="L82" s="122">
        <f t="shared" si="71"/>
        <v>0</v>
      </c>
      <c r="M82" s="122">
        <f t="shared" si="71"/>
        <v>0</v>
      </c>
      <c r="N82" s="122">
        <f t="shared" si="71"/>
        <v>0</v>
      </c>
      <c r="O82" s="122">
        <f t="shared" si="71"/>
        <v>0</v>
      </c>
      <c r="P82" s="125">
        <f t="shared" ref="P82" si="72">P83+P84+P85+P86+P87+P88+P89+P90+P91+P92</f>
        <v>0</v>
      </c>
      <c r="Q82" s="122">
        <f t="shared" si="71"/>
        <v>0</v>
      </c>
      <c r="R82" s="124">
        <f t="shared" si="71"/>
        <v>0</v>
      </c>
      <c r="S82" s="122">
        <f t="shared" si="71"/>
        <v>0</v>
      </c>
      <c r="T82" s="368">
        <f t="shared" ref="T82" si="73">T83+T84+T85+T86+T87+T88+T89+T90+T91+T92</f>
        <v>0</v>
      </c>
      <c r="U82" s="125">
        <f t="shared" si="71"/>
        <v>0</v>
      </c>
      <c r="V82" s="126">
        <f t="shared" si="71"/>
        <v>0</v>
      </c>
      <c r="W82" s="382">
        <f t="shared" si="71"/>
        <v>0</v>
      </c>
    </row>
    <row r="83" spans="1:23" ht="15.75" hidden="1" thickBot="1" x14ac:dyDescent="0.3">
      <c r="A83" s="139" t="s">
        <v>389</v>
      </c>
      <c r="B83" s="59"/>
      <c r="C83" s="2"/>
      <c r="D83" s="686" t="s">
        <v>641</v>
      </c>
      <c r="E83" s="686"/>
      <c r="F83" s="182"/>
      <c r="G83" s="459"/>
      <c r="H83" s="437"/>
      <c r="I83" s="200"/>
      <c r="J83" s="219">
        <f t="shared" si="57"/>
        <v>0</v>
      </c>
      <c r="K83" s="81"/>
      <c r="L83" s="1"/>
      <c r="M83" s="1"/>
      <c r="N83" s="1"/>
      <c r="O83" s="1"/>
      <c r="P83" s="89"/>
      <c r="Q83" s="1"/>
      <c r="R83" s="43"/>
      <c r="S83" s="1"/>
      <c r="T83" s="366"/>
      <c r="U83" s="89"/>
      <c r="V83" s="46"/>
      <c r="W83" s="378"/>
    </row>
    <row r="84" spans="1:23" ht="15.75" hidden="1" thickBot="1" x14ac:dyDescent="0.3">
      <c r="A84" s="139" t="s">
        <v>390</v>
      </c>
      <c r="B84" s="59"/>
      <c r="C84" s="2"/>
      <c r="D84" s="686" t="s">
        <v>791</v>
      </c>
      <c r="E84" s="686"/>
      <c r="F84" s="182"/>
      <c r="G84" s="459"/>
      <c r="H84" s="437"/>
      <c r="I84" s="200"/>
      <c r="J84" s="219">
        <f t="shared" si="57"/>
        <v>0</v>
      </c>
      <c r="K84" s="81"/>
      <c r="L84" s="1"/>
      <c r="M84" s="1"/>
      <c r="N84" s="1"/>
      <c r="O84" s="1"/>
      <c r="P84" s="89"/>
      <c r="Q84" s="1"/>
      <c r="R84" s="43"/>
      <c r="S84" s="1"/>
      <c r="T84" s="366"/>
      <c r="U84" s="89"/>
      <c r="V84" s="46"/>
      <c r="W84" s="378"/>
    </row>
    <row r="85" spans="1:23" ht="15.75" hidden="1" thickBot="1" x14ac:dyDescent="0.3">
      <c r="A85" s="139" t="s">
        <v>391</v>
      </c>
      <c r="B85" s="59"/>
      <c r="C85" s="2"/>
      <c r="D85" s="686" t="s">
        <v>792</v>
      </c>
      <c r="E85" s="686"/>
      <c r="F85" s="182"/>
      <c r="G85" s="459"/>
      <c r="H85" s="437"/>
      <c r="I85" s="200"/>
      <c r="J85" s="219">
        <f t="shared" si="57"/>
        <v>0</v>
      </c>
      <c r="K85" s="81"/>
      <c r="L85" s="1"/>
      <c r="M85" s="1"/>
      <c r="N85" s="1"/>
      <c r="O85" s="1"/>
      <c r="P85" s="89"/>
      <c r="Q85" s="1"/>
      <c r="R85" s="43"/>
      <c r="S85" s="1"/>
      <c r="T85" s="366"/>
      <c r="U85" s="89"/>
      <c r="V85" s="46"/>
      <c r="W85" s="378"/>
    </row>
    <row r="86" spans="1:23" ht="15.75" hidden="1" thickBot="1" x14ac:dyDescent="0.3">
      <c r="A86" s="139" t="s">
        <v>392</v>
      </c>
      <c r="B86" s="59"/>
      <c r="C86" s="2"/>
      <c r="D86" s="686" t="s">
        <v>793</v>
      </c>
      <c r="E86" s="686"/>
      <c r="F86" s="182"/>
      <c r="G86" s="459"/>
      <c r="H86" s="437"/>
      <c r="I86" s="200"/>
      <c r="J86" s="219">
        <f t="shared" si="57"/>
        <v>0</v>
      </c>
      <c r="K86" s="81"/>
      <c r="L86" s="1"/>
      <c r="M86" s="1"/>
      <c r="N86" s="1"/>
      <c r="O86" s="1"/>
      <c r="P86" s="89"/>
      <c r="Q86" s="1"/>
      <c r="R86" s="43"/>
      <c r="S86" s="1"/>
      <c r="T86" s="366"/>
      <c r="U86" s="89"/>
      <c r="V86" s="46"/>
      <c r="W86" s="378"/>
    </row>
    <row r="87" spans="1:23" ht="15.75" hidden="1" thickBot="1" x14ac:dyDescent="0.3">
      <c r="A87" s="139" t="s">
        <v>393</v>
      </c>
      <c r="B87" s="59"/>
      <c r="C87" s="2"/>
      <c r="D87" s="686" t="s">
        <v>794</v>
      </c>
      <c r="E87" s="686"/>
      <c r="F87" s="182"/>
      <c r="G87" s="459"/>
      <c r="H87" s="437"/>
      <c r="I87" s="200"/>
      <c r="J87" s="219">
        <f t="shared" si="57"/>
        <v>0</v>
      </c>
      <c r="K87" s="81"/>
      <c r="L87" s="1"/>
      <c r="M87" s="1"/>
      <c r="N87" s="1"/>
      <c r="O87" s="1"/>
      <c r="P87" s="89"/>
      <c r="Q87" s="1"/>
      <c r="R87" s="43"/>
      <c r="S87" s="1"/>
      <c r="T87" s="366"/>
      <c r="U87" s="89"/>
      <c r="V87" s="46"/>
      <c r="W87" s="378"/>
    </row>
    <row r="88" spans="1:23" ht="15.75" hidden="1" thickBot="1" x14ac:dyDescent="0.3">
      <c r="A88" s="139" t="s">
        <v>394</v>
      </c>
      <c r="B88" s="59"/>
      <c r="C88" s="2"/>
      <c r="D88" s="686" t="s">
        <v>795</v>
      </c>
      <c r="E88" s="686"/>
      <c r="F88" s="182"/>
      <c r="G88" s="459"/>
      <c r="H88" s="437"/>
      <c r="I88" s="200"/>
      <c r="J88" s="219">
        <f t="shared" si="57"/>
        <v>0</v>
      </c>
      <c r="K88" s="81"/>
      <c r="L88" s="1"/>
      <c r="M88" s="1"/>
      <c r="N88" s="1"/>
      <c r="O88" s="1"/>
      <c r="P88" s="89"/>
      <c r="Q88" s="1"/>
      <c r="R88" s="43"/>
      <c r="S88" s="1"/>
      <c r="T88" s="366"/>
      <c r="U88" s="89"/>
      <c r="V88" s="46"/>
      <c r="W88" s="378"/>
    </row>
    <row r="89" spans="1:23" ht="25.5" hidden="1" customHeight="1" x14ac:dyDescent="0.25">
      <c r="A89" s="139" t="s">
        <v>395</v>
      </c>
      <c r="B89" s="59"/>
      <c r="C89" s="2"/>
      <c r="D89" s="685" t="s">
        <v>796</v>
      </c>
      <c r="E89" s="685"/>
      <c r="F89" s="192"/>
      <c r="G89" s="471"/>
      <c r="H89" s="449"/>
      <c r="I89" s="210"/>
      <c r="J89" s="219">
        <f t="shared" si="57"/>
        <v>0</v>
      </c>
      <c r="K89" s="81"/>
      <c r="L89" s="1"/>
      <c r="M89" s="1"/>
      <c r="N89" s="1"/>
      <c r="O89" s="1"/>
      <c r="P89" s="89"/>
      <c r="Q89" s="1"/>
      <c r="R89" s="43"/>
      <c r="S89" s="1"/>
      <c r="T89" s="366"/>
      <c r="U89" s="89"/>
      <c r="V89" s="46"/>
      <c r="W89" s="378"/>
    </row>
    <row r="90" spans="1:23" ht="15.75" hidden="1" thickBot="1" x14ac:dyDescent="0.3">
      <c r="A90" s="139" t="s">
        <v>396</v>
      </c>
      <c r="B90" s="59"/>
      <c r="C90" s="2"/>
      <c r="D90" s="686" t="s">
        <v>1091</v>
      </c>
      <c r="E90" s="686"/>
      <c r="F90" s="182"/>
      <c r="G90" s="459"/>
      <c r="H90" s="437"/>
      <c r="I90" s="200"/>
      <c r="J90" s="219">
        <f t="shared" si="57"/>
        <v>0</v>
      </c>
      <c r="K90" s="81"/>
      <c r="L90" s="1"/>
      <c r="M90" s="1"/>
      <c r="N90" s="1"/>
      <c r="O90" s="1"/>
      <c r="P90" s="89"/>
      <c r="Q90" s="1"/>
      <c r="R90" s="43"/>
      <c r="S90" s="1"/>
      <c r="T90" s="366"/>
      <c r="U90" s="89"/>
      <c r="V90" s="46"/>
      <c r="W90" s="378"/>
    </row>
    <row r="91" spans="1:23" ht="25.5" hidden="1" customHeight="1" x14ac:dyDescent="0.25">
      <c r="A91" s="139" t="s">
        <v>397</v>
      </c>
      <c r="B91" s="59"/>
      <c r="C91" s="2"/>
      <c r="D91" s="685" t="s">
        <v>797</v>
      </c>
      <c r="E91" s="685"/>
      <c r="F91" s="192"/>
      <c r="G91" s="471"/>
      <c r="H91" s="449"/>
      <c r="I91" s="210"/>
      <c r="J91" s="219">
        <f t="shared" si="57"/>
        <v>0</v>
      </c>
      <c r="K91" s="81"/>
      <c r="L91" s="1"/>
      <c r="M91" s="1"/>
      <c r="N91" s="1"/>
      <c r="O91" s="1"/>
      <c r="P91" s="89"/>
      <c r="Q91" s="1"/>
      <c r="R91" s="43"/>
      <c r="S91" s="1"/>
      <c r="T91" s="366"/>
      <c r="U91" s="89"/>
      <c r="V91" s="46"/>
      <c r="W91" s="378"/>
    </row>
    <row r="92" spans="1:23" ht="25.5" hidden="1" customHeight="1" x14ac:dyDescent="0.25">
      <c r="A92" s="139" t="s">
        <v>398</v>
      </c>
      <c r="B92" s="59"/>
      <c r="C92" s="2"/>
      <c r="D92" s="685" t="s">
        <v>798</v>
      </c>
      <c r="E92" s="685"/>
      <c r="F92" s="192"/>
      <c r="G92" s="471"/>
      <c r="H92" s="449"/>
      <c r="I92" s="210"/>
      <c r="J92" s="219">
        <f t="shared" si="57"/>
        <v>0</v>
      </c>
      <c r="K92" s="81"/>
      <c r="L92" s="1"/>
      <c r="M92" s="1"/>
      <c r="N92" s="1"/>
      <c r="O92" s="1"/>
      <c r="P92" s="89"/>
      <c r="Q92" s="1"/>
      <c r="R92" s="43"/>
      <c r="S92" s="1"/>
      <c r="T92" s="366"/>
      <c r="U92" s="89"/>
      <c r="V92" s="46"/>
      <c r="W92" s="378"/>
    </row>
    <row r="93" spans="1:23" s="42" customFormat="1" ht="15" hidden="1" customHeight="1" x14ac:dyDescent="0.25">
      <c r="A93" s="139" t="s">
        <v>399</v>
      </c>
      <c r="B93" s="118" t="s">
        <v>948</v>
      </c>
      <c r="C93" s="733" t="s">
        <v>1092</v>
      </c>
      <c r="D93" s="734"/>
      <c r="E93" s="734"/>
      <c r="F93" s="191">
        <f>F94+F95+F96+F97+F98+F99+F100+F101+F102+F103</f>
        <v>0</v>
      </c>
      <c r="G93" s="469">
        <f>G94+G95+G96+G97+G98+G99+G100+G101+G102+G103</f>
        <v>0</v>
      </c>
      <c r="H93" s="447">
        <f t="shared" ref="H93:I93" si="74">H94+H95+H96+H97+H98+H99+H100+H101+H102+H103</f>
        <v>0</v>
      </c>
      <c r="I93" s="209">
        <f t="shared" si="74"/>
        <v>0</v>
      </c>
      <c r="J93" s="222">
        <f t="shared" si="57"/>
        <v>0</v>
      </c>
      <c r="K93" s="121">
        <f t="shared" ref="K93:W93" si="75">K94+K95+K96+K97+K98+K99+K100+K101+K102+K103</f>
        <v>0</v>
      </c>
      <c r="L93" s="122">
        <f t="shared" si="75"/>
        <v>0</v>
      </c>
      <c r="M93" s="122">
        <f t="shared" si="75"/>
        <v>0</v>
      </c>
      <c r="N93" s="122">
        <f t="shared" si="75"/>
        <v>0</v>
      </c>
      <c r="O93" s="122">
        <f t="shared" si="75"/>
        <v>0</v>
      </c>
      <c r="P93" s="125">
        <f t="shared" ref="P93" si="76">P94+P95+P96+P97+P98+P99+P100+P101+P102+P103</f>
        <v>0</v>
      </c>
      <c r="Q93" s="122">
        <f t="shared" si="75"/>
        <v>0</v>
      </c>
      <c r="R93" s="124">
        <f t="shared" si="75"/>
        <v>0</v>
      </c>
      <c r="S93" s="122">
        <f t="shared" si="75"/>
        <v>0</v>
      </c>
      <c r="T93" s="368">
        <f t="shared" ref="T93" si="77">T94+T95+T96+T97+T98+T99+T100+T101+T102+T103</f>
        <v>0</v>
      </c>
      <c r="U93" s="125">
        <f t="shared" si="75"/>
        <v>0</v>
      </c>
      <c r="V93" s="126">
        <f t="shared" si="75"/>
        <v>0</v>
      </c>
      <c r="W93" s="382">
        <f t="shared" si="75"/>
        <v>0</v>
      </c>
    </row>
    <row r="94" spans="1:23" ht="15.75" hidden="1" thickBot="1" x14ac:dyDescent="0.3">
      <c r="A94" s="139" t="s">
        <v>400</v>
      </c>
      <c r="B94" s="59"/>
      <c r="C94" s="2"/>
      <c r="D94" s="686" t="s">
        <v>640</v>
      </c>
      <c r="E94" s="686"/>
      <c r="F94" s="182"/>
      <c r="G94" s="459"/>
      <c r="H94" s="437"/>
      <c r="I94" s="200"/>
      <c r="J94" s="219">
        <f t="shared" si="57"/>
        <v>0</v>
      </c>
      <c r="K94" s="81"/>
      <c r="L94" s="1"/>
      <c r="M94" s="1"/>
      <c r="N94" s="1"/>
      <c r="O94" s="1"/>
      <c r="P94" s="89"/>
      <c r="Q94" s="1"/>
      <c r="R94" s="43"/>
      <c r="S94" s="1"/>
      <c r="T94" s="366"/>
      <c r="U94" s="89"/>
      <c r="V94" s="46"/>
      <c r="W94" s="378"/>
    </row>
    <row r="95" spans="1:23" ht="15.75" hidden="1" thickBot="1" x14ac:dyDescent="0.3">
      <c r="A95" s="139" t="s">
        <v>401</v>
      </c>
      <c r="B95" s="59"/>
      <c r="C95" s="2"/>
      <c r="D95" s="686" t="s">
        <v>799</v>
      </c>
      <c r="E95" s="686"/>
      <c r="F95" s="182"/>
      <c r="G95" s="459"/>
      <c r="H95" s="437"/>
      <c r="I95" s="200"/>
      <c r="J95" s="219">
        <f t="shared" si="57"/>
        <v>0</v>
      </c>
      <c r="K95" s="81"/>
      <c r="L95" s="1"/>
      <c r="M95" s="1"/>
      <c r="N95" s="1"/>
      <c r="O95" s="1"/>
      <c r="P95" s="89"/>
      <c r="Q95" s="1"/>
      <c r="R95" s="43"/>
      <c r="S95" s="1"/>
      <c r="T95" s="366"/>
      <c r="U95" s="89"/>
      <c r="V95" s="46"/>
      <c r="W95" s="378"/>
    </row>
    <row r="96" spans="1:23" ht="15.75" hidden="1" thickBot="1" x14ac:dyDescent="0.3">
      <c r="A96" s="139" t="s">
        <v>402</v>
      </c>
      <c r="B96" s="59"/>
      <c r="C96" s="2"/>
      <c r="D96" s="686" t="s">
        <v>801</v>
      </c>
      <c r="E96" s="686"/>
      <c r="F96" s="182"/>
      <c r="G96" s="459"/>
      <c r="H96" s="437"/>
      <c r="I96" s="200"/>
      <c r="J96" s="219">
        <f t="shared" si="57"/>
        <v>0</v>
      </c>
      <c r="K96" s="81"/>
      <c r="L96" s="1"/>
      <c r="M96" s="1"/>
      <c r="N96" s="1"/>
      <c r="O96" s="1"/>
      <c r="P96" s="89"/>
      <c r="Q96" s="1"/>
      <c r="R96" s="43"/>
      <c r="S96" s="1"/>
      <c r="T96" s="366"/>
      <c r="U96" s="89"/>
      <c r="V96" s="46"/>
      <c r="W96" s="378"/>
    </row>
    <row r="97" spans="1:23" ht="15.75" hidden="1" thickBot="1" x14ac:dyDescent="0.3">
      <c r="A97" s="139" t="s">
        <v>403</v>
      </c>
      <c r="B97" s="59"/>
      <c r="C97" s="2"/>
      <c r="D97" s="686" t="s">
        <v>1094</v>
      </c>
      <c r="E97" s="686"/>
      <c r="F97" s="182"/>
      <c r="G97" s="459"/>
      <c r="H97" s="437"/>
      <c r="I97" s="200"/>
      <c r="J97" s="219">
        <f t="shared" si="57"/>
        <v>0</v>
      </c>
      <c r="K97" s="81"/>
      <c r="L97" s="1"/>
      <c r="M97" s="1"/>
      <c r="N97" s="1"/>
      <c r="O97" s="1"/>
      <c r="P97" s="89"/>
      <c r="Q97" s="1"/>
      <c r="R97" s="43"/>
      <c r="S97" s="1"/>
      <c r="T97" s="366"/>
      <c r="U97" s="89"/>
      <c r="V97" s="46"/>
      <c r="W97" s="378"/>
    </row>
    <row r="98" spans="1:23" ht="15.75" hidden="1" thickBot="1" x14ac:dyDescent="0.3">
      <c r="A98" s="139" t="s">
        <v>404</v>
      </c>
      <c r="B98" s="59"/>
      <c r="C98" s="2"/>
      <c r="D98" s="686" t="s">
        <v>806</v>
      </c>
      <c r="E98" s="686"/>
      <c r="F98" s="182"/>
      <c r="G98" s="459"/>
      <c r="H98" s="437"/>
      <c r="I98" s="200"/>
      <c r="J98" s="219">
        <f t="shared" si="57"/>
        <v>0</v>
      </c>
      <c r="K98" s="81"/>
      <c r="L98" s="1"/>
      <c r="M98" s="1"/>
      <c r="N98" s="1"/>
      <c r="O98" s="1"/>
      <c r="P98" s="89"/>
      <c r="Q98" s="1"/>
      <c r="R98" s="43"/>
      <c r="S98" s="1"/>
      <c r="T98" s="366"/>
      <c r="U98" s="89"/>
      <c r="V98" s="46"/>
      <c r="W98" s="378"/>
    </row>
    <row r="99" spans="1:23" ht="15.75" hidden="1" thickBot="1" x14ac:dyDescent="0.3">
      <c r="A99" s="139" t="s">
        <v>405</v>
      </c>
      <c r="B99" s="59"/>
      <c r="C99" s="2"/>
      <c r="D99" s="686" t="s">
        <v>804</v>
      </c>
      <c r="E99" s="686"/>
      <c r="F99" s="182"/>
      <c r="G99" s="459"/>
      <c r="H99" s="437"/>
      <c r="I99" s="200"/>
      <c r="J99" s="219">
        <f t="shared" si="57"/>
        <v>0</v>
      </c>
      <c r="K99" s="81"/>
      <c r="L99" s="1"/>
      <c r="M99" s="1"/>
      <c r="N99" s="1"/>
      <c r="O99" s="1"/>
      <c r="P99" s="89"/>
      <c r="Q99" s="1"/>
      <c r="R99" s="43"/>
      <c r="S99" s="1"/>
      <c r="T99" s="366"/>
      <c r="U99" s="89"/>
      <c r="V99" s="46"/>
      <c r="W99" s="378"/>
    </row>
    <row r="100" spans="1:23" ht="25.5" hidden="1" customHeight="1" x14ac:dyDescent="0.25">
      <c r="A100" s="139" t="s">
        <v>406</v>
      </c>
      <c r="B100" s="59"/>
      <c r="C100" s="2"/>
      <c r="D100" s="685" t="s">
        <v>808</v>
      </c>
      <c r="E100" s="685"/>
      <c r="F100" s="192"/>
      <c r="G100" s="471"/>
      <c r="H100" s="449"/>
      <c r="I100" s="210"/>
      <c r="J100" s="219">
        <f t="shared" si="57"/>
        <v>0</v>
      </c>
      <c r="K100" s="81"/>
      <c r="L100" s="1"/>
      <c r="M100" s="1"/>
      <c r="N100" s="1"/>
      <c r="O100" s="1"/>
      <c r="P100" s="89"/>
      <c r="Q100" s="1"/>
      <c r="R100" s="43"/>
      <c r="S100" s="1"/>
      <c r="T100" s="366"/>
      <c r="U100" s="89"/>
      <c r="V100" s="46"/>
      <c r="W100" s="378"/>
    </row>
    <row r="101" spans="1:23" ht="15.75" hidden="1" thickBot="1" x14ac:dyDescent="0.3">
      <c r="A101" s="139" t="s">
        <v>407</v>
      </c>
      <c r="B101" s="59"/>
      <c r="C101" s="2"/>
      <c r="D101" s="686" t="s">
        <v>1093</v>
      </c>
      <c r="E101" s="686"/>
      <c r="F101" s="182"/>
      <c r="G101" s="459"/>
      <c r="H101" s="437"/>
      <c r="I101" s="200"/>
      <c r="J101" s="219">
        <f t="shared" si="57"/>
        <v>0</v>
      </c>
      <c r="K101" s="81"/>
      <c r="L101" s="1"/>
      <c r="M101" s="1"/>
      <c r="N101" s="1"/>
      <c r="O101" s="1"/>
      <c r="P101" s="89"/>
      <c r="Q101" s="1"/>
      <c r="R101" s="43"/>
      <c r="S101" s="1"/>
      <c r="T101" s="366"/>
      <c r="U101" s="89"/>
      <c r="V101" s="46"/>
      <c r="W101" s="378"/>
    </row>
    <row r="102" spans="1:23" ht="25.5" hidden="1" customHeight="1" x14ac:dyDescent="0.25">
      <c r="A102" s="139" t="s">
        <v>408</v>
      </c>
      <c r="B102" s="59"/>
      <c r="C102" s="2"/>
      <c r="D102" s="685" t="s">
        <v>811</v>
      </c>
      <c r="E102" s="685"/>
      <c r="F102" s="192"/>
      <c r="G102" s="471"/>
      <c r="H102" s="449"/>
      <c r="I102" s="210"/>
      <c r="J102" s="219">
        <f t="shared" si="57"/>
        <v>0</v>
      </c>
      <c r="K102" s="81"/>
      <c r="L102" s="1"/>
      <c r="M102" s="1"/>
      <c r="N102" s="1"/>
      <c r="O102" s="1"/>
      <c r="P102" s="89"/>
      <c r="Q102" s="1"/>
      <c r="R102" s="43"/>
      <c r="S102" s="1"/>
      <c r="T102" s="366"/>
      <c r="U102" s="89"/>
      <c r="V102" s="46"/>
      <c r="W102" s="378"/>
    </row>
    <row r="103" spans="1:23" ht="25.5" hidden="1" customHeight="1" x14ac:dyDescent="0.25">
      <c r="A103" s="139" t="s">
        <v>409</v>
      </c>
      <c r="B103" s="59"/>
      <c r="C103" s="2"/>
      <c r="D103" s="685" t="s">
        <v>813</v>
      </c>
      <c r="E103" s="685"/>
      <c r="F103" s="192"/>
      <c r="G103" s="471"/>
      <c r="H103" s="449"/>
      <c r="I103" s="210"/>
      <c r="J103" s="219">
        <f t="shared" si="57"/>
        <v>0</v>
      </c>
      <c r="K103" s="81"/>
      <c r="L103" s="1"/>
      <c r="M103" s="1"/>
      <c r="N103" s="1"/>
      <c r="O103" s="1"/>
      <c r="P103" s="89"/>
      <c r="Q103" s="1"/>
      <c r="R103" s="43"/>
      <c r="S103" s="1"/>
      <c r="T103" s="366"/>
      <c r="U103" s="89"/>
      <c r="V103" s="46"/>
      <c r="W103" s="378"/>
    </row>
    <row r="104" spans="1:23" s="42" customFormat="1" ht="15.75" hidden="1" thickBot="1" x14ac:dyDescent="0.3">
      <c r="A104" s="139" t="s">
        <v>410</v>
      </c>
      <c r="B104" s="118" t="s">
        <v>949</v>
      </c>
      <c r="C104" s="705" t="s">
        <v>411</v>
      </c>
      <c r="D104" s="706"/>
      <c r="E104" s="706"/>
      <c r="F104" s="193">
        <f>F105+F106+F107+F108+F109+F110+F111+F112+F113+F114</f>
        <v>0</v>
      </c>
      <c r="G104" s="472">
        <f>G105+G106+G107+G108+G109+G110+G111+G112+G113+G114</f>
        <v>0</v>
      </c>
      <c r="H104" s="450">
        <f t="shared" ref="H104:I104" si="78">H105+H106+H107+H108+H109+H110+H111+H112+H113+H114</f>
        <v>0</v>
      </c>
      <c r="I104" s="211">
        <f t="shared" si="78"/>
        <v>0</v>
      </c>
      <c r="J104" s="222">
        <f t="shared" si="57"/>
        <v>0</v>
      </c>
      <c r="K104" s="121">
        <f t="shared" ref="K104:W104" si="79">K105+K106+K107+K108+K109+K110+K111+K112+K113+K114</f>
        <v>0</v>
      </c>
      <c r="L104" s="122">
        <f t="shared" si="79"/>
        <v>0</v>
      </c>
      <c r="M104" s="122">
        <f t="shared" si="79"/>
        <v>0</v>
      </c>
      <c r="N104" s="122">
        <f t="shared" si="79"/>
        <v>0</v>
      </c>
      <c r="O104" s="122">
        <f t="shared" si="79"/>
        <v>0</v>
      </c>
      <c r="P104" s="125">
        <f t="shared" ref="P104" si="80">P105+P106+P107+P108+P109+P110+P111+P112+P113+P114</f>
        <v>0</v>
      </c>
      <c r="Q104" s="122">
        <f t="shared" si="79"/>
        <v>0</v>
      </c>
      <c r="R104" s="124">
        <f t="shared" si="79"/>
        <v>0</v>
      </c>
      <c r="S104" s="122">
        <f t="shared" si="79"/>
        <v>0</v>
      </c>
      <c r="T104" s="368">
        <f t="shared" ref="T104" si="81">T105+T106+T107+T108+T109+T110+T111+T112+T113+T114</f>
        <v>0</v>
      </c>
      <c r="U104" s="125">
        <f t="shared" si="79"/>
        <v>0</v>
      </c>
      <c r="V104" s="126">
        <f t="shared" si="79"/>
        <v>0</v>
      </c>
      <c r="W104" s="382">
        <f t="shared" si="79"/>
        <v>0</v>
      </c>
    </row>
    <row r="105" spans="1:23" ht="15.75" hidden="1" thickBot="1" x14ac:dyDescent="0.3">
      <c r="A105" s="139" t="s">
        <v>412</v>
      </c>
      <c r="B105" s="59"/>
      <c r="C105" s="2"/>
      <c r="D105" s="686" t="s">
        <v>639</v>
      </c>
      <c r="E105" s="686"/>
      <c r="F105" s="182"/>
      <c r="G105" s="459"/>
      <c r="H105" s="437"/>
      <c r="I105" s="200"/>
      <c r="J105" s="219">
        <f t="shared" si="57"/>
        <v>0</v>
      </c>
      <c r="K105" s="81"/>
      <c r="L105" s="1"/>
      <c r="M105" s="1"/>
      <c r="N105" s="1"/>
      <c r="O105" s="1"/>
      <c r="P105" s="89"/>
      <c r="Q105" s="1"/>
      <c r="R105" s="43"/>
      <c r="S105" s="1"/>
      <c r="T105" s="366"/>
      <c r="U105" s="89"/>
      <c r="V105" s="46"/>
      <c r="W105" s="378"/>
    </row>
    <row r="106" spans="1:23" ht="15.75" hidden="1" thickBot="1" x14ac:dyDescent="0.3">
      <c r="A106" s="139" t="s">
        <v>413</v>
      </c>
      <c r="B106" s="59"/>
      <c r="C106" s="2"/>
      <c r="D106" s="686" t="s">
        <v>800</v>
      </c>
      <c r="E106" s="686"/>
      <c r="F106" s="182"/>
      <c r="G106" s="459"/>
      <c r="H106" s="437"/>
      <c r="I106" s="200"/>
      <c r="J106" s="219">
        <f t="shared" si="57"/>
        <v>0</v>
      </c>
      <c r="K106" s="81"/>
      <c r="L106" s="1"/>
      <c r="M106" s="1"/>
      <c r="N106" s="1"/>
      <c r="O106" s="1"/>
      <c r="P106" s="89"/>
      <c r="Q106" s="1"/>
      <c r="R106" s="43"/>
      <c r="S106" s="1"/>
      <c r="T106" s="366"/>
      <c r="U106" s="89"/>
      <c r="V106" s="46"/>
      <c r="W106" s="378"/>
    </row>
    <row r="107" spans="1:23" ht="15.75" hidden="1" thickBot="1" x14ac:dyDescent="0.3">
      <c r="A107" s="139" t="s">
        <v>414</v>
      </c>
      <c r="B107" s="59"/>
      <c r="C107" s="2"/>
      <c r="D107" s="686" t="s">
        <v>802</v>
      </c>
      <c r="E107" s="686"/>
      <c r="F107" s="182"/>
      <c r="G107" s="459"/>
      <c r="H107" s="437"/>
      <c r="I107" s="200"/>
      <c r="J107" s="219">
        <f t="shared" si="57"/>
        <v>0</v>
      </c>
      <c r="K107" s="81"/>
      <c r="L107" s="1"/>
      <c r="M107" s="1"/>
      <c r="N107" s="1"/>
      <c r="O107" s="1"/>
      <c r="P107" s="89"/>
      <c r="Q107" s="1"/>
      <c r="R107" s="43"/>
      <c r="S107" s="1"/>
      <c r="T107" s="366"/>
      <c r="U107" s="89"/>
      <c r="V107" s="46"/>
      <c r="W107" s="378"/>
    </row>
    <row r="108" spans="1:23" ht="15.75" hidden="1" thickBot="1" x14ac:dyDescent="0.3">
      <c r="A108" s="139" t="s">
        <v>415</v>
      </c>
      <c r="B108" s="59"/>
      <c r="C108" s="2"/>
      <c r="D108" s="686" t="s">
        <v>803</v>
      </c>
      <c r="E108" s="686"/>
      <c r="F108" s="182"/>
      <c r="G108" s="459"/>
      <c r="H108" s="437"/>
      <c r="I108" s="200"/>
      <c r="J108" s="219">
        <f t="shared" si="57"/>
        <v>0</v>
      </c>
      <c r="K108" s="81"/>
      <c r="L108" s="1"/>
      <c r="M108" s="1"/>
      <c r="N108" s="1"/>
      <c r="O108" s="1"/>
      <c r="P108" s="89"/>
      <c r="Q108" s="1"/>
      <c r="R108" s="43"/>
      <c r="S108" s="1"/>
      <c r="T108" s="366"/>
      <c r="U108" s="89"/>
      <c r="V108" s="46"/>
      <c r="W108" s="378"/>
    </row>
    <row r="109" spans="1:23" ht="15.75" hidden="1" thickBot="1" x14ac:dyDescent="0.3">
      <c r="A109" s="139" t="s">
        <v>416</v>
      </c>
      <c r="B109" s="59"/>
      <c r="C109" s="2"/>
      <c r="D109" s="686" t="s">
        <v>807</v>
      </c>
      <c r="E109" s="686"/>
      <c r="F109" s="182"/>
      <c r="G109" s="459"/>
      <c r="H109" s="437"/>
      <c r="I109" s="200"/>
      <c r="J109" s="219">
        <f t="shared" si="57"/>
        <v>0</v>
      </c>
      <c r="K109" s="81"/>
      <c r="L109" s="1"/>
      <c r="M109" s="1"/>
      <c r="N109" s="1"/>
      <c r="O109" s="1"/>
      <c r="P109" s="89"/>
      <c r="Q109" s="1"/>
      <c r="R109" s="43"/>
      <c r="S109" s="1"/>
      <c r="T109" s="366"/>
      <c r="U109" s="89"/>
      <c r="V109" s="46"/>
      <c r="W109" s="378"/>
    </row>
    <row r="110" spans="1:23" ht="15.75" hidden="1" thickBot="1" x14ac:dyDescent="0.3">
      <c r="A110" s="139" t="s">
        <v>417</v>
      </c>
      <c r="B110" s="59"/>
      <c r="C110" s="2"/>
      <c r="D110" s="686" t="s">
        <v>805</v>
      </c>
      <c r="E110" s="686"/>
      <c r="F110" s="182"/>
      <c r="G110" s="459"/>
      <c r="H110" s="437"/>
      <c r="I110" s="200"/>
      <c r="J110" s="219">
        <f t="shared" si="57"/>
        <v>0</v>
      </c>
      <c r="K110" s="81"/>
      <c r="L110" s="1"/>
      <c r="M110" s="1"/>
      <c r="N110" s="1"/>
      <c r="O110" s="1"/>
      <c r="P110" s="89"/>
      <c r="Q110" s="1"/>
      <c r="R110" s="43"/>
      <c r="S110" s="1"/>
      <c r="T110" s="366"/>
      <c r="U110" s="89"/>
      <c r="V110" s="46"/>
      <c r="W110" s="378"/>
    </row>
    <row r="111" spans="1:23" ht="25.5" hidden="1" customHeight="1" x14ac:dyDescent="0.25">
      <c r="A111" s="139" t="s">
        <v>418</v>
      </c>
      <c r="B111" s="59"/>
      <c r="C111" s="2"/>
      <c r="D111" s="685" t="s">
        <v>809</v>
      </c>
      <c r="E111" s="685"/>
      <c r="F111" s="192"/>
      <c r="G111" s="471"/>
      <c r="H111" s="449"/>
      <c r="I111" s="210"/>
      <c r="J111" s="219">
        <f t="shared" si="57"/>
        <v>0</v>
      </c>
      <c r="K111" s="81"/>
      <c r="L111" s="1"/>
      <c r="M111" s="1"/>
      <c r="N111" s="1"/>
      <c r="O111" s="1"/>
      <c r="P111" s="89"/>
      <c r="Q111" s="1"/>
      <c r="R111" s="43"/>
      <c r="S111" s="1"/>
      <c r="T111" s="366"/>
      <c r="U111" s="89"/>
      <c r="V111" s="46"/>
      <c r="W111" s="378"/>
    </row>
    <row r="112" spans="1:23" ht="15.75" hidden="1" thickBot="1" x14ac:dyDescent="0.3">
      <c r="A112" s="139" t="s">
        <v>419</v>
      </c>
      <c r="B112" s="59"/>
      <c r="C112" s="2"/>
      <c r="D112" s="686" t="s">
        <v>810</v>
      </c>
      <c r="E112" s="686"/>
      <c r="F112" s="182"/>
      <c r="G112" s="459"/>
      <c r="H112" s="437"/>
      <c r="I112" s="200"/>
      <c r="J112" s="219">
        <f t="shared" si="57"/>
        <v>0</v>
      </c>
      <c r="K112" s="81"/>
      <c r="L112" s="1"/>
      <c r="M112" s="1"/>
      <c r="N112" s="1"/>
      <c r="O112" s="1"/>
      <c r="P112" s="89"/>
      <c r="Q112" s="1"/>
      <c r="R112" s="43"/>
      <c r="S112" s="1"/>
      <c r="T112" s="366"/>
      <c r="U112" s="89"/>
      <c r="V112" s="46"/>
      <c r="W112" s="378"/>
    </row>
    <row r="113" spans="1:23" ht="25.5" hidden="1" customHeight="1" x14ac:dyDescent="0.25">
      <c r="A113" s="139" t="s">
        <v>420</v>
      </c>
      <c r="B113" s="59"/>
      <c r="C113" s="2"/>
      <c r="D113" s="685" t="s">
        <v>812</v>
      </c>
      <c r="E113" s="685"/>
      <c r="F113" s="192"/>
      <c r="G113" s="471"/>
      <c r="H113" s="449"/>
      <c r="I113" s="210"/>
      <c r="J113" s="219">
        <f t="shared" si="57"/>
        <v>0</v>
      </c>
      <c r="K113" s="81"/>
      <c r="L113" s="1"/>
      <c r="M113" s="1"/>
      <c r="N113" s="1"/>
      <c r="O113" s="1"/>
      <c r="P113" s="89"/>
      <c r="Q113" s="1"/>
      <c r="R113" s="43"/>
      <c r="S113" s="1"/>
      <c r="T113" s="366"/>
      <c r="U113" s="89"/>
      <c r="V113" s="46"/>
      <c r="W113" s="378"/>
    </row>
    <row r="114" spans="1:23" ht="25.5" hidden="1" customHeight="1" x14ac:dyDescent="0.25">
      <c r="A114" s="139" t="s">
        <v>421</v>
      </c>
      <c r="B114" s="59"/>
      <c r="C114" s="2"/>
      <c r="D114" s="685" t="s">
        <v>814</v>
      </c>
      <c r="E114" s="685"/>
      <c r="F114" s="192"/>
      <c r="G114" s="471"/>
      <c r="H114" s="449"/>
      <c r="I114" s="210"/>
      <c r="J114" s="219">
        <f t="shared" si="57"/>
        <v>0</v>
      </c>
      <c r="K114" s="81"/>
      <c r="L114" s="1"/>
      <c r="M114" s="1"/>
      <c r="N114" s="1"/>
      <c r="O114" s="1"/>
      <c r="P114" s="89"/>
      <c r="Q114" s="1"/>
      <c r="R114" s="43"/>
      <c r="S114" s="1"/>
      <c r="T114" s="366"/>
      <c r="U114" s="89"/>
      <c r="V114" s="46"/>
      <c r="W114" s="378"/>
    </row>
    <row r="115" spans="1:23" s="42" customFormat="1" ht="27.75" hidden="1" customHeight="1" x14ac:dyDescent="0.25">
      <c r="A115" s="139" t="s">
        <v>422</v>
      </c>
      <c r="B115" s="118" t="s">
        <v>950</v>
      </c>
      <c r="C115" s="733" t="s">
        <v>1095</v>
      </c>
      <c r="D115" s="734"/>
      <c r="E115" s="734"/>
      <c r="F115" s="191">
        <f>F116+F117</f>
        <v>0</v>
      </c>
      <c r="G115" s="469">
        <f>G116+G117</f>
        <v>0</v>
      </c>
      <c r="H115" s="447">
        <f t="shared" ref="H115:I115" si="82">H116+H117</f>
        <v>0</v>
      </c>
      <c r="I115" s="209">
        <f t="shared" si="82"/>
        <v>0</v>
      </c>
      <c r="J115" s="222">
        <f t="shared" si="57"/>
        <v>0</v>
      </c>
      <c r="K115" s="121">
        <f t="shared" ref="K115:W115" si="83">K116+K117</f>
        <v>0</v>
      </c>
      <c r="L115" s="122">
        <f t="shared" si="83"/>
        <v>0</v>
      </c>
      <c r="M115" s="122">
        <f t="shared" si="83"/>
        <v>0</v>
      </c>
      <c r="N115" s="122">
        <f t="shared" si="83"/>
        <v>0</v>
      </c>
      <c r="O115" s="122">
        <f t="shared" si="83"/>
        <v>0</v>
      </c>
      <c r="P115" s="125">
        <f t="shared" ref="P115" si="84">P116+P117</f>
        <v>0</v>
      </c>
      <c r="Q115" s="122">
        <f t="shared" si="83"/>
        <v>0</v>
      </c>
      <c r="R115" s="124">
        <f t="shared" si="83"/>
        <v>0</v>
      </c>
      <c r="S115" s="122">
        <f t="shared" si="83"/>
        <v>0</v>
      </c>
      <c r="T115" s="368">
        <f t="shared" ref="T115" si="85">T116+T117</f>
        <v>0</v>
      </c>
      <c r="U115" s="125">
        <f t="shared" si="83"/>
        <v>0</v>
      </c>
      <c r="V115" s="126">
        <f t="shared" si="83"/>
        <v>0</v>
      </c>
      <c r="W115" s="382">
        <f t="shared" si="83"/>
        <v>0</v>
      </c>
    </row>
    <row r="116" spans="1:23" ht="15.75" hidden="1" thickBot="1" x14ac:dyDescent="0.3">
      <c r="A116" s="139" t="s">
        <v>423</v>
      </c>
      <c r="B116" s="59"/>
      <c r="C116" s="2"/>
      <c r="D116" s="686" t="s">
        <v>816</v>
      </c>
      <c r="E116" s="686"/>
      <c r="F116" s="182"/>
      <c r="G116" s="459"/>
      <c r="H116" s="437"/>
      <c r="I116" s="200"/>
      <c r="J116" s="219">
        <f t="shared" si="57"/>
        <v>0</v>
      </c>
      <c r="K116" s="81"/>
      <c r="L116" s="1"/>
      <c r="M116" s="1"/>
      <c r="N116" s="1"/>
      <c r="O116" s="1"/>
      <c r="P116" s="89"/>
      <c r="Q116" s="1"/>
      <c r="R116" s="43"/>
      <c r="S116" s="1"/>
      <c r="T116" s="366"/>
      <c r="U116" s="89"/>
      <c r="V116" s="46"/>
      <c r="W116" s="378"/>
    </row>
    <row r="117" spans="1:23" ht="25.5" hidden="1" customHeight="1" x14ac:dyDescent="0.25">
      <c r="A117" s="139" t="s">
        <v>424</v>
      </c>
      <c r="B117" s="59"/>
      <c r="C117" s="2"/>
      <c r="D117" s="685" t="s">
        <v>815</v>
      </c>
      <c r="E117" s="685"/>
      <c r="F117" s="192"/>
      <c r="G117" s="471"/>
      <c r="H117" s="449"/>
      <c r="I117" s="210"/>
      <c r="J117" s="219">
        <f t="shared" si="57"/>
        <v>0</v>
      </c>
      <c r="K117" s="81"/>
      <c r="L117" s="1"/>
      <c r="M117" s="1"/>
      <c r="N117" s="1"/>
      <c r="O117" s="1"/>
      <c r="P117" s="89"/>
      <c r="Q117" s="1"/>
      <c r="R117" s="43"/>
      <c r="S117" s="1"/>
      <c r="T117" s="366"/>
      <c r="U117" s="89"/>
      <c r="V117" s="46"/>
      <c r="W117" s="378"/>
    </row>
    <row r="118" spans="1:23" s="42" customFormat="1" ht="15.75" hidden="1" thickBot="1" x14ac:dyDescent="0.3">
      <c r="A118" s="139" t="s">
        <v>425</v>
      </c>
      <c r="B118" s="118" t="s">
        <v>952</v>
      </c>
      <c r="C118" s="733" t="s">
        <v>1096</v>
      </c>
      <c r="D118" s="734"/>
      <c r="E118" s="734"/>
      <c r="F118" s="191">
        <f>F119+F120+F121+F122+F123+F124+F125+F126+F127+F128+F129</f>
        <v>0</v>
      </c>
      <c r="G118" s="469">
        <f>G119+G120+G121+G122+G123+G124+G125+G126+G127+G128+G129</f>
        <v>0</v>
      </c>
      <c r="H118" s="447">
        <f t="shared" ref="H118:I118" si="86">H119+H120+H121+H122+H123+H124+H125+H126+H127+H128+H129</f>
        <v>0</v>
      </c>
      <c r="I118" s="209">
        <f t="shared" si="86"/>
        <v>0</v>
      </c>
      <c r="J118" s="222">
        <f t="shared" si="57"/>
        <v>0</v>
      </c>
      <c r="K118" s="121">
        <f t="shared" ref="K118:W118" si="87">K119+K120+K121+K122+K123+K124+K125+K126+K127+K128+K129</f>
        <v>0</v>
      </c>
      <c r="L118" s="122">
        <f t="shared" si="87"/>
        <v>0</v>
      </c>
      <c r="M118" s="122">
        <f t="shared" si="87"/>
        <v>0</v>
      </c>
      <c r="N118" s="122">
        <f t="shared" si="87"/>
        <v>0</v>
      </c>
      <c r="O118" s="122">
        <f t="shared" si="87"/>
        <v>0</v>
      </c>
      <c r="P118" s="125">
        <f t="shared" ref="P118" si="88">P119+P120+P121+P122+P123+P124+P125+P126+P127+P128+P129</f>
        <v>0</v>
      </c>
      <c r="Q118" s="122">
        <f t="shared" si="87"/>
        <v>0</v>
      </c>
      <c r="R118" s="124">
        <f t="shared" si="87"/>
        <v>0</v>
      </c>
      <c r="S118" s="122">
        <f t="shared" si="87"/>
        <v>0</v>
      </c>
      <c r="T118" s="368">
        <f t="shared" ref="T118" si="89">T119+T120+T121+T122+T123+T124+T125+T126+T127+T128+T129</f>
        <v>0</v>
      </c>
      <c r="U118" s="125">
        <f t="shared" si="87"/>
        <v>0</v>
      </c>
      <c r="V118" s="126">
        <f t="shared" si="87"/>
        <v>0</v>
      </c>
      <c r="W118" s="382">
        <f t="shared" si="87"/>
        <v>0</v>
      </c>
    </row>
    <row r="119" spans="1:23" ht="15.75" hidden="1" thickBot="1" x14ac:dyDescent="0.3">
      <c r="A119" s="139" t="s">
        <v>426</v>
      </c>
      <c r="B119" s="59"/>
      <c r="C119" s="2"/>
      <c r="D119" s="686" t="s">
        <v>625</v>
      </c>
      <c r="E119" s="686"/>
      <c r="F119" s="182"/>
      <c r="G119" s="459"/>
      <c r="H119" s="437"/>
      <c r="I119" s="200"/>
      <c r="J119" s="219">
        <f t="shared" si="57"/>
        <v>0</v>
      </c>
      <c r="K119" s="81"/>
      <c r="L119" s="1"/>
      <c r="M119" s="1"/>
      <c r="N119" s="1"/>
      <c r="O119" s="1"/>
      <c r="P119" s="89"/>
      <c r="Q119" s="1"/>
      <c r="R119" s="43"/>
      <c r="S119" s="1"/>
      <c r="T119" s="366"/>
      <c r="U119" s="89"/>
      <c r="V119" s="46"/>
      <c r="W119" s="378"/>
    </row>
    <row r="120" spans="1:23" ht="15.75" hidden="1" thickBot="1" x14ac:dyDescent="0.3">
      <c r="A120" s="139" t="s">
        <v>427</v>
      </c>
      <c r="B120" s="59"/>
      <c r="C120" s="2"/>
      <c r="D120" s="686" t="s">
        <v>628</v>
      </c>
      <c r="E120" s="686"/>
      <c r="F120" s="182"/>
      <c r="G120" s="459"/>
      <c r="H120" s="437"/>
      <c r="I120" s="200"/>
      <c r="J120" s="219">
        <f t="shared" si="57"/>
        <v>0</v>
      </c>
      <c r="K120" s="81"/>
      <c r="L120" s="1"/>
      <c r="M120" s="1"/>
      <c r="N120" s="1"/>
      <c r="O120" s="1"/>
      <c r="P120" s="89"/>
      <c r="Q120" s="1"/>
      <c r="R120" s="43"/>
      <c r="S120" s="1"/>
      <c r="T120" s="366"/>
      <c r="U120" s="89"/>
      <c r="V120" s="46"/>
      <c r="W120" s="378"/>
    </row>
    <row r="121" spans="1:23" ht="15.75" hidden="1" thickBot="1" x14ac:dyDescent="0.3">
      <c r="A121" s="139" t="s">
        <v>428</v>
      </c>
      <c r="B121" s="59"/>
      <c r="C121" s="2"/>
      <c r="D121" s="686" t="s">
        <v>629</v>
      </c>
      <c r="E121" s="686"/>
      <c r="F121" s="182"/>
      <c r="G121" s="459"/>
      <c r="H121" s="437"/>
      <c r="I121" s="200"/>
      <c r="J121" s="219">
        <f t="shared" si="57"/>
        <v>0</v>
      </c>
      <c r="K121" s="81"/>
      <c r="L121" s="1"/>
      <c r="M121" s="1"/>
      <c r="N121" s="1"/>
      <c r="O121" s="1"/>
      <c r="P121" s="89"/>
      <c r="Q121" s="1"/>
      <c r="R121" s="43"/>
      <c r="S121" s="1"/>
      <c r="T121" s="366"/>
      <c r="U121" s="89"/>
      <c r="V121" s="46"/>
      <c r="W121" s="378"/>
    </row>
    <row r="122" spans="1:23" ht="15.75" hidden="1" thickBot="1" x14ac:dyDescent="0.3">
      <c r="A122" s="139" t="s">
        <v>429</v>
      </c>
      <c r="B122" s="59"/>
      <c r="C122" s="2"/>
      <c r="D122" s="686" t="s">
        <v>626</v>
      </c>
      <c r="E122" s="686"/>
      <c r="F122" s="182"/>
      <c r="G122" s="459"/>
      <c r="H122" s="437"/>
      <c r="I122" s="200"/>
      <c r="J122" s="219">
        <f t="shared" si="57"/>
        <v>0</v>
      </c>
      <c r="K122" s="81"/>
      <c r="L122" s="1"/>
      <c r="M122" s="1"/>
      <c r="N122" s="1"/>
      <c r="O122" s="1"/>
      <c r="P122" s="89"/>
      <c r="Q122" s="1"/>
      <c r="R122" s="43"/>
      <c r="S122" s="1"/>
      <c r="T122" s="366"/>
      <c r="U122" s="89"/>
      <c r="V122" s="46"/>
      <c r="W122" s="378"/>
    </row>
    <row r="123" spans="1:23" ht="15.75" hidden="1" thickBot="1" x14ac:dyDescent="0.3">
      <c r="A123" s="139" t="s">
        <v>430</v>
      </c>
      <c r="B123" s="59"/>
      <c r="C123" s="2"/>
      <c r="D123" s="686" t="s">
        <v>1097</v>
      </c>
      <c r="E123" s="686"/>
      <c r="F123" s="182"/>
      <c r="G123" s="459"/>
      <c r="H123" s="437"/>
      <c r="I123" s="200"/>
      <c r="J123" s="219">
        <f t="shared" si="57"/>
        <v>0</v>
      </c>
      <c r="K123" s="81"/>
      <c r="L123" s="1"/>
      <c r="M123" s="1"/>
      <c r="N123" s="1"/>
      <c r="O123" s="1"/>
      <c r="P123" s="89"/>
      <c r="Q123" s="1"/>
      <c r="R123" s="43"/>
      <c r="S123" s="1"/>
      <c r="T123" s="366"/>
      <c r="U123" s="89"/>
      <c r="V123" s="46"/>
      <c r="W123" s="378"/>
    </row>
    <row r="124" spans="1:23" ht="25.5" hidden="1" customHeight="1" x14ac:dyDescent="0.25">
      <c r="A124" s="139" t="s">
        <v>431</v>
      </c>
      <c r="B124" s="59"/>
      <c r="C124" s="2"/>
      <c r="D124" s="685" t="s">
        <v>817</v>
      </c>
      <c r="E124" s="685"/>
      <c r="F124" s="192"/>
      <c r="G124" s="471"/>
      <c r="H124" s="449"/>
      <c r="I124" s="210"/>
      <c r="J124" s="219">
        <f t="shared" si="57"/>
        <v>0</v>
      </c>
      <c r="K124" s="81"/>
      <c r="L124" s="1"/>
      <c r="M124" s="1"/>
      <c r="N124" s="1"/>
      <c r="O124" s="1"/>
      <c r="P124" s="89"/>
      <c r="Q124" s="1"/>
      <c r="R124" s="43"/>
      <c r="S124" s="1"/>
      <c r="T124" s="366"/>
      <c r="U124" s="89"/>
      <c r="V124" s="46"/>
      <c r="W124" s="378"/>
    </row>
    <row r="125" spans="1:23" ht="25.5" hidden="1" customHeight="1" x14ac:dyDescent="0.25">
      <c r="A125" s="139" t="s">
        <v>432</v>
      </c>
      <c r="B125" s="59"/>
      <c r="C125" s="2"/>
      <c r="D125" s="685" t="s">
        <v>818</v>
      </c>
      <c r="E125" s="685"/>
      <c r="F125" s="192"/>
      <c r="G125" s="471"/>
      <c r="H125" s="449"/>
      <c r="I125" s="210"/>
      <c r="J125" s="219">
        <f t="shared" si="57"/>
        <v>0</v>
      </c>
      <c r="K125" s="81"/>
      <c r="L125" s="1"/>
      <c r="M125" s="1"/>
      <c r="N125" s="1"/>
      <c r="O125" s="1"/>
      <c r="P125" s="89"/>
      <c r="Q125" s="1"/>
      <c r="R125" s="43"/>
      <c r="S125" s="1"/>
      <c r="T125" s="366"/>
      <c r="U125" s="89"/>
      <c r="V125" s="46"/>
      <c r="W125" s="378"/>
    </row>
    <row r="126" spans="1:23" ht="15.75" hidden="1" thickBot="1" x14ac:dyDescent="0.3">
      <c r="A126" s="139" t="s">
        <v>433</v>
      </c>
      <c r="B126" s="59"/>
      <c r="C126" s="2"/>
      <c r="D126" s="686" t="s">
        <v>635</v>
      </c>
      <c r="E126" s="686"/>
      <c r="F126" s="182"/>
      <c r="G126" s="459"/>
      <c r="H126" s="437"/>
      <c r="I126" s="200"/>
      <c r="J126" s="219">
        <f t="shared" si="57"/>
        <v>0</v>
      </c>
      <c r="K126" s="81"/>
      <c r="L126" s="1"/>
      <c r="M126" s="1"/>
      <c r="N126" s="1"/>
      <c r="O126" s="1"/>
      <c r="P126" s="89"/>
      <c r="Q126" s="1"/>
      <c r="R126" s="43"/>
      <c r="S126" s="1"/>
      <c r="T126" s="366"/>
      <c r="U126" s="89"/>
      <c r="V126" s="46"/>
      <c r="W126" s="378"/>
    </row>
    <row r="127" spans="1:23" ht="15.75" hidden="1" thickBot="1" x14ac:dyDescent="0.3">
      <c r="A127" s="139" t="s">
        <v>434</v>
      </c>
      <c r="B127" s="59"/>
      <c r="C127" s="2"/>
      <c r="D127" s="686" t="s">
        <v>627</v>
      </c>
      <c r="E127" s="686"/>
      <c r="F127" s="182"/>
      <c r="G127" s="459"/>
      <c r="H127" s="437"/>
      <c r="I127" s="200"/>
      <c r="J127" s="219">
        <f t="shared" si="57"/>
        <v>0</v>
      </c>
      <c r="K127" s="81"/>
      <c r="L127" s="1"/>
      <c r="M127" s="1"/>
      <c r="N127" s="1"/>
      <c r="O127" s="1"/>
      <c r="P127" s="89"/>
      <c r="Q127" s="1"/>
      <c r="R127" s="43"/>
      <c r="S127" s="1"/>
      <c r="T127" s="366"/>
      <c r="U127" s="89"/>
      <c r="V127" s="46"/>
      <c r="W127" s="378"/>
    </row>
    <row r="128" spans="1:23" ht="25.5" hidden="1" customHeight="1" x14ac:dyDescent="0.25">
      <c r="A128" s="139" t="s">
        <v>435</v>
      </c>
      <c r="B128" s="59"/>
      <c r="C128" s="2"/>
      <c r="D128" s="685" t="s">
        <v>819</v>
      </c>
      <c r="E128" s="685"/>
      <c r="F128" s="192"/>
      <c r="G128" s="471"/>
      <c r="H128" s="449"/>
      <c r="I128" s="210"/>
      <c r="J128" s="219">
        <f t="shared" si="57"/>
        <v>0</v>
      </c>
      <c r="K128" s="81"/>
      <c r="L128" s="1"/>
      <c r="M128" s="1"/>
      <c r="N128" s="1"/>
      <c r="O128" s="1"/>
      <c r="P128" s="89"/>
      <c r="Q128" s="1"/>
      <c r="R128" s="43"/>
      <c r="S128" s="1"/>
      <c r="T128" s="366"/>
      <c r="U128" s="89"/>
      <c r="V128" s="46"/>
      <c r="W128" s="378"/>
    </row>
    <row r="129" spans="1:23" ht="15.75" hidden="1" thickBot="1" x14ac:dyDescent="0.3">
      <c r="A129" s="139" t="s">
        <v>436</v>
      </c>
      <c r="B129" s="59"/>
      <c r="C129" s="2"/>
      <c r="D129" s="686" t="s">
        <v>820</v>
      </c>
      <c r="E129" s="686"/>
      <c r="F129" s="182"/>
      <c r="G129" s="459"/>
      <c r="H129" s="437"/>
      <c r="I129" s="200"/>
      <c r="J129" s="219">
        <f t="shared" si="57"/>
        <v>0</v>
      </c>
      <c r="K129" s="81"/>
      <c r="L129" s="1"/>
      <c r="M129" s="1"/>
      <c r="N129" s="1"/>
      <c r="O129" s="1"/>
      <c r="P129" s="89"/>
      <c r="Q129" s="1"/>
      <c r="R129" s="43"/>
      <c r="S129" s="1"/>
      <c r="T129" s="366"/>
      <c r="U129" s="89"/>
      <c r="V129" s="46"/>
      <c r="W129" s="378"/>
    </row>
    <row r="130" spans="1:23" s="42" customFormat="1" ht="15.75" hidden="1" thickBot="1" x14ac:dyDescent="0.3">
      <c r="A130" s="139" t="s">
        <v>437</v>
      </c>
      <c r="B130" s="118" t="s">
        <v>951</v>
      </c>
      <c r="C130" s="705" t="s">
        <v>438</v>
      </c>
      <c r="D130" s="706"/>
      <c r="E130" s="706"/>
      <c r="F130" s="193"/>
      <c r="G130" s="472"/>
      <c r="H130" s="450"/>
      <c r="I130" s="211"/>
      <c r="J130" s="222">
        <f t="shared" si="57"/>
        <v>0</v>
      </c>
      <c r="K130" s="121"/>
      <c r="L130" s="122"/>
      <c r="M130" s="122"/>
      <c r="N130" s="122"/>
      <c r="O130" s="122"/>
      <c r="P130" s="125"/>
      <c r="Q130" s="122"/>
      <c r="R130" s="124"/>
      <c r="S130" s="122"/>
      <c r="T130" s="368"/>
      <c r="U130" s="125"/>
      <c r="V130" s="126"/>
      <c r="W130" s="382"/>
    </row>
    <row r="131" spans="1:23" s="42" customFormat="1" ht="15.75" hidden="1" thickBot="1" x14ac:dyDescent="0.3">
      <c r="A131" s="139" t="s">
        <v>439</v>
      </c>
      <c r="B131" s="118" t="s">
        <v>953</v>
      </c>
      <c r="C131" s="705" t="s">
        <v>440</v>
      </c>
      <c r="D131" s="706"/>
      <c r="E131" s="706"/>
      <c r="F131" s="193"/>
      <c r="G131" s="472"/>
      <c r="H131" s="450"/>
      <c r="I131" s="211"/>
      <c r="J131" s="222">
        <f t="shared" si="57"/>
        <v>0</v>
      </c>
      <c r="K131" s="121"/>
      <c r="L131" s="122"/>
      <c r="M131" s="122"/>
      <c r="N131" s="122"/>
      <c r="O131" s="122"/>
      <c r="P131" s="125"/>
      <c r="Q131" s="122"/>
      <c r="R131" s="124"/>
      <c r="S131" s="122"/>
      <c r="T131" s="368"/>
      <c r="U131" s="125"/>
      <c r="V131" s="126"/>
      <c r="W131" s="382"/>
    </row>
    <row r="132" spans="1:23" s="42" customFormat="1" ht="15.75" hidden="1" thickBot="1" x14ac:dyDescent="0.3">
      <c r="A132" s="139" t="s">
        <v>441</v>
      </c>
      <c r="B132" s="118" t="s">
        <v>954</v>
      </c>
      <c r="C132" s="705" t="s">
        <v>442</v>
      </c>
      <c r="D132" s="706"/>
      <c r="E132" s="706"/>
      <c r="F132" s="193"/>
      <c r="G132" s="472"/>
      <c r="H132" s="450"/>
      <c r="I132" s="211"/>
      <c r="J132" s="222">
        <f t="shared" si="57"/>
        <v>0</v>
      </c>
      <c r="K132" s="121"/>
      <c r="L132" s="122"/>
      <c r="M132" s="122"/>
      <c r="N132" s="122"/>
      <c r="O132" s="122"/>
      <c r="P132" s="125"/>
      <c r="Q132" s="122"/>
      <c r="R132" s="124"/>
      <c r="S132" s="122"/>
      <c r="T132" s="368"/>
      <c r="U132" s="125"/>
      <c r="V132" s="126"/>
      <c r="W132" s="382"/>
    </row>
    <row r="133" spans="1:23" s="42" customFormat="1" ht="15.75" hidden="1" thickBot="1" x14ac:dyDescent="0.3">
      <c r="A133" s="139" t="s">
        <v>443</v>
      </c>
      <c r="B133" s="118" t="s">
        <v>955</v>
      </c>
      <c r="C133" s="705" t="s">
        <v>444</v>
      </c>
      <c r="D133" s="706"/>
      <c r="E133" s="706"/>
      <c r="F133" s="193">
        <f t="shared" ref="F133" si="90">F134+F135+F136+F137+F138+F139+F140+F141+F142+F143</f>
        <v>0</v>
      </c>
      <c r="G133" s="472">
        <f t="shared" ref="G133:W133" si="91">G134+G135+G136+G137+G138+G139+G140+G141+G142+G143</f>
        <v>0</v>
      </c>
      <c r="H133" s="450">
        <f t="shared" si="91"/>
        <v>0</v>
      </c>
      <c r="I133" s="211">
        <f t="shared" si="91"/>
        <v>0</v>
      </c>
      <c r="J133" s="222">
        <f t="shared" si="57"/>
        <v>0</v>
      </c>
      <c r="K133" s="121">
        <f t="shared" si="91"/>
        <v>0</v>
      </c>
      <c r="L133" s="122">
        <f t="shared" si="91"/>
        <v>0</v>
      </c>
      <c r="M133" s="122">
        <f t="shared" si="91"/>
        <v>0</v>
      </c>
      <c r="N133" s="122">
        <f t="shared" si="91"/>
        <v>0</v>
      </c>
      <c r="O133" s="122">
        <f t="shared" si="91"/>
        <v>0</v>
      </c>
      <c r="P133" s="125">
        <f t="shared" ref="P133" si="92">P134+P135+P136+P137+P138+P139+P140+P141+P142+P143</f>
        <v>0</v>
      </c>
      <c r="Q133" s="122">
        <f t="shared" si="91"/>
        <v>0</v>
      </c>
      <c r="R133" s="124">
        <f t="shared" si="91"/>
        <v>0</v>
      </c>
      <c r="S133" s="122">
        <f t="shared" si="91"/>
        <v>0</v>
      </c>
      <c r="T133" s="368">
        <f t="shared" ref="T133" si="93">T134+T135+T136+T137+T138+T139+T140+T141+T142+T143</f>
        <v>0</v>
      </c>
      <c r="U133" s="125">
        <f t="shared" si="91"/>
        <v>0</v>
      </c>
      <c r="V133" s="126">
        <f t="shared" si="91"/>
        <v>0</v>
      </c>
      <c r="W133" s="382">
        <f t="shared" si="91"/>
        <v>0</v>
      </c>
    </row>
    <row r="134" spans="1:23" ht="15.75" hidden="1" thickBot="1" x14ac:dyDescent="0.3">
      <c r="A134" s="139" t="s">
        <v>445</v>
      </c>
      <c r="B134" s="59"/>
      <c r="C134" s="2"/>
      <c r="D134" s="686" t="s">
        <v>630</v>
      </c>
      <c r="E134" s="686"/>
      <c r="F134" s="182"/>
      <c r="G134" s="459"/>
      <c r="H134" s="437"/>
      <c r="I134" s="200"/>
      <c r="J134" s="219">
        <f t="shared" ref="J134:J197" si="94">SUM(H134:I134)</f>
        <v>0</v>
      </c>
      <c r="K134" s="81"/>
      <c r="L134" s="1"/>
      <c r="M134" s="1"/>
      <c r="N134" s="1"/>
      <c r="O134" s="1"/>
      <c r="P134" s="89"/>
      <c r="Q134" s="1"/>
      <c r="R134" s="43"/>
      <c r="S134" s="1"/>
      <c r="T134" s="366"/>
      <c r="U134" s="89"/>
      <c r="V134" s="46"/>
      <c r="W134" s="378"/>
    </row>
    <row r="135" spans="1:23" ht="15.75" hidden="1" thickBot="1" x14ac:dyDescent="0.3">
      <c r="A135" s="139" t="s">
        <v>446</v>
      </c>
      <c r="B135" s="59"/>
      <c r="C135" s="2"/>
      <c r="D135" s="686" t="s">
        <v>631</v>
      </c>
      <c r="E135" s="686"/>
      <c r="F135" s="182"/>
      <c r="G135" s="459"/>
      <c r="H135" s="437"/>
      <c r="I135" s="200"/>
      <c r="J135" s="219">
        <f t="shared" si="94"/>
        <v>0</v>
      </c>
      <c r="K135" s="81"/>
      <c r="L135" s="1"/>
      <c r="M135" s="1"/>
      <c r="N135" s="1"/>
      <c r="O135" s="1"/>
      <c r="P135" s="89"/>
      <c r="Q135" s="1"/>
      <c r="R135" s="43"/>
      <c r="S135" s="1"/>
      <c r="T135" s="366"/>
      <c r="U135" s="89"/>
      <c r="V135" s="46"/>
      <c r="W135" s="378"/>
    </row>
    <row r="136" spans="1:23" ht="15.75" hidden="1" thickBot="1" x14ac:dyDescent="0.3">
      <c r="A136" s="139" t="s">
        <v>447</v>
      </c>
      <c r="B136" s="59"/>
      <c r="C136" s="2"/>
      <c r="D136" s="686" t="s">
        <v>632</v>
      </c>
      <c r="E136" s="686"/>
      <c r="F136" s="182"/>
      <c r="G136" s="459"/>
      <c r="H136" s="437"/>
      <c r="I136" s="200"/>
      <c r="J136" s="219">
        <f t="shared" si="94"/>
        <v>0</v>
      </c>
      <c r="K136" s="81"/>
      <c r="L136" s="1"/>
      <c r="M136" s="1"/>
      <c r="N136" s="1"/>
      <c r="O136" s="1"/>
      <c r="P136" s="89"/>
      <c r="Q136" s="1"/>
      <c r="R136" s="43"/>
      <c r="S136" s="1"/>
      <c r="T136" s="366"/>
      <c r="U136" s="89"/>
      <c r="V136" s="46"/>
      <c r="W136" s="378"/>
    </row>
    <row r="137" spans="1:23" ht="15.75" hidden="1" thickBot="1" x14ac:dyDescent="0.3">
      <c r="A137" s="139" t="s">
        <v>448</v>
      </c>
      <c r="B137" s="59"/>
      <c r="C137" s="2"/>
      <c r="D137" s="686" t="s">
        <v>633</v>
      </c>
      <c r="E137" s="686"/>
      <c r="F137" s="182"/>
      <c r="G137" s="459"/>
      <c r="H137" s="437"/>
      <c r="I137" s="200"/>
      <c r="J137" s="219">
        <f t="shared" si="94"/>
        <v>0</v>
      </c>
      <c r="K137" s="81"/>
      <c r="L137" s="1"/>
      <c r="M137" s="1"/>
      <c r="N137" s="1"/>
      <c r="O137" s="1"/>
      <c r="P137" s="89"/>
      <c r="Q137" s="1"/>
      <c r="R137" s="43"/>
      <c r="S137" s="1"/>
      <c r="T137" s="366"/>
      <c r="U137" s="89"/>
      <c r="V137" s="46"/>
      <c r="W137" s="378"/>
    </row>
    <row r="138" spans="1:23" ht="15.75" hidden="1" thickBot="1" x14ac:dyDescent="0.3">
      <c r="A138" s="139" t="s">
        <v>449</v>
      </c>
      <c r="B138" s="59"/>
      <c r="C138" s="2"/>
      <c r="D138" s="686" t="s">
        <v>634</v>
      </c>
      <c r="E138" s="686"/>
      <c r="F138" s="182"/>
      <c r="G138" s="459"/>
      <c r="H138" s="437"/>
      <c r="I138" s="200"/>
      <c r="J138" s="219">
        <f t="shared" si="94"/>
        <v>0</v>
      </c>
      <c r="K138" s="81"/>
      <c r="L138" s="1"/>
      <c r="M138" s="1"/>
      <c r="N138" s="1"/>
      <c r="O138" s="1"/>
      <c r="P138" s="89"/>
      <c r="Q138" s="1"/>
      <c r="R138" s="43"/>
      <c r="S138" s="1"/>
      <c r="T138" s="366"/>
      <c r="U138" s="89"/>
      <c r="V138" s="46"/>
      <c r="W138" s="378"/>
    </row>
    <row r="139" spans="1:23" ht="25.5" hidden="1" customHeight="1" x14ac:dyDescent="0.25">
      <c r="A139" s="139" t="s">
        <v>450</v>
      </c>
      <c r="B139" s="59"/>
      <c r="C139" s="2"/>
      <c r="D139" s="685" t="s">
        <v>821</v>
      </c>
      <c r="E139" s="685"/>
      <c r="F139" s="192"/>
      <c r="G139" s="471"/>
      <c r="H139" s="449"/>
      <c r="I139" s="210"/>
      <c r="J139" s="219">
        <f t="shared" si="94"/>
        <v>0</v>
      </c>
      <c r="K139" s="81"/>
      <c r="L139" s="1"/>
      <c r="M139" s="1"/>
      <c r="N139" s="1"/>
      <c r="O139" s="1"/>
      <c r="P139" s="89"/>
      <c r="Q139" s="1"/>
      <c r="R139" s="43"/>
      <c r="S139" s="1"/>
      <c r="T139" s="366"/>
      <c r="U139" s="89"/>
      <c r="V139" s="46"/>
      <c r="W139" s="378"/>
    </row>
    <row r="140" spans="1:23" ht="25.5" hidden="1" customHeight="1" x14ac:dyDescent="0.25">
      <c r="A140" s="139" t="s">
        <v>451</v>
      </c>
      <c r="B140" s="59"/>
      <c r="C140" s="2"/>
      <c r="D140" s="685" t="s">
        <v>824</v>
      </c>
      <c r="E140" s="685"/>
      <c r="F140" s="192"/>
      <c r="G140" s="471"/>
      <c r="H140" s="449"/>
      <c r="I140" s="210"/>
      <c r="J140" s="219">
        <f t="shared" si="94"/>
        <v>0</v>
      </c>
      <c r="K140" s="81"/>
      <c r="L140" s="1"/>
      <c r="M140" s="1"/>
      <c r="N140" s="1"/>
      <c r="O140" s="1"/>
      <c r="P140" s="89"/>
      <c r="Q140" s="1"/>
      <c r="R140" s="43"/>
      <c r="S140" s="1"/>
      <c r="T140" s="366"/>
      <c r="U140" s="89"/>
      <c r="V140" s="46"/>
      <c r="W140" s="378"/>
    </row>
    <row r="141" spans="1:23" ht="15.75" hidden="1" thickBot="1" x14ac:dyDescent="0.3">
      <c r="A141" s="139" t="s">
        <v>452</v>
      </c>
      <c r="B141" s="59"/>
      <c r="C141" s="2"/>
      <c r="D141" s="686" t="s">
        <v>636</v>
      </c>
      <c r="E141" s="686"/>
      <c r="F141" s="182"/>
      <c r="G141" s="459"/>
      <c r="H141" s="437"/>
      <c r="I141" s="200"/>
      <c r="J141" s="219">
        <f t="shared" si="94"/>
        <v>0</v>
      </c>
      <c r="K141" s="81"/>
      <c r="L141" s="1"/>
      <c r="M141" s="1"/>
      <c r="N141" s="1"/>
      <c r="O141" s="1"/>
      <c r="P141" s="89"/>
      <c r="Q141" s="1"/>
      <c r="R141" s="43"/>
      <c r="S141" s="1"/>
      <c r="T141" s="366"/>
      <c r="U141" s="89"/>
      <c r="V141" s="46"/>
      <c r="W141" s="378"/>
    </row>
    <row r="142" spans="1:23" ht="25.5" hidden="1" customHeight="1" x14ac:dyDescent="0.25">
      <c r="A142" s="139" t="s">
        <v>453</v>
      </c>
      <c r="B142" s="59"/>
      <c r="C142" s="2"/>
      <c r="D142" s="685" t="s">
        <v>827</v>
      </c>
      <c r="E142" s="685"/>
      <c r="F142" s="192"/>
      <c r="G142" s="471"/>
      <c r="H142" s="449"/>
      <c r="I142" s="210"/>
      <c r="J142" s="219">
        <f t="shared" si="94"/>
        <v>0</v>
      </c>
      <c r="K142" s="81"/>
      <c r="L142" s="1"/>
      <c r="M142" s="1"/>
      <c r="N142" s="1"/>
      <c r="O142" s="1"/>
      <c r="P142" s="89"/>
      <c r="Q142" s="1"/>
      <c r="R142" s="43"/>
      <c r="S142" s="1"/>
      <c r="T142" s="366"/>
      <c r="U142" s="89"/>
      <c r="V142" s="46"/>
      <c r="W142" s="378"/>
    </row>
    <row r="143" spans="1:23" ht="15.75" hidden="1" thickBot="1" x14ac:dyDescent="0.3">
      <c r="A143" s="139" t="s">
        <v>454</v>
      </c>
      <c r="B143" s="59"/>
      <c r="C143" s="2"/>
      <c r="D143" s="686" t="s">
        <v>828</v>
      </c>
      <c r="E143" s="686"/>
      <c r="F143" s="182"/>
      <c r="G143" s="459"/>
      <c r="H143" s="437"/>
      <c r="I143" s="200"/>
      <c r="J143" s="219">
        <f t="shared" si="94"/>
        <v>0</v>
      </c>
      <c r="K143" s="81"/>
      <c r="L143" s="1"/>
      <c r="M143" s="1"/>
      <c r="N143" s="1"/>
      <c r="O143" s="1"/>
      <c r="P143" s="89"/>
      <c r="Q143" s="1"/>
      <c r="R143" s="43"/>
      <c r="S143" s="1"/>
      <c r="T143" s="366"/>
      <c r="U143" s="89"/>
      <c r="V143" s="46"/>
      <c r="W143" s="378"/>
    </row>
    <row r="144" spans="1:23" s="42" customFormat="1" ht="15.75" hidden="1" thickBot="1" x14ac:dyDescent="0.3">
      <c r="A144" s="139" t="s">
        <v>455</v>
      </c>
      <c r="B144" s="148" t="s">
        <v>956</v>
      </c>
      <c r="C144" s="731" t="s">
        <v>456</v>
      </c>
      <c r="D144" s="732"/>
      <c r="E144" s="732"/>
      <c r="F144" s="194"/>
      <c r="G144" s="474"/>
      <c r="H144" s="452"/>
      <c r="I144" s="212"/>
      <c r="J144" s="222">
        <f t="shared" si="94"/>
        <v>0</v>
      </c>
      <c r="K144" s="121"/>
      <c r="L144" s="122"/>
      <c r="M144" s="122"/>
      <c r="N144" s="122"/>
      <c r="O144" s="122"/>
      <c r="P144" s="125"/>
      <c r="Q144" s="122"/>
      <c r="R144" s="124"/>
      <c r="S144" s="122"/>
      <c r="T144" s="368"/>
      <c r="U144" s="125"/>
      <c r="V144" s="126"/>
      <c r="W144" s="382"/>
    </row>
    <row r="145" spans="1:23" ht="15.75" thickBot="1" x14ac:dyDescent="0.3">
      <c r="B145" s="109" t="s">
        <v>457</v>
      </c>
      <c r="C145" s="701" t="s">
        <v>458</v>
      </c>
      <c r="D145" s="702"/>
      <c r="E145" s="702"/>
      <c r="F145" s="185">
        <f>F146+F147+F150+F151+F152+F153+F154</f>
        <v>0</v>
      </c>
      <c r="G145" s="462">
        <f>G146+G147+G150+G151+G152+G153+G154</f>
        <v>0</v>
      </c>
      <c r="H145" s="440">
        <f t="shared" ref="H145:I145" si="95">H146+H147+H150+H151+H152+H153+H154</f>
        <v>0</v>
      </c>
      <c r="I145" s="203">
        <f t="shared" si="95"/>
        <v>0</v>
      </c>
      <c r="J145" s="216">
        <f t="shared" si="94"/>
        <v>0</v>
      </c>
      <c r="K145" s="94">
        <f t="shared" ref="K145:W145" si="96">K146+K147+K150+K151+K152+K153+K154</f>
        <v>0</v>
      </c>
      <c r="L145" s="95">
        <f t="shared" si="96"/>
        <v>0</v>
      </c>
      <c r="M145" s="95">
        <f t="shared" si="96"/>
        <v>0</v>
      </c>
      <c r="N145" s="95">
        <f t="shared" si="96"/>
        <v>0</v>
      </c>
      <c r="O145" s="95">
        <f t="shared" si="96"/>
        <v>0</v>
      </c>
      <c r="P145" s="98">
        <f t="shared" ref="P145" si="97">P146+P147+P150+P151+P152+P153+P154</f>
        <v>0</v>
      </c>
      <c r="Q145" s="95">
        <f t="shared" si="96"/>
        <v>0</v>
      </c>
      <c r="R145" s="97">
        <f t="shared" si="96"/>
        <v>0</v>
      </c>
      <c r="S145" s="95">
        <f t="shared" si="96"/>
        <v>0</v>
      </c>
      <c r="T145" s="363">
        <f t="shared" ref="T145" si="98">T146+T147+T150+T151+T152+T153+T154</f>
        <v>0</v>
      </c>
      <c r="U145" s="98">
        <f t="shared" si="96"/>
        <v>0</v>
      </c>
      <c r="V145" s="99">
        <f t="shared" si="96"/>
        <v>0</v>
      </c>
      <c r="W145" s="376">
        <f t="shared" si="96"/>
        <v>0</v>
      </c>
    </row>
    <row r="146" spans="1:23" s="19" customFormat="1" ht="15.75" hidden="1" thickBot="1" x14ac:dyDescent="0.3">
      <c r="A146" s="139" t="s">
        <v>459</v>
      </c>
      <c r="B146" s="127" t="s">
        <v>957</v>
      </c>
      <c r="C146" s="714" t="s">
        <v>460</v>
      </c>
      <c r="D146" s="715"/>
      <c r="E146" s="715"/>
      <c r="F146" s="181"/>
      <c r="G146" s="458"/>
      <c r="H146" s="436"/>
      <c r="I146" s="199"/>
      <c r="J146" s="218">
        <f t="shared" si="94"/>
        <v>0</v>
      </c>
      <c r="K146" s="103"/>
      <c r="L146" s="104"/>
      <c r="M146" s="104"/>
      <c r="N146" s="104"/>
      <c r="O146" s="104"/>
      <c r="P146" s="107"/>
      <c r="Q146" s="104"/>
      <c r="R146" s="106"/>
      <c r="S146" s="104"/>
      <c r="T146" s="367"/>
      <c r="U146" s="107"/>
      <c r="V146" s="108"/>
      <c r="W146" s="379"/>
    </row>
    <row r="147" spans="1:23" s="19" customFormat="1" ht="15.75" hidden="1" thickBot="1" x14ac:dyDescent="0.3">
      <c r="A147" s="139" t="s">
        <v>461</v>
      </c>
      <c r="B147" s="100" t="s">
        <v>958</v>
      </c>
      <c r="C147" s="694" t="s">
        <v>462</v>
      </c>
      <c r="D147" s="695"/>
      <c r="E147" s="695"/>
      <c r="F147" s="183">
        <f>F148+F149</f>
        <v>0</v>
      </c>
      <c r="G147" s="460">
        <f>G148+G149</f>
        <v>0</v>
      </c>
      <c r="H147" s="438">
        <f t="shared" ref="H147:I147" si="99">H148+H149</f>
        <v>0</v>
      </c>
      <c r="I147" s="201">
        <f t="shared" si="99"/>
        <v>0</v>
      </c>
      <c r="J147" s="218">
        <f t="shared" si="94"/>
        <v>0</v>
      </c>
      <c r="K147" s="103">
        <f t="shared" ref="K147:W147" si="100">K148+K149</f>
        <v>0</v>
      </c>
      <c r="L147" s="104">
        <f t="shared" si="100"/>
        <v>0</v>
      </c>
      <c r="M147" s="104">
        <f t="shared" si="100"/>
        <v>0</v>
      </c>
      <c r="N147" s="104">
        <f t="shared" si="100"/>
        <v>0</v>
      </c>
      <c r="O147" s="104">
        <f t="shared" si="100"/>
        <v>0</v>
      </c>
      <c r="P147" s="107">
        <f t="shared" ref="P147" si="101">P148+P149</f>
        <v>0</v>
      </c>
      <c r="Q147" s="104">
        <f t="shared" si="100"/>
        <v>0</v>
      </c>
      <c r="R147" s="106">
        <f t="shared" si="100"/>
        <v>0</v>
      </c>
      <c r="S147" s="104">
        <f t="shared" si="100"/>
        <v>0</v>
      </c>
      <c r="T147" s="367">
        <f t="shared" ref="T147" si="102">T148+T149</f>
        <v>0</v>
      </c>
      <c r="U147" s="107">
        <f t="shared" si="100"/>
        <v>0</v>
      </c>
      <c r="V147" s="108">
        <f t="shared" si="100"/>
        <v>0</v>
      </c>
      <c r="W147" s="379">
        <f t="shared" si="100"/>
        <v>0</v>
      </c>
    </row>
    <row r="148" spans="1:23" ht="15.75" hidden="1" thickBot="1" x14ac:dyDescent="0.3">
      <c r="A148" s="139" t="s">
        <v>463</v>
      </c>
      <c r="B148" s="59"/>
      <c r="C148" s="2"/>
      <c r="D148" s="686" t="s">
        <v>462</v>
      </c>
      <c r="E148" s="686"/>
      <c r="F148" s="182"/>
      <c r="G148" s="459"/>
      <c r="H148" s="437"/>
      <c r="I148" s="200"/>
      <c r="J148" s="219">
        <f t="shared" si="94"/>
        <v>0</v>
      </c>
      <c r="K148" s="81"/>
      <c r="L148" s="1"/>
      <c r="M148" s="1"/>
      <c r="N148" s="1"/>
      <c r="O148" s="1"/>
      <c r="P148" s="89"/>
      <c r="Q148" s="1"/>
      <c r="R148" s="43"/>
      <c r="S148" s="1"/>
      <c r="T148" s="366"/>
      <c r="U148" s="89"/>
      <c r="V148" s="46"/>
      <c r="W148" s="378"/>
    </row>
    <row r="149" spans="1:23" ht="15.75" hidden="1" thickBot="1" x14ac:dyDescent="0.3">
      <c r="A149" s="139" t="s">
        <v>464</v>
      </c>
      <c r="B149" s="59"/>
      <c r="C149" s="2"/>
      <c r="D149" s="686" t="s">
        <v>620</v>
      </c>
      <c r="E149" s="686"/>
      <c r="F149" s="182"/>
      <c r="G149" s="459"/>
      <c r="H149" s="437"/>
      <c r="I149" s="200"/>
      <c r="J149" s="219">
        <f t="shared" si="94"/>
        <v>0</v>
      </c>
      <c r="K149" s="81"/>
      <c r="L149" s="1"/>
      <c r="M149" s="1"/>
      <c r="N149" s="1"/>
      <c r="O149" s="1"/>
      <c r="P149" s="89"/>
      <c r="Q149" s="1"/>
      <c r="R149" s="43"/>
      <c r="S149" s="1"/>
      <c r="T149" s="366"/>
      <c r="U149" s="89"/>
      <c r="V149" s="46"/>
      <c r="W149" s="378"/>
    </row>
    <row r="150" spans="1:23" s="19" customFormat="1" ht="15.75" hidden="1" thickBot="1" x14ac:dyDescent="0.3">
      <c r="A150" s="139" t="s">
        <v>465</v>
      </c>
      <c r="B150" s="100" t="s">
        <v>959</v>
      </c>
      <c r="C150" s="694" t="s">
        <v>466</v>
      </c>
      <c r="D150" s="695"/>
      <c r="E150" s="695"/>
      <c r="F150" s="183"/>
      <c r="G150" s="460"/>
      <c r="H150" s="438"/>
      <c r="I150" s="201"/>
      <c r="J150" s="218">
        <f t="shared" si="94"/>
        <v>0</v>
      </c>
      <c r="K150" s="103"/>
      <c r="L150" s="104"/>
      <c r="M150" s="104"/>
      <c r="N150" s="104"/>
      <c r="O150" s="104"/>
      <c r="P150" s="107"/>
      <c r="Q150" s="104"/>
      <c r="R150" s="106"/>
      <c r="S150" s="104"/>
      <c r="T150" s="367"/>
      <c r="U150" s="107"/>
      <c r="V150" s="108"/>
      <c r="W150" s="379"/>
    </row>
    <row r="151" spans="1:23" s="19" customFormat="1" ht="15.75" hidden="1" thickBot="1" x14ac:dyDescent="0.3">
      <c r="A151" s="139" t="s">
        <v>467</v>
      </c>
      <c r="B151" s="100" t="s">
        <v>960</v>
      </c>
      <c r="C151" s="694" t="s">
        <v>468</v>
      </c>
      <c r="D151" s="695"/>
      <c r="E151" s="695"/>
      <c r="F151" s="183"/>
      <c r="G151" s="460"/>
      <c r="H151" s="438"/>
      <c r="I151" s="201"/>
      <c r="J151" s="218">
        <f t="shared" si="94"/>
        <v>0</v>
      </c>
      <c r="K151" s="103"/>
      <c r="L151" s="104"/>
      <c r="M151" s="104"/>
      <c r="N151" s="104"/>
      <c r="O151" s="104"/>
      <c r="P151" s="107"/>
      <c r="Q151" s="104"/>
      <c r="R151" s="106"/>
      <c r="S151" s="104"/>
      <c r="T151" s="367"/>
      <c r="U151" s="107"/>
      <c r="V151" s="108"/>
      <c r="W151" s="379"/>
    </row>
    <row r="152" spans="1:23" s="19" customFormat="1" ht="15.75" hidden="1" thickBot="1" x14ac:dyDescent="0.3">
      <c r="A152" s="139" t="s">
        <v>469</v>
      </c>
      <c r="B152" s="100" t="s">
        <v>961</v>
      </c>
      <c r="C152" s="694" t="s">
        <v>470</v>
      </c>
      <c r="D152" s="695"/>
      <c r="E152" s="695"/>
      <c r="F152" s="183"/>
      <c r="G152" s="460"/>
      <c r="H152" s="438"/>
      <c r="I152" s="201"/>
      <c r="J152" s="218">
        <f t="shared" si="94"/>
        <v>0</v>
      </c>
      <c r="K152" s="103"/>
      <c r="L152" s="104"/>
      <c r="M152" s="104"/>
      <c r="N152" s="104"/>
      <c r="O152" s="104"/>
      <c r="P152" s="107"/>
      <c r="Q152" s="104"/>
      <c r="R152" s="106"/>
      <c r="S152" s="104"/>
      <c r="T152" s="367"/>
      <c r="U152" s="107"/>
      <c r="V152" s="108"/>
      <c r="W152" s="379"/>
    </row>
    <row r="153" spans="1:23" s="19" customFormat="1" ht="15.75" hidden="1" thickBot="1" x14ac:dyDescent="0.3">
      <c r="A153" s="139" t="s">
        <v>471</v>
      </c>
      <c r="B153" s="100" t="s">
        <v>962</v>
      </c>
      <c r="C153" s="694" t="s">
        <v>472</v>
      </c>
      <c r="D153" s="695"/>
      <c r="E153" s="695"/>
      <c r="F153" s="183"/>
      <c r="G153" s="460"/>
      <c r="H153" s="438"/>
      <c r="I153" s="201"/>
      <c r="J153" s="218">
        <f t="shared" si="94"/>
        <v>0</v>
      </c>
      <c r="K153" s="103"/>
      <c r="L153" s="104"/>
      <c r="M153" s="104"/>
      <c r="N153" s="104"/>
      <c r="O153" s="104"/>
      <c r="P153" s="107"/>
      <c r="Q153" s="104"/>
      <c r="R153" s="106"/>
      <c r="S153" s="104"/>
      <c r="T153" s="367"/>
      <c r="U153" s="107"/>
      <c r="V153" s="108"/>
      <c r="W153" s="379"/>
    </row>
    <row r="154" spans="1:23" s="19" customFormat="1" ht="15.75" hidden="1" thickBot="1" x14ac:dyDescent="0.3">
      <c r="A154" s="139" t="s">
        <v>473</v>
      </c>
      <c r="B154" s="138" t="s">
        <v>963</v>
      </c>
      <c r="C154" s="727" t="s">
        <v>474</v>
      </c>
      <c r="D154" s="728"/>
      <c r="E154" s="728"/>
      <c r="F154" s="195"/>
      <c r="G154" s="476"/>
      <c r="H154" s="454"/>
      <c r="I154" s="213"/>
      <c r="J154" s="218">
        <f t="shared" si="94"/>
        <v>0</v>
      </c>
      <c r="K154" s="103"/>
      <c r="L154" s="104"/>
      <c r="M154" s="104"/>
      <c r="N154" s="104"/>
      <c r="O154" s="104"/>
      <c r="P154" s="107"/>
      <c r="Q154" s="104"/>
      <c r="R154" s="106"/>
      <c r="S154" s="104"/>
      <c r="T154" s="367"/>
      <c r="U154" s="107"/>
      <c r="V154" s="108"/>
      <c r="W154" s="379"/>
    </row>
    <row r="155" spans="1:23" ht="15.75" thickBot="1" x14ac:dyDescent="0.3">
      <c r="B155" s="109" t="s">
        <v>475</v>
      </c>
      <c r="C155" s="701" t="s">
        <v>476</v>
      </c>
      <c r="D155" s="702"/>
      <c r="E155" s="702"/>
      <c r="F155" s="185">
        <f>F156+F157+F158+F159</f>
        <v>0</v>
      </c>
      <c r="G155" s="462">
        <f>G156+G157+G158+G159</f>
        <v>0</v>
      </c>
      <c r="H155" s="440">
        <f t="shared" ref="H155:I155" si="103">H156+H157+H158+H159</f>
        <v>0</v>
      </c>
      <c r="I155" s="203">
        <f t="shared" si="103"/>
        <v>0</v>
      </c>
      <c r="J155" s="216">
        <f t="shared" si="94"/>
        <v>0</v>
      </c>
      <c r="K155" s="94">
        <f t="shared" ref="K155:W155" si="104">K156+K157+K158+K159</f>
        <v>0</v>
      </c>
      <c r="L155" s="95">
        <f t="shared" si="104"/>
        <v>0</v>
      </c>
      <c r="M155" s="95">
        <f t="shared" si="104"/>
        <v>0</v>
      </c>
      <c r="N155" s="95">
        <f t="shared" si="104"/>
        <v>0</v>
      </c>
      <c r="O155" s="95">
        <f t="shared" si="104"/>
        <v>0</v>
      </c>
      <c r="P155" s="98">
        <f t="shared" ref="P155" si="105">P156+P157+P158+P159</f>
        <v>0</v>
      </c>
      <c r="Q155" s="95">
        <f t="shared" si="104"/>
        <v>0</v>
      </c>
      <c r="R155" s="97">
        <f t="shared" si="104"/>
        <v>0</v>
      </c>
      <c r="S155" s="95">
        <f t="shared" si="104"/>
        <v>0</v>
      </c>
      <c r="T155" s="363">
        <f t="shared" ref="T155" si="106">T156+T157+T158+T159</f>
        <v>0</v>
      </c>
      <c r="U155" s="98">
        <f t="shared" si="104"/>
        <v>0</v>
      </c>
      <c r="V155" s="99">
        <f t="shared" si="104"/>
        <v>0</v>
      </c>
      <c r="W155" s="376">
        <f t="shared" si="104"/>
        <v>0</v>
      </c>
    </row>
    <row r="156" spans="1:23" ht="15.75" hidden="1" thickBot="1" x14ac:dyDescent="0.3">
      <c r="A156" s="139" t="s">
        <v>477</v>
      </c>
      <c r="B156" s="68" t="s">
        <v>964</v>
      </c>
      <c r="C156" s="729" t="s">
        <v>478</v>
      </c>
      <c r="D156" s="730"/>
      <c r="E156" s="730"/>
      <c r="F156" s="196"/>
      <c r="G156" s="477"/>
      <c r="H156" s="455"/>
      <c r="I156" s="214"/>
      <c r="J156" s="219">
        <f t="shared" si="94"/>
        <v>0</v>
      </c>
      <c r="K156" s="81"/>
      <c r="L156" s="1"/>
      <c r="M156" s="1"/>
      <c r="N156" s="1"/>
      <c r="O156" s="1"/>
      <c r="P156" s="89"/>
      <c r="Q156" s="1"/>
      <c r="R156" s="43"/>
      <c r="S156" s="1"/>
      <c r="T156" s="366"/>
      <c r="U156" s="89"/>
      <c r="V156" s="46"/>
      <c r="W156" s="378"/>
    </row>
    <row r="157" spans="1:23" ht="15.75" hidden="1" thickBot="1" x14ac:dyDescent="0.3">
      <c r="A157" s="139" t="s">
        <v>479</v>
      </c>
      <c r="B157" s="59" t="s">
        <v>965</v>
      </c>
      <c r="C157" s="720" t="s">
        <v>480</v>
      </c>
      <c r="D157" s="686"/>
      <c r="E157" s="686"/>
      <c r="F157" s="182"/>
      <c r="G157" s="459"/>
      <c r="H157" s="437"/>
      <c r="I157" s="200"/>
      <c r="J157" s="219">
        <f t="shared" si="94"/>
        <v>0</v>
      </c>
      <c r="K157" s="81"/>
      <c r="L157" s="1"/>
      <c r="M157" s="1"/>
      <c r="N157" s="1"/>
      <c r="O157" s="1"/>
      <c r="P157" s="89"/>
      <c r="Q157" s="1"/>
      <c r="R157" s="43"/>
      <c r="S157" s="1"/>
      <c r="T157" s="366"/>
      <c r="U157" s="89"/>
      <c r="V157" s="46"/>
      <c r="W157" s="378"/>
    </row>
    <row r="158" spans="1:23" ht="15.75" hidden="1" thickBot="1" x14ac:dyDescent="0.3">
      <c r="A158" s="139" t="s">
        <v>481</v>
      </c>
      <c r="B158" s="59" t="s">
        <v>966</v>
      </c>
      <c r="C158" s="720" t="s">
        <v>482</v>
      </c>
      <c r="D158" s="686"/>
      <c r="E158" s="686"/>
      <c r="F158" s="182"/>
      <c r="G158" s="459"/>
      <c r="H158" s="437"/>
      <c r="I158" s="200"/>
      <c r="J158" s="219">
        <f t="shared" si="94"/>
        <v>0</v>
      </c>
      <c r="K158" s="81"/>
      <c r="L158" s="1"/>
      <c r="M158" s="1"/>
      <c r="N158" s="1"/>
      <c r="O158" s="1"/>
      <c r="P158" s="89"/>
      <c r="Q158" s="1"/>
      <c r="R158" s="43"/>
      <c r="S158" s="1"/>
      <c r="T158" s="366"/>
      <c r="U158" s="89"/>
      <c r="V158" s="46"/>
      <c r="W158" s="378"/>
    </row>
    <row r="159" spans="1:23" ht="15.75" hidden="1" thickBot="1" x14ac:dyDescent="0.3">
      <c r="A159" s="139" t="s">
        <v>483</v>
      </c>
      <c r="B159" s="61" t="s">
        <v>967</v>
      </c>
      <c r="C159" s="722" t="s">
        <v>637</v>
      </c>
      <c r="D159" s="700"/>
      <c r="E159" s="700"/>
      <c r="F159" s="184"/>
      <c r="G159" s="461"/>
      <c r="H159" s="439"/>
      <c r="I159" s="202"/>
      <c r="J159" s="219">
        <f t="shared" si="94"/>
        <v>0</v>
      </c>
      <c r="K159" s="81"/>
      <c r="L159" s="1"/>
      <c r="M159" s="1"/>
      <c r="N159" s="1"/>
      <c r="O159" s="1"/>
      <c r="P159" s="89"/>
      <c r="Q159" s="1"/>
      <c r="R159" s="43"/>
      <c r="S159" s="1"/>
      <c r="T159" s="366"/>
      <c r="U159" s="89"/>
      <c r="V159" s="46"/>
      <c r="W159" s="378"/>
    </row>
    <row r="160" spans="1:23" ht="15.75" thickBot="1" x14ac:dyDescent="0.3">
      <c r="B160" s="109" t="s">
        <v>484</v>
      </c>
      <c r="C160" s="701" t="s">
        <v>485</v>
      </c>
      <c r="D160" s="702"/>
      <c r="E160" s="702"/>
      <c r="F160" s="185">
        <f>F161+F162+F173+F184+F195+F198+F210+F211+F212</f>
        <v>0</v>
      </c>
      <c r="G160" s="462">
        <f>G161+G162+G173+G184+G195+G198+G210+G211+G212</f>
        <v>0</v>
      </c>
      <c r="H160" s="440">
        <f t="shared" ref="H160:I160" si="107">H161+H162+H173+H184+H195+H198+H210+H211+H212</f>
        <v>0</v>
      </c>
      <c r="I160" s="203">
        <f t="shared" si="107"/>
        <v>0</v>
      </c>
      <c r="J160" s="216">
        <f t="shared" si="94"/>
        <v>0</v>
      </c>
      <c r="K160" s="94">
        <f t="shared" ref="K160:W160" si="108">K161+K162+K173+K184+K195+K198+K210+K211+K212</f>
        <v>0</v>
      </c>
      <c r="L160" s="95">
        <f t="shared" si="108"/>
        <v>0</v>
      </c>
      <c r="M160" s="95">
        <f t="shared" si="108"/>
        <v>0</v>
      </c>
      <c r="N160" s="95">
        <f t="shared" si="108"/>
        <v>0</v>
      </c>
      <c r="O160" s="95">
        <f t="shared" si="108"/>
        <v>0</v>
      </c>
      <c r="P160" s="98">
        <f t="shared" ref="P160" si="109">P161+P162+P173+P184+P195+P198+P210+P211+P212</f>
        <v>0</v>
      </c>
      <c r="Q160" s="95">
        <f t="shared" si="108"/>
        <v>0</v>
      </c>
      <c r="R160" s="97">
        <f t="shared" si="108"/>
        <v>0</v>
      </c>
      <c r="S160" s="95">
        <f t="shared" si="108"/>
        <v>0</v>
      </c>
      <c r="T160" s="363">
        <f t="shared" ref="T160" si="110">T161+T162+T173+T184+T195+T198+T210+T211+T212</f>
        <v>0</v>
      </c>
      <c r="U160" s="98">
        <f t="shared" si="108"/>
        <v>0</v>
      </c>
      <c r="V160" s="99">
        <f t="shared" si="108"/>
        <v>0</v>
      </c>
      <c r="W160" s="376">
        <f t="shared" si="108"/>
        <v>0</v>
      </c>
    </row>
    <row r="161" spans="1:23" s="19" customFormat="1" ht="25.5" hidden="1" customHeight="1" x14ac:dyDescent="0.25">
      <c r="A161" s="139" t="s">
        <v>486</v>
      </c>
      <c r="B161" s="100" t="s">
        <v>968</v>
      </c>
      <c r="C161" s="683" t="s">
        <v>638</v>
      </c>
      <c r="D161" s="684"/>
      <c r="E161" s="684"/>
      <c r="F161" s="197"/>
      <c r="G161" s="478"/>
      <c r="H161" s="456"/>
      <c r="I161" s="215"/>
      <c r="J161" s="218">
        <f t="shared" si="94"/>
        <v>0</v>
      </c>
      <c r="K161" s="103"/>
      <c r="L161" s="104"/>
      <c r="M161" s="104"/>
      <c r="N161" s="104"/>
      <c r="O161" s="104"/>
      <c r="P161" s="107"/>
      <c r="Q161" s="104"/>
      <c r="R161" s="106"/>
      <c r="S161" s="104"/>
      <c r="T161" s="367"/>
      <c r="U161" s="107"/>
      <c r="V161" s="108"/>
      <c r="W161" s="379"/>
    </row>
    <row r="162" spans="1:23" s="19" customFormat="1" ht="16.350000000000001" hidden="1" customHeight="1" x14ac:dyDescent="0.25">
      <c r="A162" s="139" t="s">
        <v>487</v>
      </c>
      <c r="B162" s="100" t="s">
        <v>969</v>
      </c>
      <c r="C162" s="725" t="s">
        <v>1098</v>
      </c>
      <c r="D162" s="726"/>
      <c r="E162" s="726"/>
      <c r="F162" s="197">
        <f>F163+F164+F165+F166+F167+F168+F169+F170+F171+F172</f>
        <v>0</v>
      </c>
      <c r="G162" s="478">
        <f>G163+G164+G165+G166+G167+G168+G169+G170+G171+G172</f>
        <v>0</v>
      </c>
      <c r="H162" s="456">
        <f t="shared" ref="H162:I162" si="111">H163+H164+H165+H166+H167+H168+H169+H170+H171+H172</f>
        <v>0</v>
      </c>
      <c r="I162" s="215">
        <f t="shared" si="111"/>
        <v>0</v>
      </c>
      <c r="J162" s="218">
        <f t="shared" si="94"/>
        <v>0</v>
      </c>
      <c r="K162" s="103">
        <f t="shared" ref="K162:W162" si="112">K163+K164+K165+K166+K167+K168+K169+K170+K171+K172</f>
        <v>0</v>
      </c>
      <c r="L162" s="104">
        <f t="shared" si="112"/>
        <v>0</v>
      </c>
      <c r="M162" s="104">
        <f t="shared" si="112"/>
        <v>0</v>
      </c>
      <c r="N162" s="104">
        <f t="shared" si="112"/>
        <v>0</v>
      </c>
      <c r="O162" s="104">
        <f t="shared" si="112"/>
        <v>0</v>
      </c>
      <c r="P162" s="107">
        <f t="shared" ref="P162" si="113">P163+P164+P165+P166+P167+P168+P169+P170+P171+P172</f>
        <v>0</v>
      </c>
      <c r="Q162" s="104">
        <f t="shared" si="112"/>
        <v>0</v>
      </c>
      <c r="R162" s="106">
        <f t="shared" si="112"/>
        <v>0</v>
      </c>
      <c r="S162" s="104">
        <f t="shared" si="112"/>
        <v>0</v>
      </c>
      <c r="T162" s="367">
        <f t="shared" ref="T162" si="114">T163+T164+T165+T166+T167+T168+T169+T170+T171+T172</f>
        <v>0</v>
      </c>
      <c r="U162" s="107">
        <f t="shared" si="112"/>
        <v>0</v>
      </c>
      <c r="V162" s="108">
        <f t="shared" si="112"/>
        <v>0</v>
      </c>
      <c r="W162" s="379">
        <f t="shared" si="112"/>
        <v>0</v>
      </c>
    </row>
    <row r="163" spans="1:23" ht="15.75" hidden="1" thickBot="1" x14ac:dyDescent="0.3">
      <c r="A163" s="139" t="s">
        <v>488</v>
      </c>
      <c r="B163" s="59"/>
      <c r="C163" s="2"/>
      <c r="D163" s="686" t="s">
        <v>1099</v>
      </c>
      <c r="E163" s="686"/>
      <c r="F163" s="182"/>
      <c r="G163" s="459"/>
      <c r="H163" s="437"/>
      <c r="I163" s="200"/>
      <c r="J163" s="219">
        <f t="shared" si="94"/>
        <v>0</v>
      </c>
      <c r="K163" s="81"/>
      <c r="L163" s="1"/>
      <c r="M163" s="1"/>
      <c r="N163" s="1"/>
      <c r="O163" s="1"/>
      <c r="P163" s="89"/>
      <c r="Q163" s="1"/>
      <c r="R163" s="43"/>
      <c r="S163" s="1"/>
      <c r="T163" s="366"/>
      <c r="U163" s="89"/>
      <c r="V163" s="46"/>
      <c r="W163" s="378"/>
    </row>
    <row r="164" spans="1:23" ht="15.75" hidden="1" thickBot="1" x14ac:dyDescent="0.3">
      <c r="A164" s="139" t="s">
        <v>489</v>
      </c>
      <c r="B164" s="59"/>
      <c r="C164" s="2"/>
      <c r="D164" s="686" t="s">
        <v>1100</v>
      </c>
      <c r="E164" s="686"/>
      <c r="F164" s="182"/>
      <c r="G164" s="459"/>
      <c r="H164" s="437"/>
      <c r="I164" s="200"/>
      <c r="J164" s="219">
        <f t="shared" si="94"/>
        <v>0</v>
      </c>
      <c r="K164" s="81"/>
      <c r="L164" s="1"/>
      <c r="M164" s="1"/>
      <c r="N164" s="1"/>
      <c r="O164" s="1"/>
      <c r="P164" s="89"/>
      <c r="Q164" s="1"/>
      <c r="R164" s="43"/>
      <c r="S164" s="1"/>
      <c r="T164" s="366"/>
      <c r="U164" s="89"/>
      <c r="V164" s="46"/>
      <c r="W164" s="378"/>
    </row>
    <row r="165" spans="1:23" ht="15.75" hidden="1" thickBot="1" x14ac:dyDescent="0.3">
      <c r="A165" s="139" t="s">
        <v>490</v>
      </c>
      <c r="B165" s="59"/>
      <c r="C165" s="2"/>
      <c r="D165" s="686" t="s">
        <v>830</v>
      </c>
      <c r="E165" s="686"/>
      <c r="F165" s="182"/>
      <c r="G165" s="459"/>
      <c r="H165" s="437"/>
      <c r="I165" s="200"/>
      <c r="J165" s="219">
        <f t="shared" si="94"/>
        <v>0</v>
      </c>
      <c r="K165" s="81"/>
      <c r="L165" s="1"/>
      <c r="M165" s="1"/>
      <c r="N165" s="1"/>
      <c r="O165" s="1"/>
      <c r="P165" s="89"/>
      <c r="Q165" s="1"/>
      <c r="R165" s="43"/>
      <c r="S165" s="1"/>
      <c r="T165" s="366"/>
      <c r="U165" s="89"/>
      <c r="V165" s="46"/>
      <c r="W165" s="378"/>
    </row>
    <row r="166" spans="1:23" ht="25.5" hidden="1" customHeight="1" x14ac:dyDescent="0.25">
      <c r="A166" s="139" t="s">
        <v>491</v>
      </c>
      <c r="B166" s="59"/>
      <c r="C166" s="2"/>
      <c r="D166" s="685" t="s">
        <v>833</v>
      </c>
      <c r="E166" s="685"/>
      <c r="F166" s="192"/>
      <c r="G166" s="471"/>
      <c r="H166" s="449"/>
      <c r="I166" s="210"/>
      <c r="J166" s="219">
        <f t="shared" si="94"/>
        <v>0</v>
      </c>
      <c r="K166" s="81"/>
      <c r="L166" s="1"/>
      <c r="M166" s="1"/>
      <c r="N166" s="1"/>
      <c r="O166" s="1"/>
      <c r="P166" s="89"/>
      <c r="Q166" s="1"/>
      <c r="R166" s="43"/>
      <c r="S166" s="1"/>
      <c r="T166" s="366"/>
      <c r="U166" s="89"/>
      <c r="V166" s="46"/>
      <c r="W166" s="378"/>
    </row>
    <row r="167" spans="1:23" ht="15.75" hidden="1" thickBot="1" x14ac:dyDescent="0.3">
      <c r="A167" s="139" t="s">
        <v>492</v>
      </c>
      <c r="B167" s="59"/>
      <c r="C167" s="2"/>
      <c r="D167" s="686" t="s">
        <v>835</v>
      </c>
      <c r="E167" s="686"/>
      <c r="F167" s="182"/>
      <c r="G167" s="459"/>
      <c r="H167" s="437"/>
      <c r="I167" s="200"/>
      <c r="J167" s="219">
        <f t="shared" si="94"/>
        <v>0</v>
      </c>
      <c r="K167" s="81"/>
      <c r="L167" s="1"/>
      <c r="M167" s="1"/>
      <c r="N167" s="1"/>
      <c r="O167" s="1"/>
      <c r="P167" s="89"/>
      <c r="Q167" s="1"/>
      <c r="R167" s="43"/>
      <c r="S167" s="1"/>
      <c r="T167" s="366"/>
      <c r="U167" s="89"/>
      <c r="V167" s="46"/>
      <c r="W167" s="378"/>
    </row>
    <row r="168" spans="1:23" ht="15.75" hidden="1" thickBot="1" x14ac:dyDescent="0.3">
      <c r="A168" s="139" t="s">
        <v>493</v>
      </c>
      <c r="B168" s="59"/>
      <c r="C168" s="2"/>
      <c r="D168" s="686" t="s">
        <v>836</v>
      </c>
      <c r="E168" s="686"/>
      <c r="F168" s="182"/>
      <c r="G168" s="459"/>
      <c r="H168" s="437"/>
      <c r="I168" s="200"/>
      <c r="J168" s="219">
        <f t="shared" si="94"/>
        <v>0</v>
      </c>
      <c r="K168" s="81"/>
      <c r="L168" s="1"/>
      <c r="M168" s="1"/>
      <c r="N168" s="1"/>
      <c r="O168" s="1"/>
      <c r="P168" s="89"/>
      <c r="Q168" s="1"/>
      <c r="R168" s="43"/>
      <c r="S168" s="1"/>
      <c r="T168" s="366"/>
      <c r="U168" s="89"/>
      <c r="V168" s="46"/>
      <c r="W168" s="378"/>
    </row>
    <row r="169" spans="1:23" ht="25.5" hidden="1" customHeight="1" x14ac:dyDescent="0.25">
      <c r="A169" s="139" t="s">
        <v>494</v>
      </c>
      <c r="B169" s="59"/>
      <c r="C169" s="2"/>
      <c r="D169" s="685" t="s">
        <v>840</v>
      </c>
      <c r="E169" s="685"/>
      <c r="F169" s="192"/>
      <c r="G169" s="471"/>
      <c r="H169" s="449"/>
      <c r="I169" s="210"/>
      <c r="J169" s="219">
        <f t="shared" si="94"/>
        <v>0</v>
      </c>
      <c r="K169" s="81"/>
      <c r="L169" s="1"/>
      <c r="M169" s="1"/>
      <c r="N169" s="1"/>
      <c r="O169" s="1"/>
      <c r="P169" s="89"/>
      <c r="Q169" s="1"/>
      <c r="R169" s="43"/>
      <c r="S169" s="1"/>
      <c r="T169" s="366"/>
      <c r="U169" s="89"/>
      <c r="V169" s="46"/>
      <c r="W169" s="378"/>
    </row>
    <row r="170" spans="1:23" ht="25.5" hidden="1" customHeight="1" x14ac:dyDescent="0.25">
      <c r="A170" s="139" t="s">
        <v>495</v>
      </c>
      <c r="B170" s="59"/>
      <c r="C170" s="2"/>
      <c r="D170" s="685" t="s">
        <v>843</v>
      </c>
      <c r="E170" s="685"/>
      <c r="F170" s="192"/>
      <c r="G170" s="471"/>
      <c r="H170" s="449"/>
      <c r="I170" s="210"/>
      <c r="J170" s="219">
        <f t="shared" si="94"/>
        <v>0</v>
      </c>
      <c r="K170" s="81"/>
      <c r="L170" s="1"/>
      <c r="M170" s="1"/>
      <c r="N170" s="1"/>
      <c r="O170" s="1"/>
      <c r="P170" s="89"/>
      <c r="Q170" s="1"/>
      <c r="R170" s="43"/>
      <c r="S170" s="1"/>
      <c r="T170" s="366"/>
      <c r="U170" s="89"/>
      <c r="V170" s="46"/>
      <c r="W170" s="378"/>
    </row>
    <row r="171" spans="1:23" ht="25.5" hidden="1" customHeight="1" x14ac:dyDescent="0.25">
      <c r="A171" s="139" t="s">
        <v>496</v>
      </c>
      <c r="B171" s="59"/>
      <c r="C171" s="2"/>
      <c r="D171" s="685" t="s">
        <v>845</v>
      </c>
      <c r="E171" s="685"/>
      <c r="F171" s="192"/>
      <c r="G171" s="471"/>
      <c r="H171" s="449"/>
      <c r="I171" s="210"/>
      <c r="J171" s="219">
        <f t="shared" si="94"/>
        <v>0</v>
      </c>
      <c r="K171" s="81"/>
      <c r="L171" s="1"/>
      <c r="M171" s="1"/>
      <c r="N171" s="1"/>
      <c r="O171" s="1"/>
      <c r="P171" s="89"/>
      <c r="Q171" s="1"/>
      <c r="R171" s="43"/>
      <c r="S171" s="1"/>
      <c r="T171" s="366"/>
      <c r="U171" s="89"/>
      <c r="V171" s="46"/>
      <c r="W171" s="378"/>
    </row>
    <row r="172" spans="1:23" ht="25.5" hidden="1" customHeight="1" x14ac:dyDescent="0.25">
      <c r="A172" s="139" t="s">
        <v>497</v>
      </c>
      <c r="B172" s="59"/>
      <c r="C172" s="2"/>
      <c r="D172" s="685" t="s">
        <v>848</v>
      </c>
      <c r="E172" s="685"/>
      <c r="F172" s="192"/>
      <c r="G172" s="471"/>
      <c r="H172" s="449"/>
      <c r="I172" s="210"/>
      <c r="J172" s="219">
        <f t="shared" si="94"/>
        <v>0</v>
      </c>
      <c r="K172" s="81"/>
      <c r="L172" s="1"/>
      <c r="M172" s="1"/>
      <c r="N172" s="1"/>
      <c r="O172" s="1"/>
      <c r="P172" s="89"/>
      <c r="Q172" s="1"/>
      <c r="R172" s="43"/>
      <c r="S172" s="1"/>
      <c r="T172" s="366"/>
      <c r="U172" s="89"/>
      <c r="V172" s="46"/>
      <c r="W172" s="378"/>
    </row>
    <row r="173" spans="1:23" s="19" customFormat="1" ht="25.5" hidden="1" customHeight="1" x14ac:dyDescent="0.25">
      <c r="A173" s="139" t="s">
        <v>498</v>
      </c>
      <c r="B173" s="100" t="s">
        <v>970</v>
      </c>
      <c r="C173" s="725" t="s">
        <v>891</v>
      </c>
      <c r="D173" s="726"/>
      <c r="E173" s="726"/>
      <c r="F173" s="197">
        <f>F174+F175+F176+F177+F178+F179+F180+F181+F182+F183</f>
        <v>0</v>
      </c>
      <c r="G173" s="478">
        <f>G174+G175+G176+G177+G178+G179+G180+G181+G182+G183</f>
        <v>0</v>
      </c>
      <c r="H173" s="456">
        <f t="shared" ref="H173:I173" si="115">H174+H175+H176+H177+H178+H179+H180+H181+H182+H183</f>
        <v>0</v>
      </c>
      <c r="I173" s="215">
        <f t="shared" si="115"/>
        <v>0</v>
      </c>
      <c r="J173" s="218">
        <f t="shared" si="94"/>
        <v>0</v>
      </c>
      <c r="K173" s="103">
        <f t="shared" ref="K173:W173" si="116">K174+K175+K176+K177+K178+K179+K180+K181+K182+K183</f>
        <v>0</v>
      </c>
      <c r="L173" s="104">
        <f t="shared" si="116"/>
        <v>0</v>
      </c>
      <c r="M173" s="104">
        <f t="shared" si="116"/>
        <v>0</v>
      </c>
      <c r="N173" s="104">
        <f t="shared" si="116"/>
        <v>0</v>
      </c>
      <c r="O173" s="104">
        <f t="shared" si="116"/>
        <v>0</v>
      </c>
      <c r="P173" s="107">
        <f t="shared" ref="P173" si="117">P174+P175+P176+P177+P178+P179+P180+P181+P182+P183</f>
        <v>0</v>
      </c>
      <c r="Q173" s="104">
        <f t="shared" si="116"/>
        <v>0</v>
      </c>
      <c r="R173" s="106">
        <f t="shared" si="116"/>
        <v>0</v>
      </c>
      <c r="S173" s="104">
        <f t="shared" si="116"/>
        <v>0</v>
      </c>
      <c r="T173" s="367">
        <f t="shared" ref="T173" si="118">T174+T175+T176+T177+T178+T179+T180+T181+T182+T183</f>
        <v>0</v>
      </c>
      <c r="U173" s="107">
        <f t="shared" si="116"/>
        <v>0</v>
      </c>
      <c r="V173" s="108">
        <f t="shared" si="116"/>
        <v>0</v>
      </c>
      <c r="W173" s="379">
        <f t="shared" si="116"/>
        <v>0</v>
      </c>
    </row>
    <row r="174" spans="1:23" ht="15.75" hidden="1" thickBot="1" x14ac:dyDescent="0.3">
      <c r="A174" s="139" t="s">
        <v>499</v>
      </c>
      <c r="B174" s="59"/>
      <c r="C174" s="2"/>
      <c r="D174" s="686" t="s">
        <v>1101</v>
      </c>
      <c r="E174" s="686"/>
      <c r="F174" s="182"/>
      <c r="G174" s="459"/>
      <c r="H174" s="437"/>
      <c r="I174" s="200"/>
      <c r="J174" s="219">
        <f t="shared" si="94"/>
        <v>0</v>
      </c>
      <c r="K174" s="81"/>
      <c r="L174" s="1"/>
      <c r="M174" s="1"/>
      <c r="N174" s="1"/>
      <c r="O174" s="1"/>
      <c r="P174" s="89"/>
      <c r="Q174" s="1"/>
      <c r="R174" s="43"/>
      <c r="S174" s="1"/>
      <c r="T174" s="366"/>
      <c r="U174" s="89"/>
      <c r="V174" s="46"/>
      <c r="W174" s="378"/>
    </row>
    <row r="175" spans="1:23" ht="15.75" hidden="1" thickBot="1" x14ac:dyDescent="0.3">
      <c r="A175" s="139" t="s">
        <v>500</v>
      </c>
      <c r="B175" s="59"/>
      <c r="C175" s="2"/>
      <c r="D175" s="686" t="s">
        <v>1102</v>
      </c>
      <c r="E175" s="686"/>
      <c r="F175" s="182"/>
      <c r="G175" s="459"/>
      <c r="H175" s="437"/>
      <c r="I175" s="200"/>
      <c r="J175" s="219">
        <f t="shared" si="94"/>
        <v>0</v>
      </c>
      <c r="K175" s="81"/>
      <c r="L175" s="1"/>
      <c r="M175" s="1"/>
      <c r="N175" s="1"/>
      <c r="O175" s="1"/>
      <c r="P175" s="89"/>
      <c r="Q175" s="1"/>
      <c r="R175" s="43"/>
      <c r="S175" s="1"/>
      <c r="T175" s="366"/>
      <c r="U175" s="89"/>
      <c r="V175" s="46"/>
      <c r="W175" s="378"/>
    </row>
    <row r="176" spans="1:23" ht="15.75" hidden="1" thickBot="1" x14ac:dyDescent="0.3">
      <c r="A176" s="139" t="s">
        <v>501</v>
      </c>
      <c r="B176" s="59"/>
      <c r="C176" s="2"/>
      <c r="D176" s="686" t="s">
        <v>831</v>
      </c>
      <c r="E176" s="686"/>
      <c r="F176" s="182"/>
      <c r="G176" s="459"/>
      <c r="H176" s="437"/>
      <c r="I176" s="200"/>
      <c r="J176" s="219">
        <f t="shared" si="94"/>
        <v>0</v>
      </c>
      <c r="K176" s="81"/>
      <c r="L176" s="1"/>
      <c r="M176" s="1"/>
      <c r="N176" s="1"/>
      <c r="O176" s="1"/>
      <c r="P176" s="89"/>
      <c r="Q176" s="1"/>
      <c r="R176" s="43"/>
      <c r="S176" s="1"/>
      <c r="T176" s="366"/>
      <c r="U176" s="89"/>
      <c r="V176" s="46"/>
      <c r="W176" s="378"/>
    </row>
    <row r="177" spans="1:23" ht="25.5" hidden="1" customHeight="1" x14ac:dyDescent="0.25">
      <c r="A177" s="139" t="s">
        <v>502</v>
      </c>
      <c r="B177" s="59"/>
      <c r="C177" s="2"/>
      <c r="D177" s="685" t="s">
        <v>834</v>
      </c>
      <c r="E177" s="685"/>
      <c r="F177" s="192"/>
      <c r="G177" s="471"/>
      <c r="H177" s="449"/>
      <c r="I177" s="210"/>
      <c r="J177" s="219">
        <f t="shared" si="94"/>
        <v>0</v>
      </c>
      <c r="K177" s="81"/>
      <c r="L177" s="1"/>
      <c r="M177" s="1"/>
      <c r="N177" s="1"/>
      <c r="O177" s="1"/>
      <c r="P177" s="89"/>
      <c r="Q177" s="1"/>
      <c r="R177" s="43"/>
      <c r="S177" s="1"/>
      <c r="T177" s="366"/>
      <c r="U177" s="89"/>
      <c r="V177" s="46"/>
      <c r="W177" s="378"/>
    </row>
    <row r="178" spans="1:23" ht="15.75" hidden="1" thickBot="1" x14ac:dyDescent="0.3">
      <c r="A178" s="139" t="s">
        <v>503</v>
      </c>
      <c r="B178" s="59"/>
      <c r="C178" s="2"/>
      <c r="D178" s="686" t="s">
        <v>837</v>
      </c>
      <c r="E178" s="686"/>
      <c r="F178" s="182"/>
      <c r="G178" s="459"/>
      <c r="H178" s="437"/>
      <c r="I178" s="200"/>
      <c r="J178" s="219">
        <f t="shared" si="94"/>
        <v>0</v>
      </c>
      <c r="K178" s="81"/>
      <c r="L178" s="1"/>
      <c r="M178" s="1"/>
      <c r="N178" s="1"/>
      <c r="O178" s="1"/>
      <c r="P178" s="89"/>
      <c r="Q178" s="1"/>
      <c r="R178" s="43"/>
      <c r="S178" s="1"/>
      <c r="T178" s="366"/>
      <c r="U178" s="89"/>
      <c r="V178" s="46"/>
      <c r="W178" s="378"/>
    </row>
    <row r="179" spans="1:23" ht="15.75" hidden="1" thickBot="1" x14ac:dyDescent="0.3">
      <c r="A179" s="139" t="s">
        <v>504</v>
      </c>
      <c r="B179" s="59"/>
      <c r="C179" s="2"/>
      <c r="D179" s="686" t="s">
        <v>1103</v>
      </c>
      <c r="E179" s="686"/>
      <c r="F179" s="182"/>
      <c r="G179" s="459"/>
      <c r="H179" s="437"/>
      <c r="I179" s="200"/>
      <c r="J179" s="219">
        <f t="shared" si="94"/>
        <v>0</v>
      </c>
      <c r="K179" s="81"/>
      <c r="L179" s="1"/>
      <c r="M179" s="1"/>
      <c r="N179" s="1"/>
      <c r="O179" s="1"/>
      <c r="P179" s="89"/>
      <c r="Q179" s="1"/>
      <c r="R179" s="43"/>
      <c r="S179" s="1"/>
      <c r="T179" s="366"/>
      <c r="U179" s="89"/>
      <c r="V179" s="46"/>
      <c r="W179" s="378"/>
    </row>
    <row r="180" spans="1:23" ht="25.5" hidden="1" customHeight="1" x14ac:dyDescent="0.25">
      <c r="A180" s="139" t="s">
        <v>505</v>
      </c>
      <c r="B180" s="59"/>
      <c r="C180" s="2"/>
      <c r="D180" s="685" t="s">
        <v>841</v>
      </c>
      <c r="E180" s="685"/>
      <c r="F180" s="192"/>
      <c r="G180" s="471"/>
      <c r="H180" s="449"/>
      <c r="I180" s="210"/>
      <c r="J180" s="219">
        <f t="shared" si="94"/>
        <v>0</v>
      </c>
      <c r="K180" s="81"/>
      <c r="L180" s="1"/>
      <c r="M180" s="1"/>
      <c r="N180" s="1"/>
      <c r="O180" s="1"/>
      <c r="P180" s="89"/>
      <c r="Q180" s="1"/>
      <c r="R180" s="43"/>
      <c r="S180" s="1"/>
      <c r="T180" s="366"/>
      <c r="U180" s="89"/>
      <c r="V180" s="46"/>
      <c r="W180" s="378"/>
    </row>
    <row r="181" spans="1:23" ht="25.5" hidden="1" customHeight="1" x14ac:dyDescent="0.25">
      <c r="A181" s="139" t="s">
        <v>506</v>
      </c>
      <c r="B181" s="59"/>
      <c r="C181" s="2"/>
      <c r="D181" s="685" t="s">
        <v>844</v>
      </c>
      <c r="E181" s="685"/>
      <c r="F181" s="192"/>
      <c r="G181" s="471"/>
      <c r="H181" s="449"/>
      <c r="I181" s="210"/>
      <c r="J181" s="219">
        <f t="shared" si="94"/>
        <v>0</v>
      </c>
      <c r="K181" s="81"/>
      <c r="L181" s="1"/>
      <c r="M181" s="1"/>
      <c r="N181" s="1"/>
      <c r="O181" s="1"/>
      <c r="P181" s="89"/>
      <c r="Q181" s="1"/>
      <c r="R181" s="43"/>
      <c r="S181" s="1"/>
      <c r="T181" s="366"/>
      <c r="U181" s="89"/>
      <c r="V181" s="46"/>
      <c r="W181" s="378"/>
    </row>
    <row r="182" spans="1:23" ht="25.5" hidden="1" customHeight="1" x14ac:dyDescent="0.25">
      <c r="A182" s="139" t="s">
        <v>507</v>
      </c>
      <c r="B182" s="59"/>
      <c r="C182" s="2"/>
      <c r="D182" s="685" t="s">
        <v>846</v>
      </c>
      <c r="E182" s="685"/>
      <c r="F182" s="192"/>
      <c r="G182" s="471"/>
      <c r="H182" s="449"/>
      <c r="I182" s="210"/>
      <c r="J182" s="219">
        <f t="shared" si="94"/>
        <v>0</v>
      </c>
      <c r="K182" s="81"/>
      <c r="L182" s="1"/>
      <c r="M182" s="1"/>
      <c r="N182" s="1"/>
      <c r="O182" s="1"/>
      <c r="P182" s="89"/>
      <c r="Q182" s="1"/>
      <c r="R182" s="43"/>
      <c r="S182" s="1"/>
      <c r="T182" s="366"/>
      <c r="U182" s="89"/>
      <c r="V182" s="46"/>
      <c r="W182" s="378"/>
    </row>
    <row r="183" spans="1:23" ht="25.5" hidden="1" customHeight="1" x14ac:dyDescent="0.25">
      <c r="A183" s="139" t="s">
        <v>508</v>
      </c>
      <c r="B183" s="59"/>
      <c r="C183" s="2"/>
      <c r="D183" s="685" t="s">
        <v>849</v>
      </c>
      <c r="E183" s="685"/>
      <c r="F183" s="192"/>
      <c r="G183" s="471"/>
      <c r="H183" s="449"/>
      <c r="I183" s="210"/>
      <c r="J183" s="219">
        <f t="shared" si="94"/>
        <v>0</v>
      </c>
      <c r="K183" s="81"/>
      <c r="L183" s="1"/>
      <c r="M183" s="1"/>
      <c r="N183" s="1"/>
      <c r="O183" s="1"/>
      <c r="P183" s="89"/>
      <c r="Q183" s="1"/>
      <c r="R183" s="43"/>
      <c r="S183" s="1"/>
      <c r="T183" s="366"/>
      <c r="U183" s="89"/>
      <c r="V183" s="46"/>
      <c r="W183" s="378"/>
    </row>
    <row r="184" spans="1:23" s="19" customFormat="1" ht="15.75" hidden="1" thickBot="1" x14ac:dyDescent="0.3">
      <c r="A184" s="139" t="s">
        <v>509</v>
      </c>
      <c r="B184" s="100" t="s">
        <v>971</v>
      </c>
      <c r="C184" s="694" t="s">
        <v>510</v>
      </c>
      <c r="D184" s="695"/>
      <c r="E184" s="695"/>
      <c r="F184" s="183">
        <f>F185+F186+F187+F188+F189+F190+F191+F192+F193+F194</f>
        <v>0</v>
      </c>
      <c r="G184" s="460">
        <f>G185+G186+G187+G188+G189+G190+G191+G192+G193+G194</f>
        <v>0</v>
      </c>
      <c r="H184" s="438">
        <f t="shared" ref="H184:I184" si="119">H185+H186+H187+H188+H189+H190+H191+H192+H193+H194</f>
        <v>0</v>
      </c>
      <c r="I184" s="201">
        <f t="shared" si="119"/>
        <v>0</v>
      </c>
      <c r="J184" s="218">
        <f t="shared" si="94"/>
        <v>0</v>
      </c>
      <c r="K184" s="103">
        <f t="shared" ref="K184:W184" si="120">K185+K186+K187+K188+K189+K190+K191+K192+K193+K194</f>
        <v>0</v>
      </c>
      <c r="L184" s="104">
        <f t="shared" si="120"/>
        <v>0</v>
      </c>
      <c r="M184" s="104">
        <f t="shared" si="120"/>
        <v>0</v>
      </c>
      <c r="N184" s="104">
        <f t="shared" si="120"/>
        <v>0</v>
      </c>
      <c r="O184" s="104">
        <f t="shared" si="120"/>
        <v>0</v>
      </c>
      <c r="P184" s="107">
        <f t="shared" ref="P184" si="121">P185+P186+P187+P188+P189+P190+P191+P192+P193+P194</f>
        <v>0</v>
      </c>
      <c r="Q184" s="104">
        <f t="shared" si="120"/>
        <v>0</v>
      </c>
      <c r="R184" s="106">
        <f t="shared" si="120"/>
        <v>0</v>
      </c>
      <c r="S184" s="104">
        <f t="shared" si="120"/>
        <v>0</v>
      </c>
      <c r="T184" s="367">
        <f t="shared" ref="T184" si="122">T185+T186+T187+T188+T189+T190+T191+T192+T193+T194</f>
        <v>0</v>
      </c>
      <c r="U184" s="107">
        <f t="shared" si="120"/>
        <v>0</v>
      </c>
      <c r="V184" s="108">
        <f t="shared" si="120"/>
        <v>0</v>
      </c>
      <c r="W184" s="379">
        <f t="shared" si="120"/>
        <v>0</v>
      </c>
    </row>
    <row r="185" spans="1:23" ht="15.75" hidden="1" thickBot="1" x14ac:dyDescent="0.3">
      <c r="A185" s="139" t="s">
        <v>511</v>
      </c>
      <c r="B185" s="59"/>
      <c r="C185" s="2"/>
      <c r="D185" s="686" t="s">
        <v>642</v>
      </c>
      <c r="E185" s="686"/>
      <c r="F185" s="182"/>
      <c r="G185" s="459"/>
      <c r="H185" s="437"/>
      <c r="I185" s="200"/>
      <c r="J185" s="219">
        <f t="shared" si="94"/>
        <v>0</v>
      </c>
      <c r="K185" s="81"/>
      <c r="L185" s="1"/>
      <c r="M185" s="1"/>
      <c r="N185" s="1"/>
      <c r="O185" s="1"/>
      <c r="P185" s="89"/>
      <c r="Q185" s="1"/>
      <c r="R185" s="43"/>
      <c r="S185" s="1"/>
      <c r="T185" s="366"/>
      <c r="U185" s="89"/>
      <c r="V185" s="46"/>
      <c r="W185" s="378"/>
    </row>
    <row r="186" spans="1:23" ht="15.75" hidden="1" thickBot="1" x14ac:dyDescent="0.3">
      <c r="A186" s="139" t="s">
        <v>512</v>
      </c>
      <c r="B186" s="59"/>
      <c r="C186" s="2"/>
      <c r="D186" s="686" t="s">
        <v>829</v>
      </c>
      <c r="E186" s="686"/>
      <c r="F186" s="182"/>
      <c r="G186" s="459"/>
      <c r="H186" s="437"/>
      <c r="I186" s="200"/>
      <c r="J186" s="219">
        <f t="shared" si="94"/>
        <v>0</v>
      </c>
      <c r="K186" s="81"/>
      <c r="L186" s="1"/>
      <c r="M186" s="1"/>
      <c r="N186" s="1"/>
      <c r="O186" s="1"/>
      <c r="P186" s="89"/>
      <c r="Q186" s="1"/>
      <c r="R186" s="43"/>
      <c r="S186" s="1"/>
      <c r="T186" s="366"/>
      <c r="U186" s="89"/>
      <c r="V186" s="46"/>
      <c r="W186" s="378"/>
    </row>
    <row r="187" spans="1:23" ht="15.75" hidden="1" thickBot="1" x14ac:dyDescent="0.3">
      <c r="A187" s="139" t="s">
        <v>513</v>
      </c>
      <c r="B187" s="59"/>
      <c r="C187" s="2"/>
      <c r="D187" s="686" t="s">
        <v>832</v>
      </c>
      <c r="E187" s="686"/>
      <c r="F187" s="182"/>
      <c r="G187" s="459"/>
      <c r="H187" s="437"/>
      <c r="I187" s="200"/>
      <c r="J187" s="219">
        <f t="shared" si="94"/>
        <v>0</v>
      </c>
      <c r="K187" s="81"/>
      <c r="L187" s="1"/>
      <c r="M187" s="1"/>
      <c r="N187" s="1"/>
      <c r="O187" s="1"/>
      <c r="P187" s="89"/>
      <c r="Q187" s="1"/>
      <c r="R187" s="43"/>
      <c r="S187" s="1"/>
      <c r="T187" s="366"/>
      <c r="U187" s="89"/>
      <c r="V187" s="46"/>
      <c r="W187" s="378"/>
    </row>
    <row r="188" spans="1:23" ht="15.75" hidden="1" thickBot="1" x14ac:dyDescent="0.3">
      <c r="A188" s="139" t="s">
        <v>514</v>
      </c>
      <c r="B188" s="59"/>
      <c r="C188" s="2"/>
      <c r="D188" s="685" t="s">
        <v>1104</v>
      </c>
      <c r="E188" s="685"/>
      <c r="F188" s="192"/>
      <c r="G188" s="471"/>
      <c r="H188" s="449"/>
      <c r="I188" s="210"/>
      <c r="J188" s="219">
        <f t="shared" si="94"/>
        <v>0</v>
      </c>
      <c r="K188" s="81"/>
      <c r="L188" s="1"/>
      <c r="M188" s="1"/>
      <c r="N188" s="1"/>
      <c r="O188" s="1"/>
      <c r="P188" s="89"/>
      <c r="Q188" s="1"/>
      <c r="R188" s="43"/>
      <c r="S188" s="1"/>
      <c r="T188" s="366"/>
      <c r="U188" s="89"/>
      <c r="V188" s="46"/>
      <c r="W188" s="378"/>
    </row>
    <row r="189" spans="1:23" ht="15.75" hidden="1" thickBot="1" x14ac:dyDescent="0.3">
      <c r="A189" s="139" t="s">
        <v>515</v>
      </c>
      <c r="B189" s="59"/>
      <c r="C189" s="2"/>
      <c r="D189" s="686" t="s">
        <v>839</v>
      </c>
      <c r="E189" s="686"/>
      <c r="F189" s="182"/>
      <c r="G189" s="459"/>
      <c r="H189" s="437"/>
      <c r="I189" s="200"/>
      <c r="J189" s="219">
        <f t="shared" si="94"/>
        <v>0</v>
      </c>
      <c r="K189" s="81"/>
      <c r="L189" s="1"/>
      <c r="M189" s="1"/>
      <c r="N189" s="1"/>
      <c r="O189" s="1"/>
      <c r="P189" s="89"/>
      <c r="Q189" s="1"/>
      <c r="R189" s="43"/>
      <c r="S189" s="1"/>
      <c r="T189" s="366"/>
      <c r="U189" s="89"/>
      <c r="V189" s="46"/>
      <c r="W189" s="378"/>
    </row>
    <row r="190" spans="1:23" ht="15.75" hidden="1" thickBot="1" x14ac:dyDescent="0.3">
      <c r="A190" s="139" t="s">
        <v>516</v>
      </c>
      <c r="B190" s="59"/>
      <c r="C190" s="2"/>
      <c r="D190" s="686" t="s">
        <v>838</v>
      </c>
      <c r="E190" s="686"/>
      <c r="F190" s="182"/>
      <c r="G190" s="459"/>
      <c r="H190" s="437"/>
      <c r="I190" s="200"/>
      <c r="J190" s="219">
        <f t="shared" si="94"/>
        <v>0</v>
      </c>
      <c r="K190" s="81"/>
      <c r="L190" s="1"/>
      <c r="M190" s="1"/>
      <c r="N190" s="1"/>
      <c r="O190" s="1"/>
      <c r="P190" s="89"/>
      <c r="Q190" s="1"/>
      <c r="R190" s="43"/>
      <c r="S190" s="1"/>
      <c r="T190" s="366"/>
      <c r="U190" s="89"/>
      <c r="V190" s="46"/>
      <c r="W190" s="378"/>
    </row>
    <row r="191" spans="1:23" ht="25.5" hidden="1" customHeight="1" x14ac:dyDescent="0.25">
      <c r="A191" s="139" t="s">
        <v>517</v>
      </c>
      <c r="B191" s="59"/>
      <c r="C191" s="2"/>
      <c r="D191" s="685" t="s">
        <v>842</v>
      </c>
      <c r="E191" s="685"/>
      <c r="F191" s="192"/>
      <c r="G191" s="471"/>
      <c r="H191" s="449"/>
      <c r="I191" s="210"/>
      <c r="J191" s="219">
        <f t="shared" si="94"/>
        <v>0</v>
      </c>
      <c r="K191" s="81"/>
      <c r="L191" s="1"/>
      <c r="M191" s="1"/>
      <c r="N191" s="1"/>
      <c r="O191" s="1"/>
      <c r="P191" s="89"/>
      <c r="Q191" s="1"/>
      <c r="R191" s="43"/>
      <c r="S191" s="1"/>
      <c r="T191" s="366"/>
      <c r="U191" s="89"/>
      <c r="V191" s="46"/>
      <c r="W191" s="378"/>
    </row>
    <row r="192" spans="1:23" ht="15.75" hidden="1" thickBot="1" x14ac:dyDescent="0.3">
      <c r="A192" s="139" t="s">
        <v>518</v>
      </c>
      <c r="B192" s="59"/>
      <c r="C192" s="2"/>
      <c r="D192" s="686" t="s">
        <v>1105</v>
      </c>
      <c r="E192" s="686"/>
      <c r="F192" s="182"/>
      <c r="G192" s="459"/>
      <c r="H192" s="437"/>
      <c r="I192" s="200"/>
      <c r="J192" s="219">
        <f t="shared" si="94"/>
        <v>0</v>
      </c>
      <c r="K192" s="81"/>
      <c r="L192" s="1"/>
      <c r="M192" s="1"/>
      <c r="N192" s="1"/>
      <c r="O192" s="1"/>
      <c r="P192" s="89"/>
      <c r="Q192" s="1"/>
      <c r="R192" s="43"/>
      <c r="S192" s="1"/>
      <c r="T192" s="366"/>
      <c r="U192" s="89"/>
      <c r="V192" s="46"/>
      <c r="W192" s="378"/>
    </row>
    <row r="193" spans="1:23" ht="25.5" hidden="1" customHeight="1" x14ac:dyDescent="0.25">
      <c r="A193" s="139" t="s">
        <v>519</v>
      </c>
      <c r="B193" s="59"/>
      <c r="C193" s="2"/>
      <c r="D193" s="685" t="s">
        <v>847</v>
      </c>
      <c r="E193" s="685"/>
      <c r="F193" s="192"/>
      <c r="G193" s="471"/>
      <c r="H193" s="449"/>
      <c r="I193" s="210"/>
      <c r="J193" s="219">
        <f t="shared" si="94"/>
        <v>0</v>
      </c>
      <c r="K193" s="81"/>
      <c r="L193" s="1"/>
      <c r="M193" s="1"/>
      <c r="N193" s="1"/>
      <c r="O193" s="1"/>
      <c r="P193" s="89"/>
      <c r="Q193" s="1"/>
      <c r="R193" s="43"/>
      <c r="S193" s="1"/>
      <c r="T193" s="366"/>
      <c r="U193" s="89"/>
      <c r="V193" s="46"/>
      <c r="W193" s="378"/>
    </row>
    <row r="194" spans="1:23" ht="25.5" hidden="1" customHeight="1" x14ac:dyDescent="0.25">
      <c r="A194" s="139" t="s">
        <v>520</v>
      </c>
      <c r="B194" s="59"/>
      <c r="C194" s="2"/>
      <c r="D194" s="685" t="s">
        <v>850</v>
      </c>
      <c r="E194" s="685"/>
      <c r="F194" s="192"/>
      <c r="G194" s="471"/>
      <c r="H194" s="449"/>
      <c r="I194" s="210"/>
      <c r="J194" s="219">
        <f t="shared" si="94"/>
        <v>0</v>
      </c>
      <c r="K194" s="81"/>
      <c r="L194" s="1"/>
      <c r="M194" s="1"/>
      <c r="N194" s="1"/>
      <c r="O194" s="1"/>
      <c r="P194" s="89"/>
      <c r="Q194" s="1"/>
      <c r="R194" s="43"/>
      <c r="S194" s="1"/>
      <c r="T194" s="366"/>
      <c r="U194" s="89"/>
      <c r="V194" s="46"/>
      <c r="W194" s="378"/>
    </row>
    <row r="195" spans="1:23" s="19" customFormat="1" ht="25.5" hidden="1" customHeight="1" x14ac:dyDescent="0.25">
      <c r="A195" s="139" t="s">
        <v>521</v>
      </c>
      <c r="B195" s="100" t="s">
        <v>972</v>
      </c>
      <c r="C195" s="725" t="s">
        <v>892</v>
      </c>
      <c r="D195" s="726"/>
      <c r="E195" s="726"/>
      <c r="F195" s="197">
        <f>F196+F197</f>
        <v>0</v>
      </c>
      <c r="G195" s="478">
        <f>G196+G197</f>
        <v>0</v>
      </c>
      <c r="H195" s="456">
        <f t="shared" ref="H195:I195" si="123">H196+H197</f>
        <v>0</v>
      </c>
      <c r="I195" s="215">
        <f t="shared" si="123"/>
        <v>0</v>
      </c>
      <c r="J195" s="218">
        <f t="shared" si="94"/>
        <v>0</v>
      </c>
      <c r="K195" s="103">
        <f t="shared" ref="K195:W195" si="124">K196+K197</f>
        <v>0</v>
      </c>
      <c r="L195" s="104">
        <f t="shared" si="124"/>
        <v>0</v>
      </c>
      <c r="M195" s="104">
        <f t="shared" si="124"/>
        <v>0</v>
      </c>
      <c r="N195" s="104">
        <f t="shared" si="124"/>
        <v>0</v>
      </c>
      <c r="O195" s="104">
        <f t="shared" si="124"/>
        <v>0</v>
      </c>
      <c r="P195" s="107">
        <f t="shared" ref="P195" si="125">P196+P197</f>
        <v>0</v>
      </c>
      <c r="Q195" s="104">
        <f t="shared" si="124"/>
        <v>0</v>
      </c>
      <c r="R195" s="106">
        <f t="shared" si="124"/>
        <v>0</v>
      </c>
      <c r="S195" s="104">
        <f t="shared" si="124"/>
        <v>0</v>
      </c>
      <c r="T195" s="367">
        <f t="shared" ref="T195" si="126">T196+T197</f>
        <v>0</v>
      </c>
      <c r="U195" s="107">
        <f t="shared" si="124"/>
        <v>0</v>
      </c>
      <c r="V195" s="108">
        <f t="shared" si="124"/>
        <v>0</v>
      </c>
      <c r="W195" s="379">
        <f t="shared" si="124"/>
        <v>0</v>
      </c>
    </row>
    <row r="196" spans="1:23" ht="25.5" hidden="1" customHeight="1" x14ac:dyDescent="0.25">
      <c r="A196" s="139" t="s">
        <v>522</v>
      </c>
      <c r="B196" s="59"/>
      <c r="C196" s="2"/>
      <c r="D196" s="685" t="s">
        <v>853</v>
      </c>
      <c r="E196" s="685"/>
      <c r="F196" s="192"/>
      <c r="G196" s="471"/>
      <c r="H196" s="449"/>
      <c r="I196" s="210"/>
      <c r="J196" s="219">
        <f t="shared" si="94"/>
        <v>0</v>
      </c>
      <c r="K196" s="81"/>
      <c r="L196" s="1"/>
      <c r="M196" s="1"/>
      <c r="N196" s="1"/>
      <c r="O196" s="1"/>
      <c r="P196" s="89"/>
      <c r="Q196" s="1"/>
      <c r="R196" s="43"/>
      <c r="S196" s="1"/>
      <c r="T196" s="366"/>
      <c r="U196" s="89"/>
      <c r="V196" s="46"/>
      <c r="W196" s="378"/>
    </row>
    <row r="197" spans="1:23" ht="25.5" hidden="1" customHeight="1" x14ac:dyDescent="0.25">
      <c r="A197" s="139" t="s">
        <v>523</v>
      </c>
      <c r="B197" s="59"/>
      <c r="C197" s="2"/>
      <c r="D197" s="685" t="s">
        <v>854</v>
      </c>
      <c r="E197" s="685"/>
      <c r="F197" s="192"/>
      <c r="G197" s="471"/>
      <c r="H197" s="449"/>
      <c r="I197" s="210"/>
      <c r="J197" s="219">
        <f t="shared" si="94"/>
        <v>0</v>
      </c>
      <c r="K197" s="81"/>
      <c r="L197" s="1"/>
      <c r="M197" s="1"/>
      <c r="N197" s="1"/>
      <c r="O197" s="1"/>
      <c r="P197" s="89"/>
      <c r="Q197" s="1"/>
      <c r="R197" s="43"/>
      <c r="S197" s="1"/>
      <c r="T197" s="366"/>
      <c r="U197" s="89"/>
      <c r="V197" s="46"/>
      <c r="W197" s="378"/>
    </row>
    <row r="198" spans="1:23" s="19" customFormat="1" ht="15" hidden="1" customHeight="1" x14ac:dyDescent="0.25">
      <c r="A198" s="139" t="s">
        <v>524</v>
      </c>
      <c r="B198" s="100" t="s">
        <v>973</v>
      </c>
      <c r="C198" s="725" t="s">
        <v>1106</v>
      </c>
      <c r="D198" s="726"/>
      <c r="E198" s="726"/>
      <c r="F198" s="197">
        <f>F199+F200+F201+F202+F203+F204+F205+F206+F207+F208+F209</f>
        <v>0</v>
      </c>
      <c r="G198" s="478">
        <f>G199+G200+G201+G202+G203+G204+G205+G206+G207+G208+G209</f>
        <v>0</v>
      </c>
      <c r="H198" s="456">
        <f t="shared" ref="H198:I198" si="127">H199+H200+H201+H202+H203+H204+H205+H206+H207+H208+H209</f>
        <v>0</v>
      </c>
      <c r="I198" s="215">
        <f t="shared" si="127"/>
        <v>0</v>
      </c>
      <c r="J198" s="218">
        <f t="shared" ref="J198:J246" si="128">SUM(H198:I198)</f>
        <v>0</v>
      </c>
      <c r="K198" s="103">
        <f t="shared" ref="K198:W198" si="129">K199+K200+K201+K202+K203+K204+K205+K206+K207+K208+K209</f>
        <v>0</v>
      </c>
      <c r="L198" s="104">
        <f t="shared" si="129"/>
        <v>0</v>
      </c>
      <c r="M198" s="104">
        <f t="shared" si="129"/>
        <v>0</v>
      </c>
      <c r="N198" s="104">
        <f t="shared" si="129"/>
        <v>0</v>
      </c>
      <c r="O198" s="104">
        <f t="shared" si="129"/>
        <v>0</v>
      </c>
      <c r="P198" s="107">
        <f t="shared" ref="P198" si="130">P199+P200+P201+P202+P203+P204+P205+P206+P207+P208+P209</f>
        <v>0</v>
      </c>
      <c r="Q198" s="104">
        <f t="shared" si="129"/>
        <v>0</v>
      </c>
      <c r="R198" s="106">
        <f t="shared" si="129"/>
        <v>0</v>
      </c>
      <c r="S198" s="104">
        <f t="shared" si="129"/>
        <v>0</v>
      </c>
      <c r="T198" s="367">
        <f t="shared" ref="T198" si="131">T199+T200+T201+T202+T203+T204+T205+T206+T207+T208+T209</f>
        <v>0</v>
      </c>
      <c r="U198" s="107">
        <f t="shared" si="129"/>
        <v>0</v>
      </c>
      <c r="V198" s="108">
        <f t="shared" si="129"/>
        <v>0</v>
      </c>
      <c r="W198" s="379">
        <f t="shared" si="129"/>
        <v>0</v>
      </c>
    </row>
    <row r="199" spans="1:23" ht="15.75" hidden="1" thickBot="1" x14ac:dyDescent="0.3">
      <c r="A199" s="139" t="s">
        <v>525</v>
      </c>
      <c r="B199" s="59"/>
      <c r="C199" s="2"/>
      <c r="D199" s="686" t="s">
        <v>643</v>
      </c>
      <c r="E199" s="686"/>
      <c r="F199" s="182"/>
      <c r="G199" s="459"/>
      <c r="H199" s="437"/>
      <c r="I199" s="200"/>
      <c r="J199" s="219">
        <f t="shared" si="128"/>
        <v>0</v>
      </c>
      <c r="K199" s="81"/>
      <c r="L199" s="1"/>
      <c r="M199" s="1"/>
      <c r="N199" s="1"/>
      <c r="O199" s="1"/>
      <c r="P199" s="89"/>
      <c r="Q199" s="1"/>
      <c r="R199" s="43"/>
      <c r="S199" s="1"/>
      <c r="T199" s="366"/>
      <c r="U199" s="89"/>
      <c r="V199" s="46"/>
      <c r="W199" s="378"/>
    </row>
    <row r="200" spans="1:23" ht="15.75" hidden="1" thickBot="1" x14ac:dyDescent="0.3">
      <c r="A200" s="139" t="s">
        <v>526</v>
      </c>
      <c r="B200" s="59"/>
      <c r="C200" s="2"/>
      <c r="D200" s="686" t="s">
        <v>1107</v>
      </c>
      <c r="E200" s="686"/>
      <c r="F200" s="182"/>
      <c r="G200" s="459"/>
      <c r="H200" s="437"/>
      <c r="I200" s="200"/>
      <c r="J200" s="219">
        <f t="shared" si="128"/>
        <v>0</v>
      </c>
      <c r="K200" s="81"/>
      <c r="L200" s="1"/>
      <c r="M200" s="1"/>
      <c r="N200" s="1"/>
      <c r="O200" s="1"/>
      <c r="P200" s="89"/>
      <c r="Q200" s="1"/>
      <c r="R200" s="43"/>
      <c r="S200" s="1"/>
      <c r="T200" s="366"/>
      <c r="U200" s="89"/>
      <c r="V200" s="46"/>
      <c r="W200" s="378"/>
    </row>
    <row r="201" spans="1:23" ht="15.75" hidden="1" thickBot="1" x14ac:dyDescent="0.3">
      <c r="A201" s="139" t="s">
        <v>527</v>
      </c>
      <c r="B201" s="59"/>
      <c r="C201" s="2"/>
      <c r="D201" s="686" t="s">
        <v>646</v>
      </c>
      <c r="E201" s="686"/>
      <c r="F201" s="182"/>
      <c r="G201" s="459"/>
      <c r="H201" s="437"/>
      <c r="I201" s="200"/>
      <c r="J201" s="219">
        <f t="shared" si="128"/>
        <v>0</v>
      </c>
      <c r="K201" s="81"/>
      <c r="L201" s="1"/>
      <c r="M201" s="1"/>
      <c r="N201" s="1"/>
      <c r="O201" s="1"/>
      <c r="P201" s="89"/>
      <c r="Q201" s="1"/>
      <c r="R201" s="43"/>
      <c r="S201" s="1"/>
      <c r="T201" s="366"/>
      <c r="U201" s="89"/>
      <c r="V201" s="46"/>
      <c r="W201" s="378"/>
    </row>
    <row r="202" spans="1:23" ht="15.75" hidden="1" thickBot="1" x14ac:dyDescent="0.3">
      <c r="A202" s="139" t="s">
        <v>528</v>
      </c>
      <c r="B202" s="59"/>
      <c r="C202" s="2"/>
      <c r="D202" s="686" t="s">
        <v>644</v>
      </c>
      <c r="E202" s="686"/>
      <c r="F202" s="182"/>
      <c r="G202" s="459"/>
      <c r="H202" s="437"/>
      <c r="I202" s="200"/>
      <c r="J202" s="219">
        <f t="shared" si="128"/>
        <v>0</v>
      </c>
      <c r="K202" s="81"/>
      <c r="L202" s="1"/>
      <c r="M202" s="1"/>
      <c r="N202" s="1"/>
      <c r="O202" s="1"/>
      <c r="P202" s="89"/>
      <c r="Q202" s="1"/>
      <c r="R202" s="43"/>
      <c r="S202" s="1"/>
      <c r="T202" s="366"/>
      <c r="U202" s="89"/>
      <c r="V202" s="46"/>
      <c r="W202" s="378"/>
    </row>
    <row r="203" spans="1:23" ht="15.75" hidden="1" thickBot="1" x14ac:dyDescent="0.3">
      <c r="A203" s="139" t="s">
        <v>529</v>
      </c>
      <c r="B203" s="59"/>
      <c r="C203" s="2"/>
      <c r="D203" s="686" t="s">
        <v>1108</v>
      </c>
      <c r="E203" s="686"/>
      <c r="F203" s="182"/>
      <c r="G203" s="459"/>
      <c r="H203" s="437"/>
      <c r="I203" s="200"/>
      <c r="J203" s="219">
        <f t="shared" si="128"/>
        <v>0</v>
      </c>
      <c r="K203" s="81"/>
      <c r="L203" s="1"/>
      <c r="M203" s="1"/>
      <c r="N203" s="1"/>
      <c r="O203" s="1"/>
      <c r="P203" s="89"/>
      <c r="Q203" s="1"/>
      <c r="R203" s="43"/>
      <c r="S203" s="1"/>
      <c r="T203" s="366"/>
      <c r="U203" s="89"/>
      <c r="V203" s="46"/>
      <c r="W203" s="378"/>
    </row>
    <row r="204" spans="1:23" ht="25.5" hidden="1" customHeight="1" x14ac:dyDescent="0.25">
      <c r="A204" s="139" t="s">
        <v>530</v>
      </c>
      <c r="B204" s="59"/>
      <c r="C204" s="2"/>
      <c r="D204" s="685" t="s">
        <v>822</v>
      </c>
      <c r="E204" s="685"/>
      <c r="F204" s="192"/>
      <c r="G204" s="471"/>
      <c r="H204" s="449"/>
      <c r="I204" s="210"/>
      <c r="J204" s="219">
        <f t="shared" si="128"/>
        <v>0</v>
      </c>
      <c r="K204" s="81"/>
      <c r="L204" s="1"/>
      <c r="M204" s="1"/>
      <c r="N204" s="1"/>
      <c r="O204" s="1"/>
      <c r="P204" s="89"/>
      <c r="Q204" s="1"/>
      <c r="R204" s="43"/>
      <c r="S204" s="1"/>
      <c r="T204" s="366"/>
      <c r="U204" s="89"/>
      <c r="V204" s="46"/>
      <c r="W204" s="378"/>
    </row>
    <row r="205" spans="1:23" ht="25.5" hidden="1" customHeight="1" x14ac:dyDescent="0.25">
      <c r="A205" s="139" t="s">
        <v>531</v>
      </c>
      <c r="B205" s="59"/>
      <c r="C205" s="2"/>
      <c r="D205" s="685" t="s">
        <v>825</v>
      </c>
      <c r="E205" s="685"/>
      <c r="F205" s="192"/>
      <c r="G205" s="471"/>
      <c r="H205" s="449"/>
      <c r="I205" s="210"/>
      <c r="J205" s="219">
        <f t="shared" si="128"/>
        <v>0</v>
      </c>
      <c r="K205" s="81"/>
      <c r="L205" s="1"/>
      <c r="M205" s="1"/>
      <c r="N205" s="1"/>
      <c r="O205" s="1"/>
      <c r="P205" s="89"/>
      <c r="Q205" s="1"/>
      <c r="R205" s="43"/>
      <c r="S205" s="1"/>
      <c r="T205" s="366"/>
      <c r="U205" s="89"/>
      <c r="V205" s="46"/>
      <c r="W205" s="378"/>
    </row>
    <row r="206" spans="1:23" ht="15.75" hidden="1" thickBot="1" x14ac:dyDescent="0.3">
      <c r="A206" s="139" t="s">
        <v>532</v>
      </c>
      <c r="B206" s="59"/>
      <c r="C206" s="2"/>
      <c r="D206" s="686" t="s">
        <v>1109</v>
      </c>
      <c r="E206" s="686"/>
      <c r="F206" s="182"/>
      <c r="G206" s="459"/>
      <c r="H206" s="437"/>
      <c r="I206" s="200"/>
      <c r="J206" s="219">
        <f t="shared" si="128"/>
        <v>0</v>
      </c>
      <c r="K206" s="81"/>
      <c r="L206" s="1"/>
      <c r="M206" s="1"/>
      <c r="N206" s="1"/>
      <c r="O206" s="1"/>
      <c r="P206" s="89"/>
      <c r="Q206" s="1"/>
      <c r="R206" s="43"/>
      <c r="S206" s="1"/>
      <c r="T206" s="366"/>
      <c r="U206" s="89"/>
      <c r="V206" s="46"/>
      <c r="W206" s="378"/>
    </row>
    <row r="207" spans="1:23" ht="15.75" hidden="1" thickBot="1" x14ac:dyDescent="0.3">
      <c r="A207" s="139" t="s">
        <v>533</v>
      </c>
      <c r="B207" s="59"/>
      <c r="C207" s="2"/>
      <c r="D207" s="686" t="s">
        <v>645</v>
      </c>
      <c r="E207" s="686"/>
      <c r="F207" s="182"/>
      <c r="G207" s="459"/>
      <c r="H207" s="437"/>
      <c r="I207" s="200"/>
      <c r="J207" s="219">
        <f t="shared" si="128"/>
        <v>0</v>
      </c>
      <c r="K207" s="81"/>
      <c r="L207" s="1"/>
      <c r="M207" s="1"/>
      <c r="N207" s="1"/>
      <c r="O207" s="1"/>
      <c r="P207" s="89"/>
      <c r="Q207" s="1"/>
      <c r="R207" s="43"/>
      <c r="S207" s="1"/>
      <c r="T207" s="366"/>
      <c r="U207" s="89"/>
      <c r="V207" s="46"/>
      <c r="W207" s="378"/>
    </row>
    <row r="208" spans="1:23" ht="15.75" hidden="1" thickBot="1" x14ac:dyDescent="0.3">
      <c r="A208" s="139" t="s">
        <v>534</v>
      </c>
      <c r="B208" s="59"/>
      <c r="C208" s="2"/>
      <c r="D208" s="686" t="s">
        <v>1110</v>
      </c>
      <c r="E208" s="686"/>
      <c r="F208" s="182"/>
      <c r="G208" s="459"/>
      <c r="H208" s="437"/>
      <c r="I208" s="200"/>
      <c r="J208" s="219">
        <f t="shared" si="128"/>
        <v>0</v>
      </c>
      <c r="K208" s="81"/>
      <c r="L208" s="1"/>
      <c r="M208" s="1"/>
      <c r="N208" s="1"/>
      <c r="O208" s="1"/>
      <c r="P208" s="89"/>
      <c r="Q208" s="1"/>
      <c r="R208" s="43"/>
      <c r="S208" s="1"/>
      <c r="T208" s="366"/>
      <c r="U208" s="89"/>
      <c r="V208" s="46"/>
      <c r="W208" s="378"/>
    </row>
    <row r="209" spans="1:23" ht="15.75" hidden="1" thickBot="1" x14ac:dyDescent="0.3">
      <c r="A209" s="139" t="s">
        <v>535</v>
      </c>
      <c r="B209" s="59"/>
      <c r="C209" s="2"/>
      <c r="D209" s="686" t="s">
        <v>851</v>
      </c>
      <c r="E209" s="686"/>
      <c r="F209" s="182"/>
      <c r="G209" s="459"/>
      <c r="H209" s="437"/>
      <c r="I209" s="200"/>
      <c r="J209" s="219">
        <f t="shared" si="128"/>
        <v>0</v>
      </c>
      <c r="K209" s="81"/>
      <c r="L209" s="1"/>
      <c r="M209" s="1"/>
      <c r="N209" s="1"/>
      <c r="O209" s="1"/>
      <c r="P209" s="89"/>
      <c r="Q209" s="1"/>
      <c r="R209" s="43"/>
      <c r="S209" s="1"/>
      <c r="T209" s="366"/>
      <c r="U209" s="89"/>
      <c r="V209" s="46"/>
      <c r="W209" s="378"/>
    </row>
    <row r="210" spans="1:23" s="19" customFormat="1" ht="15.75" hidden="1" thickBot="1" x14ac:dyDescent="0.3">
      <c r="A210" s="139" t="s">
        <v>536</v>
      </c>
      <c r="B210" s="100" t="s">
        <v>974</v>
      </c>
      <c r="C210" s="694" t="s">
        <v>537</v>
      </c>
      <c r="D210" s="695"/>
      <c r="E210" s="695"/>
      <c r="F210" s="183"/>
      <c r="G210" s="460"/>
      <c r="H210" s="438"/>
      <c r="I210" s="201"/>
      <c r="J210" s="218">
        <f t="shared" si="128"/>
        <v>0</v>
      </c>
      <c r="K210" s="103"/>
      <c r="L210" s="104"/>
      <c r="M210" s="104"/>
      <c r="N210" s="104"/>
      <c r="O210" s="104"/>
      <c r="P210" s="107"/>
      <c r="Q210" s="104"/>
      <c r="R210" s="106"/>
      <c r="S210" s="104"/>
      <c r="T210" s="367"/>
      <c r="U210" s="107"/>
      <c r="V210" s="108"/>
      <c r="W210" s="379"/>
    </row>
    <row r="211" spans="1:23" s="19" customFormat="1" ht="15.75" hidden="1" thickBot="1" x14ac:dyDescent="0.3">
      <c r="A211" s="139" t="s">
        <v>538</v>
      </c>
      <c r="B211" s="100" t="s">
        <v>975</v>
      </c>
      <c r="C211" s="694" t="s">
        <v>539</v>
      </c>
      <c r="D211" s="695"/>
      <c r="E211" s="695"/>
      <c r="F211" s="183"/>
      <c r="G211" s="460"/>
      <c r="H211" s="438"/>
      <c r="I211" s="201"/>
      <c r="J211" s="218">
        <f t="shared" si="128"/>
        <v>0</v>
      </c>
      <c r="K211" s="103"/>
      <c r="L211" s="104"/>
      <c r="M211" s="104"/>
      <c r="N211" s="104"/>
      <c r="O211" s="104"/>
      <c r="P211" s="107"/>
      <c r="Q211" s="104"/>
      <c r="R211" s="106"/>
      <c r="S211" s="104"/>
      <c r="T211" s="367"/>
      <c r="U211" s="107"/>
      <c r="V211" s="108"/>
      <c r="W211" s="379"/>
    </row>
    <row r="212" spans="1:23" s="19" customFormat="1" ht="15.75" hidden="1" thickBot="1" x14ac:dyDescent="0.3">
      <c r="A212" s="139" t="s">
        <v>540</v>
      </c>
      <c r="B212" s="100" t="s">
        <v>976</v>
      </c>
      <c r="C212" s="694" t="s">
        <v>541</v>
      </c>
      <c r="D212" s="695"/>
      <c r="E212" s="695"/>
      <c r="F212" s="183">
        <f>F213+F214+F215+F216+F217+F218+F219+F220+F221+F222</f>
        <v>0</v>
      </c>
      <c r="G212" s="460">
        <f>G213+G214+G215+G216+G217+G218+G219+G220+G221+G222</f>
        <v>0</v>
      </c>
      <c r="H212" s="438">
        <f t="shared" ref="H212:I212" si="132">H213+H214+H215+H216+H217+H218+H219+H220+H221+H222</f>
        <v>0</v>
      </c>
      <c r="I212" s="201">
        <f t="shared" si="132"/>
        <v>0</v>
      </c>
      <c r="J212" s="218">
        <f t="shared" si="128"/>
        <v>0</v>
      </c>
      <c r="K212" s="103">
        <f t="shared" ref="K212:W212" si="133">K213+K214+K215+K216+K217+K218+K219+K220+K221+K222</f>
        <v>0</v>
      </c>
      <c r="L212" s="104">
        <f t="shared" si="133"/>
        <v>0</v>
      </c>
      <c r="M212" s="104">
        <f t="shared" si="133"/>
        <v>0</v>
      </c>
      <c r="N212" s="104">
        <f t="shared" si="133"/>
        <v>0</v>
      </c>
      <c r="O212" s="104">
        <f t="shared" si="133"/>
        <v>0</v>
      </c>
      <c r="P212" s="107">
        <f t="shared" ref="P212" si="134">P213+P214+P215+P216+P217+P218+P219+P220+P221+P222</f>
        <v>0</v>
      </c>
      <c r="Q212" s="104">
        <f t="shared" si="133"/>
        <v>0</v>
      </c>
      <c r="R212" s="106">
        <f t="shared" si="133"/>
        <v>0</v>
      </c>
      <c r="S212" s="104">
        <f t="shared" si="133"/>
        <v>0</v>
      </c>
      <c r="T212" s="367">
        <f t="shared" ref="T212" si="135">T213+T214+T215+T216+T217+T218+T219+T220+T221+T222</f>
        <v>0</v>
      </c>
      <c r="U212" s="107">
        <f t="shared" si="133"/>
        <v>0</v>
      </c>
      <c r="V212" s="108">
        <f t="shared" si="133"/>
        <v>0</v>
      </c>
      <c r="W212" s="379">
        <f t="shared" si="133"/>
        <v>0</v>
      </c>
    </row>
    <row r="213" spans="1:23" ht="15.75" hidden="1" thickBot="1" x14ac:dyDescent="0.3">
      <c r="A213" s="139" t="s">
        <v>542</v>
      </c>
      <c r="B213" s="59"/>
      <c r="C213" s="2"/>
      <c r="D213" s="686" t="s">
        <v>647</v>
      </c>
      <c r="E213" s="686"/>
      <c r="F213" s="182"/>
      <c r="G213" s="459"/>
      <c r="H213" s="437"/>
      <c r="I213" s="200"/>
      <c r="J213" s="219">
        <f t="shared" si="128"/>
        <v>0</v>
      </c>
      <c r="K213" s="81"/>
      <c r="L213" s="1"/>
      <c r="M213" s="1"/>
      <c r="N213" s="1"/>
      <c r="O213" s="1"/>
      <c r="P213" s="89"/>
      <c r="Q213" s="1"/>
      <c r="R213" s="43"/>
      <c r="S213" s="1"/>
      <c r="T213" s="366"/>
      <c r="U213" s="89"/>
      <c r="V213" s="46"/>
      <c r="W213" s="378"/>
    </row>
    <row r="214" spans="1:23" ht="15.75" hidden="1" thickBot="1" x14ac:dyDescent="0.3">
      <c r="A214" s="139" t="s">
        <v>543</v>
      </c>
      <c r="B214" s="59"/>
      <c r="C214" s="2"/>
      <c r="D214" s="686" t="s">
        <v>648</v>
      </c>
      <c r="E214" s="686"/>
      <c r="F214" s="182"/>
      <c r="G214" s="459"/>
      <c r="H214" s="437"/>
      <c r="I214" s="200"/>
      <c r="J214" s="219">
        <f t="shared" si="128"/>
        <v>0</v>
      </c>
      <c r="K214" s="81"/>
      <c r="L214" s="1"/>
      <c r="M214" s="1"/>
      <c r="N214" s="1"/>
      <c r="O214" s="1"/>
      <c r="P214" s="89"/>
      <c r="Q214" s="1"/>
      <c r="R214" s="43"/>
      <c r="S214" s="1"/>
      <c r="T214" s="366"/>
      <c r="U214" s="89"/>
      <c r="V214" s="46"/>
      <c r="W214" s="378"/>
    </row>
    <row r="215" spans="1:23" ht="15.75" hidden="1" thickBot="1" x14ac:dyDescent="0.3">
      <c r="A215" s="139" t="s">
        <v>544</v>
      </c>
      <c r="B215" s="59"/>
      <c r="C215" s="2"/>
      <c r="D215" s="686" t="s">
        <v>649</v>
      </c>
      <c r="E215" s="686"/>
      <c r="F215" s="182"/>
      <c r="G215" s="459"/>
      <c r="H215" s="437"/>
      <c r="I215" s="200"/>
      <c r="J215" s="219">
        <f t="shared" si="128"/>
        <v>0</v>
      </c>
      <c r="K215" s="81"/>
      <c r="L215" s="1"/>
      <c r="M215" s="1"/>
      <c r="N215" s="1"/>
      <c r="O215" s="1"/>
      <c r="P215" s="89"/>
      <c r="Q215" s="1"/>
      <c r="R215" s="43"/>
      <c r="S215" s="1"/>
      <c r="T215" s="366"/>
      <c r="U215" s="89"/>
      <c r="V215" s="46"/>
      <c r="W215" s="378"/>
    </row>
    <row r="216" spans="1:23" ht="15.75" hidden="1" thickBot="1" x14ac:dyDescent="0.3">
      <c r="A216" s="139" t="s">
        <v>545</v>
      </c>
      <c r="B216" s="59"/>
      <c r="C216" s="2"/>
      <c r="D216" s="686" t="s">
        <v>650</v>
      </c>
      <c r="E216" s="686"/>
      <c r="F216" s="182"/>
      <c r="G216" s="459"/>
      <c r="H216" s="437"/>
      <c r="I216" s="200"/>
      <c r="J216" s="219">
        <f t="shared" si="128"/>
        <v>0</v>
      </c>
      <c r="K216" s="81"/>
      <c r="L216" s="1"/>
      <c r="M216" s="1"/>
      <c r="N216" s="1"/>
      <c r="O216" s="1"/>
      <c r="P216" s="89"/>
      <c r="Q216" s="1"/>
      <c r="R216" s="43"/>
      <c r="S216" s="1"/>
      <c r="T216" s="366"/>
      <c r="U216" s="89"/>
      <c r="V216" s="46"/>
      <c r="W216" s="378"/>
    </row>
    <row r="217" spans="1:23" ht="15.75" hidden="1" thickBot="1" x14ac:dyDescent="0.3">
      <c r="A217" s="139" t="s">
        <v>546</v>
      </c>
      <c r="B217" s="59"/>
      <c r="C217" s="2"/>
      <c r="D217" s="686" t="s">
        <v>651</v>
      </c>
      <c r="E217" s="686"/>
      <c r="F217" s="182"/>
      <c r="G217" s="459"/>
      <c r="H217" s="437"/>
      <c r="I217" s="200"/>
      <c r="J217" s="219">
        <f t="shared" si="128"/>
        <v>0</v>
      </c>
      <c r="K217" s="81"/>
      <c r="L217" s="1"/>
      <c r="M217" s="1"/>
      <c r="N217" s="1"/>
      <c r="O217" s="1"/>
      <c r="P217" s="89"/>
      <c r="Q217" s="1"/>
      <c r="R217" s="43"/>
      <c r="S217" s="1"/>
      <c r="T217" s="366"/>
      <c r="U217" s="89"/>
      <c r="V217" s="46"/>
      <c r="W217" s="378"/>
    </row>
    <row r="218" spans="1:23" ht="25.5" hidden="1" customHeight="1" x14ac:dyDescent="0.25">
      <c r="A218" s="139" t="s">
        <v>547</v>
      </c>
      <c r="B218" s="59"/>
      <c r="C218" s="2"/>
      <c r="D218" s="685" t="s">
        <v>823</v>
      </c>
      <c r="E218" s="685"/>
      <c r="F218" s="192"/>
      <c r="G218" s="471"/>
      <c r="H218" s="449"/>
      <c r="I218" s="210"/>
      <c r="J218" s="219">
        <f t="shared" si="128"/>
        <v>0</v>
      </c>
      <c r="K218" s="81"/>
      <c r="L218" s="1"/>
      <c r="M218" s="1"/>
      <c r="N218" s="1"/>
      <c r="O218" s="1"/>
      <c r="P218" s="89"/>
      <c r="Q218" s="1"/>
      <c r="R218" s="43"/>
      <c r="S218" s="1"/>
      <c r="T218" s="366"/>
      <c r="U218" s="89"/>
      <c r="V218" s="46"/>
      <c r="W218" s="378"/>
    </row>
    <row r="219" spans="1:23" ht="25.5" hidden="1" customHeight="1" x14ac:dyDescent="0.25">
      <c r="A219" s="139" t="s">
        <v>548</v>
      </c>
      <c r="B219" s="59"/>
      <c r="C219" s="2"/>
      <c r="D219" s="685" t="s">
        <v>826</v>
      </c>
      <c r="E219" s="685"/>
      <c r="F219" s="192"/>
      <c r="G219" s="471"/>
      <c r="H219" s="449"/>
      <c r="I219" s="210"/>
      <c r="J219" s="219">
        <f t="shared" si="128"/>
        <v>0</v>
      </c>
      <c r="K219" s="81"/>
      <c r="L219" s="1"/>
      <c r="M219" s="1"/>
      <c r="N219" s="1"/>
      <c r="O219" s="1"/>
      <c r="P219" s="89"/>
      <c r="Q219" s="1"/>
      <c r="R219" s="43"/>
      <c r="S219" s="1"/>
      <c r="T219" s="366"/>
      <c r="U219" s="89"/>
      <c r="V219" s="46"/>
      <c r="W219" s="378"/>
    </row>
    <row r="220" spans="1:23" ht="15.75" hidden="1" thickBot="1" x14ac:dyDescent="0.3">
      <c r="A220" s="139" t="s">
        <v>549</v>
      </c>
      <c r="B220" s="59"/>
      <c r="C220" s="2"/>
      <c r="D220" s="686" t="s">
        <v>652</v>
      </c>
      <c r="E220" s="686"/>
      <c r="F220" s="182"/>
      <c r="G220" s="459"/>
      <c r="H220" s="437"/>
      <c r="I220" s="200"/>
      <c r="J220" s="219">
        <f t="shared" si="128"/>
        <v>0</v>
      </c>
      <c r="K220" s="81"/>
      <c r="L220" s="1"/>
      <c r="M220" s="1"/>
      <c r="N220" s="1"/>
      <c r="O220" s="1"/>
      <c r="P220" s="89"/>
      <c r="Q220" s="1"/>
      <c r="R220" s="43"/>
      <c r="S220" s="1"/>
      <c r="T220" s="366"/>
      <c r="U220" s="89"/>
      <c r="V220" s="46"/>
      <c r="W220" s="378"/>
    </row>
    <row r="221" spans="1:23" ht="15.75" hidden="1" thickBot="1" x14ac:dyDescent="0.3">
      <c r="A221" s="139" t="s">
        <v>550</v>
      </c>
      <c r="B221" s="59"/>
      <c r="C221" s="2"/>
      <c r="D221" s="686" t="s">
        <v>653</v>
      </c>
      <c r="E221" s="686"/>
      <c r="F221" s="182"/>
      <c r="G221" s="459"/>
      <c r="H221" s="437"/>
      <c r="I221" s="200"/>
      <c r="J221" s="219">
        <f t="shared" si="128"/>
        <v>0</v>
      </c>
      <c r="K221" s="81"/>
      <c r="L221" s="1"/>
      <c r="M221" s="1"/>
      <c r="N221" s="1"/>
      <c r="O221" s="1"/>
      <c r="P221" s="89"/>
      <c r="Q221" s="1"/>
      <c r="R221" s="43"/>
      <c r="S221" s="1"/>
      <c r="T221" s="366"/>
      <c r="U221" s="89"/>
      <c r="V221" s="46"/>
      <c r="W221" s="378"/>
    </row>
    <row r="222" spans="1:23" ht="15.75" hidden="1" thickBot="1" x14ac:dyDescent="0.3">
      <c r="A222" s="139" t="s">
        <v>551</v>
      </c>
      <c r="B222" s="61"/>
      <c r="C222" s="21"/>
      <c r="D222" s="700" t="s">
        <v>852</v>
      </c>
      <c r="E222" s="700"/>
      <c r="F222" s="184"/>
      <c r="G222" s="461"/>
      <c r="H222" s="439"/>
      <c r="I222" s="202"/>
      <c r="J222" s="219">
        <f t="shared" si="128"/>
        <v>0</v>
      </c>
      <c r="K222" s="81"/>
      <c r="L222" s="1"/>
      <c r="M222" s="1"/>
      <c r="N222" s="1"/>
      <c r="O222" s="1"/>
      <c r="P222" s="89"/>
      <c r="Q222" s="1"/>
      <c r="R222" s="43"/>
      <c r="S222" s="1"/>
      <c r="T222" s="366"/>
      <c r="U222" s="89"/>
      <c r="V222" s="46"/>
      <c r="W222" s="378"/>
    </row>
    <row r="223" spans="1:23" ht="15.75" thickBot="1" x14ac:dyDescent="0.3">
      <c r="B223" s="109" t="s">
        <v>552</v>
      </c>
      <c r="C223" s="701" t="s">
        <v>553</v>
      </c>
      <c r="D223" s="702"/>
      <c r="E223" s="702"/>
      <c r="F223" s="185">
        <f>F224+F238+F244</f>
        <v>0</v>
      </c>
      <c r="G223" s="462">
        <f>G224+G238+G244</f>
        <v>0</v>
      </c>
      <c r="H223" s="440">
        <f t="shared" ref="H223:I223" si="136">H224+H238+H244</f>
        <v>0</v>
      </c>
      <c r="I223" s="203">
        <f t="shared" si="136"/>
        <v>0</v>
      </c>
      <c r="J223" s="216">
        <f t="shared" si="128"/>
        <v>0</v>
      </c>
      <c r="K223" s="94">
        <f t="shared" ref="K223:W223" si="137">K224+K238+K244</f>
        <v>0</v>
      </c>
      <c r="L223" s="95">
        <f t="shared" si="137"/>
        <v>0</v>
      </c>
      <c r="M223" s="95">
        <f t="shared" si="137"/>
        <v>0</v>
      </c>
      <c r="N223" s="95">
        <f t="shared" si="137"/>
        <v>0</v>
      </c>
      <c r="O223" s="95">
        <f t="shared" si="137"/>
        <v>0</v>
      </c>
      <c r="P223" s="98">
        <f t="shared" ref="P223" si="138">P224+P238+P244</f>
        <v>0</v>
      </c>
      <c r="Q223" s="95">
        <f t="shared" si="137"/>
        <v>0</v>
      </c>
      <c r="R223" s="97">
        <f t="shared" si="137"/>
        <v>0</v>
      </c>
      <c r="S223" s="95">
        <f t="shared" si="137"/>
        <v>0</v>
      </c>
      <c r="T223" s="363">
        <f t="shared" ref="T223" si="139">T224+T238+T244</f>
        <v>0</v>
      </c>
      <c r="U223" s="98">
        <f t="shared" si="137"/>
        <v>0</v>
      </c>
      <c r="V223" s="99">
        <f t="shared" si="137"/>
        <v>0</v>
      </c>
      <c r="W223" s="376">
        <f t="shared" si="137"/>
        <v>0</v>
      </c>
    </row>
    <row r="224" spans="1:23" ht="15.75" hidden="1" thickBot="1" x14ac:dyDescent="0.3">
      <c r="B224" s="127" t="s">
        <v>977</v>
      </c>
      <c r="C224" s="714" t="s">
        <v>554</v>
      </c>
      <c r="D224" s="715"/>
      <c r="E224" s="715"/>
      <c r="F224" s="181">
        <f>F225+F229+F234+F235+F236+F237</f>
        <v>0</v>
      </c>
      <c r="G224" s="458">
        <f>G225+G229+G234+G235+G236+G237</f>
        <v>0</v>
      </c>
      <c r="H224" s="436">
        <f t="shared" ref="H224:I224" si="140">H225+H229+H234+H235+H236+H237</f>
        <v>0</v>
      </c>
      <c r="I224" s="199">
        <f t="shared" si="140"/>
        <v>0</v>
      </c>
      <c r="J224" s="217">
        <f t="shared" si="128"/>
        <v>0</v>
      </c>
      <c r="K224" s="130">
        <f t="shared" ref="K224:W224" si="141">K225+K229+K234+K235+K236+K237</f>
        <v>0</v>
      </c>
      <c r="L224" s="131">
        <f t="shared" si="141"/>
        <v>0</v>
      </c>
      <c r="M224" s="131">
        <f t="shared" si="141"/>
        <v>0</v>
      </c>
      <c r="N224" s="131">
        <f t="shared" si="141"/>
        <v>0</v>
      </c>
      <c r="O224" s="131">
        <f t="shared" si="141"/>
        <v>0</v>
      </c>
      <c r="P224" s="134">
        <f t="shared" ref="P224" si="142">P225+P229+P234+P235+P236+P237</f>
        <v>0</v>
      </c>
      <c r="Q224" s="131">
        <f t="shared" si="141"/>
        <v>0</v>
      </c>
      <c r="R224" s="133">
        <f t="shared" si="141"/>
        <v>0</v>
      </c>
      <c r="S224" s="131">
        <f t="shared" si="141"/>
        <v>0</v>
      </c>
      <c r="T224" s="364">
        <f t="shared" ref="T224" si="143">T225+T229+T234+T235+T236+T237</f>
        <v>0</v>
      </c>
      <c r="U224" s="134">
        <f t="shared" si="141"/>
        <v>0</v>
      </c>
      <c r="V224" s="135">
        <f t="shared" si="141"/>
        <v>0</v>
      </c>
      <c r="W224" s="377">
        <f t="shared" si="141"/>
        <v>0</v>
      </c>
    </row>
    <row r="225" spans="1:23" s="19" customFormat="1" ht="15.75" hidden="1" thickBot="1" x14ac:dyDescent="0.3">
      <c r="A225" s="139"/>
      <c r="B225" s="57" t="s">
        <v>978</v>
      </c>
      <c r="C225" s="653" t="s">
        <v>555</v>
      </c>
      <c r="D225" s="654"/>
      <c r="E225" s="654"/>
      <c r="F225" s="189">
        <f>F226+F227+F228</f>
        <v>0</v>
      </c>
      <c r="G225" s="466">
        <f>G226+G227+G228</f>
        <v>0</v>
      </c>
      <c r="H225" s="444">
        <f t="shared" ref="H225:I225" si="144">H226+H227+H228</f>
        <v>0</v>
      </c>
      <c r="I225" s="207">
        <f t="shared" si="144"/>
        <v>0</v>
      </c>
      <c r="J225" s="220">
        <f t="shared" si="128"/>
        <v>0</v>
      </c>
      <c r="K225" s="83">
        <f t="shared" ref="K225:W225" si="145">K226+K227+K228</f>
        <v>0</v>
      </c>
      <c r="L225" s="13">
        <f t="shared" si="145"/>
        <v>0</v>
      </c>
      <c r="M225" s="13">
        <f t="shared" si="145"/>
        <v>0</v>
      </c>
      <c r="N225" s="13">
        <f t="shared" si="145"/>
        <v>0</v>
      </c>
      <c r="O225" s="13">
        <f t="shared" si="145"/>
        <v>0</v>
      </c>
      <c r="P225" s="90">
        <f t="shared" ref="P225" si="146">P226+P227+P228</f>
        <v>0</v>
      </c>
      <c r="Q225" s="13">
        <f t="shared" si="145"/>
        <v>0</v>
      </c>
      <c r="R225" s="44">
        <f t="shared" si="145"/>
        <v>0</v>
      </c>
      <c r="S225" s="13">
        <f t="shared" si="145"/>
        <v>0</v>
      </c>
      <c r="T225" s="365">
        <f t="shared" ref="T225" si="147">T226+T227+T228</f>
        <v>0</v>
      </c>
      <c r="U225" s="90">
        <f t="shared" si="145"/>
        <v>0</v>
      </c>
      <c r="V225" s="47">
        <f t="shared" si="145"/>
        <v>0</v>
      </c>
      <c r="W225" s="380">
        <f t="shared" si="145"/>
        <v>0</v>
      </c>
    </row>
    <row r="226" spans="1:23" ht="15.75" hidden="1" thickBot="1" x14ac:dyDescent="0.3">
      <c r="A226" s="139" t="s">
        <v>556</v>
      </c>
      <c r="B226" s="59" t="s">
        <v>979</v>
      </c>
      <c r="C226" s="227"/>
      <c r="D226" s="721" t="s">
        <v>991</v>
      </c>
      <c r="E226" s="721"/>
      <c r="F226" s="187"/>
      <c r="G226" s="464"/>
      <c r="H226" s="442"/>
      <c r="I226" s="205"/>
      <c r="J226" s="219">
        <f t="shared" si="128"/>
        <v>0</v>
      </c>
      <c r="K226" s="81"/>
      <c r="L226" s="1"/>
      <c r="M226" s="1"/>
      <c r="N226" s="1"/>
      <c r="O226" s="1"/>
      <c r="P226" s="89"/>
      <c r="Q226" s="1"/>
      <c r="R226" s="43"/>
      <c r="S226" s="1"/>
      <c r="T226" s="366"/>
      <c r="U226" s="89"/>
      <c r="V226" s="46"/>
      <c r="W226" s="378"/>
    </row>
    <row r="227" spans="1:23" ht="15.75" hidden="1" thickBot="1" x14ac:dyDescent="0.3">
      <c r="A227" s="139" t="s">
        <v>557</v>
      </c>
      <c r="B227" s="59" t="s">
        <v>980</v>
      </c>
      <c r="C227" s="2"/>
      <c r="D227" s="686" t="s">
        <v>992</v>
      </c>
      <c r="E227" s="686"/>
      <c r="F227" s="182"/>
      <c r="G227" s="459"/>
      <c r="H227" s="437"/>
      <c r="I227" s="200"/>
      <c r="J227" s="219">
        <f t="shared" si="128"/>
        <v>0</v>
      </c>
      <c r="K227" s="81"/>
      <c r="L227" s="1"/>
      <c r="M227" s="1"/>
      <c r="N227" s="1"/>
      <c r="O227" s="1"/>
      <c r="P227" s="89"/>
      <c r="Q227" s="1"/>
      <c r="R227" s="43"/>
      <c r="S227" s="1"/>
      <c r="T227" s="366"/>
      <c r="U227" s="89"/>
      <c r="V227" s="46"/>
      <c r="W227" s="378"/>
    </row>
    <row r="228" spans="1:23" ht="15.75" hidden="1" thickBot="1" x14ac:dyDescent="0.3">
      <c r="A228" s="139" t="s">
        <v>558</v>
      </c>
      <c r="B228" s="59" t="s">
        <v>981</v>
      </c>
      <c r="C228" s="2"/>
      <c r="D228" s="686" t="s">
        <v>993</v>
      </c>
      <c r="E228" s="686"/>
      <c r="F228" s="182"/>
      <c r="G228" s="459"/>
      <c r="H228" s="437"/>
      <c r="I228" s="200"/>
      <c r="J228" s="219">
        <f t="shared" si="128"/>
        <v>0</v>
      </c>
      <c r="K228" s="81"/>
      <c r="L228" s="1"/>
      <c r="M228" s="1"/>
      <c r="N228" s="1"/>
      <c r="O228" s="1"/>
      <c r="P228" s="89"/>
      <c r="Q228" s="1"/>
      <c r="R228" s="43"/>
      <c r="S228" s="1"/>
      <c r="T228" s="366"/>
      <c r="U228" s="89"/>
      <c r="V228" s="46"/>
      <c r="W228" s="378"/>
    </row>
    <row r="229" spans="1:23" s="19" customFormat="1" ht="15.75" hidden="1" thickBot="1" x14ac:dyDescent="0.3">
      <c r="A229" s="139"/>
      <c r="B229" s="57" t="s">
        <v>982</v>
      </c>
      <c r="C229" s="653" t="s">
        <v>559</v>
      </c>
      <c r="D229" s="654"/>
      <c r="E229" s="654"/>
      <c r="F229" s="189">
        <f>F230+F231+F232+F233</f>
        <v>0</v>
      </c>
      <c r="G229" s="466">
        <f>G230+G231+G232+G233</f>
        <v>0</v>
      </c>
      <c r="H229" s="444">
        <f t="shared" ref="H229:I229" si="148">H230+H231+H232+H233</f>
        <v>0</v>
      </c>
      <c r="I229" s="207">
        <f t="shared" si="148"/>
        <v>0</v>
      </c>
      <c r="J229" s="220">
        <f t="shared" si="128"/>
        <v>0</v>
      </c>
      <c r="K229" s="83">
        <f t="shared" ref="K229:W229" si="149">K230+K231+K232+K233</f>
        <v>0</v>
      </c>
      <c r="L229" s="13">
        <f t="shared" si="149"/>
        <v>0</v>
      </c>
      <c r="M229" s="13">
        <f t="shared" si="149"/>
        <v>0</v>
      </c>
      <c r="N229" s="13">
        <f t="shared" si="149"/>
        <v>0</v>
      </c>
      <c r="O229" s="13">
        <f t="shared" si="149"/>
        <v>0</v>
      </c>
      <c r="P229" s="90">
        <f t="shared" ref="P229" si="150">P230+P231+P232+P233</f>
        <v>0</v>
      </c>
      <c r="Q229" s="13">
        <f t="shared" si="149"/>
        <v>0</v>
      </c>
      <c r="R229" s="44">
        <f t="shared" si="149"/>
        <v>0</v>
      </c>
      <c r="S229" s="13">
        <f t="shared" si="149"/>
        <v>0</v>
      </c>
      <c r="T229" s="365">
        <f t="shared" ref="T229" si="151">T230+T231+T232+T233</f>
        <v>0</v>
      </c>
      <c r="U229" s="90">
        <f t="shared" si="149"/>
        <v>0</v>
      </c>
      <c r="V229" s="47">
        <f t="shared" si="149"/>
        <v>0</v>
      </c>
      <c r="W229" s="380">
        <f t="shared" si="149"/>
        <v>0</v>
      </c>
    </row>
    <row r="230" spans="1:23" ht="15.75" hidden="1" thickBot="1" x14ac:dyDescent="0.3">
      <c r="A230" s="139" t="s">
        <v>560</v>
      </c>
      <c r="B230" s="59" t="s">
        <v>983</v>
      </c>
      <c r="C230" s="2"/>
      <c r="D230" s="686" t="s">
        <v>654</v>
      </c>
      <c r="E230" s="686"/>
      <c r="F230" s="182"/>
      <c r="G230" s="459"/>
      <c r="H230" s="437"/>
      <c r="I230" s="200"/>
      <c r="J230" s="219">
        <f t="shared" si="128"/>
        <v>0</v>
      </c>
      <c r="K230" s="81"/>
      <c r="L230" s="1"/>
      <c r="M230" s="1"/>
      <c r="N230" s="1"/>
      <c r="O230" s="1"/>
      <c r="P230" s="89"/>
      <c r="Q230" s="1"/>
      <c r="R230" s="43"/>
      <c r="S230" s="1"/>
      <c r="T230" s="366"/>
      <c r="U230" s="89"/>
      <c r="V230" s="46"/>
      <c r="W230" s="378"/>
    </row>
    <row r="231" spans="1:23" ht="15.75" hidden="1" thickBot="1" x14ac:dyDescent="0.3">
      <c r="A231" s="139" t="s">
        <v>561</v>
      </c>
      <c r="B231" s="59" t="s">
        <v>984</v>
      </c>
      <c r="C231" s="2"/>
      <c r="D231" s="686" t="s">
        <v>655</v>
      </c>
      <c r="E231" s="686"/>
      <c r="F231" s="182"/>
      <c r="G231" s="459"/>
      <c r="H231" s="437"/>
      <c r="I231" s="200"/>
      <c r="J231" s="219">
        <f t="shared" si="128"/>
        <v>0</v>
      </c>
      <c r="K231" s="81"/>
      <c r="L231" s="1"/>
      <c r="M231" s="1"/>
      <c r="N231" s="1"/>
      <c r="O231" s="1"/>
      <c r="P231" s="89"/>
      <c r="Q231" s="1"/>
      <c r="R231" s="43"/>
      <c r="S231" s="1"/>
      <c r="T231" s="366"/>
      <c r="U231" s="89"/>
      <c r="V231" s="46"/>
      <c r="W231" s="378"/>
    </row>
    <row r="232" spans="1:23" ht="15.75" hidden="1" thickBot="1" x14ac:dyDescent="0.3">
      <c r="A232" s="139" t="s">
        <v>562</v>
      </c>
      <c r="B232" s="59" t="s">
        <v>985</v>
      </c>
      <c r="C232" s="2"/>
      <c r="D232" s="686" t="s">
        <v>563</v>
      </c>
      <c r="E232" s="686"/>
      <c r="F232" s="182"/>
      <c r="G232" s="459"/>
      <c r="H232" s="437"/>
      <c r="I232" s="200"/>
      <c r="J232" s="219">
        <f t="shared" si="128"/>
        <v>0</v>
      </c>
      <c r="K232" s="81"/>
      <c r="L232" s="1"/>
      <c r="M232" s="1"/>
      <c r="N232" s="1"/>
      <c r="O232" s="1"/>
      <c r="P232" s="89"/>
      <c r="Q232" s="1"/>
      <c r="R232" s="43"/>
      <c r="S232" s="1"/>
      <c r="T232" s="366"/>
      <c r="U232" s="89"/>
      <c r="V232" s="46"/>
      <c r="W232" s="378"/>
    </row>
    <row r="233" spans="1:23" ht="15.75" hidden="1" thickBot="1" x14ac:dyDescent="0.3">
      <c r="A233" s="139" t="s">
        <v>564</v>
      </c>
      <c r="B233" s="59" t="s">
        <v>986</v>
      </c>
      <c r="C233" s="2"/>
      <c r="D233" s="686" t="s">
        <v>565</v>
      </c>
      <c r="E233" s="686"/>
      <c r="F233" s="182"/>
      <c r="G233" s="459"/>
      <c r="H233" s="437"/>
      <c r="I233" s="200"/>
      <c r="J233" s="219">
        <f t="shared" si="128"/>
        <v>0</v>
      </c>
      <c r="K233" s="81"/>
      <c r="L233" s="1"/>
      <c r="M233" s="1"/>
      <c r="N233" s="1"/>
      <c r="O233" s="1"/>
      <c r="P233" s="89"/>
      <c r="Q233" s="1"/>
      <c r="R233" s="43"/>
      <c r="S233" s="1"/>
      <c r="T233" s="366"/>
      <c r="U233" s="89"/>
      <c r="V233" s="46"/>
      <c r="W233" s="378"/>
    </row>
    <row r="234" spans="1:23" s="42" customFormat="1" ht="15.75" hidden="1" thickBot="1" x14ac:dyDescent="0.3">
      <c r="A234" s="139" t="s">
        <v>566</v>
      </c>
      <c r="B234" s="57" t="s">
        <v>987</v>
      </c>
      <c r="C234" s="653" t="s">
        <v>567</v>
      </c>
      <c r="D234" s="654"/>
      <c r="E234" s="654"/>
      <c r="F234" s="189"/>
      <c r="G234" s="466"/>
      <c r="H234" s="444"/>
      <c r="I234" s="207"/>
      <c r="J234" s="220">
        <f t="shared" si="128"/>
        <v>0</v>
      </c>
      <c r="K234" s="83"/>
      <c r="L234" s="13"/>
      <c r="M234" s="13"/>
      <c r="N234" s="13"/>
      <c r="O234" s="13"/>
      <c r="P234" s="90"/>
      <c r="Q234" s="13"/>
      <c r="R234" s="44"/>
      <c r="S234" s="13"/>
      <c r="T234" s="365"/>
      <c r="U234" s="90"/>
      <c r="V234" s="47"/>
      <c r="W234" s="380"/>
    </row>
    <row r="235" spans="1:23" s="42" customFormat="1" ht="15.75" hidden="1" thickBot="1" x14ac:dyDescent="0.3">
      <c r="A235" s="139" t="s">
        <v>568</v>
      </c>
      <c r="B235" s="57" t="s">
        <v>988</v>
      </c>
      <c r="C235" s="653" t="s">
        <v>569</v>
      </c>
      <c r="D235" s="654"/>
      <c r="E235" s="654"/>
      <c r="F235" s="189"/>
      <c r="G235" s="466"/>
      <c r="H235" s="444"/>
      <c r="I235" s="207"/>
      <c r="J235" s="220">
        <f t="shared" si="128"/>
        <v>0</v>
      </c>
      <c r="K235" s="83"/>
      <c r="L235" s="13"/>
      <c r="M235" s="13"/>
      <c r="N235" s="13"/>
      <c r="O235" s="13"/>
      <c r="P235" s="90"/>
      <c r="Q235" s="13"/>
      <c r="R235" s="44"/>
      <c r="S235" s="13"/>
      <c r="T235" s="365"/>
      <c r="U235" s="90"/>
      <c r="V235" s="47"/>
      <c r="W235" s="380"/>
    </row>
    <row r="236" spans="1:23" s="42" customFormat="1" ht="15.75" hidden="1" thickBot="1" x14ac:dyDescent="0.3">
      <c r="A236" s="139" t="s">
        <v>570</v>
      </c>
      <c r="B236" s="57" t="s">
        <v>989</v>
      </c>
      <c r="C236" s="653" t="s">
        <v>571</v>
      </c>
      <c r="D236" s="654"/>
      <c r="E236" s="654"/>
      <c r="F236" s="189"/>
      <c r="G236" s="466"/>
      <c r="H236" s="444"/>
      <c r="I236" s="207"/>
      <c r="J236" s="220">
        <f t="shared" si="128"/>
        <v>0</v>
      </c>
      <c r="K236" s="83"/>
      <c r="L236" s="13"/>
      <c r="M236" s="13"/>
      <c r="N236" s="13"/>
      <c r="O236" s="13"/>
      <c r="P236" s="90"/>
      <c r="Q236" s="13"/>
      <c r="R236" s="44"/>
      <c r="S236" s="13"/>
      <c r="T236" s="365"/>
      <c r="U236" s="90"/>
      <c r="V236" s="47"/>
      <c r="W236" s="380"/>
    </row>
    <row r="237" spans="1:23" s="42" customFormat="1" ht="15.75" hidden="1" thickBot="1" x14ac:dyDescent="0.3">
      <c r="A237" s="139" t="s">
        <v>572</v>
      </c>
      <c r="B237" s="57" t="s">
        <v>990</v>
      </c>
      <c r="C237" s="653" t="s">
        <v>573</v>
      </c>
      <c r="D237" s="654"/>
      <c r="E237" s="654"/>
      <c r="F237" s="189"/>
      <c r="G237" s="466"/>
      <c r="H237" s="444"/>
      <c r="I237" s="207"/>
      <c r="J237" s="220">
        <f t="shared" si="128"/>
        <v>0</v>
      </c>
      <c r="K237" s="83"/>
      <c r="L237" s="13"/>
      <c r="M237" s="13"/>
      <c r="N237" s="13"/>
      <c r="O237" s="13"/>
      <c r="P237" s="90"/>
      <c r="Q237" s="13"/>
      <c r="R237" s="44"/>
      <c r="S237" s="13"/>
      <c r="T237" s="365"/>
      <c r="U237" s="90"/>
      <c r="V237" s="47"/>
      <c r="W237" s="380"/>
    </row>
    <row r="238" spans="1:23" ht="15.75" hidden="1" thickBot="1" x14ac:dyDescent="0.3">
      <c r="B238" s="100" t="s">
        <v>994</v>
      </c>
      <c r="C238" s="694" t="s">
        <v>574</v>
      </c>
      <c r="D238" s="695"/>
      <c r="E238" s="695"/>
      <c r="F238" s="183">
        <f>F239+F240+F241+F242+F243</f>
        <v>0</v>
      </c>
      <c r="G238" s="460">
        <f>G239+G240+G241+G242+G243</f>
        <v>0</v>
      </c>
      <c r="H238" s="438">
        <f t="shared" ref="H238:I238" si="152">H239+H240+H241+H242+H243</f>
        <v>0</v>
      </c>
      <c r="I238" s="201">
        <f t="shared" si="152"/>
        <v>0</v>
      </c>
      <c r="J238" s="218">
        <f t="shared" si="128"/>
        <v>0</v>
      </c>
      <c r="K238" s="103">
        <f t="shared" ref="K238:W238" si="153">K239+K240+K241+K242+K243</f>
        <v>0</v>
      </c>
      <c r="L238" s="104">
        <f t="shared" si="153"/>
        <v>0</v>
      </c>
      <c r="M238" s="104">
        <f t="shared" si="153"/>
        <v>0</v>
      </c>
      <c r="N238" s="104">
        <f t="shared" si="153"/>
        <v>0</v>
      </c>
      <c r="O238" s="104">
        <f t="shared" si="153"/>
        <v>0</v>
      </c>
      <c r="P238" s="107">
        <f t="shared" ref="P238" si="154">P239+P240+P241+P242+P243</f>
        <v>0</v>
      </c>
      <c r="Q238" s="104">
        <f t="shared" si="153"/>
        <v>0</v>
      </c>
      <c r="R238" s="106">
        <f t="shared" si="153"/>
        <v>0</v>
      </c>
      <c r="S238" s="104">
        <f t="shared" si="153"/>
        <v>0</v>
      </c>
      <c r="T238" s="367">
        <f t="shared" ref="T238" si="155">T239+T240+T241+T242+T243</f>
        <v>0</v>
      </c>
      <c r="U238" s="107">
        <f t="shared" si="153"/>
        <v>0</v>
      </c>
      <c r="V238" s="108">
        <f t="shared" si="153"/>
        <v>0</v>
      </c>
      <c r="W238" s="379">
        <f t="shared" si="153"/>
        <v>0</v>
      </c>
    </row>
    <row r="239" spans="1:23" ht="15.75" hidden="1" thickBot="1" x14ac:dyDescent="0.3">
      <c r="A239" s="139" t="s">
        <v>575</v>
      </c>
      <c r="B239" s="61" t="s">
        <v>995</v>
      </c>
      <c r="C239" s="722" t="s">
        <v>656</v>
      </c>
      <c r="D239" s="700"/>
      <c r="E239" s="700"/>
      <c r="F239" s="184"/>
      <c r="G239" s="461"/>
      <c r="H239" s="439"/>
      <c r="I239" s="202"/>
      <c r="J239" s="223">
        <f t="shared" si="128"/>
        <v>0</v>
      </c>
      <c r="K239" s="225"/>
      <c r="L239" s="15"/>
      <c r="M239" s="15"/>
      <c r="N239" s="15"/>
      <c r="O239" s="15"/>
      <c r="P239" s="374"/>
      <c r="Q239" s="15"/>
      <c r="R239" s="45"/>
      <c r="S239" s="15"/>
      <c r="T239" s="388"/>
      <c r="U239" s="374"/>
      <c r="V239" s="48"/>
      <c r="W239" s="384"/>
    </row>
    <row r="240" spans="1:23" ht="15.75" hidden="1" thickBot="1" x14ac:dyDescent="0.3">
      <c r="A240" s="139" t="s">
        <v>576</v>
      </c>
      <c r="B240" s="61" t="s">
        <v>996</v>
      </c>
      <c r="C240" s="722" t="s">
        <v>657</v>
      </c>
      <c r="D240" s="700"/>
      <c r="E240" s="700"/>
      <c r="F240" s="184"/>
      <c r="G240" s="461"/>
      <c r="H240" s="439"/>
      <c r="I240" s="202"/>
      <c r="J240" s="223">
        <f t="shared" si="128"/>
        <v>0</v>
      </c>
      <c r="K240" s="225"/>
      <c r="L240" s="15"/>
      <c r="M240" s="15"/>
      <c r="N240" s="15"/>
      <c r="O240" s="15"/>
      <c r="P240" s="374"/>
      <c r="Q240" s="15"/>
      <c r="R240" s="45"/>
      <c r="S240" s="15"/>
      <c r="T240" s="388"/>
      <c r="U240" s="374"/>
      <c r="V240" s="48"/>
      <c r="W240" s="384"/>
    </row>
    <row r="241" spans="1:23" ht="15.75" hidden="1" thickBot="1" x14ac:dyDescent="0.3">
      <c r="A241" s="139" t="s">
        <v>577</v>
      </c>
      <c r="B241" s="61" t="s">
        <v>997</v>
      </c>
      <c r="C241" s="722" t="s">
        <v>578</v>
      </c>
      <c r="D241" s="700"/>
      <c r="E241" s="700"/>
      <c r="F241" s="184"/>
      <c r="G241" s="461"/>
      <c r="H241" s="439"/>
      <c r="I241" s="202"/>
      <c r="J241" s="223">
        <f t="shared" si="128"/>
        <v>0</v>
      </c>
      <c r="K241" s="225"/>
      <c r="L241" s="15"/>
      <c r="M241" s="15"/>
      <c r="N241" s="15"/>
      <c r="O241" s="15"/>
      <c r="P241" s="374"/>
      <c r="Q241" s="15"/>
      <c r="R241" s="45"/>
      <c r="S241" s="15"/>
      <c r="T241" s="388"/>
      <c r="U241" s="374"/>
      <c r="V241" s="48"/>
      <c r="W241" s="384"/>
    </row>
    <row r="242" spans="1:23" ht="15.75" hidden="1" thickBot="1" x14ac:dyDescent="0.3">
      <c r="A242" s="139" t="s">
        <v>579</v>
      </c>
      <c r="B242" s="61" t="s">
        <v>998</v>
      </c>
      <c r="C242" s="722" t="s">
        <v>580</v>
      </c>
      <c r="D242" s="700"/>
      <c r="E242" s="700"/>
      <c r="F242" s="184"/>
      <c r="G242" s="461"/>
      <c r="H242" s="439"/>
      <c r="I242" s="202"/>
      <c r="J242" s="223">
        <f t="shared" si="128"/>
        <v>0</v>
      </c>
      <c r="K242" s="225"/>
      <c r="L242" s="15"/>
      <c r="M242" s="15"/>
      <c r="N242" s="15"/>
      <c r="O242" s="15"/>
      <c r="P242" s="374"/>
      <c r="Q242" s="15"/>
      <c r="R242" s="45"/>
      <c r="S242" s="15"/>
      <c r="T242" s="388"/>
      <c r="U242" s="374"/>
      <c r="V242" s="48"/>
      <c r="W242" s="384"/>
    </row>
    <row r="243" spans="1:23" ht="15.75" hidden="1" thickBot="1" x14ac:dyDescent="0.3">
      <c r="A243" s="139" t="s">
        <v>581</v>
      </c>
      <c r="B243" s="61" t="s">
        <v>999</v>
      </c>
      <c r="C243" s="722" t="s">
        <v>658</v>
      </c>
      <c r="D243" s="700"/>
      <c r="E243" s="700"/>
      <c r="F243" s="184"/>
      <c r="G243" s="461"/>
      <c r="H243" s="439"/>
      <c r="I243" s="202"/>
      <c r="J243" s="223">
        <f t="shared" si="128"/>
        <v>0</v>
      </c>
      <c r="K243" s="225"/>
      <c r="L243" s="15"/>
      <c r="M243" s="15"/>
      <c r="N243" s="15"/>
      <c r="O243" s="15"/>
      <c r="P243" s="374"/>
      <c r="Q243" s="15"/>
      <c r="R243" s="45"/>
      <c r="S243" s="15"/>
      <c r="T243" s="388"/>
      <c r="U243" s="374"/>
      <c r="V243" s="48"/>
      <c r="W243" s="384"/>
    </row>
    <row r="244" spans="1:23" ht="15.75" hidden="1" thickBot="1" x14ac:dyDescent="0.3">
      <c r="B244" s="100" t="s">
        <v>1000</v>
      </c>
      <c r="C244" s="694" t="s">
        <v>582</v>
      </c>
      <c r="D244" s="695"/>
      <c r="E244" s="695"/>
      <c r="F244" s="183">
        <f>F245</f>
        <v>0</v>
      </c>
      <c r="G244" s="460">
        <f>G245</f>
        <v>0</v>
      </c>
      <c r="H244" s="438">
        <f t="shared" ref="H244:I244" si="156">H245</f>
        <v>0</v>
      </c>
      <c r="I244" s="201">
        <f t="shared" si="156"/>
        <v>0</v>
      </c>
      <c r="J244" s="218">
        <f t="shared" si="128"/>
        <v>0</v>
      </c>
      <c r="K244" s="103">
        <f t="shared" ref="K244:W244" si="157">K245</f>
        <v>0</v>
      </c>
      <c r="L244" s="104">
        <f t="shared" si="157"/>
        <v>0</v>
      </c>
      <c r="M244" s="104">
        <f t="shared" si="157"/>
        <v>0</v>
      </c>
      <c r="N244" s="104">
        <f t="shared" si="157"/>
        <v>0</v>
      </c>
      <c r="O244" s="104">
        <f t="shared" si="157"/>
        <v>0</v>
      </c>
      <c r="P244" s="107">
        <f t="shared" si="157"/>
        <v>0</v>
      </c>
      <c r="Q244" s="104">
        <f t="shared" si="157"/>
        <v>0</v>
      </c>
      <c r="R244" s="106">
        <f t="shared" si="157"/>
        <v>0</v>
      </c>
      <c r="S244" s="104">
        <f t="shared" si="157"/>
        <v>0</v>
      </c>
      <c r="T244" s="367">
        <f t="shared" si="157"/>
        <v>0</v>
      </c>
      <c r="U244" s="107">
        <f t="shared" si="157"/>
        <v>0</v>
      </c>
      <c r="V244" s="108">
        <f t="shared" si="157"/>
        <v>0</v>
      </c>
      <c r="W244" s="379">
        <f t="shared" si="157"/>
        <v>0</v>
      </c>
    </row>
    <row r="245" spans="1:23" ht="15.75" hidden="1" thickBot="1" x14ac:dyDescent="0.3">
      <c r="A245" s="139" t="s">
        <v>583</v>
      </c>
      <c r="B245" s="61"/>
      <c r="C245" s="722" t="s">
        <v>584</v>
      </c>
      <c r="D245" s="700"/>
      <c r="E245" s="700"/>
      <c r="F245" s="184"/>
      <c r="G245" s="461"/>
      <c r="H245" s="439"/>
      <c r="I245" s="202"/>
      <c r="J245" s="223">
        <f t="shared" si="128"/>
        <v>0</v>
      </c>
      <c r="K245" s="225"/>
      <c r="L245" s="15"/>
      <c r="M245" s="15"/>
      <c r="N245" s="15"/>
      <c r="O245" s="15"/>
      <c r="P245" s="374"/>
      <c r="Q245" s="15"/>
      <c r="R245" s="45"/>
      <c r="S245" s="15"/>
      <c r="T245" s="388"/>
      <c r="U245" s="374"/>
      <c r="V245" s="48"/>
      <c r="W245" s="384"/>
    </row>
    <row r="246" spans="1:23" ht="15.75" thickBot="1" x14ac:dyDescent="0.3">
      <c r="B246" s="723" t="s">
        <v>585</v>
      </c>
      <c r="C246" s="724"/>
      <c r="D246" s="724"/>
      <c r="E246" s="724"/>
      <c r="F246" s="180">
        <f t="shared" ref="F246" si="158">F5+F24+F32+F59+F74+F145+F155+F160+F223</f>
        <v>4625000</v>
      </c>
      <c r="G246" s="457">
        <f t="shared" ref="G246:W246" si="159">G5+G24+G32+G59+G74+G145+G155+G160+G223</f>
        <v>3479570</v>
      </c>
      <c r="H246" s="435">
        <f t="shared" si="159"/>
        <v>3009783</v>
      </c>
      <c r="I246" s="198">
        <f t="shared" si="159"/>
        <v>0</v>
      </c>
      <c r="J246" s="216">
        <f t="shared" si="128"/>
        <v>3009783</v>
      </c>
      <c r="K246" s="94">
        <f t="shared" si="159"/>
        <v>269528</v>
      </c>
      <c r="L246" s="95">
        <f t="shared" si="159"/>
        <v>269523</v>
      </c>
      <c r="M246" s="95">
        <f t="shared" si="159"/>
        <v>370050</v>
      </c>
      <c r="N246" s="95">
        <f t="shared" si="159"/>
        <v>237241</v>
      </c>
      <c r="O246" s="95">
        <f t="shared" si="159"/>
        <v>233146</v>
      </c>
      <c r="P246" s="98">
        <f t="shared" ref="P246" si="160">P5+P24+P32+P59+P74+P145+P155+P160+P223</f>
        <v>280209</v>
      </c>
      <c r="Q246" s="95">
        <f t="shared" si="159"/>
        <v>370051</v>
      </c>
      <c r="R246" s="97">
        <f t="shared" si="159"/>
        <v>226742</v>
      </c>
      <c r="S246" s="95">
        <f t="shared" si="159"/>
        <v>218744</v>
      </c>
      <c r="T246" s="363">
        <f t="shared" ref="T246" si="161">T5+T24+T32+T59+T74+T145+T155+T160+T223</f>
        <v>2475234</v>
      </c>
      <c r="U246" s="98">
        <f t="shared" si="159"/>
        <v>241092</v>
      </c>
      <c r="V246" s="99">
        <f t="shared" si="159"/>
        <v>145457</v>
      </c>
      <c r="W246" s="376">
        <f t="shared" si="159"/>
        <v>148000</v>
      </c>
    </row>
    <row r="247" spans="1:23" x14ac:dyDescent="0.25">
      <c r="B247" s="23"/>
      <c r="C247" s="24"/>
      <c r="D247" s="24"/>
      <c r="E247" s="25"/>
      <c r="F247" s="25"/>
      <c r="G247" s="25"/>
      <c r="H247" s="25"/>
      <c r="I247" s="25"/>
      <c r="J247" s="6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</row>
    <row r="248" spans="1:23" x14ac:dyDescent="0.25">
      <c r="B248" s="26"/>
      <c r="C248" s="27"/>
      <c r="D248" s="27"/>
      <c r="E248" s="25"/>
      <c r="F248" s="25"/>
      <c r="G248" s="25"/>
      <c r="H248" s="25"/>
      <c r="I248" s="25"/>
      <c r="J248" s="6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</row>
    <row r="249" spans="1:23" x14ac:dyDescent="0.25">
      <c r="B249" s="28"/>
      <c r="C249" s="25"/>
      <c r="D249" s="25"/>
      <c r="E249" s="29"/>
      <c r="F249" s="29"/>
      <c r="G249" s="29"/>
      <c r="H249" s="29"/>
      <c r="I249" s="29"/>
      <c r="J249" s="6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</row>
    <row r="250" spans="1:23" x14ac:dyDescent="0.25">
      <c r="B250" s="28"/>
      <c r="C250" s="25"/>
      <c r="D250" s="25"/>
      <c r="E250" s="29"/>
      <c r="F250" s="29"/>
      <c r="G250" s="29"/>
      <c r="H250" s="29"/>
      <c r="I250" s="29"/>
      <c r="J250" s="6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</row>
    <row r="251" spans="1:23" x14ac:dyDescent="0.25">
      <c r="B251" s="28"/>
      <c r="C251" s="25"/>
      <c r="D251" s="25"/>
      <c r="E251" s="29"/>
      <c r="F251" s="29"/>
      <c r="G251" s="29"/>
      <c r="H251" s="29"/>
      <c r="I251" s="29"/>
      <c r="J251" s="6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</row>
    <row r="252" spans="1:23" x14ac:dyDescent="0.25">
      <c r="B252" s="28"/>
      <c r="C252" s="25"/>
      <c r="D252" s="25"/>
      <c r="E252" s="29"/>
      <c r="F252" s="29"/>
      <c r="G252" s="29"/>
      <c r="H252" s="29"/>
      <c r="I252" s="29"/>
      <c r="J252" s="6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</row>
    <row r="253" spans="1:23" x14ac:dyDescent="0.25">
      <c r="B253" s="28"/>
      <c r="C253" s="25"/>
      <c r="D253" s="25"/>
      <c r="E253" s="29"/>
      <c r="F253" s="29"/>
      <c r="G253" s="29"/>
      <c r="H253" s="29"/>
      <c r="I253" s="29"/>
      <c r="J253" s="6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</row>
    <row r="254" spans="1:23" x14ac:dyDescent="0.25">
      <c r="B254" s="28"/>
      <c r="C254" s="25"/>
      <c r="D254" s="25"/>
      <c r="E254" s="29"/>
      <c r="F254" s="29"/>
      <c r="G254" s="29"/>
      <c r="H254" s="29"/>
      <c r="I254" s="29"/>
      <c r="J254" s="6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</row>
    <row r="255" spans="1:23" x14ac:dyDescent="0.25">
      <c r="B255" s="28"/>
      <c r="C255" s="29"/>
      <c r="D255" s="29"/>
      <c r="E255" s="25"/>
      <c r="F255" s="25"/>
      <c r="G255" s="25"/>
      <c r="H255" s="25"/>
      <c r="I255" s="25"/>
      <c r="J255" s="6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</row>
    <row r="256" spans="1:23" x14ac:dyDescent="0.25">
      <c r="B256" s="28"/>
      <c r="C256" s="29"/>
      <c r="D256" s="29"/>
      <c r="E256" s="25"/>
      <c r="F256" s="25"/>
      <c r="G256" s="25"/>
      <c r="H256" s="25"/>
      <c r="I256" s="25"/>
      <c r="J256" s="6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x14ac:dyDescent="0.25">
      <c r="B257" s="28"/>
      <c r="C257" s="29"/>
      <c r="D257" s="29"/>
      <c r="E257" s="25"/>
      <c r="F257" s="25"/>
      <c r="G257" s="25"/>
      <c r="H257" s="25"/>
      <c r="I257" s="25"/>
      <c r="J257" s="6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x14ac:dyDescent="0.25">
      <c r="B258" s="28"/>
      <c r="C258" s="25"/>
      <c r="D258" s="25"/>
      <c r="E258" s="29"/>
      <c r="F258" s="29"/>
      <c r="G258" s="29"/>
      <c r="H258" s="29"/>
      <c r="I258" s="29"/>
      <c r="J258" s="6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x14ac:dyDescent="0.25">
      <c r="B259" s="28"/>
      <c r="C259" s="25"/>
      <c r="D259" s="25"/>
      <c r="E259" s="29"/>
      <c r="F259" s="29"/>
      <c r="G259" s="29"/>
      <c r="H259" s="29"/>
      <c r="I259" s="29"/>
      <c r="J259" s="6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8"/>
      <c r="C260" s="25"/>
      <c r="D260" s="25"/>
      <c r="E260" s="29"/>
      <c r="F260" s="29"/>
      <c r="G260" s="29"/>
      <c r="H260" s="29"/>
      <c r="I260" s="29"/>
      <c r="J260" s="6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A261" s="141"/>
      <c r="B261" s="28"/>
      <c r="C261" s="25"/>
      <c r="D261" s="25"/>
      <c r="E261" s="29"/>
      <c r="F261" s="29"/>
      <c r="G261" s="29"/>
      <c r="H261" s="29"/>
      <c r="I261" s="29"/>
      <c r="J261" s="6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A262" s="141"/>
      <c r="B262" s="28"/>
      <c r="C262" s="25"/>
      <c r="D262" s="25"/>
      <c r="E262" s="29"/>
      <c r="F262" s="29"/>
      <c r="G262" s="29"/>
      <c r="H262" s="29"/>
      <c r="I262" s="29"/>
      <c r="J262" s="6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A263" s="141"/>
      <c r="B263" s="28"/>
      <c r="C263" s="25"/>
      <c r="D263" s="25"/>
      <c r="E263" s="29"/>
      <c r="F263" s="29"/>
      <c r="G263" s="29"/>
      <c r="H263" s="29"/>
      <c r="I263" s="29"/>
      <c r="J263" s="6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A264" s="141"/>
      <c r="B264" s="28"/>
      <c r="C264" s="25"/>
      <c r="D264" s="25"/>
      <c r="E264" s="29"/>
      <c r="F264" s="29"/>
      <c r="G264" s="29"/>
      <c r="H264" s="29"/>
      <c r="I264" s="29"/>
      <c r="J264" s="6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A265" s="141"/>
      <c r="B265" s="28"/>
      <c r="C265" s="25"/>
      <c r="D265" s="25"/>
      <c r="E265" s="29"/>
      <c r="F265" s="29"/>
      <c r="G265" s="29"/>
      <c r="H265" s="29"/>
      <c r="I265" s="29"/>
      <c r="J265" s="6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A266" s="141"/>
      <c r="B266" s="28"/>
      <c r="C266" s="25"/>
      <c r="D266" s="25"/>
      <c r="E266" s="29"/>
      <c r="F266" s="29"/>
      <c r="G266" s="29"/>
      <c r="H266" s="29"/>
      <c r="I266" s="29"/>
      <c r="J266" s="6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A267" s="141"/>
      <c r="B267" s="28"/>
      <c r="C267" s="25"/>
      <c r="D267" s="25"/>
      <c r="E267" s="29"/>
      <c r="F267" s="29"/>
      <c r="G267" s="29"/>
      <c r="H267" s="29"/>
      <c r="I267" s="29"/>
      <c r="J267" s="6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A268" s="141"/>
      <c r="B268" s="28"/>
      <c r="C268" s="29"/>
      <c r="D268" s="29"/>
      <c r="E268" s="25"/>
      <c r="F268" s="25"/>
      <c r="G268" s="25"/>
      <c r="H268" s="25"/>
      <c r="I268" s="25"/>
      <c r="J268" s="6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A269" s="141"/>
      <c r="B269" s="28"/>
      <c r="C269" s="25"/>
      <c r="D269" s="25"/>
      <c r="E269" s="29"/>
      <c r="F269" s="29"/>
      <c r="G269" s="29"/>
      <c r="H269" s="29"/>
      <c r="I269" s="29"/>
      <c r="J269" s="6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A270" s="141"/>
      <c r="B270" s="28"/>
      <c r="C270" s="25"/>
      <c r="D270" s="25"/>
      <c r="E270" s="29"/>
      <c r="F270" s="29"/>
      <c r="G270" s="29"/>
      <c r="H270" s="29"/>
      <c r="I270" s="29"/>
      <c r="J270" s="6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A271" s="141"/>
      <c r="B271" s="28"/>
      <c r="C271" s="25"/>
      <c r="D271" s="25"/>
      <c r="E271" s="29"/>
      <c r="F271" s="29"/>
      <c r="G271" s="29"/>
      <c r="H271" s="29"/>
      <c r="I271" s="29"/>
      <c r="J271" s="6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A272" s="141"/>
      <c r="B272" s="28"/>
      <c r="C272" s="25"/>
      <c r="D272" s="25"/>
      <c r="E272" s="29"/>
      <c r="F272" s="29"/>
      <c r="G272" s="29"/>
      <c r="H272" s="29"/>
      <c r="I272" s="29"/>
      <c r="J272" s="6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41"/>
      <c r="B273" s="28"/>
      <c r="C273" s="25"/>
      <c r="D273" s="25"/>
      <c r="E273" s="29"/>
      <c r="F273" s="29"/>
      <c r="G273" s="29"/>
      <c r="H273" s="29"/>
      <c r="I273" s="29"/>
      <c r="J273" s="6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41"/>
      <c r="B274" s="28"/>
      <c r="C274" s="25"/>
      <c r="D274" s="25"/>
      <c r="E274" s="29"/>
      <c r="F274" s="29"/>
      <c r="G274" s="29"/>
      <c r="H274" s="29"/>
      <c r="I274" s="29"/>
      <c r="J274" s="6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41"/>
      <c r="B275" s="28"/>
      <c r="C275" s="25"/>
      <c r="D275" s="25"/>
      <c r="E275" s="29"/>
      <c r="F275" s="29"/>
      <c r="G275" s="29"/>
      <c r="H275" s="29"/>
      <c r="I275" s="29"/>
      <c r="J275" s="6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41"/>
      <c r="B276" s="28"/>
      <c r="C276" s="25"/>
      <c r="D276" s="25"/>
      <c r="E276" s="29"/>
      <c r="F276" s="29"/>
      <c r="G276" s="29"/>
      <c r="H276" s="29"/>
      <c r="I276" s="29"/>
      <c r="J276" s="6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41"/>
      <c r="B277" s="28"/>
      <c r="C277" s="25"/>
      <c r="D277" s="25"/>
      <c r="E277" s="29"/>
      <c r="F277" s="29"/>
      <c r="G277" s="29"/>
      <c r="H277" s="29"/>
      <c r="I277" s="29"/>
      <c r="J277" s="6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41"/>
      <c r="B278" s="28"/>
      <c r="C278" s="25"/>
      <c r="D278" s="25"/>
      <c r="E278" s="29"/>
      <c r="F278" s="29"/>
      <c r="G278" s="29"/>
      <c r="H278" s="29"/>
      <c r="I278" s="29"/>
      <c r="J278" s="6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41"/>
      <c r="B279" s="28"/>
      <c r="C279" s="29"/>
      <c r="D279" s="29"/>
      <c r="E279" s="25"/>
      <c r="F279" s="25"/>
      <c r="G279" s="25"/>
      <c r="H279" s="25"/>
      <c r="I279" s="25"/>
      <c r="J279" s="6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41"/>
      <c r="B280" s="28"/>
      <c r="C280" s="25"/>
      <c r="D280" s="25"/>
      <c r="E280" s="29"/>
      <c r="F280" s="29"/>
      <c r="G280" s="29"/>
      <c r="H280" s="29"/>
      <c r="I280" s="29"/>
      <c r="J280" s="6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41"/>
      <c r="B281" s="28"/>
      <c r="C281" s="25"/>
      <c r="D281" s="25"/>
      <c r="E281" s="29"/>
      <c r="F281" s="29"/>
      <c r="G281" s="29"/>
      <c r="H281" s="29"/>
      <c r="I281" s="29"/>
      <c r="J281" s="6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41"/>
      <c r="B282" s="28"/>
      <c r="C282" s="25"/>
      <c r="D282" s="25"/>
      <c r="E282" s="29"/>
      <c r="F282" s="29"/>
      <c r="G282" s="29"/>
      <c r="H282" s="29"/>
      <c r="I282" s="29"/>
      <c r="J282" s="6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41"/>
      <c r="B283" s="28"/>
      <c r="C283" s="25"/>
      <c r="D283" s="25"/>
      <c r="E283" s="29"/>
      <c r="F283" s="29"/>
      <c r="G283" s="29"/>
      <c r="H283" s="29"/>
      <c r="I283" s="29"/>
      <c r="J283" s="6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41"/>
      <c r="B284" s="28"/>
      <c r="C284" s="25"/>
      <c r="D284" s="25"/>
      <c r="E284" s="29"/>
      <c r="F284" s="29"/>
      <c r="G284" s="29"/>
      <c r="H284" s="29"/>
      <c r="I284" s="29"/>
      <c r="J284" s="6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41"/>
      <c r="B285" s="28"/>
      <c r="C285" s="25"/>
      <c r="D285" s="25"/>
      <c r="E285" s="29"/>
      <c r="F285" s="29"/>
      <c r="G285" s="29"/>
      <c r="H285" s="29"/>
      <c r="I285" s="29"/>
      <c r="J285" s="6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41"/>
      <c r="B286" s="28"/>
      <c r="C286" s="25"/>
      <c r="D286" s="25"/>
      <c r="E286" s="29"/>
      <c r="F286" s="29"/>
      <c r="G286" s="29"/>
      <c r="H286" s="29"/>
      <c r="I286" s="29"/>
      <c r="J286" s="6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41"/>
      <c r="B287" s="28"/>
      <c r="C287" s="25"/>
      <c r="D287" s="25"/>
      <c r="E287" s="29"/>
      <c r="F287" s="29"/>
      <c r="G287" s="29"/>
      <c r="H287" s="29"/>
      <c r="I287" s="29"/>
      <c r="J287" s="6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41"/>
      <c r="B288" s="28"/>
      <c r="C288" s="25"/>
      <c r="D288" s="25"/>
      <c r="E288" s="29"/>
      <c r="F288" s="29"/>
      <c r="G288" s="29"/>
      <c r="H288" s="29"/>
      <c r="I288" s="29"/>
      <c r="J288" s="6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41"/>
      <c r="B289" s="28"/>
      <c r="C289" s="25"/>
      <c r="D289" s="25"/>
      <c r="E289" s="29"/>
      <c r="F289" s="29"/>
      <c r="G289" s="29"/>
      <c r="H289" s="29"/>
      <c r="I289" s="29"/>
      <c r="J289" s="6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41"/>
      <c r="B290" s="30"/>
      <c r="C290" s="24"/>
      <c r="D290" s="24"/>
      <c r="E290" s="25"/>
      <c r="F290" s="25"/>
      <c r="G290" s="25"/>
      <c r="H290" s="25"/>
      <c r="I290" s="25"/>
      <c r="J290" s="6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41"/>
      <c r="B291" s="28"/>
      <c r="C291" s="29"/>
      <c r="D291" s="29"/>
      <c r="E291" s="25"/>
      <c r="F291" s="25"/>
      <c r="G291" s="25"/>
      <c r="H291" s="25"/>
      <c r="I291" s="25"/>
      <c r="J291" s="6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41"/>
      <c r="B292" s="28"/>
      <c r="C292" s="29"/>
      <c r="D292" s="29"/>
      <c r="E292" s="25"/>
      <c r="F292" s="25"/>
      <c r="G292" s="25"/>
      <c r="H292" s="25"/>
      <c r="I292" s="25"/>
      <c r="J292" s="6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41"/>
      <c r="B293" s="28"/>
      <c r="C293" s="29"/>
      <c r="D293" s="29"/>
      <c r="E293" s="25"/>
      <c r="F293" s="25"/>
      <c r="G293" s="25"/>
      <c r="H293" s="25"/>
      <c r="I293" s="25"/>
      <c r="J293" s="6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41"/>
      <c r="B294" s="28"/>
      <c r="C294" s="25"/>
      <c r="D294" s="25"/>
      <c r="E294" s="29"/>
      <c r="F294" s="29"/>
      <c r="G294" s="29"/>
      <c r="H294" s="29"/>
      <c r="I294" s="29"/>
      <c r="J294" s="6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41"/>
      <c r="B295" s="28"/>
      <c r="C295" s="25"/>
      <c r="D295" s="25"/>
      <c r="E295" s="29"/>
      <c r="F295" s="29"/>
      <c r="G295" s="29"/>
      <c r="H295" s="29"/>
      <c r="I295" s="29"/>
      <c r="J295" s="6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41"/>
      <c r="B296" s="28"/>
      <c r="C296" s="25"/>
      <c r="D296" s="25"/>
      <c r="E296" s="29"/>
      <c r="F296" s="29"/>
      <c r="G296" s="29"/>
      <c r="H296" s="29"/>
      <c r="I296" s="29"/>
      <c r="J296" s="6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41"/>
      <c r="B297" s="28"/>
      <c r="C297" s="25"/>
      <c r="D297" s="25"/>
      <c r="E297" s="29"/>
      <c r="F297" s="29"/>
      <c r="G297" s="29"/>
      <c r="H297" s="29"/>
      <c r="I297" s="29"/>
      <c r="J297" s="6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41"/>
      <c r="B298" s="28"/>
      <c r="C298" s="25"/>
      <c r="D298" s="25"/>
      <c r="E298" s="29"/>
      <c r="F298" s="29"/>
      <c r="G298" s="29"/>
      <c r="H298" s="29"/>
      <c r="I298" s="29"/>
      <c r="J298" s="6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41"/>
      <c r="B299" s="28"/>
      <c r="C299" s="25"/>
      <c r="D299" s="25"/>
      <c r="E299" s="29"/>
      <c r="F299" s="29"/>
      <c r="G299" s="29"/>
      <c r="H299" s="29"/>
      <c r="I299" s="29"/>
      <c r="J299" s="6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41"/>
      <c r="B300" s="28"/>
      <c r="C300" s="25"/>
      <c r="D300" s="25"/>
      <c r="E300" s="29"/>
      <c r="F300" s="29"/>
      <c r="G300" s="29"/>
      <c r="H300" s="29"/>
      <c r="I300" s="29"/>
      <c r="J300" s="6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41"/>
      <c r="B301" s="28"/>
      <c r="C301" s="25"/>
      <c r="D301" s="25"/>
      <c r="E301" s="29"/>
      <c r="F301" s="29"/>
      <c r="G301" s="29"/>
      <c r="H301" s="29"/>
      <c r="I301" s="29"/>
      <c r="J301" s="6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41"/>
      <c r="B302" s="28"/>
      <c r="C302" s="25"/>
      <c r="D302" s="25"/>
      <c r="E302" s="29"/>
      <c r="F302" s="29"/>
      <c r="G302" s="29"/>
      <c r="H302" s="29"/>
      <c r="I302" s="29"/>
      <c r="J302" s="6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41"/>
      <c r="B303" s="28"/>
      <c r="C303" s="25"/>
      <c r="D303" s="25"/>
      <c r="E303" s="29"/>
      <c r="F303" s="29"/>
      <c r="G303" s="29"/>
      <c r="H303" s="29"/>
      <c r="I303" s="29"/>
      <c r="J303" s="6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41"/>
      <c r="B304" s="28"/>
      <c r="C304" s="29"/>
      <c r="D304" s="29"/>
      <c r="E304" s="25"/>
      <c r="F304" s="25"/>
      <c r="G304" s="25"/>
      <c r="H304" s="25"/>
      <c r="I304" s="25"/>
      <c r="J304" s="6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41"/>
      <c r="B305" s="28"/>
      <c r="C305" s="25"/>
      <c r="D305" s="25"/>
      <c r="E305" s="29"/>
      <c r="F305" s="29"/>
      <c r="G305" s="29"/>
      <c r="H305" s="29"/>
      <c r="I305" s="29"/>
      <c r="J305" s="6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41"/>
      <c r="B306" s="28"/>
      <c r="C306" s="25"/>
      <c r="D306" s="25"/>
      <c r="E306" s="29"/>
      <c r="F306" s="29"/>
      <c r="G306" s="29"/>
      <c r="H306" s="29"/>
      <c r="I306" s="29"/>
      <c r="J306" s="6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41"/>
      <c r="B307" s="28"/>
      <c r="C307" s="25"/>
      <c r="D307" s="25"/>
      <c r="E307" s="29"/>
      <c r="F307" s="29"/>
      <c r="G307" s="29"/>
      <c r="H307" s="29"/>
      <c r="I307" s="29"/>
      <c r="J307" s="6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41"/>
      <c r="B308" s="28"/>
      <c r="C308" s="25"/>
      <c r="D308" s="25"/>
      <c r="E308" s="29"/>
      <c r="F308" s="29"/>
      <c r="G308" s="29"/>
      <c r="H308" s="29"/>
      <c r="I308" s="29"/>
    </row>
    <row r="309" spans="1:23" x14ac:dyDescent="0.25">
      <c r="B309" s="28"/>
      <c r="C309" s="25"/>
      <c r="D309" s="25"/>
      <c r="E309" s="29"/>
      <c r="F309" s="29"/>
      <c r="G309" s="29"/>
      <c r="H309" s="29"/>
      <c r="I309" s="29"/>
      <c r="J309" s="19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12" customFormat="1" x14ac:dyDescent="0.25">
      <c r="A310" s="142"/>
      <c r="B310" s="28"/>
      <c r="C310" s="25"/>
      <c r="D310" s="25"/>
      <c r="E310" s="29"/>
      <c r="F310" s="29"/>
      <c r="G310" s="29"/>
      <c r="H310" s="29"/>
      <c r="I310" s="29"/>
      <c r="J310" s="53"/>
    </row>
    <row r="311" spans="1:23" s="12" customFormat="1" x14ac:dyDescent="0.25">
      <c r="A311" s="142"/>
      <c r="B311" s="28"/>
      <c r="C311" s="25"/>
      <c r="D311" s="25"/>
      <c r="E311" s="29"/>
      <c r="F311" s="29"/>
      <c r="G311" s="29"/>
      <c r="H311" s="29"/>
      <c r="I311" s="29"/>
      <c r="J311" s="53"/>
    </row>
    <row r="312" spans="1:23" s="12" customFormat="1" x14ac:dyDescent="0.25">
      <c r="A312" s="142"/>
      <c r="B312" s="28"/>
      <c r="C312" s="25"/>
      <c r="D312" s="25"/>
      <c r="E312" s="29"/>
      <c r="F312" s="29"/>
      <c r="G312" s="29"/>
      <c r="H312" s="29"/>
      <c r="I312" s="29"/>
      <c r="J312" s="53"/>
    </row>
    <row r="313" spans="1:23" s="12" customFormat="1" x14ac:dyDescent="0.25">
      <c r="A313" s="142"/>
      <c r="B313" s="28"/>
      <c r="C313" s="25"/>
      <c r="D313" s="25"/>
      <c r="E313" s="29"/>
      <c r="F313" s="29"/>
      <c r="G313" s="29"/>
      <c r="H313" s="29"/>
      <c r="I313" s="29"/>
      <c r="J313" s="53"/>
    </row>
    <row r="314" spans="1:23" s="12" customFormat="1" x14ac:dyDescent="0.25">
      <c r="A314" s="142"/>
      <c r="B314" s="28"/>
      <c r="C314" s="25"/>
      <c r="D314" s="25"/>
      <c r="E314" s="29"/>
      <c r="F314" s="29"/>
      <c r="G314" s="29"/>
      <c r="H314" s="29"/>
      <c r="I314" s="29"/>
      <c r="J314" s="53"/>
    </row>
    <row r="315" spans="1:23" s="12" customFormat="1" x14ac:dyDescent="0.25">
      <c r="A315" s="142"/>
      <c r="B315" s="28"/>
      <c r="C315" s="29"/>
      <c r="D315" s="29"/>
      <c r="E315" s="25"/>
      <c r="F315" s="25"/>
      <c r="G315" s="25"/>
      <c r="H315" s="25"/>
      <c r="I315" s="25"/>
      <c r="J315" s="53"/>
    </row>
    <row r="316" spans="1:23" s="12" customFormat="1" x14ac:dyDescent="0.25">
      <c r="A316" s="142"/>
      <c r="B316" s="28"/>
      <c r="C316" s="25"/>
      <c r="D316" s="25"/>
      <c r="E316" s="29"/>
      <c r="F316" s="29"/>
      <c r="G316" s="29"/>
      <c r="H316" s="29"/>
      <c r="I316" s="29"/>
      <c r="J316" s="53"/>
    </row>
    <row r="317" spans="1:23" s="12" customFormat="1" x14ac:dyDescent="0.25">
      <c r="A317" s="142"/>
      <c r="B317" s="28"/>
      <c r="C317" s="25"/>
      <c r="D317" s="25"/>
      <c r="E317" s="29"/>
      <c r="F317" s="29"/>
      <c r="G317" s="29"/>
      <c r="H317" s="29"/>
      <c r="I317" s="29"/>
      <c r="J317" s="53"/>
    </row>
    <row r="318" spans="1:23" s="12" customFormat="1" x14ac:dyDescent="0.25">
      <c r="A318" s="142"/>
      <c r="B318" s="28"/>
      <c r="C318" s="25"/>
      <c r="D318" s="25"/>
      <c r="E318" s="29"/>
      <c r="F318" s="29"/>
      <c r="G318" s="29"/>
      <c r="H318" s="29"/>
      <c r="I318" s="29"/>
      <c r="J318" s="53"/>
    </row>
    <row r="319" spans="1:23" s="12" customFormat="1" x14ac:dyDescent="0.25">
      <c r="A319" s="142"/>
      <c r="B319" s="28"/>
      <c r="C319" s="25"/>
      <c r="D319" s="25"/>
      <c r="E319" s="29"/>
      <c r="F319" s="29"/>
      <c r="G319" s="29"/>
      <c r="H319" s="29"/>
      <c r="I319" s="29"/>
      <c r="J319" s="53"/>
    </row>
    <row r="320" spans="1:23" s="12" customFormat="1" x14ac:dyDescent="0.25">
      <c r="A320" s="142"/>
      <c r="B320" s="28"/>
      <c r="C320" s="25"/>
      <c r="D320" s="25"/>
      <c r="E320" s="29"/>
      <c r="F320" s="29"/>
      <c r="G320" s="29"/>
      <c r="H320" s="29"/>
      <c r="I320" s="29"/>
      <c r="J320" s="53"/>
    </row>
    <row r="321" spans="1:23" s="12" customFormat="1" x14ac:dyDescent="0.25">
      <c r="A321" s="142"/>
      <c r="B321" s="28"/>
      <c r="C321" s="25"/>
      <c r="D321" s="25"/>
      <c r="E321" s="29"/>
      <c r="F321" s="29"/>
      <c r="G321" s="29"/>
      <c r="H321" s="29"/>
      <c r="I321" s="29"/>
      <c r="J321" s="53"/>
    </row>
    <row r="322" spans="1:23" s="12" customFormat="1" x14ac:dyDescent="0.25">
      <c r="A322" s="142"/>
      <c r="B322" s="28"/>
      <c r="C322" s="25"/>
      <c r="D322" s="25"/>
      <c r="E322" s="29"/>
      <c r="F322" s="29"/>
      <c r="G322" s="29"/>
      <c r="H322" s="29"/>
      <c r="I322" s="29"/>
      <c r="J322" s="53"/>
    </row>
    <row r="323" spans="1:23" s="12" customFormat="1" x14ac:dyDescent="0.25">
      <c r="A323" s="142"/>
      <c r="B323" s="28"/>
      <c r="C323" s="25"/>
      <c r="D323" s="25"/>
      <c r="E323" s="29"/>
      <c r="F323" s="29"/>
      <c r="G323" s="29"/>
      <c r="H323" s="29"/>
      <c r="I323" s="29"/>
      <c r="J323" s="53"/>
    </row>
    <row r="324" spans="1:23" s="12" customFormat="1" x14ac:dyDescent="0.25">
      <c r="A324" s="142"/>
      <c r="B324" s="28"/>
      <c r="C324" s="25"/>
      <c r="D324" s="25"/>
      <c r="E324" s="29"/>
      <c r="F324" s="29"/>
      <c r="G324" s="29"/>
      <c r="H324" s="29"/>
      <c r="I324" s="29"/>
      <c r="J324" s="53"/>
    </row>
    <row r="325" spans="1:23" s="12" customFormat="1" x14ac:dyDescent="0.25">
      <c r="A325" s="142"/>
      <c r="B325" s="28"/>
      <c r="C325" s="25"/>
      <c r="D325" s="25"/>
      <c r="E325" s="29"/>
      <c r="F325" s="29"/>
      <c r="G325" s="29"/>
      <c r="H325" s="29"/>
      <c r="I325" s="29"/>
      <c r="J325" s="53"/>
    </row>
    <row r="326" spans="1:23" x14ac:dyDescent="0.25">
      <c r="B326" s="30"/>
      <c r="C326" s="24"/>
      <c r="D326" s="24"/>
      <c r="E326" s="29"/>
      <c r="F326" s="29"/>
      <c r="G326" s="29"/>
      <c r="H326" s="29"/>
      <c r="I326" s="29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x14ac:dyDescent="0.25">
      <c r="B327" s="31"/>
      <c r="C327" s="27"/>
      <c r="D327" s="27"/>
      <c r="E327" s="25"/>
      <c r="F327" s="25"/>
      <c r="G327" s="25"/>
      <c r="H327" s="25"/>
      <c r="I327" s="25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x14ac:dyDescent="0.25">
      <c r="B328" s="28"/>
      <c r="C328" s="25"/>
      <c r="D328" s="25"/>
      <c r="E328" s="29"/>
      <c r="F328" s="29"/>
      <c r="G328" s="29"/>
      <c r="H328" s="29"/>
      <c r="I328" s="29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x14ac:dyDescent="0.25">
      <c r="B329" s="28"/>
      <c r="C329" s="29"/>
      <c r="D329" s="29"/>
      <c r="E329" s="25"/>
      <c r="F329" s="25"/>
      <c r="G329" s="25"/>
      <c r="H329" s="25"/>
      <c r="I329" s="25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x14ac:dyDescent="0.25">
      <c r="B330" s="28"/>
      <c r="C330" s="25"/>
      <c r="D330" s="25"/>
      <c r="E330" s="29"/>
      <c r="F330" s="29"/>
      <c r="G330" s="29"/>
      <c r="H330" s="29"/>
      <c r="I330" s="29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x14ac:dyDescent="0.25">
      <c r="B331" s="28"/>
      <c r="C331" s="25"/>
      <c r="D331" s="25"/>
      <c r="E331" s="29"/>
      <c r="F331" s="29"/>
      <c r="G331" s="29"/>
      <c r="H331" s="29"/>
      <c r="I331" s="29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x14ac:dyDescent="0.25">
      <c r="B332" s="28"/>
      <c r="C332" s="25"/>
      <c r="D332" s="25"/>
      <c r="E332" s="29"/>
      <c r="F332" s="29"/>
      <c r="G332" s="29"/>
      <c r="H332" s="29"/>
      <c r="I332" s="29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x14ac:dyDescent="0.25">
      <c r="B333" s="28"/>
      <c r="C333" s="25"/>
      <c r="D333" s="25"/>
      <c r="E333" s="29"/>
      <c r="F333" s="29"/>
      <c r="G333" s="29"/>
      <c r="H333" s="29"/>
      <c r="I333" s="29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x14ac:dyDescent="0.25">
      <c r="B334" s="28"/>
      <c r="C334" s="29"/>
      <c r="D334" s="29"/>
      <c r="E334" s="25"/>
      <c r="F334" s="25"/>
      <c r="G334" s="25"/>
      <c r="H334" s="25"/>
      <c r="I334" s="25"/>
      <c r="J334" s="6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</row>
    <row r="335" spans="1:23" x14ac:dyDescent="0.25">
      <c r="B335" s="28"/>
      <c r="C335" s="25"/>
      <c r="D335" s="25"/>
      <c r="E335" s="29"/>
      <c r="F335" s="29"/>
      <c r="G335" s="29"/>
      <c r="H335" s="29"/>
      <c r="I335" s="29"/>
      <c r="J335" s="6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</row>
    <row r="336" spans="1:23" x14ac:dyDescent="0.25">
      <c r="B336" s="28"/>
      <c r="C336" s="25"/>
      <c r="D336" s="25"/>
      <c r="E336" s="29"/>
      <c r="F336" s="29"/>
      <c r="G336" s="29"/>
      <c r="H336" s="29"/>
      <c r="I336" s="29"/>
      <c r="J336" s="6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</row>
    <row r="337" spans="1:23" x14ac:dyDescent="0.25">
      <c r="B337" s="28"/>
      <c r="C337" s="29"/>
      <c r="D337" s="29"/>
      <c r="E337" s="25"/>
      <c r="F337" s="25"/>
      <c r="G337" s="25"/>
      <c r="H337" s="25"/>
      <c r="I337" s="25"/>
      <c r="J337" s="6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</row>
    <row r="338" spans="1:23" x14ac:dyDescent="0.25">
      <c r="B338" s="28"/>
      <c r="C338" s="29"/>
      <c r="D338" s="29"/>
      <c r="E338" s="25"/>
      <c r="F338" s="25"/>
      <c r="G338" s="25"/>
      <c r="H338" s="25"/>
      <c r="I338" s="25"/>
      <c r="J338" s="6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</row>
    <row r="339" spans="1:23" x14ac:dyDescent="0.25">
      <c r="B339" s="28"/>
      <c r="C339" s="25"/>
      <c r="D339" s="25"/>
      <c r="E339" s="29"/>
      <c r="F339" s="29"/>
      <c r="G339" s="29"/>
      <c r="H339" s="29"/>
      <c r="I339" s="29"/>
      <c r="J339" s="6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</row>
    <row r="340" spans="1:23" x14ac:dyDescent="0.25">
      <c r="B340" s="28"/>
      <c r="C340" s="25"/>
      <c r="D340" s="25"/>
      <c r="E340" s="29"/>
      <c r="F340" s="29"/>
      <c r="G340" s="29"/>
      <c r="H340" s="29"/>
      <c r="I340" s="29"/>
      <c r="J340" s="6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</row>
    <row r="341" spans="1:23" x14ac:dyDescent="0.25">
      <c r="A341" s="141"/>
      <c r="B341" s="28"/>
      <c r="C341" s="25"/>
      <c r="D341" s="25"/>
      <c r="E341" s="29"/>
      <c r="F341" s="29"/>
      <c r="G341" s="29"/>
      <c r="H341" s="29"/>
      <c r="I341" s="29"/>
      <c r="J341" s="6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</row>
    <row r="342" spans="1:23" x14ac:dyDescent="0.25">
      <c r="A342" s="141"/>
      <c r="B342" s="28"/>
      <c r="C342" s="29"/>
      <c r="D342" s="29"/>
      <c r="E342" s="25"/>
      <c r="F342" s="25"/>
      <c r="G342" s="25"/>
      <c r="H342" s="25"/>
      <c r="I342" s="25"/>
      <c r="J342" s="6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</row>
    <row r="343" spans="1:23" x14ac:dyDescent="0.25">
      <c r="A343" s="141"/>
      <c r="B343" s="28"/>
      <c r="C343" s="25"/>
      <c r="D343" s="25"/>
      <c r="E343" s="29"/>
      <c r="F343" s="29"/>
      <c r="G343" s="29"/>
      <c r="H343" s="29"/>
      <c r="I343" s="29"/>
      <c r="J343" s="6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A344" s="141"/>
      <c r="B344" s="28"/>
      <c r="C344" s="25"/>
      <c r="D344" s="25"/>
      <c r="E344" s="29"/>
      <c r="F344" s="29"/>
      <c r="G344" s="29"/>
      <c r="H344" s="29"/>
      <c r="I344" s="29"/>
      <c r="J344" s="6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A345" s="141"/>
      <c r="B345" s="28"/>
      <c r="C345" s="25"/>
      <c r="D345" s="25"/>
      <c r="E345" s="29"/>
      <c r="F345" s="29"/>
      <c r="G345" s="29"/>
      <c r="H345" s="29"/>
      <c r="I345" s="29"/>
      <c r="J345" s="6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A346" s="141"/>
      <c r="B346" s="28"/>
      <c r="C346" s="25"/>
      <c r="D346" s="25"/>
      <c r="E346" s="29"/>
      <c r="F346" s="29"/>
      <c r="G346" s="29"/>
      <c r="H346" s="29"/>
      <c r="I346" s="29"/>
      <c r="J346" s="6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A347" s="141"/>
      <c r="B347" s="28"/>
      <c r="C347" s="25"/>
      <c r="D347" s="25"/>
      <c r="E347" s="29"/>
      <c r="F347" s="29"/>
      <c r="G347" s="29"/>
      <c r="H347" s="29"/>
      <c r="I347" s="29"/>
      <c r="J347" s="6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A348" s="141"/>
      <c r="B348" s="28"/>
      <c r="C348" s="25"/>
      <c r="D348" s="25"/>
      <c r="E348" s="29"/>
      <c r="F348" s="29"/>
      <c r="G348" s="29"/>
      <c r="H348" s="29"/>
      <c r="I348" s="29"/>
      <c r="J348" s="6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A349" s="141"/>
      <c r="B349" s="28"/>
      <c r="C349" s="25"/>
      <c r="D349" s="25"/>
      <c r="E349" s="29"/>
      <c r="F349" s="29"/>
      <c r="G349" s="29"/>
      <c r="H349" s="29"/>
      <c r="I349" s="29"/>
      <c r="J349" s="6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41"/>
      <c r="B350" s="28"/>
      <c r="C350" s="25"/>
      <c r="D350" s="25"/>
      <c r="E350" s="29"/>
      <c r="F350" s="29"/>
      <c r="G350" s="29"/>
      <c r="H350" s="29"/>
      <c r="I350" s="29"/>
      <c r="J350" s="6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41"/>
      <c r="B351" s="28"/>
      <c r="C351" s="25"/>
      <c r="D351" s="25"/>
      <c r="E351" s="29"/>
      <c r="F351" s="29"/>
      <c r="G351" s="29"/>
      <c r="H351" s="29"/>
      <c r="I351" s="29"/>
      <c r="J351" s="6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41"/>
      <c r="B352" s="28"/>
      <c r="C352" s="25"/>
      <c r="D352" s="25"/>
      <c r="E352" s="29"/>
      <c r="F352" s="29"/>
      <c r="G352" s="29"/>
      <c r="H352" s="29"/>
      <c r="I352" s="29"/>
      <c r="J352" s="6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41"/>
      <c r="B353" s="30"/>
      <c r="C353" s="24"/>
      <c r="D353" s="24"/>
      <c r="E353" s="25"/>
      <c r="F353" s="25"/>
      <c r="G353" s="25"/>
      <c r="H353" s="25"/>
      <c r="I353" s="25"/>
      <c r="J353" s="6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41"/>
      <c r="B354" s="28"/>
      <c r="C354" s="29"/>
      <c r="D354" s="29"/>
      <c r="E354" s="25"/>
      <c r="F354" s="25"/>
      <c r="G354" s="25"/>
      <c r="H354" s="25"/>
      <c r="I354" s="25"/>
      <c r="J354" s="6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41"/>
      <c r="B355" s="28"/>
      <c r="C355" s="29"/>
      <c r="D355" s="29"/>
      <c r="E355" s="25"/>
      <c r="F355" s="25"/>
      <c r="G355" s="25"/>
      <c r="H355" s="25"/>
      <c r="I355" s="25"/>
      <c r="J355" s="6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41"/>
      <c r="B356" s="28"/>
      <c r="C356" s="25"/>
      <c r="D356" s="25"/>
      <c r="E356" s="29"/>
      <c r="F356" s="29"/>
      <c r="G356" s="29"/>
      <c r="H356" s="29"/>
      <c r="I356" s="29"/>
      <c r="J356" s="6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41"/>
      <c r="B357" s="28"/>
      <c r="C357" s="25"/>
      <c r="D357" s="25"/>
      <c r="E357" s="29"/>
      <c r="F357" s="29"/>
      <c r="G357" s="29"/>
      <c r="H357" s="29"/>
      <c r="I357" s="29"/>
      <c r="J357" s="6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41"/>
      <c r="B358" s="28"/>
      <c r="C358" s="25"/>
      <c r="D358" s="25"/>
      <c r="E358" s="29"/>
      <c r="F358" s="29"/>
      <c r="G358" s="29"/>
      <c r="H358" s="29"/>
      <c r="I358" s="29"/>
      <c r="J358" s="6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41"/>
      <c r="B359" s="28"/>
      <c r="C359" s="29"/>
      <c r="D359" s="29"/>
      <c r="E359" s="25"/>
      <c r="F359" s="25"/>
      <c r="G359" s="25"/>
      <c r="H359" s="25"/>
      <c r="I359" s="25"/>
      <c r="J359" s="6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41"/>
      <c r="B360" s="28"/>
      <c r="C360" s="25"/>
      <c r="D360" s="25"/>
      <c r="E360" s="29"/>
      <c r="F360" s="29"/>
      <c r="G360" s="29"/>
      <c r="H360" s="29"/>
      <c r="I360" s="29"/>
      <c r="J360" s="6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41"/>
      <c r="B361" s="28"/>
      <c r="C361" s="25"/>
      <c r="D361" s="25"/>
      <c r="E361" s="29"/>
      <c r="F361" s="29"/>
      <c r="G361" s="29"/>
      <c r="H361" s="29"/>
      <c r="I361" s="29"/>
      <c r="J361" s="6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41"/>
      <c r="B362" s="28"/>
      <c r="C362" s="29"/>
      <c r="D362" s="29"/>
      <c r="E362" s="25"/>
      <c r="F362" s="25"/>
      <c r="G362" s="25"/>
      <c r="H362" s="25"/>
      <c r="I362" s="25"/>
      <c r="J362" s="6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41"/>
      <c r="B363" s="28"/>
      <c r="C363" s="25"/>
      <c r="D363" s="25"/>
      <c r="E363" s="29"/>
      <c r="F363" s="29"/>
      <c r="G363" s="29"/>
      <c r="H363" s="29"/>
      <c r="I363" s="29"/>
      <c r="J363" s="6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41"/>
      <c r="B364" s="28"/>
      <c r="C364" s="25"/>
      <c r="D364" s="25"/>
      <c r="E364" s="29"/>
      <c r="F364" s="29"/>
      <c r="G364" s="29"/>
      <c r="H364" s="29"/>
      <c r="I364" s="29"/>
      <c r="J364" s="6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41"/>
      <c r="B365" s="28"/>
      <c r="C365" s="25"/>
      <c r="D365" s="25"/>
      <c r="E365" s="29"/>
      <c r="F365" s="29"/>
      <c r="G365" s="29"/>
      <c r="H365" s="29"/>
      <c r="I365" s="29"/>
      <c r="J365" s="6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41"/>
      <c r="B366" s="28"/>
      <c r="C366" s="25"/>
      <c r="D366" s="25"/>
      <c r="E366" s="29"/>
      <c r="F366" s="29"/>
      <c r="G366" s="29"/>
      <c r="H366" s="29"/>
      <c r="I366" s="29"/>
      <c r="J366" s="6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41"/>
      <c r="B367" s="28"/>
      <c r="C367" s="25"/>
      <c r="D367" s="25"/>
      <c r="E367" s="29"/>
      <c r="F367" s="29"/>
      <c r="G367" s="29"/>
      <c r="H367" s="29"/>
      <c r="I367" s="29"/>
      <c r="J367" s="6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41"/>
      <c r="B368" s="28"/>
      <c r="C368" s="25"/>
      <c r="D368" s="25"/>
      <c r="E368" s="29"/>
      <c r="F368" s="29"/>
      <c r="G368" s="29"/>
      <c r="H368" s="29"/>
      <c r="I368" s="29"/>
      <c r="J368" s="6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41"/>
      <c r="B369" s="28"/>
      <c r="C369" s="25"/>
      <c r="D369" s="25"/>
      <c r="E369" s="29"/>
      <c r="F369" s="29"/>
      <c r="G369" s="29"/>
      <c r="H369" s="29"/>
      <c r="I369" s="29"/>
      <c r="J369" s="6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41"/>
      <c r="B370" s="28"/>
      <c r="C370" s="29"/>
      <c r="D370" s="29"/>
      <c r="E370" s="25"/>
      <c r="F370" s="25"/>
      <c r="G370" s="25"/>
      <c r="H370" s="25"/>
      <c r="I370" s="25"/>
      <c r="J370" s="6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41"/>
      <c r="B371" s="28"/>
      <c r="C371" s="29"/>
      <c r="D371" s="29"/>
      <c r="E371" s="25"/>
      <c r="F371" s="25"/>
      <c r="G371" s="25"/>
      <c r="H371" s="25"/>
      <c r="I371" s="25"/>
      <c r="J371" s="6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41"/>
      <c r="B372" s="28"/>
      <c r="C372" s="29"/>
      <c r="D372" s="29"/>
      <c r="E372" s="25"/>
      <c r="F372" s="25"/>
      <c r="G372" s="25"/>
      <c r="H372" s="25"/>
      <c r="I372" s="25"/>
      <c r="J372" s="6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41"/>
      <c r="B373" s="28"/>
      <c r="C373" s="29"/>
      <c r="D373" s="29"/>
      <c r="E373" s="25"/>
      <c r="F373" s="25"/>
      <c r="G373" s="25"/>
      <c r="H373" s="25"/>
      <c r="I373" s="25"/>
      <c r="J373" s="6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41"/>
      <c r="B374" s="28"/>
      <c r="C374" s="25"/>
      <c r="D374" s="25"/>
      <c r="E374" s="29"/>
      <c r="F374" s="29"/>
      <c r="G374" s="29"/>
      <c r="H374" s="29"/>
      <c r="I374" s="29"/>
      <c r="J374" s="6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41"/>
      <c r="B375" s="28"/>
      <c r="C375" s="25"/>
      <c r="D375" s="25"/>
      <c r="E375" s="29"/>
      <c r="F375" s="29"/>
      <c r="G375" s="29"/>
      <c r="H375" s="29"/>
      <c r="I375" s="29"/>
      <c r="J375" s="6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41"/>
      <c r="B376" s="28"/>
      <c r="C376" s="25"/>
      <c r="D376" s="25"/>
      <c r="E376" s="29"/>
      <c r="F376" s="29"/>
      <c r="G376" s="29"/>
      <c r="H376" s="29"/>
      <c r="I376" s="29"/>
      <c r="J376" s="6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41"/>
      <c r="B377" s="28"/>
      <c r="C377" s="25"/>
      <c r="D377" s="25"/>
      <c r="E377" s="29"/>
      <c r="F377" s="29"/>
      <c r="G377" s="29"/>
      <c r="H377" s="29"/>
      <c r="I377" s="29"/>
      <c r="J377" s="6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41"/>
      <c r="B378" s="28"/>
      <c r="C378" s="29"/>
      <c r="D378" s="29"/>
      <c r="E378" s="25"/>
      <c r="F378" s="25"/>
      <c r="G378" s="25"/>
      <c r="H378" s="25"/>
      <c r="I378" s="25"/>
      <c r="J378" s="6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41"/>
      <c r="B379" s="28"/>
      <c r="C379" s="25"/>
      <c r="D379" s="25"/>
      <c r="E379" s="29"/>
      <c r="F379" s="29"/>
      <c r="G379" s="29"/>
      <c r="H379" s="29"/>
      <c r="I379" s="29"/>
      <c r="J379" s="6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41"/>
      <c r="B380" s="28"/>
      <c r="C380" s="25"/>
      <c r="D380" s="25"/>
      <c r="E380" s="29"/>
      <c r="F380" s="29"/>
      <c r="G380" s="29"/>
      <c r="H380" s="29"/>
      <c r="I380" s="29"/>
      <c r="J380" s="6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41"/>
      <c r="B381" s="28"/>
      <c r="C381" s="25"/>
      <c r="D381" s="25"/>
      <c r="E381" s="29"/>
      <c r="F381" s="29"/>
      <c r="G381" s="29"/>
      <c r="H381" s="29"/>
      <c r="I381" s="29"/>
      <c r="J381" s="6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41"/>
      <c r="B382" s="28"/>
      <c r="C382" s="25"/>
      <c r="D382" s="25"/>
      <c r="E382" s="29"/>
      <c r="F382" s="29"/>
      <c r="G382" s="29"/>
      <c r="H382" s="29"/>
      <c r="I382" s="29"/>
      <c r="J382" s="6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41"/>
      <c r="B383" s="28"/>
      <c r="C383" s="25"/>
      <c r="D383" s="25"/>
      <c r="E383" s="29"/>
      <c r="F383" s="29"/>
      <c r="G383" s="29"/>
      <c r="H383" s="29"/>
      <c r="I383" s="29"/>
      <c r="J383" s="6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41"/>
      <c r="B384" s="28"/>
      <c r="C384" s="29"/>
      <c r="D384" s="29"/>
      <c r="E384" s="25"/>
      <c r="F384" s="25"/>
      <c r="G384" s="25"/>
      <c r="H384" s="25"/>
      <c r="I384" s="25"/>
      <c r="J384" s="6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41"/>
      <c r="B385" s="28"/>
      <c r="C385" s="29"/>
      <c r="D385" s="29"/>
      <c r="E385" s="25"/>
      <c r="F385" s="25"/>
      <c r="G385" s="25"/>
      <c r="H385" s="25"/>
      <c r="I385" s="25"/>
      <c r="J385" s="6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41"/>
      <c r="B386" s="28"/>
      <c r="C386" s="25"/>
      <c r="D386" s="25"/>
      <c r="E386" s="29"/>
      <c r="F386" s="29"/>
      <c r="G386" s="29"/>
      <c r="H386" s="29"/>
      <c r="I386" s="29"/>
      <c r="J386" s="6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41"/>
      <c r="B387" s="28"/>
      <c r="C387" s="25"/>
      <c r="D387" s="25"/>
      <c r="E387" s="29"/>
      <c r="F387" s="29"/>
      <c r="G387" s="29"/>
      <c r="H387" s="29"/>
      <c r="I387" s="29"/>
      <c r="J387" s="6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41"/>
      <c r="B388" s="28"/>
      <c r="C388" s="25"/>
      <c r="D388" s="25"/>
      <c r="E388" s="29"/>
      <c r="F388" s="29"/>
      <c r="G388" s="29"/>
      <c r="H388" s="29"/>
      <c r="I388" s="29"/>
      <c r="J388" s="6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41"/>
      <c r="B389" s="30"/>
      <c r="C389" s="24"/>
      <c r="D389" s="24"/>
      <c r="E389" s="25"/>
      <c r="F389" s="25"/>
      <c r="G389" s="25"/>
      <c r="H389" s="25"/>
      <c r="I389" s="25"/>
      <c r="J389" s="6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41"/>
      <c r="B390" s="28"/>
      <c r="C390" s="29"/>
      <c r="D390" s="29"/>
      <c r="E390" s="25"/>
      <c r="F390" s="25"/>
      <c r="G390" s="25"/>
      <c r="H390" s="25"/>
      <c r="I390" s="25"/>
      <c r="J390" s="6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41"/>
      <c r="B391" s="28"/>
      <c r="C391" s="29"/>
      <c r="D391" s="29"/>
      <c r="E391" s="25"/>
      <c r="F391" s="25"/>
      <c r="G391" s="25"/>
      <c r="H391" s="25"/>
      <c r="I391" s="25"/>
      <c r="J391" s="6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41"/>
      <c r="B392" s="28"/>
      <c r="C392" s="25"/>
      <c r="D392" s="25"/>
      <c r="E392" s="29"/>
      <c r="F392" s="29"/>
      <c r="G392" s="29"/>
      <c r="H392" s="29"/>
      <c r="I392" s="29"/>
      <c r="J392" s="6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41"/>
      <c r="B393" s="28"/>
      <c r="C393" s="25"/>
      <c r="D393" s="25"/>
      <c r="E393" s="29"/>
      <c r="F393" s="29"/>
      <c r="G393" s="29"/>
      <c r="H393" s="29"/>
      <c r="I393" s="29"/>
      <c r="J393" s="6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41"/>
      <c r="B394" s="28"/>
      <c r="C394" s="29"/>
      <c r="D394" s="29"/>
      <c r="E394" s="25"/>
      <c r="F394" s="25"/>
      <c r="G394" s="25"/>
      <c r="H394" s="25"/>
      <c r="I394" s="25"/>
      <c r="J394" s="6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41"/>
      <c r="B395" s="28"/>
      <c r="C395" s="29"/>
      <c r="D395" s="29"/>
      <c r="E395" s="25"/>
      <c r="F395" s="25"/>
      <c r="G395" s="25"/>
      <c r="H395" s="25"/>
      <c r="I395" s="25"/>
      <c r="J395" s="6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41"/>
      <c r="B396" s="28"/>
      <c r="C396" s="25"/>
      <c r="D396" s="25"/>
      <c r="E396" s="29"/>
      <c r="F396" s="29"/>
      <c r="G396" s="29"/>
      <c r="H396" s="29"/>
      <c r="I396" s="29"/>
      <c r="J396" s="6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41"/>
      <c r="B397" s="28"/>
      <c r="C397" s="25"/>
      <c r="D397" s="25"/>
      <c r="E397" s="29"/>
      <c r="F397" s="29"/>
      <c r="G397" s="29"/>
      <c r="H397" s="29"/>
      <c r="I397" s="29"/>
      <c r="J397" s="6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41"/>
      <c r="B398" s="28"/>
      <c r="C398" s="29"/>
      <c r="D398" s="29"/>
      <c r="E398" s="25"/>
      <c r="F398" s="25"/>
      <c r="G398" s="25"/>
      <c r="H398" s="25"/>
      <c r="I398" s="25"/>
      <c r="J398" s="6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41"/>
      <c r="B399" s="30"/>
      <c r="C399" s="24"/>
      <c r="D399" s="24"/>
      <c r="E399" s="25"/>
      <c r="F399" s="25"/>
      <c r="G399" s="25"/>
      <c r="H399" s="25"/>
      <c r="I399" s="25"/>
      <c r="J399" s="6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41"/>
      <c r="B400" s="28"/>
      <c r="C400" s="29"/>
      <c r="D400" s="29"/>
      <c r="E400" s="25"/>
      <c r="F400" s="25"/>
      <c r="G400" s="25"/>
      <c r="H400" s="25"/>
      <c r="I400" s="25"/>
      <c r="J400" s="6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41"/>
      <c r="B401" s="28"/>
      <c r="C401" s="29"/>
      <c r="D401" s="29"/>
      <c r="E401" s="25"/>
      <c r="F401" s="25"/>
      <c r="G401" s="25"/>
      <c r="H401" s="25"/>
      <c r="I401" s="25"/>
      <c r="J401" s="6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41"/>
      <c r="B402" s="28"/>
      <c r="C402" s="29"/>
      <c r="D402" s="29"/>
      <c r="E402" s="25"/>
      <c r="F402" s="25"/>
      <c r="G402" s="25"/>
      <c r="H402" s="25"/>
      <c r="I402" s="25"/>
      <c r="J402" s="6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41"/>
      <c r="B403" s="28"/>
      <c r="C403" s="29"/>
      <c r="D403" s="29"/>
      <c r="E403" s="25"/>
      <c r="F403" s="25"/>
      <c r="G403" s="25"/>
      <c r="H403" s="25"/>
      <c r="I403" s="25"/>
      <c r="J403" s="6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41"/>
      <c r="B404" s="28"/>
      <c r="C404" s="25"/>
      <c r="D404" s="25"/>
      <c r="E404" s="29"/>
      <c r="F404" s="29"/>
      <c r="G404" s="29"/>
      <c r="H404" s="29"/>
      <c r="I404" s="29"/>
      <c r="J404" s="6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41"/>
      <c r="B405" s="28"/>
      <c r="C405" s="25"/>
      <c r="D405" s="25"/>
      <c r="E405" s="29"/>
      <c r="F405" s="29"/>
      <c r="G405" s="29"/>
      <c r="H405" s="29"/>
      <c r="I405" s="29"/>
      <c r="J405" s="6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41"/>
      <c r="B406" s="28"/>
      <c r="C406" s="25"/>
      <c r="D406" s="25"/>
      <c r="E406" s="29"/>
      <c r="F406" s="29"/>
      <c r="G406" s="29"/>
      <c r="H406" s="29"/>
      <c r="I406" s="29"/>
      <c r="J406" s="6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41"/>
      <c r="B407" s="28"/>
      <c r="C407" s="25"/>
      <c r="D407" s="25"/>
      <c r="E407" s="29"/>
      <c r="F407" s="29"/>
      <c r="G407" s="29"/>
      <c r="H407" s="29"/>
      <c r="I407" s="29"/>
      <c r="J407" s="6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41"/>
      <c r="B408" s="28"/>
      <c r="C408" s="25"/>
      <c r="D408" s="25"/>
      <c r="E408" s="29"/>
      <c r="F408" s="29"/>
      <c r="G408" s="29"/>
      <c r="H408" s="29"/>
      <c r="I408" s="29"/>
      <c r="J408" s="6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41"/>
      <c r="B409" s="28"/>
      <c r="C409" s="25"/>
      <c r="D409" s="25"/>
      <c r="E409" s="29"/>
      <c r="F409" s="29"/>
      <c r="G409" s="29"/>
      <c r="H409" s="29"/>
      <c r="I409" s="29"/>
      <c r="J409" s="6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41"/>
      <c r="B410" s="28"/>
      <c r="C410" s="25"/>
      <c r="D410" s="25"/>
      <c r="E410" s="29"/>
      <c r="F410" s="29"/>
      <c r="G410" s="29"/>
      <c r="H410" s="29"/>
      <c r="I410" s="29"/>
      <c r="J410" s="6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41"/>
      <c r="B411" s="28"/>
      <c r="C411" s="25"/>
      <c r="D411" s="25"/>
      <c r="E411" s="29"/>
      <c r="F411" s="29"/>
      <c r="G411" s="29"/>
      <c r="H411" s="29"/>
      <c r="I411" s="29"/>
      <c r="J411" s="6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41"/>
      <c r="B412" s="28"/>
      <c r="C412" s="25"/>
      <c r="D412" s="25"/>
      <c r="E412" s="29"/>
      <c r="F412" s="29"/>
      <c r="G412" s="29"/>
      <c r="H412" s="29"/>
      <c r="I412" s="29"/>
      <c r="J412" s="6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41"/>
      <c r="B413" s="28"/>
      <c r="C413" s="29"/>
      <c r="D413" s="29"/>
      <c r="E413" s="25"/>
      <c r="F413" s="25"/>
      <c r="G413" s="25"/>
      <c r="H413" s="25"/>
      <c r="I413" s="25"/>
      <c r="J413" s="6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41"/>
      <c r="B414" s="28"/>
      <c r="C414" s="25"/>
      <c r="D414" s="25"/>
      <c r="E414" s="29"/>
      <c r="F414" s="29"/>
      <c r="G414" s="29"/>
      <c r="H414" s="29"/>
      <c r="I414" s="29"/>
      <c r="J414" s="6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41"/>
      <c r="B415" s="28"/>
      <c r="C415" s="25"/>
      <c r="D415" s="25"/>
      <c r="E415" s="29"/>
      <c r="F415" s="29"/>
      <c r="G415" s="29"/>
      <c r="H415" s="29"/>
      <c r="I415" s="29"/>
      <c r="J415" s="6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41"/>
      <c r="B416" s="28"/>
      <c r="C416" s="25"/>
      <c r="D416" s="25"/>
      <c r="E416" s="29"/>
      <c r="F416" s="29"/>
      <c r="G416" s="29"/>
      <c r="H416" s="29"/>
      <c r="I416" s="29"/>
      <c r="J416" s="6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41"/>
      <c r="B417" s="28"/>
      <c r="C417" s="25"/>
      <c r="D417" s="25"/>
      <c r="E417" s="29"/>
      <c r="F417" s="29"/>
      <c r="G417" s="29"/>
      <c r="H417" s="29"/>
      <c r="I417" s="29"/>
      <c r="J417" s="6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41"/>
      <c r="B418" s="28"/>
      <c r="C418" s="25"/>
      <c r="D418" s="25"/>
      <c r="E418" s="29"/>
      <c r="F418" s="29"/>
      <c r="G418" s="29"/>
      <c r="H418" s="29"/>
      <c r="I418" s="29"/>
      <c r="J418" s="6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41"/>
      <c r="B419" s="28"/>
      <c r="C419" s="25"/>
      <c r="D419" s="25"/>
      <c r="E419" s="29"/>
      <c r="F419" s="29"/>
      <c r="G419" s="29"/>
      <c r="H419" s="29"/>
      <c r="I419" s="29"/>
      <c r="J419" s="6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41"/>
      <c r="B420" s="28"/>
      <c r="C420" s="25"/>
      <c r="D420" s="25"/>
      <c r="E420" s="29"/>
      <c r="F420" s="29"/>
      <c r="G420" s="29"/>
      <c r="H420" s="29"/>
      <c r="I420" s="29"/>
      <c r="J420" s="6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41"/>
      <c r="B421" s="28"/>
      <c r="C421" s="25"/>
      <c r="D421" s="25"/>
      <c r="E421" s="29"/>
      <c r="F421" s="29"/>
      <c r="G421" s="29"/>
      <c r="H421" s="29"/>
      <c r="I421" s="29"/>
      <c r="J421" s="6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41"/>
      <c r="B422" s="28"/>
      <c r="C422" s="25"/>
      <c r="D422" s="25"/>
      <c r="E422" s="29"/>
      <c r="F422" s="29"/>
      <c r="G422" s="29"/>
      <c r="H422" s="29"/>
      <c r="I422" s="29"/>
      <c r="J422" s="6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41"/>
      <c r="B423" s="28"/>
      <c r="C423" s="25"/>
      <c r="D423" s="25"/>
      <c r="E423" s="29"/>
      <c r="F423" s="29"/>
      <c r="G423" s="29"/>
      <c r="H423" s="29"/>
      <c r="I423" s="29"/>
      <c r="J423" s="6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41"/>
      <c r="B424" s="28"/>
      <c r="C424" s="25"/>
      <c r="D424" s="25"/>
      <c r="E424" s="29"/>
      <c r="F424" s="29"/>
      <c r="G424" s="29"/>
      <c r="H424" s="29"/>
      <c r="I424" s="29"/>
      <c r="J424" s="6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41"/>
      <c r="B425" s="30"/>
      <c r="C425" s="24"/>
      <c r="D425" s="24"/>
      <c r="E425" s="25"/>
      <c r="F425" s="25"/>
      <c r="G425" s="25"/>
      <c r="H425" s="25"/>
      <c r="I425" s="25"/>
      <c r="J425" s="6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41"/>
      <c r="B426" s="28"/>
      <c r="C426" s="29"/>
      <c r="D426" s="29"/>
      <c r="E426" s="25"/>
      <c r="F426" s="25"/>
      <c r="G426" s="25"/>
      <c r="H426" s="25"/>
      <c r="I426" s="25"/>
      <c r="J426" s="6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41"/>
      <c r="B427" s="28"/>
      <c r="C427" s="29"/>
      <c r="D427" s="29"/>
      <c r="E427" s="25"/>
      <c r="F427" s="25"/>
      <c r="G427" s="25"/>
      <c r="H427" s="25"/>
      <c r="I427" s="25"/>
      <c r="J427" s="6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41"/>
      <c r="B428" s="28"/>
      <c r="C428" s="29"/>
      <c r="D428" s="29"/>
      <c r="E428" s="25"/>
      <c r="F428" s="25"/>
      <c r="G428" s="25"/>
      <c r="H428" s="25"/>
      <c r="I428" s="25"/>
      <c r="J428" s="6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41"/>
      <c r="B429" s="28"/>
      <c r="C429" s="29"/>
      <c r="D429" s="29"/>
      <c r="E429" s="25"/>
      <c r="F429" s="25"/>
      <c r="G429" s="25"/>
      <c r="H429" s="25"/>
      <c r="I429" s="25"/>
      <c r="J429" s="6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41"/>
      <c r="B430" s="28"/>
      <c r="C430" s="25"/>
      <c r="D430" s="25"/>
      <c r="E430" s="29"/>
      <c r="F430" s="29"/>
      <c r="G430" s="29"/>
      <c r="H430" s="29"/>
      <c r="I430" s="29"/>
      <c r="J430" s="6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41"/>
      <c r="B431" s="28"/>
      <c r="C431" s="25"/>
      <c r="D431" s="25"/>
      <c r="E431" s="29"/>
      <c r="F431" s="29"/>
      <c r="G431" s="29"/>
      <c r="H431" s="29"/>
      <c r="I431" s="29"/>
      <c r="J431" s="6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41"/>
      <c r="B432" s="28"/>
      <c r="C432" s="25"/>
      <c r="D432" s="25"/>
      <c r="E432" s="29"/>
      <c r="F432" s="29"/>
      <c r="G432" s="29"/>
      <c r="H432" s="29"/>
      <c r="I432" s="29"/>
      <c r="J432" s="6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41"/>
      <c r="B433" s="28"/>
      <c r="C433" s="25"/>
      <c r="D433" s="25"/>
      <c r="E433" s="29"/>
      <c r="F433" s="29"/>
      <c r="G433" s="29"/>
      <c r="H433" s="29"/>
      <c r="I433" s="29"/>
      <c r="J433" s="6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41"/>
      <c r="B434" s="28"/>
      <c r="C434" s="25"/>
      <c r="D434" s="25"/>
      <c r="E434" s="29"/>
      <c r="F434" s="29"/>
      <c r="G434" s="29"/>
      <c r="H434" s="29"/>
      <c r="I434" s="29"/>
      <c r="J434" s="6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41"/>
      <c r="B435" s="28"/>
      <c r="C435" s="25"/>
      <c r="D435" s="25"/>
      <c r="E435" s="29"/>
      <c r="F435" s="29"/>
      <c r="G435" s="29"/>
      <c r="H435" s="29"/>
      <c r="I435" s="29"/>
      <c r="J435" s="6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41"/>
      <c r="B436" s="28"/>
      <c r="C436" s="25"/>
      <c r="D436" s="25"/>
      <c r="E436" s="29"/>
      <c r="F436" s="29"/>
      <c r="G436" s="29"/>
      <c r="H436" s="29"/>
      <c r="I436" s="29"/>
      <c r="J436" s="6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41"/>
      <c r="B437" s="28"/>
      <c r="C437" s="25"/>
      <c r="D437" s="25"/>
      <c r="E437" s="29"/>
      <c r="F437" s="29"/>
      <c r="G437" s="29"/>
      <c r="H437" s="29"/>
      <c r="I437" s="29"/>
      <c r="J437" s="6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41"/>
      <c r="B438" s="28"/>
      <c r="C438" s="25"/>
      <c r="D438" s="25"/>
      <c r="E438" s="29"/>
      <c r="F438" s="29"/>
      <c r="G438" s="29"/>
      <c r="H438" s="29"/>
      <c r="I438" s="29"/>
      <c r="J438" s="6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41"/>
      <c r="B439" s="28"/>
      <c r="C439" s="29"/>
      <c r="D439" s="29"/>
      <c r="E439" s="25"/>
      <c r="F439" s="25"/>
      <c r="G439" s="25"/>
      <c r="H439" s="25"/>
      <c r="I439" s="25"/>
      <c r="J439" s="6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41"/>
      <c r="B440" s="28"/>
      <c r="C440" s="25"/>
      <c r="D440" s="25"/>
      <c r="E440" s="29"/>
      <c r="F440" s="29"/>
      <c r="G440" s="29"/>
      <c r="H440" s="29"/>
      <c r="I440" s="29"/>
      <c r="J440" s="6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41"/>
      <c r="B441" s="28"/>
      <c r="C441" s="25"/>
      <c r="D441" s="25"/>
      <c r="E441" s="29"/>
      <c r="F441" s="29"/>
      <c r="G441" s="29"/>
      <c r="H441" s="29"/>
      <c r="I441" s="29"/>
      <c r="J441" s="6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41"/>
      <c r="B442" s="28"/>
      <c r="C442" s="25"/>
      <c r="D442" s="25"/>
      <c r="E442" s="29"/>
      <c r="F442" s="29"/>
      <c r="G442" s="29"/>
      <c r="H442" s="29"/>
      <c r="I442" s="29"/>
      <c r="J442" s="6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41"/>
      <c r="B443" s="28"/>
      <c r="C443" s="25"/>
      <c r="D443" s="25"/>
      <c r="E443" s="29"/>
      <c r="F443" s="29"/>
      <c r="G443" s="29"/>
      <c r="H443" s="29"/>
      <c r="I443" s="29"/>
      <c r="J443" s="6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41"/>
      <c r="B444" s="28"/>
      <c r="C444" s="25"/>
      <c r="D444" s="25"/>
      <c r="E444" s="29"/>
      <c r="F444" s="29"/>
      <c r="G444" s="29"/>
      <c r="H444" s="29"/>
      <c r="I444" s="29"/>
      <c r="J444" s="6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41"/>
      <c r="B445" s="28"/>
      <c r="C445" s="25"/>
      <c r="D445" s="25"/>
      <c r="E445" s="29"/>
      <c r="F445" s="29"/>
      <c r="G445" s="29"/>
      <c r="H445" s="29"/>
      <c r="I445" s="29"/>
      <c r="J445" s="6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41"/>
      <c r="B446" s="28"/>
      <c r="C446" s="25"/>
      <c r="D446" s="25"/>
      <c r="E446" s="29"/>
      <c r="F446" s="29"/>
      <c r="G446" s="29"/>
      <c r="H446" s="29"/>
      <c r="I446" s="29"/>
      <c r="J446" s="6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41"/>
      <c r="B447" s="28"/>
      <c r="C447" s="25"/>
      <c r="D447" s="25"/>
      <c r="E447" s="29"/>
      <c r="F447" s="29"/>
      <c r="G447" s="29"/>
      <c r="H447" s="29"/>
      <c r="I447" s="29"/>
      <c r="J447" s="6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41"/>
      <c r="B448" s="28"/>
      <c r="C448" s="25"/>
      <c r="D448" s="25"/>
      <c r="E448" s="29"/>
      <c r="F448" s="29"/>
      <c r="G448" s="29"/>
      <c r="H448" s="29"/>
      <c r="I448" s="29"/>
      <c r="J448" s="6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41"/>
      <c r="B449" s="28"/>
      <c r="C449" s="25"/>
      <c r="D449" s="25"/>
      <c r="E449" s="29"/>
      <c r="F449" s="29"/>
      <c r="G449" s="29"/>
      <c r="H449" s="29"/>
      <c r="I449" s="29"/>
      <c r="J449" s="6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41"/>
      <c r="B450" s="28"/>
      <c r="C450" s="25"/>
      <c r="D450" s="25"/>
      <c r="E450" s="29"/>
      <c r="F450" s="29"/>
      <c r="G450" s="29"/>
      <c r="H450" s="29"/>
      <c r="I450" s="29"/>
      <c r="J450" s="6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41"/>
      <c r="B451" s="30"/>
      <c r="C451" s="24"/>
      <c r="D451" s="24"/>
      <c r="E451" s="25"/>
      <c r="F451" s="25"/>
      <c r="G451" s="25"/>
      <c r="H451" s="25"/>
      <c r="I451" s="25"/>
      <c r="J451" s="6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41"/>
      <c r="B452" s="33"/>
      <c r="C452" s="34"/>
      <c r="D452" s="34"/>
      <c r="E452" s="25"/>
      <c r="F452" s="25"/>
      <c r="G452" s="25"/>
      <c r="H452" s="25"/>
      <c r="I452" s="25"/>
      <c r="J452" s="6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41"/>
      <c r="B453" s="35"/>
      <c r="C453" s="36"/>
      <c r="D453" s="36"/>
      <c r="E453" s="37"/>
      <c r="F453" s="37"/>
      <c r="G453" s="37"/>
      <c r="H453" s="37"/>
      <c r="I453" s="37"/>
      <c r="J453" s="6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41"/>
      <c r="B454" s="20"/>
      <c r="C454" s="38"/>
      <c r="D454" s="38"/>
      <c r="E454" s="25"/>
      <c r="F454" s="25"/>
      <c r="G454" s="25"/>
      <c r="H454" s="25"/>
      <c r="I454" s="25"/>
      <c r="J454" s="6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41"/>
      <c r="B455" s="20"/>
      <c r="C455" s="38"/>
      <c r="D455" s="38"/>
      <c r="E455" s="25"/>
      <c r="F455" s="25"/>
      <c r="G455" s="25"/>
      <c r="H455" s="25"/>
      <c r="I455" s="25"/>
      <c r="J455" s="6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41"/>
      <c r="B456" s="20"/>
      <c r="C456" s="38"/>
      <c r="D456" s="38"/>
      <c r="E456" s="25"/>
      <c r="F456" s="25"/>
      <c r="G456" s="25"/>
      <c r="H456" s="25"/>
      <c r="I456" s="25"/>
      <c r="J456" s="6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41"/>
      <c r="B457" s="35"/>
      <c r="C457" s="36"/>
      <c r="D457" s="36"/>
      <c r="E457" s="37"/>
      <c r="F457" s="37"/>
      <c r="G457" s="37"/>
      <c r="H457" s="37"/>
      <c r="I457" s="37"/>
      <c r="J457" s="6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41"/>
      <c r="B458" s="20"/>
      <c r="C458" s="38"/>
      <c r="D458" s="38"/>
      <c r="E458" s="25"/>
      <c r="F458" s="25"/>
      <c r="G458" s="25"/>
      <c r="H458" s="25"/>
      <c r="I458" s="25"/>
      <c r="J458" s="6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41"/>
      <c r="B459" s="20"/>
      <c r="C459" s="25"/>
      <c r="D459" s="25"/>
      <c r="E459" s="38"/>
      <c r="F459" s="38"/>
      <c r="G459" s="38"/>
      <c r="H459" s="38"/>
      <c r="I459" s="38"/>
    </row>
    <row r="460" spans="1:23" x14ac:dyDescent="0.25">
      <c r="A460" s="141"/>
      <c r="B460" s="20"/>
      <c r="C460" s="25"/>
      <c r="D460" s="25"/>
      <c r="E460" s="38"/>
      <c r="F460" s="38"/>
      <c r="G460" s="38"/>
      <c r="H460" s="38"/>
      <c r="I460" s="38"/>
    </row>
    <row r="461" spans="1:23" x14ac:dyDescent="0.25">
      <c r="A461" s="141"/>
      <c r="B461" s="20"/>
      <c r="C461" s="25"/>
      <c r="D461" s="25"/>
      <c r="E461" s="38"/>
      <c r="F461" s="38"/>
      <c r="G461" s="38"/>
      <c r="H461" s="38"/>
      <c r="I461" s="38"/>
    </row>
    <row r="462" spans="1:23" x14ac:dyDescent="0.25">
      <c r="A462" s="141"/>
      <c r="B462" s="20"/>
      <c r="C462" s="25"/>
      <c r="D462" s="25"/>
      <c r="E462" s="38"/>
      <c r="F462" s="38"/>
      <c r="G462" s="38"/>
      <c r="H462" s="38"/>
      <c r="I462" s="38"/>
    </row>
    <row r="463" spans="1:23" x14ac:dyDescent="0.25">
      <c r="A463" s="141"/>
      <c r="B463" s="20"/>
      <c r="C463" s="25"/>
      <c r="D463" s="25"/>
      <c r="E463" s="38"/>
      <c r="F463" s="38"/>
      <c r="G463" s="38"/>
      <c r="H463" s="38"/>
      <c r="I463" s="38"/>
    </row>
    <row r="464" spans="1:23" x14ac:dyDescent="0.25">
      <c r="A464" s="141"/>
      <c r="B464" s="20"/>
      <c r="C464" s="25"/>
      <c r="D464" s="25"/>
      <c r="E464" s="38"/>
      <c r="F464" s="38"/>
      <c r="G464" s="38"/>
      <c r="H464" s="38"/>
      <c r="I464" s="38"/>
    </row>
    <row r="465" spans="1:23" x14ac:dyDescent="0.25">
      <c r="A465" s="141"/>
      <c r="B465" s="35"/>
      <c r="C465" s="36"/>
      <c r="D465" s="36"/>
      <c r="E465" s="37"/>
      <c r="F465" s="37"/>
      <c r="G465" s="37"/>
      <c r="H465" s="37"/>
      <c r="I465" s="37"/>
    </row>
    <row r="466" spans="1:23" x14ac:dyDescent="0.25">
      <c r="A466" s="141"/>
      <c r="B466" s="20"/>
      <c r="C466" s="38"/>
      <c r="D466" s="38"/>
      <c r="E466" s="25"/>
      <c r="F466" s="25"/>
      <c r="G466" s="25"/>
      <c r="H466" s="25"/>
      <c r="I466" s="25"/>
    </row>
    <row r="467" spans="1:23" x14ac:dyDescent="0.25">
      <c r="A467" s="141"/>
      <c r="B467" s="20"/>
      <c r="C467" s="38"/>
      <c r="D467" s="38"/>
      <c r="E467" s="25"/>
      <c r="F467" s="25"/>
      <c r="G467" s="25"/>
      <c r="H467" s="25"/>
      <c r="I467" s="25"/>
    </row>
    <row r="468" spans="1:23" x14ac:dyDescent="0.25">
      <c r="A468" s="141"/>
      <c r="B468" s="20"/>
      <c r="C468" s="38"/>
      <c r="D468" s="38"/>
      <c r="E468" s="25"/>
      <c r="F468" s="25"/>
      <c r="G468" s="25"/>
      <c r="H468" s="25"/>
      <c r="I468" s="25"/>
    </row>
    <row r="469" spans="1:23" x14ac:dyDescent="0.25">
      <c r="B469" s="20"/>
      <c r="C469" s="38"/>
      <c r="D469" s="38"/>
      <c r="E469" s="25"/>
      <c r="F469" s="25"/>
      <c r="G469" s="25"/>
      <c r="H469" s="25"/>
      <c r="I469" s="25"/>
      <c r="J469" s="19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12" customFormat="1" x14ac:dyDescent="0.25">
      <c r="A470" s="142"/>
      <c r="B470" s="20"/>
      <c r="C470" s="38"/>
      <c r="D470" s="38"/>
      <c r="E470" s="25"/>
      <c r="F470" s="25"/>
      <c r="G470" s="25"/>
      <c r="H470" s="25"/>
      <c r="I470" s="25"/>
      <c r="J470" s="53"/>
    </row>
    <row r="471" spans="1:23" s="12" customFormat="1" x14ac:dyDescent="0.25">
      <c r="A471" s="142"/>
      <c r="B471" s="33"/>
      <c r="C471" s="34"/>
      <c r="D471" s="34"/>
      <c r="E471" s="25"/>
      <c r="F471" s="25"/>
      <c r="G471" s="25"/>
      <c r="H471" s="25"/>
      <c r="I471" s="25"/>
      <c r="J471" s="53"/>
    </row>
    <row r="472" spans="1:23" s="12" customFormat="1" x14ac:dyDescent="0.25">
      <c r="A472" s="142"/>
      <c r="B472" s="20"/>
      <c r="C472" s="38"/>
      <c r="D472" s="38"/>
      <c r="E472" s="25"/>
      <c r="F472" s="25"/>
      <c r="G472" s="25"/>
      <c r="H472" s="25"/>
      <c r="I472" s="25"/>
      <c r="J472" s="53"/>
    </row>
    <row r="473" spans="1:23" s="12" customFormat="1" x14ac:dyDescent="0.25">
      <c r="A473" s="142"/>
      <c r="B473" s="20"/>
      <c r="C473" s="38"/>
      <c r="D473" s="38"/>
      <c r="E473" s="25"/>
      <c r="F473" s="25"/>
      <c r="G473" s="25"/>
      <c r="H473" s="25"/>
      <c r="I473" s="25"/>
      <c r="J473" s="53"/>
    </row>
    <row r="474" spans="1:23" s="12" customFormat="1" x14ac:dyDescent="0.25">
      <c r="A474" s="142"/>
      <c r="B474" s="20"/>
      <c r="C474" s="38"/>
      <c r="D474" s="38"/>
      <c r="E474" s="25"/>
      <c r="F474" s="25"/>
      <c r="G474" s="25"/>
      <c r="H474" s="25"/>
      <c r="I474" s="25"/>
      <c r="J474" s="53"/>
    </row>
    <row r="475" spans="1:23" s="12" customFormat="1" x14ac:dyDescent="0.25">
      <c r="A475" s="142"/>
      <c r="B475" s="20"/>
      <c r="C475" s="38"/>
      <c r="D475" s="38"/>
      <c r="E475" s="25"/>
      <c r="F475" s="25"/>
      <c r="G475" s="25"/>
      <c r="H475" s="25"/>
      <c r="I475" s="25"/>
      <c r="J475" s="53"/>
    </row>
    <row r="476" spans="1:23" s="12" customFormat="1" x14ac:dyDescent="0.25">
      <c r="A476" s="142"/>
      <c r="B476" s="20"/>
      <c r="C476" s="38"/>
      <c r="D476" s="38"/>
      <c r="E476" s="25"/>
      <c r="F476" s="25"/>
      <c r="G476" s="25"/>
      <c r="H476" s="25"/>
      <c r="I476" s="25"/>
      <c r="J476" s="53"/>
    </row>
    <row r="477" spans="1:23" s="12" customFormat="1" x14ac:dyDescent="0.25">
      <c r="A477" s="142"/>
      <c r="B477" s="20"/>
      <c r="C477" s="38"/>
      <c r="D477" s="38"/>
      <c r="E477" s="25"/>
      <c r="F477" s="25"/>
      <c r="G477" s="25"/>
      <c r="H477" s="25"/>
      <c r="I477" s="25"/>
      <c r="J477" s="53"/>
    </row>
    <row r="478" spans="1:23" x14ac:dyDescent="0.25">
      <c r="A478" s="141"/>
      <c r="B478" s="18"/>
      <c r="C478" s="18"/>
      <c r="D478" s="18"/>
      <c r="E478" s="18"/>
      <c r="F478" s="18"/>
      <c r="G478" s="18"/>
      <c r="H478" s="18"/>
      <c r="I478" s="18"/>
      <c r="J478" s="19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x14ac:dyDescent="0.25">
      <c r="A479" s="141"/>
      <c r="B479" s="18"/>
      <c r="C479" s="18"/>
      <c r="D479" s="18"/>
      <c r="E479" s="18"/>
      <c r="F479" s="18"/>
      <c r="G479" s="18"/>
      <c r="H479" s="18"/>
      <c r="I479" s="18"/>
      <c r="J479" s="19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x14ac:dyDescent="0.25">
      <c r="A480" s="141"/>
      <c r="B480" s="18"/>
      <c r="C480" s="18"/>
      <c r="D480" s="18"/>
      <c r="E480" s="18"/>
      <c r="F480" s="18"/>
      <c r="G480" s="18"/>
      <c r="H480" s="18"/>
      <c r="I480" s="18"/>
      <c r="J480" s="19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x14ac:dyDescent="0.25">
      <c r="A481" s="141"/>
      <c r="B481" s="18"/>
      <c r="C481" s="18"/>
      <c r="D481" s="18"/>
      <c r="E481" s="18"/>
      <c r="F481" s="18"/>
      <c r="G481" s="18"/>
      <c r="H481" s="18"/>
      <c r="I481" s="18"/>
      <c r="J481" s="19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x14ac:dyDescent="0.25">
      <c r="A482" s="141"/>
      <c r="B482" s="18"/>
      <c r="C482" s="18"/>
      <c r="D482" s="18"/>
      <c r="E482" s="18"/>
      <c r="F482" s="18"/>
      <c r="G482" s="18"/>
      <c r="H482" s="18"/>
      <c r="I482" s="18"/>
      <c r="J482" s="19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x14ac:dyDescent="0.25">
      <c r="A483" s="141"/>
      <c r="B483" s="18"/>
      <c r="C483" s="18"/>
      <c r="D483" s="18"/>
      <c r="E483" s="18"/>
      <c r="F483" s="18"/>
      <c r="G483" s="18"/>
      <c r="H483" s="18"/>
      <c r="I483" s="18"/>
      <c r="J483" s="19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x14ac:dyDescent="0.25">
      <c r="A484" s="141"/>
      <c r="B484" s="18"/>
      <c r="C484" s="18"/>
      <c r="D484" s="18"/>
      <c r="E484" s="18"/>
      <c r="F484" s="18"/>
      <c r="G484" s="18"/>
      <c r="H484" s="18"/>
      <c r="I484" s="18"/>
      <c r="J484" s="19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x14ac:dyDescent="0.25">
      <c r="A485" s="141"/>
      <c r="B485" s="18"/>
      <c r="C485" s="18"/>
      <c r="D485" s="18"/>
      <c r="E485" s="18"/>
      <c r="F485" s="18"/>
      <c r="G485" s="18"/>
      <c r="H485" s="18"/>
      <c r="I485" s="18"/>
      <c r="J485" s="19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x14ac:dyDescent="0.25">
      <c r="A486" s="141"/>
      <c r="B486" s="18"/>
      <c r="C486" s="18"/>
      <c r="D486" s="18"/>
      <c r="E486" s="18"/>
      <c r="F486" s="18"/>
      <c r="G486" s="18"/>
      <c r="H486" s="18"/>
      <c r="I486" s="18"/>
      <c r="J486" s="19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x14ac:dyDescent="0.25">
      <c r="A487" s="141"/>
      <c r="B487" s="18"/>
      <c r="C487" s="18"/>
      <c r="D487" s="18"/>
      <c r="E487" s="18"/>
      <c r="F487" s="18"/>
      <c r="G487" s="18"/>
      <c r="H487" s="18"/>
      <c r="I487" s="18"/>
      <c r="J487" s="19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x14ac:dyDescent="0.25">
      <c r="A488" s="141"/>
      <c r="B488" s="18"/>
      <c r="C488" s="18"/>
      <c r="D488" s="18"/>
      <c r="E488" s="18"/>
      <c r="F488" s="18"/>
      <c r="G488" s="18"/>
      <c r="H488" s="18"/>
      <c r="I488" s="18"/>
      <c r="J488" s="19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x14ac:dyDescent="0.25">
      <c r="A489" s="141"/>
      <c r="B489" s="18"/>
      <c r="C489" s="18"/>
      <c r="D489" s="18"/>
      <c r="E489" s="18"/>
      <c r="F489" s="18"/>
      <c r="G489" s="18"/>
      <c r="H489" s="18"/>
      <c r="I489" s="18"/>
      <c r="J489" s="19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x14ac:dyDescent="0.25">
      <c r="A490" s="141"/>
      <c r="B490" s="18"/>
      <c r="C490" s="18"/>
      <c r="D490" s="18"/>
      <c r="E490" s="18"/>
      <c r="F490" s="18"/>
      <c r="G490" s="18"/>
      <c r="H490" s="18"/>
      <c r="I490" s="18"/>
      <c r="J490" s="19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25">
      <c r="A491" s="141"/>
      <c r="B491" s="18"/>
      <c r="C491" s="18"/>
      <c r="D491" s="18"/>
      <c r="E491" s="18"/>
      <c r="F491" s="18"/>
      <c r="G491" s="18"/>
      <c r="H491" s="18"/>
      <c r="I491" s="18"/>
      <c r="J491" s="19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x14ac:dyDescent="0.25">
      <c r="A492" s="141"/>
      <c r="B492" s="18"/>
      <c r="C492" s="18"/>
      <c r="D492" s="18"/>
      <c r="E492" s="18"/>
      <c r="F492" s="18"/>
      <c r="G492" s="18"/>
      <c r="H492" s="18"/>
      <c r="I492" s="18"/>
      <c r="J492" s="19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x14ac:dyDescent="0.25">
      <c r="A493" s="141"/>
      <c r="B493" s="18"/>
      <c r="C493" s="18"/>
      <c r="D493" s="18"/>
      <c r="E493" s="18"/>
      <c r="F493" s="18"/>
      <c r="G493" s="18"/>
      <c r="H493" s="18"/>
      <c r="I493" s="18"/>
      <c r="J493" s="19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x14ac:dyDescent="0.25">
      <c r="A494" s="141"/>
      <c r="B494" s="18"/>
      <c r="C494" s="18"/>
      <c r="D494" s="18"/>
      <c r="E494" s="18"/>
      <c r="F494" s="18"/>
      <c r="G494" s="18"/>
      <c r="H494" s="18"/>
      <c r="I494" s="18"/>
      <c r="J494" s="19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x14ac:dyDescent="0.25">
      <c r="A495" s="141"/>
      <c r="B495" s="18"/>
      <c r="C495" s="18"/>
      <c r="D495" s="18"/>
      <c r="E495" s="18"/>
      <c r="F495" s="18"/>
      <c r="G495" s="18"/>
      <c r="H495" s="18"/>
      <c r="I495" s="18"/>
      <c r="J495" s="19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x14ac:dyDescent="0.25">
      <c r="A496" s="141"/>
      <c r="B496" s="18"/>
      <c r="C496" s="18"/>
      <c r="D496" s="18"/>
      <c r="E496" s="18"/>
      <c r="F496" s="18"/>
      <c r="G496" s="18"/>
      <c r="H496" s="18"/>
      <c r="I496" s="18"/>
      <c r="J496" s="19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x14ac:dyDescent="0.25">
      <c r="A497" s="141"/>
      <c r="B497" s="18"/>
      <c r="C497" s="18"/>
      <c r="D497" s="18"/>
      <c r="E497" s="18"/>
      <c r="F497" s="18"/>
      <c r="G497" s="18"/>
      <c r="H497" s="18"/>
      <c r="I497" s="18"/>
      <c r="J497" s="19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x14ac:dyDescent="0.25">
      <c r="A498" s="141"/>
      <c r="B498" s="18"/>
      <c r="C498" s="18"/>
      <c r="D498" s="18"/>
      <c r="E498" s="18"/>
      <c r="F498" s="18"/>
      <c r="G498" s="18"/>
      <c r="H498" s="18"/>
      <c r="I498" s="18"/>
      <c r="J498" s="19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x14ac:dyDescent="0.25">
      <c r="A499" s="141"/>
      <c r="B499" s="18"/>
      <c r="C499" s="18"/>
      <c r="D499" s="18"/>
      <c r="E499" s="18"/>
      <c r="F499" s="18"/>
      <c r="G499" s="18"/>
      <c r="H499" s="18"/>
      <c r="I499" s="18"/>
      <c r="J499" s="19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x14ac:dyDescent="0.25">
      <c r="A500" s="141"/>
      <c r="B500" s="18"/>
      <c r="C500" s="18"/>
      <c r="D500" s="18"/>
      <c r="E500" s="18"/>
      <c r="F500" s="18"/>
      <c r="G500" s="18"/>
      <c r="H500" s="18"/>
      <c r="I500" s="18"/>
      <c r="J500" s="19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x14ac:dyDescent="0.25">
      <c r="A501" s="141"/>
      <c r="B501" s="18"/>
      <c r="C501" s="18"/>
      <c r="D501" s="18"/>
      <c r="E501" s="18"/>
      <c r="F501" s="18"/>
      <c r="G501" s="18"/>
      <c r="H501" s="18"/>
      <c r="I501" s="18"/>
      <c r="J501" s="19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x14ac:dyDescent="0.25">
      <c r="A502" s="141"/>
      <c r="B502" s="18"/>
      <c r="C502" s="18"/>
      <c r="D502" s="18"/>
      <c r="E502" s="18"/>
      <c r="F502" s="18"/>
      <c r="G502" s="18"/>
      <c r="H502" s="18"/>
      <c r="I502" s="18"/>
      <c r="J502" s="19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x14ac:dyDescent="0.25">
      <c r="A503" s="141"/>
      <c r="B503" s="18"/>
      <c r="C503" s="18"/>
      <c r="D503" s="18"/>
      <c r="E503" s="18"/>
      <c r="F503" s="18"/>
      <c r="G503" s="18"/>
      <c r="H503" s="18"/>
      <c r="I503" s="18"/>
      <c r="J503" s="19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x14ac:dyDescent="0.25">
      <c r="A504" s="141"/>
      <c r="B504" s="18"/>
      <c r="C504" s="18"/>
      <c r="D504" s="18"/>
      <c r="E504" s="18"/>
      <c r="F504" s="18"/>
      <c r="G504" s="18"/>
      <c r="H504" s="18"/>
      <c r="I504" s="18"/>
      <c r="J504" s="19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x14ac:dyDescent="0.25">
      <c r="A505" s="141"/>
      <c r="B505" s="18"/>
      <c r="C505" s="18"/>
      <c r="D505" s="18"/>
      <c r="E505" s="18"/>
      <c r="F505" s="18"/>
      <c r="G505" s="18"/>
      <c r="H505" s="18"/>
      <c r="I505" s="18"/>
      <c r="J505" s="19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x14ac:dyDescent="0.25">
      <c r="A506" s="141"/>
      <c r="B506" s="18"/>
      <c r="C506" s="18"/>
      <c r="D506" s="18"/>
      <c r="E506" s="18"/>
      <c r="F506" s="18"/>
      <c r="G506" s="18"/>
      <c r="H506" s="18"/>
      <c r="I506" s="18"/>
      <c r="J506" s="19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x14ac:dyDescent="0.25">
      <c r="A507" s="141"/>
      <c r="B507" s="18"/>
      <c r="C507" s="18"/>
      <c r="D507" s="18"/>
      <c r="E507" s="18"/>
      <c r="F507" s="18"/>
      <c r="G507" s="18"/>
      <c r="H507" s="18"/>
      <c r="I507" s="18"/>
      <c r="J507" s="19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x14ac:dyDescent="0.25">
      <c r="A508" s="141"/>
      <c r="B508" s="18"/>
      <c r="C508" s="18"/>
      <c r="D508" s="18"/>
      <c r="E508" s="18"/>
      <c r="F508" s="18"/>
      <c r="G508" s="18"/>
      <c r="H508" s="18"/>
      <c r="I508" s="18"/>
      <c r="J508" s="19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x14ac:dyDescent="0.25">
      <c r="A509" s="141"/>
      <c r="B509" s="18"/>
      <c r="C509" s="18"/>
      <c r="D509" s="18"/>
      <c r="E509" s="18"/>
      <c r="F509" s="18"/>
      <c r="G509" s="18"/>
      <c r="H509" s="18"/>
      <c r="I509" s="18"/>
      <c r="J509" s="19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x14ac:dyDescent="0.25">
      <c r="A510" s="141"/>
      <c r="B510" s="18"/>
      <c r="C510" s="18"/>
      <c r="D510" s="18"/>
      <c r="E510" s="18"/>
      <c r="F510" s="18"/>
      <c r="G510" s="18"/>
      <c r="H510" s="18"/>
      <c r="I510" s="18"/>
      <c r="J510" s="19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x14ac:dyDescent="0.25">
      <c r="A511" s="141"/>
      <c r="B511" s="18"/>
      <c r="C511" s="18"/>
      <c r="D511" s="18"/>
      <c r="E511" s="18"/>
      <c r="F511" s="18"/>
      <c r="G511" s="18"/>
      <c r="H511" s="18"/>
      <c r="I511" s="18"/>
      <c r="J511" s="19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x14ac:dyDescent="0.25">
      <c r="A512" s="141"/>
      <c r="B512" s="18"/>
      <c r="C512" s="18"/>
      <c r="D512" s="18"/>
      <c r="E512" s="18"/>
      <c r="F512" s="18"/>
      <c r="G512" s="18"/>
      <c r="H512" s="18"/>
      <c r="I512" s="18"/>
      <c r="J512" s="19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x14ac:dyDescent="0.25">
      <c r="A513" s="141"/>
      <c r="B513" s="18"/>
      <c r="C513" s="18"/>
      <c r="D513" s="18"/>
      <c r="E513" s="18"/>
      <c r="F513" s="18"/>
      <c r="G513" s="18"/>
      <c r="H513" s="18"/>
      <c r="I513" s="18"/>
      <c r="J513" s="19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x14ac:dyDescent="0.25">
      <c r="A514" s="141"/>
      <c r="B514" s="18"/>
      <c r="C514" s="18"/>
      <c r="D514" s="18"/>
      <c r="E514" s="18"/>
      <c r="F514" s="18"/>
      <c r="G514" s="18"/>
      <c r="H514" s="18"/>
      <c r="I514" s="18"/>
      <c r="J514" s="19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x14ac:dyDescent="0.25">
      <c r="A515" s="141"/>
      <c r="B515" s="18"/>
      <c r="C515" s="18"/>
      <c r="D515" s="18"/>
      <c r="E515" s="18"/>
      <c r="F515" s="18"/>
      <c r="G515" s="18"/>
      <c r="H515" s="18"/>
      <c r="I515" s="18"/>
      <c r="J515" s="19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x14ac:dyDescent="0.25">
      <c r="A516" s="141"/>
      <c r="B516" s="18"/>
      <c r="C516" s="18"/>
      <c r="D516" s="18"/>
      <c r="E516" s="18"/>
      <c r="F516" s="18"/>
      <c r="G516" s="18"/>
      <c r="H516" s="18"/>
      <c r="I516" s="18"/>
      <c r="J516" s="19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x14ac:dyDescent="0.25">
      <c r="A517" s="141"/>
      <c r="B517" s="18"/>
      <c r="C517" s="18"/>
      <c r="D517" s="18"/>
      <c r="E517" s="18"/>
      <c r="F517" s="18"/>
      <c r="G517" s="18"/>
      <c r="H517" s="18"/>
      <c r="I517" s="18"/>
      <c r="J517" s="19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x14ac:dyDescent="0.25">
      <c r="A518" s="141"/>
      <c r="B518" s="18"/>
      <c r="C518" s="18"/>
      <c r="D518" s="18"/>
      <c r="E518" s="18"/>
      <c r="F518" s="18"/>
      <c r="G518" s="18"/>
      <c r="H518" s="18"/>
      <c r="I518" s="18"/>
      <c r="J518" s="19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x14ac:dyDescent="0.25">
      <c r="A519" s="141"/>
      <c r="B519" s="18"/>
      <c r="C519" s="18"/>
      <c r="D519" s="18"/>
      <c r="E519" s="18"/>
      <c r="F519" s="18"/>
      <c r="G519" s="18"/>
      <c r="H519" s="18"/>
      <c r="I519" s="18"/>
      <c r="J519" s="19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x14ac:dyDescent="0.25">
      <c r="A520" s="141"/>
      <c r="B520" s="18"/>
      <c r="C520" s="18"/>
      <c r="D520" s="18"/>
      <c r="E520" s="18"/>
      <c r="F520" s="18"/>
      <c r="G520" s="18"/>
      <c r="H520" s="18"/>
      <c r="I520" s="18"/>
      <c r="J520" s="19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x14ac:dyDescent="0.25">
      <c r="A521" s="141"/>
      <c r="B521" s="18"/>
      <c r="C521" s="18"/>
      <c r="D521" s="18"/>
      <c r="E521" s="18"/>
      <c r="F521" s="18"/>
      <c r="G521" s="18"/>
      <c r="H521" s="18"/>
      <c r="I521" s="18"/>
      <c r="J521" s="19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x14ac:dyDescent="0.25">
      <c r="A522" s="141"/>
      <c r="B522" s="18"/>
      <c r="C522" s="18"/>
      <c r="D522" s="18"/>
      <c r="E522" s="18"/>
      <c r="F522" s="18"/>
      <c r="G522" s="18"/>
      <c r="H522" s="18"/>
      <c r="I522" s="18"/>
      <c r="J522" s="19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25">
      <c r="A523" s="141"/>
      <c r="B523" s="18"/>
      <c r="C523" s="18"/>
      <c r="D523" s="18"/>
      <c r="E523" s="18"/>
      <c r="F523" s="18"/>
      <c r="G523" s="18"/>
      <c r="H523" s="18"/>
      <c r="I523" s="18"/>
      <c r="J523" s="19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x14ac:dyDescent="0.25">
      <c r="A524" s="141"/>
      <c r="B524" s="18"/>
      <c r="C524" s="18"/>
      <c r="D524" s="18"/>
      <c r="E524" s="18"/>
      <c r="F524" s="18"/>
      <c r="G524" s="18"/>
      <c r="H524" s="18"/>
      <c r="I524" s="18"/>
      <c r="J524" s="19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x14ac:dyDescent="0.25">
      <c r="A525" s="141"/>
      <c r="B525" s="18"/>
      <c r="C525" s="18"/>
      <c r="D525" s="18"/>
      <c r="E525" s="18"/>
      <c r="F525" s="18"/>
      <c r="G525" s="18"/>
      <c r="H525" s="18"/>
      <c r="I525" s="18"/>
      <c r="J525" s="19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x14ac:dyDescent="0.25">
      <c r="A526" s="141"/>
      <c r="B526" s="18"/>
      <c r="C526" s="18"/>
      <c r="D526" s="18"/>
      <c r="E526" s="18"/>
      <c r="F526" s="18"/>
      <c r="G526" s="18"/>
      <c r="H526" s="18"/>
      <c r="I526" s="18"/>
      <c r="J526" s="19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x14ac:dyDescent="0.25">
      <c r="A527" s="141"/>
      <c r="B527" s="18"/>
      <c r="C527" s="18"/>
      <c r="D527" s="18"/>
      <c r="E527" s="18"/>
      <c r="F527" s="18"/>
      <c r="G527" s="18"/>
      <c r="H527" s="18"/>
      <c r="I527" s="18"/>
      <c r="J527" s="19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25">
      <c r="A528" s="141"/>
      <c r="B528" s="18"/>
      <c r="C528" s="18"/>
      <c r="D528" s="18"/>
      <c r="E528" s="18"/>
      <c r="F528" s="18"/>
      <c r="G528" s="18"/>
      <c r="H528" s="18"/>
      <c r="I528" s="18"/>
      <c r="J528" s="19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x14ac:dyDescent="0.25">
      <c r="A529" s="141"/>
      <c r="B529" s="18"/>
      <c r="C529" s="18"/>
      <c r="D529" s="18"/>
      <c r="E529" s="18"/>
      <c r="F529" s="18"/>
      <c r="G529" s="18"/>
      <c r="H529" s="18"/>
      <c r="I529" s="18"/>
      <c r="J529" s="19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x14ac:dyDescent="0.25">
      <c r="A530" s="141"/>
      <c r="B530" s="18"/>
      <c r="C530" s="18"/>
      <c r="D530" s="18"/>
      <c r="E530" s="18"/>
      <c r="F530" s="18"/>
      <c r="G530" s="18"/>
      <c r="H530" s="18"/>
      <c r="I530" s="18"/>
      <c r="J530" s="19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x14ac:dyDescent="0.25">
      <c r="A531" s="141"/>
      <c r="B531" s="18"/>
      <c r="C531" s="18"/>
      <c r="D531" s="18"/>
      <c r="E531" s="18"/>
      <c r="F531" s="18"/>
      <c r="G531" s="18"/>
      <c r="H531" s="18"/>
      <c r="I531" s="18"/>
      <c r="J531" s="19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x14ac:dyDescent="0.25">
      <c r="A532" s="141"/>
      <c r="B532" s="18"/>
      <c r="C532" s="18"/>
      <c r="D532" s="18"/>
      <c r="E532" s="18"/>
      <c r="F532" s="18"/>
      <c r="G532" s="18"/>
      <c r="H532" s="18"/>
      <c r="I532" s="18"/>
      <c r="J532" s="19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25">
      <c r="A533" s="141"/>
      <c r="B533" s="18"/>
      <c r="C533" s="18"/>
      <c r="D533" s="18"/>
      <c r="E533" s="18"/>
      <c r="F533" s="18"/>
      <c r="G533" s="18"/>
      <c r="H533" s="18"/>
      <c r="I533" s="18"/>
      <c r="J533" s="19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x14ac:dyDescent="0.25">
      <c r="A534" s="141"/>
      <c r="B534" s="18"/>
      <c r="C534" s="18"/>
      <c r="D534" s="18"/>
      <c r="E534" s="18"/>
      <c r="F534" s="18"/>
      <c r="G534" s="18"/>
      <c r="H534" s="18"/>
      <c r="I534" s="18"/>
      <c r="J534" s="19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x14ac:dyDescent="0.25">
      <c r="A535" s="141"/>
      <c r="B535" s="18"/>
      <c r="C535" s="18"/>
      <c r="D535" s="18"/>
      <c r="E535" s="18"/>
      <c r="F535" s="18"/>
      <c r="G535" s="18"/>
      <c r="H535" s="18"/>
      <c r="I535" s="18"/>
      <c r="J535" s="19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25">
      <c r="A536" s="141"/>
      <c r="B536" s="18"/>
      <c r="C536" s="18"/>
      <c r="D536" s="18"/>
      <c r="E536" s="18"/>
      <c r="F536" s="18"/>
      <c r="G536" s="18"/>
      <c r="H536" s="18"/>
      <c r="I536" s="18"/>
      <c r="J536" s="19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x14ac:dyDescent="0.25">
      <c r="A537" s="141"/>
      <c r="B537" s="18"/>
      <c r="C537" s="18"/>
      <c r="D537" s="18"/>
      <c r="E537" s="18"/>
      <c r="F537" s="18"/>
      <c r="G537" s="18"/>
      <c r="H537" s="18"/>
      <c r="I537" s="18"/>
      <c r="J537" s="19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x14ac:dyDescent="0.25">
      <c r="A538" s="141"/>
      <c r="B538" s="18"/>
      <c r="C538" s="18"/>
      <c r="D538" s="18"/>
      <c r="E538" s="18"/>
      <c r="F538" s="18"/>
      <c r="G538" s="18"/>
      <c r="H538" s="18"/>
      <c r="I538" s="18"/>
      <c r="J538" s="19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x14ac:dyDescent="0.25">
      <c r="A539" s="141"/>
      <c r="B539" s="18"/>
      <c r="C539" s="18"/>
      <c r="D539" s="18"/>
      <c r="E539" s="18"/>
      <c r="F539" s="18"/>
      <c r="G539" s="18"/>
      <c r="H539" s="18"/>
      <c r="I539" s="18"/>
      <c r="J539" s="19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x14ac:dyDescent="0.25">
      <c r="A540" s="141"/>
      <c r="B540" s="18"/>
      <c r="C540" s="18"/>
      <c r="D540" s="18"/>
      <c r="E540" s="18"/>
      <c r="F540" s="18"/>
      <c r="G540" s="18"/>
      <c r="H540" s="18"/>
      <c r="I540" s="18"/>
      <c r="J540" s="19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x14ac:dyDescent="0.25">
      <c r="A541" s="141"/>
      <c r="B541" s="18"/>
      <c r="C541" s="18"/>
      <c r="D541" s="18"/>
      <c r="E541" s="18"/>
      <c r="F541" s="18"/>
      <c r="G541" s="18"/>
      <c r="H541" s="18"/>
      <c r="I541" s="18"/>
      <c r="J541" s="19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x14ac:dyDescent="0.25">
      <c r="A542" s="141"/>
      <c r="B542" s="18"/>
      <c r="C542" s="18"/>
      <c r="D542" s="18"/>
      <c r="E542" s="18"/>
      <c r="F542" s="18"/>
      <c r="G542" s="18"/>
      <c r="H542" s="18"/>
      <c r="I542" s="18"/>
      <c r="J542" s="19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x14ac:dyDescent="0.25">
      <c r="A543" s="141"/>
      <c r="B543" s="18"/>
      <c r="C543" s="18"/>
      <c r="D543" s="18"/>
      <c r="E543" s="18"/>
      <c r="F543" s="18"/>
      <c r="G543" s="18"/>
      <c r="H543" s="18"/>
      <c r="I543" s="18"/>
      <c r="J543" s="19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x14ac:dyDescent="0.25">
      <c r="A544" s="141"/>
      <c r="B544" s="18"/>
      <c r="C544" s="18"/>
      <c r="D544" s="18"/>
      <c r="E544" s="18"/>
      <c r="F544" s="18"/>
      <c r="G544" s="18"/>
      <c r="H544" s="18"/>
      <c r="I544" s="18"/>
      <c r="J544" s="19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x14ac:dyDescent="0.25">
      <c r="A545" s="141"/>
      <c r="B545" s="18"/>
      <c r="C545" s="18"/>
      <c r="D545" s="18"/>
      <c r="E545" s="18"/>
      <c r="F545" s="18"/>
      <c r="G545" s="18"/>
      <c r="H545" s="18"/>
      <c r="I545" s="18"/>
      <c r="J545" s="19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x14ac:dyDescent="0.25">
      <c r="A546" s="141"/>
      <c r="B546" s="18"/>
      <c r="C546" s="18"/>
      <c r="D546" s="18"/>
      <c r="E546" s="18"/>
      <c r="F546" s="18"/>
      <c r="G546" s="18"/>
      <c r="H546" s="18"/>
      <c r="I546" s="18"/>
      <c r="J546" s="19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x14ac:dyDescent="0.25">
      <c r="A547" s="141"/>
      <c r="B547" s="18"/>
      <c r="C547" s="18"/>
      <c r="D547" s="18"/>
      <c r="E547" s="18"/>
      <c r="F547" s="18"/>
      <c r="G547" s="18"/>
      <c r="H547" s="18"/>
      <c r="I547" s="18"/>
      <c r="J547" s="19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x14ac:dyDescent="0.25">
      <c r="A548" s="141"/>
      <c r="B548" s="18"/>
      <c r="C548" s="18"/>
      <c r="D548" s="18"/>
      <c r="E548" s="18"/>
      <c r="F548" s="18"/>
      <c r="G548" s="18"/>
      <c r="H548" s="18"/>
      <c r="I548" s="18"/>
      <c r="J548" s="19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x14ac:dyDescent="0.25">
      <c r="A549" s="141"/>
      <c r="B549" s="18"/>
      <c r="C549" s="18"/>
      <c r="D549" s="18"/>
      <c r="E549" s="18"/>
      <c r="F549" s="18"/>
      <c r="G549" s="18"/>
      <c r="H549" s="18"/>
      <c r="I549" s="18"/>
      <c r="J549" s="19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x14ac:dyDescent="0.25">
      <c r="A550" s="141"/>
      <c r="B550" s="18"/>
      <c r="C550" s="18"/>
      <c r="D550" s="18"/>
      <c r="E550" s="18"/>
      <c r="F550" s="18"/>
      <c r="G550" s="18"/>
      <c r="H550" s="18"/>
      <c r="I550" s="18"/>
      <c r="J550" s="19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x14ac:dyDescent="0.25">
      <c r="A551" s="141"/>
      <c r="B551" s="18"/>
      <c r="C551" s="18"/>
      <c r="D551" s="18"/>
      <c r="E551" s="18"/>
      <c r="F551" s="18"/>
      <c r="G551" s="18"/>
      <c r="H551" s="18"/>
      <c r="I551" s="18"/>
      <c r="J551" s="19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x14ac:dyDescent="0.25">
      <c r="A552" s="141"/>
      <c r="B552" s="18"/>
      <c r="C552" s="18"/>
      <c r="D552" s="18"/>
      <c r="E552" s="18"/>
      <c r="F552" s="18"/>
      <c r="G552" s="18"/>
      <c r="H552" s="18"/>
      <c r="I552" s="18"/>
      <c r="J552" s="19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x14ac:dyDescent="0.25">
      <c r="A553" s="141"/>
      <c r="B553" s="18"/>
      <c r="C553" s="18"/>
      <c r="D553" s="18"/>
      <c r="E553" s="18"/>
      <c r="F553" s="18"/>
      <c r="G553" s="18"/>
      <c r="H553" s="18"/>
      <c r="I553" s="18"/>
      <c r="J553" s="19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25">
      <c r="A554" s="141"/>
      <c r="B554" s="18"/>
      <c r="C554" s="18"/>
      <c r="D554" s="18"/>
      <c r="E554" s="18"/>
      <c r="F554" s="18"/>
      <c r="G554" s="18"/>
      <c r="H554" s="18"/>
      <c r="I554" s="18"/>
      <c r="J554" s="19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x14ac:dyDescent="0.25">
      <c r="A555" s="141"/>
      <c r="B555" s="18"/>
      <c r="C555" s="18"/>
      <c r="D555" s="18"/>
      <c r="E555" s="18"/>
      <c r="F555" s="18"/>
      <c r="G555" s="18"/>
      <c r="H555" s="18"/>
      <c r="I555" s="18"/>
      <c r="J555" s="19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x14ac:dyDescent="0.25">
      <c r="A556" s="141"/>
      <c r="B556" s="18"/>
      <c r="C556" s="18"/>
      <c r="D556" s="18"/>
      <c r="E556" s="18"/>
      <c r="F556" s="18"/>
      <c r="G556" s="18"/>
      <c r="H556" s="18"/>
      <c r="I556" s="18"/>
      <c r="J556" s="19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x14ac:dyDescent="0.25">
      <c r="A557" s="141"/>
      <c r="B557" s="18"/>
      <c r="C557" s="18"/>
      <c r="D557" s="18"/>
      <c r="E557" s="18"/>
      <c r="F557" s="18"/>
      <c r="G557" s="18"/>
      <c r="H557" s="18"/>
      <c r="I557" s="18"/>
      <c r="J557" s="19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x14ac:dyDescent="0.25">
      <c r="A558" s="141"/>
      <c r="B558" s="18"/>
      <c r="C558" s="18"/>
      <c r="D558" s="18"/>
      <c r="E558" s="18"/>
      <c r="F558" s="18"/>
      <c r="G558" s="18"/>
      <c r="H558" s="18"/>
      <c r="I558" s="18"/>
      <c r="J558" s="19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x14ac:dyDescent="0.25">
      <c r="A559" s="141"/>
      <c r="B559" s="18"/>
      <c r="C559" s="18"/>
      <c r="D559" s="18"/>
      <c r="E559" s="18"/>
      <c r="F559" s="18"/>
      <c r="G559" s="18"/>
      <c r="H559" s="18"/>
      <c r="I559" s="18"/>
      <c r="J559" s="19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x14ac:dyDescent="0.25">
      <c r="A560" s="141"/>
      <c r="B560" s="18"/>
      <c r="C560" s="18"/>
      <c r="D560" s="18"/>
      <c r="E560" s="18"/>
      <c r="F560" s="18"/>
      <c r="G560" s="18"/>
      <c r="H560" s="18"/>
      <c r="I560" s="18"/>
      <c r="J560" s="19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x14ac:dyDescent="0.25">
      <c r="A561" s="141"/>
      <c r="B561" s="18"/>
      <c r="C561" s="18"/>
      <c r="D561" s="18"/>
      <c r="E561" s="18"/>
      <c r="F561" s="18"/>
      <c r="G561" s="18"/>
      <c r="H561" s="18"/>
      <c r="I561" s="18"/>
      <c r="J561" s="19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x14ac:dyDescent="0.25">
      <c r="A562" s="141"/>
      <c r="B562" s="18"/>
      <c r="C562" s="18"/>
      <c r="D562" s="18"/>
      <c r="E562" s="18"/>
      <c r="F562" s="18"/>
      <c r="G562" s="18"/>
      <c r="H562" s="18"/>
      <c r="I562" s="18"/>
      <c r="J562" s="19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x14ac:dyDescent="0.25">
      <c r="A563" s="141"/>
      <c r="B563" s="18"/>
      <c r="C563" s="18"/>
      <c r="D563" s="18"/>
      <c r="E563" s="18"/>
      <c r="F563" s="18"/>
      <c r="G563" s="18"/>
      <c r="H563" s="18"/>
      <c r="I563" s="18"/>
      <c r="J563" s="19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x14ac:dyDescent="0.25">
      <c r="A564" s="141"/>
      <c r="B564" s="18"/>
      <c r="C564" s="18"/>
      <c r="D564" s="18"/>
      <c r="E564" s="18"/>
      <c r="F564" s="18"/>
      <c r="G564" s="18"/>
      <c r="H564" s="18"/>
      <c r="I564" s="18"/>
      <c r="J564" s="19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x14ac:dyDescent="0.25">
      <c r="A565" s="141"/>
      <c r="B565" s="18"/>
      <c r="C565" s="18"/>
      <c r="D565" s="18"/>
      <c r="E565" s="18"/>
      <c r="F565" s="18"/>
      <c r="G565" s="18"/>
      <c r="H565" s="18"/>
      <c r="I565" s="18"/>
      <c r="J565" s="19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x14ac:dyDescent="0.25">
      <c r="A566" s="141"/>
      <c r="B566" s="18"/>
      <c r="C566" s="18"/>
      <c r="D566" s="18"/>
      <c r="E566" s="18"/>
      <c r="F566" s="18"/>
      <c r="G566" s="18"/>
      <c r="H566" s="18"/>
      <c r="I566" s="18"/>
      <c r="J566" s="19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x14ac:dyDescent="0.25">
      <c r="A567" s="141"/>
      <c r="B567" s="18"/>
      <c r="C567" s="18"/>
      <c r="D567" s="18"/>
      <c r="E567" s="18"/>
      <c r="F567" s="18"/>
      <c r="G567" s="18"/>
      <c r="H567" s="18"/>
      <c r="I567" s="18"/>
      <c r="J567" s="19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x14ac:dyDescent="0.25">
      <c r="A568" s="141"/>
      <c r="B568" s="18"/>
      <c r="C568" s="18"/>
      <c r="D568" s="18"/>
      <c r="E568" s="18"/>
      <c r="F568" s="18"/>
      <c r="G568" s="18"/>
      <c r="H568" s="18"/>
      <c r="I568" s="18"/>
      <c r="J568" s="19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x14ac:dyDescent="0.25">
      <c r="A569" s="141"/>
      <c r="B569" s="18"/>
      <c r="C569" s="18"/>
      <c r="D569" s="18"/>
      <c r="E569" s="18"/>
      <c r="F569" s="18"/>
      <c r="G569" s="18"/>
      <c r="H569" s="18"/>
      <c r="I569" s="18"/>
      <c r="J569" s="19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x14ac:dyDescent="0.25">
      <c r="A570" s="141"/>
      <c r="B570" s="18"/>
      <c r="C570" s="18"/>
      <c r="D570" s="18"/>
      <c r="E570" s="18"/>
      <c r="F570" s="18"/>
      <c r="G570" s="18"/>
      <c r="H570" s="18"/>
      <c r="I570" s="18"/>
      <c r="J570" s="19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x14ac:dyDescent="0.25">
      <c r="A571" s="141"/>
      <c r="B571" s="18"/>
      <c r="C571" s="18"/>
      <c r="D571" s="18"/>
      <c r="E571" s="18"/>
      <c r="F571" s="18"/>
      <c r="G571" s="18"/>
      <c r="H571" s="18"/>
      <c r="I571" s="18"/>
      <c r="J571" s="19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x14ac:dyDescent="0.25">
      <c r="A572" s="141"/>
      <c r="B572" s="18"/>
      <c r="C572" s="18"/>
      <c r="D572" s="18"/>
      <c r="E572" s="18"/>
      <c r="F572" s="18"/>
      <c r="G572" s="18"/>
      <c r="H572" s="18"/>
      <c r="I572" s="18"/>
      <c r="J572" s="19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x14ac:dyDescent="0.25">
      <c r="A573" s="141"/>
      <c r="B573" s="18"/>
      <c r="C573" s="18"/>
      <c r="D573" s="18"/>
      <c r="E573" s="18"/>
      <c r="F573" s="18"/>
      <c r="G573" s="18"/>
      <c r="H573" s="18"/>
      <c r="I573" s="18"/>
      <c r="J573" s="19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x14ac:dyDescent="0.25">
      <c r="A574" s="141"/>
      <c r="B574" s="18"/>
      <c r="C574" s="18"/>
      <c r="D574" s="18"/>
      <c r="E574" s="18"/>
      <c r="F574" s="18"/>
      <c r="G574" s="18"/>
      <c r="H574" s="18"/>
      <c r="I574" s="18"/>
      <c r="J574" s="19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x14ac:dyDescent="0.25">
      <c r="A575" s="141"/>
      <c r="B575" s="18"/>
      <c r="C575" s="18"/>
      <c r="D575" s="18"/>
      <c r="E575" s="18"/>
      <c r="F575" s="18"/>
      <c r="G575" s="18"/>
      <c r="H575" s="18"/>
      <c r="I575" s="18"/>
      <c r="J575" s="19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x14ac:dyDescent="0.25">
      <c r="A576" s="141"/>
      <c r="B576" s="18"/>
      <c r="C576" s="18"/>
      <c r="D576" s="18"/>
      <c r="E576" s="18"/>
      <c r="F576" s="18"/>
      <c r="G576" s="18"/>
      <c r="H576" s="18"/>
      <c r="I576" s="18"/>
      <c r="J576" s="19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x14ac:dyDescent="0.25">
      <c r="A577" s="141"/>
      <c r="B577" s="18"/>
      <c r="C577" s="18"/>
      <c r="D577" s="18"/>
      <c r="E577" s="18"/>
      <c r="F577" s="18"/>
      <c r="G577" s="18"/>
      <c r="H577" s="18"/>
      <c r="I577" s="18"/>
      <c r="J577" s="19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x14ac:dyDescent="0.25">
      <c r="A578" s="141"/>
      <c r="B578" s="18"/>
      <c r="C578" s="18"/>
      <c r="D578" s="18"/>
      <c r="E578" s="18"/>
      <c r="F578" s="18"/>
      <c r="G578" s="18"/>
      <c r="H578" s="18"/>
      <c r="I578" s="18"/>
      <c r="J578" s="19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25">
      <c r="A579" s="141"/>
      <c r="B579" s="18"/>
      <c r="C579" s="18"/>
      <c r="D579" s="18"/>
      <c r="E579" s="18"/>
      <c r="F579" s="18"/>
      <c r="G579" s="18"/>
      <c r="H579" s="18"/>
      <c r="I579" s="18"/>
      <c r="J579" s="19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x14ac:dyDescent="0.25">
      <c r="A580" s="141"/>
      <c r="B580" s="18"/>
      <c r="C580" s="18"/>
      <c r="D580" s="18"/>
      <c r="E580" s="18"/>
      <c r="F580" s="18"/>
      <c r="G580" s="18"/>
      <c r="H580" s="18"/>
      <c r="I580" s="18"/>
      <c r="J580" s="19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x14ac:dyDescent="0.25">
      <c r="A581" s="141"/>
      <c r="B581" s="18"/>
      <c r="C581" s="18"/>
      <c r="D581" s="18"/>
      <c r="E581" s="18"/>
      <c r="F581" s="18"/>
      <c r="G581" s="18"/>
      <c r="H581" s="18"/>
      <c r="I581" s="18"/>
      <c r="J581" s="19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x14ac:dyDescent="0.25">
      <c r="A582" s="141"/>
      <c r="B582" s="18"/>
      <c r="C582" s="18"/>
      <c r="D582" s="18"/>
      <c r="E582" s="18"/>
      <c r="F582" s="18"/>
      <c r="G582" s="18"/>
      <c r="H582" s="18"/>
      <c r="I582" s="18"/>
      <c r="J582" s="19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x14ac:dyDescent="0.25">
      <c r="A583" s="141"/>
      <c r="B583" s="18"/>
      <c r="C583" s="18"/>
      <c r="D583" s="18"/>
      <c r="E583" s="18"/>
      <c r="F583" s="18"/>
      <c r="G583" s="18"/>
      <c r="H583" s="18"/>
      <c r="I583" s="18"/>
      <c r="J583" s="19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x14ac:dyDescent="0.25">
      <c r="A584" s="141"/>
      <c r="B584" s="18"/>
      <c r="C584" s="18"/>
      <c r="D584" s="18"/>
      <c r="E584" s="18"/>
      <c r="F584" s="18"/>
      <c r="G584" s="18"/>
      <c r="H584" s="18"/>
      <c r="I584" s="18"/>
      <c r="J584" s="19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x14ac:dyDescent="0.25">
      <c r="A585" s="141"/>
      <c r="B585" s="18"/>
      <c r="C585" s="18"/>
      <c r="D585" s="18"/>
      <c r="E585" s="18"/>
      <c r="F585" s="18"/>
      <c r="G585" s="18"/>
      <c r="H585" s="18"/>
      <c r="I585" s="18"/>
      <c r="J585" s="19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x14ac:dyDescent="0.25">
      <c r="A586" s="141"/>
      <c r="B586" s="18"/>
      <c r="C586" s="18"/>
      <c r="D586" s="18"/>
      <c r="E586" s="18"/>
      <c r="F586" s="18"/>
      <c r="G586" s="18"/>
      <c r="H586" s="18"/>
      <c r="I586" s="18"/>
      <c r="J586" s="19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x14ac:dyDescent="0.25">
      <c r="A587" s="141"/>
      <c r="B587" s="18"/>
      <c r="C587" s="18"/>
      <c r="D587" s="18"/>
      <c r="E587" s="18"/>
      <c r="F587" s="18"/>
      <c r="G587" s="18"/>
      <c r="H587" s="18"/>
      <c r="I587" s="18"/>
      <c r="J587" s="19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25">
      <c r="A588" s="141"/>
      <c r="B588" s="18"/>
      <c r="C588" s="18"/>
      <c r="D588" s="18"/>
      <c r="E588" s="18"/>
      <c r="F588" s="18"/>
      <c r="G588" s="18"/>
      <c r="H588" s="18"/>
      <c r="I588" s="18"/>
      <c r="J588" s="19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x14ac:dyDescent="0.25">
      <c r="A589" s="141"/>
      <c r="B589" s="18"/>
      <c r="C589" s="18"/>
      <c r="D589" s="18"/>
      <c r="E589" s="18"/>
      <c r="F589" s="18"/>
      <c r="G589" s="18"/>
      <c r="H589" s="18"/>
      <c r="I589" s="18"/>
      <c r="J589" s="19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25">
      <c r="A590" s="141"/>
      <c r="B590" s="18"/>
      <c r="C590" s="18"/>
      <c r="D590" s="18"/>
      <c r="E590" s="18"/>
      <c r="F590" s="18"/>
      <c r="G590" s="18"/>
      <c r="H590" s="18"/>
      <c r="I590" s="18"/>
      <c r="J590" s="19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x14ac:dyDescent="0.25">
      <c r="A591" s="141"/>
      <c r="B591" s="18"/>
      <c r="C591" s="18"/>
      <c r="D591" s="18"/>
      <c r="E591" s="18"/>
      <c r="F591" s="18"/>
      <c r="G591" s="18"/>
      <c r="H591" s="18"/>
      <c r="I591" s="18"/>
      <c r="J591" s="19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x14ac:dyDescent="0.25">
      <c r="A592" s="141"/>
      <c r="B592" s="18"/>
      <c r="C592" s="18"/>
      <c r="D592" s="18"/>
      <c r="E592" s="18"/>
      <c r="F592" s="18"/>
      <c r="G592" s="18"/>
      <c r="H592" s="18"/>
      <c r="I592" s="18"/>
      <c r="J592" s="19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x14ac:dyDescent="0.25">
      <c r="A593" s="141"/>
      <c r="B593" s="18"/>
      <c r="C593" s="18"/>
      <c r="D593" s="18"/>
      <c r="E593" s="18"/>
      <c r="F593" s="18"/>
      <c r="G593" s="18"/>
      <c r="H593" s="18"/>
      <c r="I593" s="18"/>
      <c r="J593" s="19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25">
      <c r="A594" s="141"/>
      <c r="B594" s="18"/>
      <c r="C594" s="18"/>
      <c r="D594" s="18"/>
      <c r="E594" s="18"/>
      <c r="F594" s="18"/>
      <c r="G594" s="18"/>
      <c r="H594" s="18"/>
      <c r="I594" s="18"/>
      <c r="J594" s="19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x14ac:dyDescent="0.25">
      <c r="A595" s="141"/>
      <c r="B595" s="18"/>
      <c r="C595" s="18"/>
      <c r="D595" s="18"/>
      <c r="E595" s="18"/>
      <c r="F595" s="18"/>
      <c r="G595" s="18"/>
      <c r="H595" s="18"/>
      <c r="I595" s="18"/>
      <c r="J595" s="19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x14ac:dyDescent="0.25">
      <c r="A596" s="141"/>
      <c r="B596" s="18"/>
      <c r="C596" s="18"/>
      <c r="D596" s="18"/>
      <c r="E596" s="18"/>
      <c r="F596" s="18"/>
      <c r="G596" s="18"/>
      <c r="H596" s="18"/>
      <c r="I596" s="18"/>
      <c r="J596" s="19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x14ac:dyDescent="0.25">
      <c r="A597" s="141"/>
      <c r="B597" s="18"/>
      <c r="C597" s="18"/>
      <c r="D597" s="18"/>
      <c r="E597" s="18"/>
      <c r="F597" s="18"/>
      <c r="G597" s="18"/>
      <c r="H597" s="18"/>
      <c r="I597" s="18"/>
      <c r="J597" s="19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x14ac:dyDescent="0.25">
      <c r="A598" s="141"/>
      <c r="B598" s="18"/>
      <c r="C598" s="18"/>
      <c r="D598" s="18"/>
      <c r="E598" s="18"/>
      <c r="F598" s="18"/>
      <c r="G598" s="18"/>
      <c r="H598" s="18"/>
      <c r="I598" s="18"/>
      <c r="J598" s="19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x14ac:dyDescent="0.25">
      <c r="A599" s="141"/>
      <c r="B599" s="18"/>
      <c r="C599" s="18"/>
      <c r="D599" s="18"/>
      <c r="E599" s="18"/>
      <c r="F599" s="18"/>
      <c r="G599" s="18"/>
      <c r="H599" s="18"/>
      <c r="I599" s="18"/>
      <c r="J599" s="19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x14ac:dyDescent="0.25">
      <c r="A600" s="141"/>
      <c r="B600" s="18"/>
      <c r="C600" s="18"/>
      <c r="D600" s="18"/>
      <c r="E600" s="18"/>
      <c r="F600" s="18"/>
      <c r="G600" s="18"/>
      <c r="H600" s="18"/>
      <c r="I600" s="18"/>
      <c r="J600" s="19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x14ac:dyDescent="0.25">
      <c r="A601" s="141"/>
      <c r="B601" s="18"/>
      <c r="C601" s="18"/>
      <c r="D601" s="18"/>
      <c r="E601" s="18"/>
      <c r="F601" s="18"/>
      <c r="G601" s="18"/>
      <c r="H601" s="18"/>
      <c r="I601" s="18"/>
      <c r="J601" s="19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x14ac:dyDescent="0.25">
      <c r="A602" s="141"/>
      <c r="B602" s="18"/>
      <c r="C602" s="18"/>
      <c r="D602" s="18"/>
      <c r="E602" s="18"/>
      <c r="F602" s="18"/>
      <c r="G602" s="18"/>
      <c r="H602" s="18"/>
      <c r="I602" s="18"/>
      <c r="J602" s="19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25">
      <c r="A603" s="141"/>
      <c r="B603" s="18"/>
      <c r="C603" s="18"/>
      <c r="D603" s="18"/>
      <c r="E603" s="18"/>
      <c r="F603" s="18"/>
      <c r="G603" s="18"/>
      <c r="H603" s="18"/>
      <c r="I603" s="18"/>
      <c r="J603" s="19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x14ac:dyDescent="0.25">
      <c r="A604" s="141"/>
      <c r="B604" s="18"/>
      <c r="C604" s="18"/>
      <c r="D604" s="18"/>
      <c r="E604" s="18"/>
      <c r="F604" s="18"/>
      <c r="G604" s="18"/>
      <c r="H604" s="18"/>
      <c r="I604" s="18"/>
      <c r="J604" s="19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x14ac:dyDescent="0.25">
      <c r="A605" s="141"/>
      <c r="B605" s="18"/>
      <c r="C605" s="18"/>
      <c r="D605" s="18"/>
      <c r="E605" s="18"/>
      <c r="F605" s="18"/>
      <c r="G605" s="18"/>
      <c r="H605" s="18"/>
      <c r="I605" s="18"/>
      <c r="J605" s="19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25">
      <c r="A606" s="141"/>
      <c r="B606" s="18"/>
      <c r="C606" s="18"/>
      <c r="D606" s="18"/>
      <c r="E606" s="18"/>
      <c r="F606" s="18"/>
      <c r="G606" s="18"/>
      <c r="H606" s="18"/>
      <c r="I606" s="18"/>
      <c r="J606" s="19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x14ac:dyDescent="0.25">
      <c r="A607" s="141"/>
      <c r="B607" s="18"/>
      <c r="C607" s="18"/>
      <c r="D607" s="18"/>
      <c r="E607" s="18"/>
      <c r="F607" s="18"/>
      <c r="G607" s="18"/>
      <c r="H607" s="18"/>
      <c r="I607" s="18"/>
      <c r="J607" s="19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x14ac:dyDescent="0.25">
      <c r="A608" s="141"/>
      <c r="B608" s="18"/>
      <c r="C608" s="18"/>
      <c r="D608" s="18"/>
      <c r="E608" s="18"/>
      <c r="F608" s="18"/>
      <c r="G608" s="18"/>
      <c r="H608" s="18"/>
      <c r="I608" s="18"/>
      <c r="J608" s="19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x14ac:dyDescent="0.25">
      <c r="A609" s="141"/>
      <c r="B609" s="18"/>
      <c r="C609" s="18"/>
      <c r="D609" s="18"/>
      <c r="E609" s="18"/>
      <c r="F609" s="18"/>
      <c r="G609" s="18"/>
      <c r="H609" s="18"/>
      <c r="I609" s="18"/>
      <c r="J609" s="19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x14ac:dyDescent="0.25">
      <c r="A610" s="141"/>
      <c r="B610" s="18"/>
      <c r="C610" s="18"/>
      <c r="D610" s="18"/>
      <c r="E610" s="18"/>
      <c r="F610" s="18"/>
      <c r="G610" s="18"/>
      <c r="H610" s="18"/>
      <c r="I610" s="18"/>
      <c r="J610" s="19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25">
      <c r="A611" s="141"/>
      <c r="B611" s="18"/>
      <c r="C611" s="18"/>
      <c r="D611" s="18"/>
      <c r="E611" s="18"/>
      <c r="F611" s="18"/>
      <c r="G611" s="18"/>
      <c r="H611" s="18"/>
      <c r="I611" s="18"/>
      <c r="J611" s="19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x14ac:dyDescent="0.25">
      <c r="A612" s="141"/>
      <c r="B612" s="18"/>
      <c r="C612" s="18"/>
      <c r="D612" s="18"/>
      <c r="E612" s="18"/>
      <c r="F612" s="18"/>
      <c r="G612" s="18"/>
      <c r="H612" s="18"/>
      <c r="I612" s="18"/>
      <c r="J612" s="19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x14ac:dyDescent="0.25">
      <c r="A613" s="141"/>
      <c r="B613" s="18"/>
      <c r="C613" s="18"/>
      <c r="D613" s="18"/>
      <c r="E613" s="18"/>
      <c r="F613" s="18"/>
      <c r="G613" s="18"/>
      <c r="H613" s="18"/>
      <c r="I613" s="18"/>
      <c r="J613" s="19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x14ac:dyDescent="0.25">
      <c r="A614" s="141"/>
      <c r="B614" s="18"/>
      <c r="C614" s="18"/>
      <c r="D614" s="18"/>
      <c r="E614" s="18"/>
      <c r="F614" s="18"/>
      <c r="G614" s="18"/>
      <c r="H614" s="18"/>
      <c r="I614" s="18"/>
      <c r="J614" s="19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x14ac:dyDescent="0.25">
      <c r="A615" s="141"/>
      <c r="B615" s="18"/>
      <c r="C615" s="18"/>
      <c r="D615" s="18"/>
      <c r="E615" s="18"/>
      <c r="F615" s="18"/>
      <c r="G615" s="18"/>
      <c r="H615" s="18"/>
      <c r="I615" s="18"/>
      <c r="J615" s="19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x14ac:dyDescent="0.25">
      <c r="A616" s="141"/>
      <c r="B616" s="18"/>
      <c r="C616" s="18"/>
      <c r="D616" s="18"/>
      <c r="E616" s="18"/>
      <c r="F616" s="18"/>
      <c r="G616" s="18"/>
      <c r="H616" s="18"/>
      <c r="I616" s="18"/>
      <c r="J616" s="19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x14ac:dyDescent="0.25">
      <c r="A617" s="141"/>
      <c r="B617" s="18"/>
      <c r="C617" s="18"/>
      <c r="D617" s="18"/>
      <c r="E617" s="18"/>
      <c r="F617" s="18"/>
      <c r="G617" s="18"/>
      <c r="H617" s="18"/>
      <c r="I617" s="18"/>
      <c r="J617" s="19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x14ac:dyDescent="0.25">
      <c r="A618" s="141"/>
      <c r="B618" s="18"/>
      <c r="C618" s="18"/>
      <c r="D618" s="18"/>
      <c r="E618" s="18"/>
      <c r="F618" s="18"/>
      <c r="G618" s="18"/>
      <c r="H618" s="18"/>
      <c r="I618" s="18"/>
      <c r="J618" s="19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25">
      <c r="A619" s="141"/>
      <c r="B619" s="18"/>
      <c r="C619" s="18"/>
      <c r="D619" s="18"/>
      <c r="E619" s="18"/>
      <c r="F619" s="18"/>
      <c r="G619" s="18"/>
      <c r="H619" s="18"/>
      <c r="I619" s="18"/>
      <c r="J619" s="19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x14ac:dyDescent="0.25">
      <c r="A620" s="141"/>
      <c r="B620" s="18"/>
      <c r="C620" s="18"/>
      <c r="D620" s="18"/>
      <c r="E620" s="18"/>
      <c r="F620" s="18"/>
      <c r="G620" s="18"/>
      <c r="H620" s="18"/>
      <c r="I620" s="18"/>
      <c r="J620" s="19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x14ac:dyDescent="0.25">
      <c r="A621" s="141"/>
      <c r="B621" s="18"/>
      <c r="C621" s="18"/>
      <c r="D621" s="18"/>
      <c r="E621" s="18"/>
      <c r="F621" s="18"/>
      <c r="G621" s="18"/>
      <c r="H621" s="18"/>
      <c r="I621" s="18"/>
      <c r="J621" s="19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x14ac:dyDescent="0.25">
      <c r="A622" s="141"/>
      <c r="B622" s="18"/>
      <c r="C622" s="18"/>
      <c r="D622" s="18"/>
      <c r="E622" s="18"/>
      <c r="F622" s="18"/>
      <c r="G622" s="18"/>
      <c r="H622" s="18"/>
      <c r="I622" s="18"/>
      <c r="J622" s="19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x14ac:dyDescent="0.25">
      <c r="A623" s="141"/>
      <c r="B623" s="18"/>
      <c r="C623" s="18"/>
      <c r="D623" s="18"/>
      <c r="E623" s="18"/>
      <c r="F623" s="18"/>
      <c r="G623" s="18"/>
      <c r="H623" s="18"/>
      <c r="I623" s="18"/>
      <c r="J623" s="19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x14ac:dyDescent="0.25">
      <c r="A624" s="141"/>
      <c r="B624" s="18"/>
      <c r="C624" s="18"/>
      <c r="D624" s="18"/>
      <c r="E624" s="18"/>
      <c r="F624" s="18"/>
      <c r="G624" s="18"/>
      <c r="H624" s="18"/>
      <c r="I624" s="18"/>
      <c r="J624" s="19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25">
      <c r="A625" s="141"/>
      <c r="B625" s="18"/>
      <c r="C625" s="18"/>
      <c r="D625" s="18"/>
      <c r="E625" s="18"/>
      <c r="F625" s="18"/>
      <c r="G625" s="18"/>
      <c r="H625" s="18"/>
      <c r="I625" s="18"/>
      <c r="J625" s="19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x14ac:dyDescent="0.25">
      <c r="A626" s="141"/>
      <c r="B626" s="18"/>
      <c r="C626" s="18"/>
      <c r="D626" s="18"/>
      <c r="E626" s="18"/>
      <c r="F626" s="18"/>
      <c r="G626" s="18"/>
      <c r="H626" s="18"/>
      <c r="I626" s="18"/>
      <c r="J626" s="19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x14ac:dyDescent="0.25">
      <c r="A627" s="141"/>
      <c r="B627" s="18"/>
      <c r="C627" s="18"/>
      <c r="D627" s="18"/>
      <c r="E627" s="18"/>
      <c r="F627" s="18"/>
      <c r="G627" s="18"/>
      <c r="H627" s="18"/>
      <c r="I627" s="18"/>
      <c r="J627" s="19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x14ac:dyDescent="0.25">
      <c r="A628" s="141"/>
      <c r="B628" s="18"/>
      <c r="C628" s="18"/>
      <c r="D628" s="18"/>
      <c r="E628" s="18"/>
      <c r="F628" s="18"/>
      <c r="G628" s="18"/>
      <c r="H628" s="18"/>
      <c r="I628" s="18"/>
      <c r="J628" s="19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x14ac:dyDescent="0.25">
      <c r="A629" s="141"/>
      <c r="B629" s="18"/>
      <c r="C629" s="18"/>
      <c r="D629" s="18"/>
      <c r="E629" s="18"/>
      <c r="F629" s="18"/>
      <c r="G629" s="18"/>
      <c r="H629" s="18"/>
      <c r="I629" s="18"/>
      <c r="J629" s="19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x14ac:dyDescent="0.25">
      <c r="A630" s="141"/>
      <c r="B630" s="18"/>
      <c r="C630" s="18"/>
      <c r="D630" s="18"/>
      <c r="E630" s="18"/>
      <c r="F630" s="18"/>
      <c r="G630" s="18"/>
      <c r="H630" s="18"/>
      <c r="I630" s="18"/>
      <c r="J630" s="19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x14ac:dyDescent="0.25">
      <c r="A631" s="141"/>
      <c r="B631" s="18"/>
      <c r="C631" s="18"/>
      <c r="D631" s="18"/>
      <c r="E631" s="18"/>
      <c r="F631" s="18"/>
      <c r="G631" s="18"/>
      <c r="H631" s="18"/>
      <c r="I631" s="18"/>
      <c r="J631" s="19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x14ac:dyDescent="0.25">
      <c r="A632" s="141"/>
      <c r="B632" s="18"/>
      <c r="C632" s="18"/>
      <c r="D632" s="18"/>
      <c r="E632" s="18"/>
      <c r="F632" s="18"/>
      <c r="G632" s="18"/>
      <c r="H632" s="18"/>
      <c r="I632" s="18"/>
      <c r="J632" s="19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x14ac:dyDescent="0.25">
      <c r="A633" s="141"/>
      <c r="B633" s="18"/>
      <c r="C633" s="18"/>
      <c r="D633" s="18"/>
      <c r="E633" s="18"/>
      <c r="F633" s="18"/>
      <c r="G633" s="18"/>
      <c r="H633" s="18"/>
      <c r="I633" s="18"/>
      <c r="J633" s="19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x14ac:dyDescent="0.25">
      <c r="A634" s="141"/>
      <c r="B634" s="18"/>
      <c r="C634" s="18"/>
      <c r="D634" s="18"/>
      <c r="E634" s="18"/>
      <c r="F634" s="18"/>
      <c r="G634" s="18"/>
      <c r="H634" s="18"/>
      <c r="I634" s="18"/>
      <c r="J634" s="19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x14ac:dyDescent="0.25">
      <c r="A635" s="141"/>
      <c r="B635" s="18"/>
      <c r="C635" s="18"/>
      <c r="D635" s="18"/>
      <c r="E635" s="18"/>
      <c r="F635" s="18"/>
      <c r="G635" s="18"/>
      <c r="H635" s="18"/>
      <c r="I635" s="18"/>
      <c r="J635" s="19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x14ac:dyDescent="0.25">
      <c r="A636" s="141"/>
      <c r="B636" s="18"/>
      <c r="C636" s="18"/>
      <c r="D636" s="18"/>
      <c r="E636" s="18"/>
      <c r="F636" s="18"/>
      <c r="G636" s="18"/>
      <c r="H636" s="18"/>
      <c r="I636" s="18"/>
      <c r="J636" s="19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x14ac:dyDescent="0.25">
      <c r="A637" s="141"/>
      <c r="B637" s="18"/>
      <c r="C637" s="18"/>
      <c r="D637" s="18"/>
      <c r="E637" s="18"/>
      <c r="F637" s="18"/>
      <c r="G637" s="18"/>
      <c r="H637" s="18"/>
      <c r="I637" s="18"/>
      <c r="J637" s="19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x14ac:dyDescent="0.25">
      <c r="A638" s="141"/>
      <c r="B638" s="18"/>
      <c r="C638" s="18"/>
      <c r="D638" s="18"/>
      <c r="E638" s="18"/>
      <c r="F638" s="18"/>
      <c r="G638" s="18"/>
      <c r="H638" s="18"/>
      <c r="I638" s="18"/>
      <c r="J638" s="19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x14ac:dyDescent="0.25">
      <c r="A639" s="141"/>
      <c r="B639" s="18"/>
      <c r="C639" s="18"/>
      <c r="D639" s="18"/>
      <c r="E639" s="18"/>
      <c r="F639" s="18"/>
      <c r="G639" s="18"/>
      <c r="H639" s="18"/>
      <c r="I639" s="18"/>
      <c r="J639" s="19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x14ac:dyDescent="0.25">
      <c r="A640" s="141"/>
      <c r="B640" s="18"/>
      <c r="C640" s="18"/>
      <c r="D640" s="18"/>
      <c r="E640" s="18"/>
      <c r="F640" s="18"/>
      <c r="G640" s="18"/>
      <c r="H640" s="18"/>
      <c r="I640" s="18"/>
      <c r="J640" s="19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x14ac:dyDescent="0.25">
      <c r="A641" s="141"/>
      <c r="B641" s="18"/>
      <c r="C641" s="18"/>
      <c r="D641" s="18"/>
      <c r="E641" s="18"/>
      <c r="F641" s="18"/>
      <c r="G641" s="18"/>
      <c r="H641" s="18"/>
      <c r="I641" s="18"/>
      <c r="J641" s="19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x14ac:dyDescent="0.25">
      <c r="A642" s="141"/>
      <c r="B642" s="18"/>
      <c r="C642" s="18"/>
      <c r="D642" s="18"/>
      <c r="E642" s="18"/>
      <c r="F642" s="18"/>
      <c r="G642" s="18"/>
      <c r="H642" s="18"/>
      <c r="I642" s="18"/>
      <c r="J642" s="19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x14ac:dyDescent="0.25">
      <c r="A643" s="141"/>
      <c r="B643" s="18"/>
      <c r="C643" s="18"/>
      <c r="D643" s="18"/>
      <c r="E643" s="18"/>
      <c r="F643" s="18"/>
      <c r="G643" s="18"/>
      <c r="H643" s="18"/>
      <c r="I643" s="18"/>
      <c r="J643" s="19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x14ac:dyDescent="0.25">
      <c r="A644" s="141"/>
      <c r="B644" s="18"/>
      <c r="C644" s="18"/>
      <c r="D644" s="18"/>
      <c r="E644" s="18"/>
      <c r="F644" s="18"/>
      <c r="G644" s="18"/>
      <c r="H644" s="18"/>
      <c r="I644" s="18"/>
      <c r="J644" s="19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x14ac:dyDescent="0.25">
      <c r="A645" s="141"/>
      <c r="B645" s="18"/>
      <c r="C645" s="18"/>
      <c r="D645" s="18"/>
      <c r="E645" s="18"/>
      <c r="F645" s="18"/>
      <c r="G645" s="18"/>
      <c r="H645" s="18"/>
      <c r="I645" s="18"/>
      <c r="J645" s="19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x14ac:dyDescent="0.25">
      <c r="A646" s="141"/>
      <c r="B646" s="18"/>
      <c r="C646" s="18"/>
      <c r="D646" s="18"/>
      <c r="E646" s="18"/>
      <c r="F646" s="18"/>
      <c r="G646" s="18"/>
      <c r="H646" s="18"/>
      <c r="I646" s="18"/>
      <c r="J646" s="19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x14ac:dyDescent="0.25">
      <c r="A647" s="141"/>
      <c r="B647" s="18"/>
      <c r="C647" s="18"/>
      <c r="D647" s="18"/>
      <c r="E647" s="18"/>
      <c r="F647" s="18"/>
      <c r="G647" s="18"/>
      <c r="H647" s="18"/>
      <c r="I647" s="18"/>
      <c r="J647" s="19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x14ac:dyDescent="0.25">
      <c r="A648" s="141"/>
      <c r="B648" s="18"/>
      <c r="C648" s="18"/>
      <c r="D648" s="18"/>
      <c r="E648" s="18"/>
      <c r="F648" s="18"/>
      <c r="G648" s="18"/>
      <c r="H648" s="18"/>
      <c r="I648" s="18"/>
      <c r="J648" s="19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x14ac:dyDescent="0.25">
      <c r="A649" s="141"/>
      <c r="B649" s="18"/>
      <c r="C649" s="18"/>
      <c r="D649" s="18"/>
      <c r="E649" s="18"/>
      <c r="F649" s="18"/>
      <c r="G649" s="18"/>
      <c r="H649" s="18"/>
      <c r="I649" s="18"/>
      <c r="J649" s="19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x14ac:dyDescent="0.25">
      <c r="A650" s="141"/>
      <c r="B650" s="18"/>
      <c r="C650" s="18"/>
      <c r="D650" s="18"/>
      <c r="E650" s="18"/>
      <c r="F650" s="18"/>
      <c r="G650" s="18"/>
      <c r="H650" s="18"/>
      <c r="I650" s="18"/>
      <c r="J650" s="19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x14ac:dyDescent="0.25">
      <c r="A651" s="141"/>
      <c r="B651" s="18"/>
      <c r="C651" s="18"/>
      <c r="D651" s="18"/>
      <c r="E651" s="18"/>
      <c r="F651" s="18"/>
      <c r="G651" s="18"/>
      <c r="H651" s="18"/>
      <c r="I651" s="18"/>
      <c r="J651" s="19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x14ac:dyDescent="0.25">
      <c r="A652" s="141"/>
      <c r="B652" s="18"/>
      <c r="C652" s="18"/>
      <c r="D652" s="18"/>
      <c r="E652" s="18"/>
      <c r="F652" s="18"/>
      <c r="G652" s="18"/>
      <c r="H652" s="18"/>
      <c r="I652" s="18"/>
      <c r="J652" s="19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x14ac:dyDescent="0.25">
      <c r="A653" s="141"/>
      <c r="B653" s="18"/>
      <c r="C653" s="18"/>
      <c r="D653" s="18"/>
      <c r="E653" s="18"/>
      <c r="F653" s="18"/>
      <c r="G653" s="18"/>
      <c r="H653" s="18"/>
      <c r="I653" s="18"/>
      <c r="J653" s="19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x14ac:dyDescent="0.25">
      <c r="A654" s="141"/>
      <c r="B654" s="18"/>
      <c r="C654" s="18"/>
      <c r="D654" s="18"/>
      <c r="E654" s="18"/>
      <c r="F654" s="18"/>
      <c r="G654" s="18"/>
      <c r="H654" s="18"/>
      <c r="I654" s="18"/>
      <c r="J654" s="19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x14ac:dyDescent="0.25">
      <c r="A655" s="141"/>
      <c r="B655" s="18"/>
      <c r="C655" s="18"/>
      <c r="D655" s="18"/>
      <c r="E655" s="18"/>
      <c r="F655" s="18"/>
      <c r="G655" s="18"/>
      <c r="H655" s="18"/>
      <c r="I655" s="18"/>
      <c r="J655" s="19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x14ac:dyDescent="0.25">
      <c r="A656" s="141"/>
      <c r="B656" s="18"/>
      <c r="C656" s="18"/>
      <c r="D656" s="18"/>
      <c r="E656" s="18"/>
      <c r="F656" s="18"/>
      <c r="G656" s="18"/>
      <c r="H656" s="18"/>
      <c r="I656" s="18"/>
      <c r="J656" s="19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x14ac:dyDescent="0.25">
      <c r="A657" s="141"/>
      <c r="B657" s="18"/>
      <c r="C657" s="18"/>
      <c r="D657" s="18"/>
      <c r="E657" s="18"/>
      <c r="F657" s="18"/>
      <c r="G657" s="18"/>
      <c r="H657" s="18"/>
      <c r="I657" s="18"/>
      <c r="J657" s="19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x14ac:dyDescent="0.25">
      <c r="A658" s="141"/>
      <c r="B658" s="18"/>
      <c r="C658" s="18"/>
      <c r="D658" s="18"/>
      <c r="E658" s="18"/>
      <c r="F658" s="18"/>
      <c r="G658" s="18"/>
      <c r="H658" s="18"/>
      <c r="I658" s="18"/>
      <c r="J658" s="19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x14ac:dyDescent="0.25">
      <c r="A659" s="141"/>
      <c r="B659" s="18"/>
      <c r="C659" s="18"/>
      <c r="D659" s="18"/>
      <c r="E659" s="18"/>
      <c r="F659" s="18"/>
      <c r="G659" s="18"/>
      <c r="H659" s="18"/>
      <c r="I659" s="18"/>
      <c r="J659" s="19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x14ac:dyDescent="0.25">
      <c r="A660" s="141"/>
      <c r="B660" s="18"/>
      <c r="C660" s="18"/>
      <c r="D660" s="18"/>
      <c r="E660" s="18"/>
      <c r="F660" s="18"/>
      <c r="G660" s="18"/>
      <c r="H660" s="18"/>
      <c r="I660" s="18"/>
      <c r="J660" s="19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x14ac:dyDescent="0.25">
      <c r="A661" s="141"/>
      <c r="B661" s="18"/>
      <c r="C661" s="18"/>
      <c r="D661" s="18"/>
      <c r="E661" s="18"/>
      <c r="F661" s="18"/>
      <c r="G661" s="18"/>
      <c r="H661" s="18"/>
      <c r="I661" s="18"/>
      <c r="J661" s="19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x14ac:dyDescent="0.25">
      <c r="A662" s="141"/>
      <c r="B662" s="18"/>
      <c r="C662" s="18"/>
      <c r="D662" s="18"/>
      <c r="E662" s="18"/>
      <c r="F662" s="18"/>
      <c r="G662" s="18"/>
      <c r="H662" s="18"/>
      <c r="I662" s="18"/>
      <c r="J662" s="19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x14ac:dyDescent="0.25">
      <c r="A663" s="141"/>
      <c r="B663" s="18"/>
      <c r="C663" s="18"/>
      <c r="D663" s="18"/>
      <c r="E663" s="18"/>
      <c r="F663" s="18"/>
      <c r="G663" s="18"/>
      <c r="H663" s="18"/>
      <c r="I663" s="18"/>
      <c r="J663" s="19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x14ac:dyDescent="0.25">
      <c r="A664" s="141"/>
      <c r="B664" s="18"/>
      <c r="C664" s="18"/>
      <c r="D664" s="18"/>
      <c r="E664" s="18"/>
      <c r="F664" s="18"/>
      <c r="G664" s="18"/>
      <c r="H664" s="18"/>
      <c r="I664" s="18"/>
      <c r="J664" s="19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x14ac:dyDescent="0.25">
      <c r="A665" s="141"/>
      <c r="B665" s="18"/>
      <c r="C665" s="18"/>
      <c r="D665" s="18"/>
      <c r="E665" s="18"/>
      <c r="F665" s="18"/>
      <c r="G665" s="18"/>
      <c r="H665" s="18"/>
      <c r="I665" s="18"/>
      <c r="J665" s="19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x14ac:dyDescent="0.25">
      <c r="A666" s="141"/>
      <c r="B666" s="18"/>
      <c r="C666" s="18"/>
      <c r="D666" s="18"/>
      <c r="E666" s="18"/>
      <c r="F666" s="18"/>
      <c r="G666" s="18"/>
      <c r="H666" s="18"/>
      <c r="I666" s="18"/>
      <c r="J666" s="19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x14ac:dyDescent="0.25">
      <c r="A667" s="141"/>
      <c r="B667" s="18"/>
      <c r="C667" s="18"/>
      <c r="D667" s="18"/>
      <c r="E667" s="18"/>
      <c r="F667" s="18"/>
      <c r="G667" s="18"/>
      <c r="H667" s="18"/>
      <c r="I667" s="18"/>
      <c r="J667" s="19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x14ac:dyDescent="0.25">
      <c r="A668" s="141"/>
      <c r="B668" s="18"/>
      <c r="C668" s="18"/>
      <c r="D668" s="18"/>
      <c r="E668" s="18"/>
      <c r="F668" s="18"/>
      <c r="G668" s="18"/>
      <c r="H668" s="18"/>
      <c r="I668" s="18"/>
      <c r="J668" s="19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x14ac:dyDescent="0.25">
      <c r="A669" s="141"/>
      <c r="B669" s="18"/>
      <c r="C669" s="18"/>
      <c r="D669" s="18"/>
      <c r="E669" s="18"/>
      <c r="F669" s="18"/>
      <c r="G669" s="18"/>
      <c r="H669" s="18"/>
      <c r="I669" s="18"/>
      <c r="J669" s="19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x14ac:dyDescent="0.25">
      <c r="A670" s="141"/>
      <c r="B670" s="18"/>
      <c r="C670" s="18"/>
      <c r="D670" s="18"/>
      <c r="E670" s="18"/>
      <c r="F670" s="18"/>
      <c r="G670" s="18"/>
      <c r="H670" s="18"/>
      <c r="I670" s="18"/>
      <c r="J670" s="19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x14ac:dyDescent="0.25">
      <c r="A671" s="141"/>
      <c r="B671" s="18"/>
      <c r="C671" s="18"/>
      <c r="D671" s="18"/>
      <c r="E671" s="18"/>
      <c r="F671" s="18"/>
      <c r="G671" s="18"/>
      <c r="H671" s="18"/>
      <c r="I671" s="18"/>
      <c r="J671" s="19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x14ac:dyDescent="0.25">
      <c r="A672" s="141"/>
      <c r="B672" s="18"/>
      <c r="C672" s="18"/>
      <c r="D672" s="18"/>
      <c r="E672" s="18"/>
      <c r="F672" s="18"/>
      <c r="G672" s="18"/>
      <c r="H672" s="18"/>
      <c r="I672" s="18"/>
      <c r="J672" s="19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x14ac:dyDescent="0.25">
      <c r="A673" s="141"/>
      <c r="B673" s="18"/>
      <c r="C673" s="18"/>
      <c r="D673" s="18"/>
      <c r="E673" s="18"/>
      <c r="F673" s="18"/>
      <c r="G673" s="18"/>
      <c r="H673" s="18"/>
      <c r="I673" s="18"/>
      <c r="J673" s="19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x14ac:dyDescent="0.25">
      <c r="A674" s="141"/>
      <c r="B674" s="18"/>
      <c r="C674" s="18"/>
      <c r="D674" s="18"/>
      <c r="E674" s="18"/>
      <c r="F674" s="18"/>
      <c r="G674" s="18"/>
      <c r="H674" s="18"/>
      <c r="I674" s="18"/>
      <c r="J674" s="19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x14ac:dyDescent="0.25">
      <c r="A675" s="141"/>
      <c r="B675" s="18"/>
      <c r="C675" s="18"/>
      <c r="D675" s="18"/>
      <c r="E675" s="18"/>
      <c r="F675" s="18"/>
      <c r="G675" s="18"/>
      <c r="H675" s="18"/>
      <c r="I675" s="18"/>
      <c r="J675" s="19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x14ac:dyDescent="0.25">
      <c r="A676" s="141"/>
      <c r="B676" s="18"/>
      <c r="C676" s="18"/>
      <c r="D676" s="18"/>
      <c r="E676" s="18"/>
      <c r="F676" s="18"/>
      <c r="G676" s="18"/>
      <c r="H676" s="18"/>
      <c r="I676" s="18"/>
      <c r="J676" s="19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x14ac:dyDescent="0.25">
      <c r="A677" s="141"/>
      <c r="B677" s="18"/>
      <c r="C677" s="18"/>
      <c r="D677" s="18"/>
      <c r="E677" s="18"/>
      <c r="F677" s="18"/>
      <c r="G677" s="18"/>
      <c r="H677" s="18"/>
      <c r="I677" s="18"/>
      <c r="J677" s="19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x14ac:dyDescent="0.25">
      <c r="A678" s="141"/>
      <c r="B678" s="18"/>
      <c r="C678" s="18"/>
      <c r="D678" s="18"/>
      <c r="E678" s="18"/>
      <c r="F678" s="18"/>
      <c r="G678" s="18"/>
      <c r="H678" s="18"/>
      <c r="I678" s="18"/>
      <c r="J678" s="19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x14ac:dyDescent="0.25">
      <c r="A679" s="141"/>
      <c r="B679" s="18"/>
      <c r="C679" s="18"/>
      <c r="D679" s="18"/>
      <c r="E679" s="18"/>
      <c r="F679" s="18"/>
      <c r="G679" s="18"/>
      <c r="H679" s="18"/>
      <c r="I679" s="18"/>
      <c r="J679" s="19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x14ac:dyDescent="0.25">
      <c r="A680" s="141"/>
      <c r="B680" s="18"/>
      <c r="C680" s="18"/>
      <c r="D680" s="18"/>
      <c r="E680" s="18"/>
      <c r="F680" s="18"/>
      <c r="G680" s="18"/>
      <c r="H680" s="18"/>
      <c r="I680" s="18"/>
      <c r="J680" s="19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x14ac:dyDescent="0.25">
      <c r="A681" s="141"/>
      <c r="B681" s="18"/>
      <c r="C681" s="18"/>
      <c r="D681" s="18"/>
      <c r="E681" s="18"/>
      <c r="F681" s="18"/>
      <c r="G681" s="18"/>
      <c r="H681" s="18"/>
      <c r="I681" s="18"/>
      <c r="J681" s="19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x14ac:dyDescent="0.25">
      <c r="A682" s="141"/>
      <c r="B682" s="18"/>
      <c r="C682" s="18"/>
      <c r="D682" s="18"/>
      <c r="E682" s="18"/>
      <c r="F682" s="18"/>
      <c r="G682" s="18"/>
      <c r="H682" s="18"/>
      <c r="I682" s="18"/>
      <c r="J682" s="19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x14ac:dyDescent="0.25">
      <c r="A683" s="141"/>
      <c r="B683" s="18"/>
      <c r="C683" s="18"/>
      <c r="D683" s="18"/>
      <c r="E683" s="18"/>
      <c r="F683" s="18"/>
      <c r="G683" s="18"/>
      <c r="H683" s="18"/>
      <c r="I683" s="18"/>
      <c r="J683" s="19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x14ac:dyDescent="0.25">
      <c r="A684" s="141"/>
      <c r="B684" s="18"/>
      <c r="C684" s="18"/>
      <c r="D684" s="18"/>
      <c r="E684" s="18"/>
      <c r="F684" s="18"/>
      <c r="G684" s="18"/>
      <c r="H684" s="18"/>
      <c r="I684" s="18"/>
      <c r="J684" s="19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x14ac:dyDescent="0.25">
      <c r="A685" s="141"/>
      <c r="B685" s="18"/>
      <c r="C685" s="18"/>
      <c r="D685" s="18"/>
      <c r="E685" s="18"/>
      <c r="F685" s="18"/>
      <c r="G685" s="18"/>
      <c r="H685" s="18"/>
      <c r="I685" s="18"/>
      <c r="J685" s="19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x14ac:dyDescent="0.25">
      <c r="A686" s="141"/>
      <c r="B686" s="18"/>
      <c r="C686" s="18"/>
      <c r="D686" s="18"/>
      <c r="E686" s="18"/>
      <c r="F686" s="18"/>
      <c r="G686" s="18"/>
      <c r="H686" s="18"/>
      <c r="I686" s="18"/>
      <c r="J686" s="19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x14ac:dyDescent="0.25">
      <c r="A687" s="141"/>
      <c r="B687" s="18"/>
      <c r="C687" s="18"/>
      <c r="D687" s="18"/>
      <c r="E687" s="18"/>
      <c r="F687" s="18"/>
      <c r="G687" s="18"/>
      <c r="H687" s="18"/>
      <c r="I687" s="18"/>
      <c r="J687" s="19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x14ac:dyDescent="0.25">
      <c r="A688" s="141"/>
      <c r="B688" s="18"/>
      <c r="C688" s="18"/>
      <c r="D688" s="18"/>
      <c r="E688" s="18"/>
      <c r="F688" s="18"/>
      <c r="G688" s="18"/>
      <c r="H688" s="18"/>
      <c r="I688" s="18"/>
      <c r="J688" s="19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x14ac:dyDescent="0.25">
      <c r="A689" s="141"/>
      <c r="B689" s="18"/>
      <c r="C689" s="18"/>
      <c r="D689" s="18"/>
      <c r="E689" s="18"/>
      <c r="F689" s="18"/>
      <c r="G689" s="18"/>
      <c r="H689" s="18"/>
      <c r="I689" s="18"/>
      <c r="J689" s="19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x14ac:dyDescent="0.25">
      <c r="A690" s="141"/>
      <c r="B690" s="18"/>
      <c r="C690" s="18"/>
      <c r="D690" s="18"/>
      <c r="E690" s="18"/>
      <c r="F690" s="18"/>
      <c r="G690" s="18"/>
      <c r="H690" s="18"/>
      <c r="I690" s="18"/>
      <c r="J690" s="19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x14ac:dyDescent="0.25">
      <c r="A691" s="141"/>
      <c r="B691" s="18"/>
      <c r="C691" s="18"/>
      <c r="D691" s="18"/>
      <c r="E691" s="18"/>
      <c r="F691" s="18"/>
      <c r="G691" s="18"/>
      <c r="H691" s="18"/>
      <c r="I691" s="18"/>
      <c r="J691" s="19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x14ac:dyDescent="0.25">
      <c r="A692" s="141"/>
      <c r="B692" s="18"/>
      <c r="C692" s="18"/>
      <c r="D692" s="18"/>
      <c r="E692" s="18"/>
      <c r="F692" s="18"/>
      <c r="G692" s="18"/>
      <c r="H692" s="18"/>
      <c r="I692" s="18"/>
      <c r="J692" s="19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x14ac:dyDescent="0.25">
      <c r="A693" s="141"/>
      <c r="B693" s="18"/>
      <c r="C693" s="18"/>
      <c r="D693" s="18"/>
      <c r="E693" s="18"/>
      <c r="F693" s="18"/>
      <c r="G693" s="18"/>
      <c r="H693" s="18"/>
      <c r="I693" s="18"/>
      <c r="J693" s="19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x14ac:dyDescent="0.25">
      <c r="A694" s="141"/>
      <c r="B694" s="18"/>
      <c r="C694" s="18"/>
      <c r="D694" s="18"/>
      <c r="E694" s="18"/>
      <c r="F694" s="18"/>
      <c r="G694" s="18"/>
      <c r="H694" s="18"/>
      <c r="I694" s="18"/>
      <c r="J694" s="19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x14ac:dyDescent="0.25">
      <c r="A695" s="141"/>
      <c r="B695" s="18"/>
      <c r="C695" s="18"/>
      <c r="D695" s="18"/>
      <c r="E695" s="18"/>
      <c r="F695" s="18"/>
      <c r="G695" s="18"/>
      <c r="H695" s="18"/>
      <c r="I695" s="18"/>
      <c r="J695" s="19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x14ac:dyDescent="0.25">
      <c r="A696" s="141"/>
      <c r="B696" s="18"/>
      <c r="C696" s="18"/>
      <c r="D696" s="18"/>
      <c r="E696" s="18"/>
      <c r="F696" s="18"/>
      <c r="G696" s="18"/>
      <c r="H696" s="18"/>
      <c r="I696" s="18"/>
      <c r="J696" s="19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x14ac:dyDescent="0.25">
      <c r="A697" s="141"/>
      <c r="B697" s="18"/>
      <c r="C697" s="18"/>
      <c r="D697" s="18"/>
      <c r="E697" s="18"/>
      <c r="F697" s="18"/>
      <c r="G697" s="18"/>
      <c r="H697" s="18"/>
      <c r="I697" s="18"/>
      <c r="J697" s="19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x14ac:dyDescent="0.25">
      <c r="A698" s="141"/>
      <c r="B698" s="18"/>
      <c r="C698" s="18"/>
      <c r="D698" s="18"/>
      <c r="E698" s="18"/>
      <c r="F698" s="18"/>
      <c r="G698" s="18"/>
      <c r="H698" s="18"/>
      <c r="I698" s="18"/>
      <c r="J698" s="19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x14ac:dyDescent="0.25">
      <c r="A699" s="141"/>
      <c r="B699" s="18"/>
      <c r="C699" s="18"/>
      <c r="D699" s="18"/>
      <c r="E699" s="18"/>
      <c r="F699" s="18"/>
      <c r="G699" s="18"/>
      <c r="H699" s="18"/>
      <c r="I699" s="18"/>
      <c r="J699" s="19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x14ac:dyDescent="0.25">
      <c r="A700" s="141"/>
      <c r="B700" s="18"/>
      <c r="C700" s="18"/>
      <c r="D700" s="18"/>
      <c r="E700" s="18"/>
      <c r="F700" s="18"/>
      <c r="G700" s="18"/>
      <c r="H700" s="18"/>
      <c r="I700" s="18"/>
      <c r="J700" s="19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x14ac:dyDescent="0.25">
      <c r="A701" s="141"/>
      <c r="B701" s="18"/>
      <c r="C701" s="18"/>
      <c r="D701" s="18"/>
      <c r="E701" s="18"/>
      <c r="F701" s="18"/>
      <c r="G701" s="18"/>
      <c r="H701" s="18"/>
      <c r="I701" s="18"/>
      <c r="J701" s="19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x14ac:dyDescent="0.25">
      <c r="A702" s="141"/>
      <c r="B702" s="18"/>
      <c r="C702" s="18"/>
      <c r="D702" s="18"/>
      <c r="E702" s="18"/>
      <c r="F702" s="18"/>
      <c r="G702" s="18"/>
      <c r="H702" s="18"/>
      <c r="I702" s="18"/>
      <c r="J702" s="19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x14ac:dyDescent="0.25">
      <c r="A703" s="141"/>
      <c r="B703" s="18"/>
      <c r="C703" s="18"/>
      <c r="D703" s="18"/>
      <c r="E703" s="18"/>
      <c r="F703" s="18"/>
      <c r="G703" s="18"/>
      <c r="H703" s="18"/>
      <c r="I703" s="18"/>
      <c r="J703" s="19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x14ac:dyDescent="0.25">
      <c r="A704" s="141"/>
      <c r="B704" s="18"/>
      <c r="C704" s="18"/>
      <c r="D704" s="18"/>
      <c r="E704" s="18"/>
      <c r="F704" s="18"/>
      <c r="G704" s="18"/>
      <c r="H704" s="18"/>
      <c r="I704" s="18"/>
      <c r="J704" s="19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x14ac:dyDescent="0.25">
      <c r="A705" s="141"/>
      <c r="B705" s="18"/>
      <c r="C705" s="18"/>
      <c r="D705" s="18"/>
      <c r="E705" s="18"/>
      <c r="F705" s="18"/>
      <c r="G705" s="18"/>
      <c r="H705" s="18"/>
      <c r="I705" s="18"/>
      <c r="J705" s="19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x14ac:dyDescent="0.25">
      <c r="A706" s="141"/>
      <c r="B706" s="18"/>
      <c r="C706" s="18"/>
      <c r="D706" s="18"/>
      <c r="E706" s="18"/>
      <c r="F706" s="18"/>
      <c r="G706" s="18"/>
      <c r="H706" s="18"/>
      <c r="I706" s="18"/>
      <c r="J706" s="19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x14ac:dyDescent="0.25">
      <c r="A707" s="141"/>
      <c r="B707" s="18"/>
      <c r="C707" s="18"/>
      <c r="D707" s="18"/>
      <c r="E707" s="18"/>
      <c r="F707" s="18"/>
      <c r="G707" s="18"/>
      <c r="H707" s="18"/>
      <c r="I707" s="18"/>
      <c r="J707" s="19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x14ac:dyDescent="0.25">
      <c r="A708" s="141"/>
      <c r="B708" s="18"/>
      <c r="C708" s="18"/>
      <c r="D708" s="18"/>
      <c r="E708" s="18"/>
      <c r="F708" s="18"/>
      <c r="G708" s="18"/>
      <c r="H708" s="18"/>
      <c r="I708" s="18"/>
      <c r="J708" s="19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25">
      <c r="A709" s="141"/>
      <c r="B709" s="18"/>
      <c r="C709" s="18"/>
      <c r="D709" s="18"/>
      <c r="E709" s="18"/>
      <c r="F709" s="18"/>
      <c r="G709" s="18"/>
      <c r="H709" s="18"/>
      <c r="I709" s="18"/>
      <c r="J709" s="19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x14ac:dyDescent="0.25">
      <c r="A710" s="141"/>
      <c r="B710" s="18"/>
      <c r="C710" s="18"/>
      <c r="D710" s="18"/>
      <c r="E710" s="18"/>
      <c r="F710" s="18"/>
      <c r="G710" s="18"/>
      <c r="H710" s="18"/>
      <c r="I710" s="18"/>
      <c r="J710" s="19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</sheetData>
  <mergeCells count="251">
    <mergeCell ref="C245:E245"/>
    <mergeCell ref="B246:E246"/>
    <mergeCell ref="C239:E239"/>
    <mergeCell ref="C240:E240"/>
    <mergeCell ref="C241:E241"/>
    <mergeCell ref="C242:E242"/>
    <mergeCell ref="C243:E243"/>
    <mergeCell ref="C244:E244"/>
    <mergeCell ref="D233:E233"/>
    <mergeCell ref="C234:E234"/>
    <mergeCell ref="C235:E235"/>
    <mergeCell ref="C236:E236"/>
    <mergeCell ref="C237:E237"/>
    <mergeCell ref="C238:E238"/>
    <mergeCell ref="D227:E227"/>
    <mergeCell ref="D228:E228"/>
    <mergeCell ref="C229:E229"/>
    <mergeCell ref="D230:E230"/>
    <mergeCell ref="D231:E231"/>
    <mergeCell ref="D232:E232"/>
    <mergeCell ref="D221:E221"/>
    <mergeCell ref="D222:E222"/>
    <mergeCell ref="C223:E223"/>
    <mergeCell ref="C224:E224"/>
    <mergeCell ref="C225:E225"/>
    <mergeCell ref="D226:E226"/>
    <mergeCell ref="D215:E215"/>
    <mergeCell ref="D216:E216"/>
    <mergeCell ref="D217:E217"/>
    <mergeCell ref="D218:E218"/>
    <mergeCell ref="D219:E219"/>
    <mergeCell ref="D220:E220"/>
    <mergeCell ref="D209:E209"/>
    <mergeCell ref="C210:E210"/>
    <mergeCell ref="C211:E211"/>
    <mergeCell ref="C212:E212"/>
    <mergeCell ref="D213:E213"/>
    <mergeCell ref="D214:E214"/>
    <mergeCell ref="D203:E203"/>
    <mergeCell ref="D204:E204"/>
    <mergeCell ref="D205:E205"/>
    <mergeCell ref="D206:E206"/>
    <mergeCell ref="D207:E207"/>
    <mergeCell ref="D208:E208"/>
    <mergeCell ref="D197:E197"/>
    <mergeCell ref="C198:E198"/>
    <mergeCell ref="D199:E199"/>
    <mergeCell ref="D200:E200"/>
    <mergeCell ref="D201:E201"/>
    <mergeCell ref="D202:E202"/>
    <mergeCell ref="D191:E191"/>
    <mergeCell ref="D192:E192"/>
    <mergeCell ref="D193:E193"/>
    <mergeCell ref="D194:E194"/>
    <mergeCell ref="C195:E195"/>
    <mergeCell ref="D196:E196"/>
    <mergeCell ref="D185:E185"/>
    <mergeCell ref="D186:E186"/>
    <mergeCell ref="D187:E187"/>
    <mergeCell ref="D188:E188"/>
    <mergeCell ref="D189:E189"/>
    <mergeCell ref="D190:E190"/>
    <mergeCell ref="D179:E179"/>
    <mergeCell ref="D180:E180"/>
    <mergeCell ref="D181:E181"/>
    <mergeCell ref="D182:E182"/>
    <mergeCell ref="D183:E183"/>
    <mergeCell ref="C184:E184"/>
    <mergeCell ref="C173:E173"/>
    <mergeCell ref="D174:E174"/>
    <mergeCell ref="D175:E175"/>
    <mergeCell ref="D176:E176"/>
    <mergeCell ref="D177:E177"/>
    <mergeCell ref="D178:E178"/>
    <mergeCell ref="D167:E167"/>
    <mergeCell ref="D168:E168"/>
    <mergeCell ref="D169:E169"/>
    <mergeCell ref="D170:E170"/>
    <mergeCell ref="D171:E171"/>
    <mergeCell ref="D172:E172"/>
    <mergeCell ref="C161:E161"/>
    <mergeCell ref="C162:E162"/>
    <mergeCell ref="D163:E163"/>
    <mergeCell ref="D164:E164"/>
    <mergeCell ref="D165:E165"/>
    <mergeCell ref="D166:E166"/>
    <mergeCell ref="C155:E155"/>
    <mergeCell ref="C156:E156"/>
    <mergeCell ref="C157:E157"/>
    <mergeCell ref="C158:E158"/>
    <mergeCell ref="C159:E159"/>
    <mergeCell ref="C160:E160"/>
    <mergeCell ref="D149:E149"/>
    <mergeCell ref="C150:E150"/>
    <mergeCell ref="C151:E151"/>
    <mergeCell ref="C152:E152"/>
    <mergeCell ref="C153:E153"/>
    <mergeCell ref="C154:E154"/>
    <mergeCell ref="D143:E143"/>
    <mergeCell ref="C144:E144"/>
    <mergeCell ref="C145:E145"/>
    <mergeCell ref="C146:E146"/>
    <mergeCell ref="C147:E147"/>
    <mergeCell ref="D148:E148"/>
    <mergeCell ref="D137:E137"/>
    <mergeCell ref="D138:E138"/>
    <mergeCell ref="D139:E139"/>
    <mergeCell ref="D140:E140"/>
    <mergeCell ref="D141:E141"/>
    <mergeCell ref="D142:E142"/>
    <mergeCell ref="C131:E131"/>
    <mergeCell ref="C132:E132"/>
    <mergeCell ref="C133:E133"/>
    <mergeCell ref="D134:E134"/>
    <mergeCell ref="D135:E135"/>
    <mergeCell ref="D136:E136"/>
    <mergeCell ref="D125:E125"/>
    <mergeCell ref="D126:E126"/>
    <mergeCell ref="D127:E127"/>
    <mergeCell ref="D128:E128"/>
    <mergeCell ref="D129:E129"/>
    <mergeCell ref="C130:E130"/>
    <mergeCell ref="D119:E119"/>
    <mergeCell ref="D120:E120"/>
    <mergeCell ref="D121:E121"/>
    <mergeCell ref="D122:E122"/>
    <mergeCell ref="D123:E123"/>
    <mergeCell ref="D124:E124"/>
    <mergeCell ref="D113:E113"/>
    <mergeCell ref="D114:E114"/>
    <mergeCell ref="C115:E115"/>
    <mergeCell ref="D116:E116"/>
    <mergeCell ref="D117:E117"/>
    <mergeCell ref="C118:E118"/>
    <mergeCell ref="D107:E107"/>
    <mergeCell ref="D108:E108"/>
    <mergeCell ref="D109:E109"/>
    <mergeCell ref="D110:E110"/>
    <mergeCell ref="D111:E111"/>
    <mergeCell ref="D112:E112"/>
    <mergeCell ref="D101:E101"/>
    <mergeCell ref="D102:E102"/>
    <mergeCell ref="D103:E103"/>
    <mergeCell ref="C104:E104"/>
    <mergeCell ref="D105:E105"/>
    <mergeCell ref="D106:E106"/>
    <mergeCell ref="D95:E95"/>
    <mergeCell ref="D96:E96"/>
    <mergeCell ref="D97:E97"/>
    <mergeCell ref="D98:E98"/>
    <mergeCell ref="D99:E99"/>
    <mergeCell ref="D100:E100"/>
    <mergeCell ref="D89:E89"/>
    <mergeCell ref="D90:E90"/>
    <mergeCell ref="D91:E91"/>
    <mergeCell ref="D92:E92"/>
    <mergeCell ref="C93:E93"/>
    <mergeCell ref="D94:E94"/>
    <mergeCell ref="D83:E83"/>
    <mergeCell ref="D84:E84"/>
    <mergeCell ref="D85:E85"/>
    <mergeCell ref="D86:E86"/>
    <mergeCell ref="D87:E87"/>
    <mergeCell ref="D88:E88"/>
    <mergeCell ref="D77:E77"/>
    <mergeCell ref="C78:E78"/>
    <mergeCell ref="C79:E79"/>
    <mergeCell ref="C80:E80"/>
    <mergeCell ref="C81:E81"/>
    <mergeCell ref="C82:E82"/>
    <mergeCell ref="D71:E71"/>
    <mergeCell ref="D72:E72"/>
    <mergeCell ref="D73:E73"/>
    <mergeCell ref="C74:E74"/>
    <mergeCell ref="C75:E75"/>
    <mergeCell ref="D76:E76"/>
    <mergeCell ref="C65:E65"/>
    <mergeCell ref="D66:E66"/>
    <mergeCell ref="D67:E67"/>
    <mergeCell ref="D68:E68"/>
    <mergeCell ref="C69:E69"/>
    <mergeCell ref="D70:E70"/>
    <mergeCell ref="C59:E59"/>
    <mergeCell ref="C60:E60"/>
    <mergeCell ref="C61:E61"/>
    <mergeCell ref="C62:E62"/>
    <mergeCell ref="C63:E63"/>
    <mergeCell ref="C64:E64"/>
    <mergeCell ref="C53:E53"/>
    <mergeCell ref="C54:E54"/>
    <mergeCell ref="C55:E55"/>
    <mergeCell ref="C56:E56"/>
    <mergeCell ref="C57:E57"/>
    <mergeCell ref="C58:E58"/>
    <mergeCell ref="D47:E47"/>
    <mergeCell ref="C48:E48"/>
    <mergeCell ref="C49:E49"/>
    <mergeCell ref="C50:E50"/>
    <mergeCell ref="C51:E51"/>
    <mergeCell ref="C52:E52"/>
    <mergeCell ref="C41:E41"/>
    <mergeCell ref="C42:E42"/>
    <mergeCell ref="C43:E43"/>
    <mergeCell ref="C44:E44"/>
    <mergeCell ref="C45:E45"/>
    <mergeCell ref="D46:E46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G2:G4"/>
    <mergeCell ref="H2:J2"/>
    <mergeCell ref="K2:W2"/>
    <mergeCell ref="H3:H4"/>
    <mergeCell ref="I3:I4"/>
    <mergeCell ref="J3:J4"/>
    <mergeCell ref="F2:F4"/>
    <mergeCell ref="K3:V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0" orientation="landscape" horizontalDpi="4294967293" r:id="rId1"/>
  <headerFooter>
    <oddHeader>&amp;C&amp;"Times New Roman,Félkövér"&amp;12 041233 Hosszabb időtartamú közfoglalkoztatás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22</vt:i4>
      </vt:variant>
      <vt:variant>
        <vt:lpstr>Névvel ellátott tartományok</vt:lpstr>
      </vt:variant>
      <vt:variant>
        <vt:i4>18</vt:i4>
      </vt:variant>
    </vt:vector>
  </HeadingPairs>
  <TitlesOfParts>
    <vt:vector size="40" baseType="lpstr">
      <vt:lpstr>Összesítő</vt:lpstr>
      <vt:lpstr>Szár össz</vt:lpstr>
      <vt:lpstr>Szár össz tev</vt:lpstr>
      <vt:lpstr>Bevételek</vt:lpstr>
      <vt:lpstr>Kiadások</vt:lpstr>
      <vt:lpstr>Igazgatás</vt:lpstr>
      <vt:lpstr>Községgazd</vt:lpstr>
      <vt:lpstr>Vagyongazd</vt:lpstr>
      <vt:lpstr>Közfoglalkoztatás</vt:lpstr>
      <vt:lpstr>Közút</vt:lpstr>
      <vt:lpstr>Környezetvédelem</vt:lpstr>
      <vt:lpstr>Egészségügy</vt:lpstr>
      <vt:lpstr>Sport</vt:lpstr>
      <vt:lpstr>Közművelődés</vt:lpstr>
      <vt:lpstr>Étkeztetés</vt:lpstr>
      <vt:lpstr>Támogatás</vt:lpstr>
      <vt:lpstr>Hivatal össz</vt:lpstr>
      <vt:lpstr>Hivatal be</vt:lpstr>
      <vt:lpstr>Hivatal ki</vt:lpstr>
      <vt:lpstr>Óvoda össz</vt:lpstr>
      <vt:lpstr>Óvoda be</vt:lpstr>
      <vt:lpstr>Óvoda ki</vt:lpstr>
      <vt:lpstr>Bevételek!Nyomtatási_terület</vt:lpstr>
      <vt:lpstr>Egészségügy!Nyomtatási_terület</vt:lpstr>
      <vt:lpstr>Étkeztetés!Nyomtatási_terület</vt:lpstr>
      <vt:lpstr>'Hivatal be'!Nyomtatási_terület</vt:lpstr>
      <vt:lpstr>'Hivatal ki'!Nyomtatási_terület</vt:lpstr>
      <vt:lpstr>Igazgatás!Nyomtatási_terület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'Óvoda be'!Nyomtatási_terület</vt:lpstr>
      <vt:lpstr>'Óvoda ki'!Nyomtatási_terület</vt:lpstr>
      <vt:lpstr>Összesítő!Nyomtatási_terület</vt:lpstr>
      <vt:lpstr>Sport!Nyomtatási_terület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fjozsefne</cp:lastModifiedBy>
  <cp:lastPrinted>2016-12-22T07:20:17Z</cp:lastPrinted>
  <dcterms:created xsi:type="dcterms:W3CDTF">2015-11-28T12:14:02Z</dcterms:created>
  <dcterms:modified xsi:type="dcterms:W3CDTF">2016-12-22T07:24:26Z</dcterms:modified>
</cp:coreProperties>
</file>